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48B\"/>
    </mc:Choice>
  </mc:AlternateContent>
  <xr:revisionPtr revIDLastSave="0" documentId="8_{A121DD6C-8F9D-4E6C-BA5B-73C77E3A47AF}" xr6:coauthVersionLast="43" xr6:coauthVersionMax="43" xr10:uidLastSave="{00000000-0000-0000-0000-000000000000}"/>
  <bookViews>
    <workbookView xWindow="-120" yWindow="-120" windowWidth="15600" windowHeight="11760" firstSheet="4" activeTab="6" xr2:uid="{00000000-000D-0000-FFFF-FFFF00000000}"/>
  </bookViews>
  <sheets>
    <sheet name="定数" sheetId="29" state="hidden" r:id="rId1"/>
    <sheet name="検証シート　FIB1.27" sheetId="33" r:id="rId2"/>
    <sheet name="検証シート　FIB2.0" sheetId="31" r:id="rId3"/>
    <sheet name="検証シート　FIB1.5" sheetId="32" r:id="rId4"/>
    <sheet name="気づき" sheetId="9" r:id="rId5"/>
    <sheet name="画像" sheetId="26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K108" i="33"/>
  <c r="M108" i="33"/>
  <c r="V107" i="33"/>
  <c r="T107" i="33"/>
  <c r="W107" i="33"/>
  <c r="R107" i="33"/>
  <c r="C108" i="33"/>
  <c r="X108" i="33"/>
  <c r="Y108" i="33"/>
  <c r="K107" i="33"/>
  <c r="M107" i="33"/>
  <c r="V106" i="33"/>
  <c r="T106" i="33"/>
  <c r="W106" i="33"/>
  <c r="R106" i="33"/>
  <c r="C107" i="33"/>
  <c r="X107" i="33"/>
  <c r="Y107" i="33"/>
  <c r="K106" i="33"/>
  <c r="M106" i="33"/>
  <c r="T105" i="33"/>
  <c r="R105" i="33"/>
  <c r="C106" i="33"/>
  <c r="X106" i="33"/>
  <c r="Y106" i="33"/>
  <c r="V105" i="33"/>
  <c r="W105" i="33"/>
  <c r="K105" i="33"/>
  <c r="M105" i="33"/>
  <c r="T104" i="33"/>
  <c r="W104" i="33"/>
  <c r="V104" i="33"/>
  <c r="R104" i="33"/>
  <c r="C105" i="33"/>
  <c r="X105" i="33"/>
  <c r="Y105" i="33"/>
  <c r="K104" i="33"/>
  <c r="M104" i="33"/>
  <c r="T102" i="33"/>
  <c r="R102" i="33"/>
  <c r="C103" i="33"/>
  <c r="X103" i="33"/>
  <c r="Y103" i="33"/>
  <c r="T103" i="33"/>
  <c r="W103" i="33"/>
  <c r="V103" i="33"/>
  <c r="R103" i="33"/>
  <c r="C104" i="33"/>
  <c r="X104" i="33"/>
  <c r="Y104" i="33"/>
  <c r="K103" i="33"/>
  <c r="M103" i="33"/>
  <c r="T101" i="33"/>
  <c r="R101" i="33"/>
  <c r="C102" i="33"/>
  <c r="X102" i="33"/>
  <c r="Y102" i="33"/>
  <c r="V102" i="33"/>
  <c r="W102" i="33"/>
  <c r="K102" i="33"/>
  <c r="M102" i="33"/>
  <c r="W101" i="33"/>
  <c r="V101" i="33"/>
  <c r="K101" i="33"/>
  <c r="M101" i="33"/>
  <c r="T100" i="33"/>
  <c r="R100" i="33"/>
  <c r="C101" i="33"/>
  <c r="X101" i="33"/>
  <c r="Y101" i="33"/>
  <c r="W100" i="33"/>
  <c r="V100" i="33"/>
  <c r="K100" i="33"/>
  <c r="M100" i="33"/>
  <c r="V99" i="33"/>
  <c r="T99" i="33"/>
  <c r="W99" i="33"/>
  <c r="R99" i="33"/>
  <c r="C100" i="33"/>
  <c r="X100" i="33"/>
  <c r="Y100" i="33"/>
  <c r="T98" i="33"/>
  <c r="R98" i="33"/>
  <c r="C99" i="33"/>
  <c r="K99" i="33"/>
  <c r="M99" i="33"/>
  <c r="V98" i="33"/>
  <c r="W98" i="33"/>
  <c r="X99" i="33"/>
  <c r="Y99" i="33"/>
  <c r="T97" i="33"/>
  <c r="R97" i="33"/>
  <c r="C98" i="33"/>
  <c r="K98" i="33"/>
  <c r="M98" i="33"/>
  <c r="X98" i="33"/>
  <c r="Y98" i="33"/>
  <c r="V97" i="33"/>
  <c r="W97" i="33"/>
  <c r="K97" i="33"/>
  <c r="M97" i="33"/>
  <c r="T96" i="33"/>
  <c r="W96" i="33"/>
  <c r="V96" i="33"/>
  <c r="R96" i="33"/>
  <c r="C97" i="33"/>
  <c r="X97" i="33"/>
  <c r="Y97" i="33"/>
  <c r="K96" i="33"/>
  <c r="M96" i="33"/>
  <c r="T94" i="33"/>
  <c r="R94" i="33"/>
  <c r="C95" i="33"/>
  <c r="X95" i="33"/>
  <c r="Y95" i="33"/>
  <c r="T95" i="33"/>
  <c r="W95" i="33"/>
  <c r="V95" i="33"/>
  <c r="R95" i="33"/>
  <c r="C96" i="33"/>
  <c r="X96" i="33"/>
  <c r="Y96" i="33"/>
  <c r="K95" i="33"/>
  <c r="M95" i="33"/>
  <c r="T93" i="33"/>
  <c r="R93" i="33"/>
  <c r="C94" i="33"/>
  <c r="X94" i="33"/>
  <c r="Y94" i="33"/>
  <c r="V94" i="33"/>
  <c r="W94" i="33"/>
  <c r="K94" i="33"/>
  <c r="M94" i="33"/>
  <c r="W93" i="33"/>
  <c r="V93" i="33"/>
  <c r="K93" i="33"/>
  <c r="M93" i="33"/>
  <c r="T92" i="33"/>
  <c r="R92" i="33"/>
  <c r="C93" i="33"/>
  <c r="X93" i="33"/>
  <c r="Y93" i="33"/>
  <c r="W92" i="33"/>
  <c r="V92" i="33"/>
  <c r="T91" i="33"/>
  <c r="R91" i="33"/>
  <c r="C92" i="33"/>
  <c r="K92" i="33"/>
  <c r="M92" i="33"/>
  <c r="V91" i="33"/>
  <c r="W91" i="33"/>
  <c r="X92" i="33"/>
  <c r="Y92" i="33"/>
  <c r="K91" i="33"/>
  <c r="M91" i="33"/>
  <c r="V90" i="33"/>
  <c r="T90" i="33"/>
  <c r="T89" i="33"/>
  <c r="W89" i="33"/>
  <c r="W90" i="33"/>
  <c r="R89" i="33"/>
  <c r="C90" i="33"/>
  <c r="K90" i="33"/>
  <c r="M90" i="33"/>
  <c r="R90" i="33"/>
  <c r="C91" i="33"/>
  <c r="X90" i="33"/>
  <c r="X91" i="33"/>
  <c r="Y91" i="33"/>
  <c r="Y90" i="33"/>
  <c r="V89" i="33"/>
  <c r="K89" i="33"/>
  <c r="M89" i="33"/>
  <c r="T88" i="33"/>
  <c r="W88" i="33"/>
  <c r="V88" i="33"/>
  <c r="R88" i="33"/>
  <c r="C89" i="33"/>
  <c r="X89" i="33"/>
  <c r="Y89" i="33"/>
  <c r="K88" i="33"/>
  <c r="M88" i="33"/>
  <c r="T86" i="33"/>
  <c r="R86" i="33"/>
  <c r="C87" i="33"/>
  <c r="X87" i="33"/>
  <c r="Y87" i="33"/>
  <c r="T87" i="33"/>
  <c r="W87" i="33"/>
  <c r="V87" i="33"/>
  <c r="R87" i="33"/>
  <c r="C88" i="33"/>
  <c r="X88" i="33"/>
  <c r="Y88" i="33"/>
  <c r="K87" i="33"/>
  <c r="M87" i="33"/>
  <c r="T85" i="33"/>
  <c r="R85" i="33"/>
  <c r="C86" i="33"/>
  <c r="X86" i="33"/>
  <c r="Y86" i="33"/>
  <c r="V86" i="33"/>
  <c r="W86" i="33"/>
  <c r="K86" i="33"/>
  <c r="M86" i="33"/>
  <c r="W85" i="33"/>
  <c r="V85" i="33"/>
  <c r="T84" i="33"/>
  <c r="R84" i="33"/>
  <c r="C85" i="33"/>
  <c r="K85" i="33"/>
  <c r="M85" i="33"/>
  <c r="X85" i="33"/>
  <c r="Y85" i="33"/>
  <c r="W84" i="33"/>
  <c r="V84" i="33"/>
  <c r="T83" i="33"/>
  <c r="R83" i="33"/>
  <c r="C84" i="33"/>
  <c r="K84" i="33"/>
  <c r="M84" i="33"/>
  <c r="V83" i="33"/>
  <c r="W83" i="33"/>
  <c r="X84" i="33"/>
  <c r="Y84" i="33"/>
  <c r="K83" i="33"/>
  <c r="M83" i="33"/>
  <c r="V82" i="33"/>
  <c r="T82" i="33"/>
  <c r="W82" i="33"/>
  <c r="R82" i="33"/>
  <c r="C83" i="33"/>
  <c r="X83" i="33"/>
  <c r="Y83" i="33"/>
  <c r="K82" i="33"/>
  <c r="M82" i="33"/>
  <c r="T81" i="33"/>
  <c r="R81" i="33"/>
  <c r="C82" i="33"/>
  <c r="X82" i="33"/>
  <c r="Y82" i="33"/>
  <c r="V81" i="33"/>
  <c r="W81" i="33"/>
  <c r="K81" i="33"/>
  <c r="M81" i="33"/>
  <c r="T80" i="33"/>
  <c r="W80" i="33"/>
  <c r="V80" i="33"/>
  <c r="R80" i="33"/>
  <c r="C81" i="33"/>
  <c r="X81" i="33"/>
  <c r="Y81" i="33"/>
  <c r="K80" i="33"/>
  <c r="M80" i="33"/>
  <c r="T78" i="33"/>
  <c r="R78" i="33"/>
  <c r="C79" i="33"/>
  <c r="X79" i="33"/>
  <c r="Y79" i="33"/>
  <c r="T79" i="33"/>
  <c r="W79" i="33"/>
  <c r="V79" i="33"/>
  <c r="R79" i="33"/>
  <c r="C80" i="33"/>
  <c r="X80" i="33"/>
  <c r="Y80" i="33"/>
  <c r="K79" i="33"/>
  <c r="M79" i="33"/>
  <c r="T77" i="33"/>
  <c r="R77" i="33"/>
  <c r="C78" i="33"/>
  <c r="X78" i="33"/>
  <c r="Y78" i="33"/>
  <c r="V78" i="33"/>
  <c r="W78" i="33"/>
  <c r="K78" i="33"/>
  <c r="M78" i="33"/>
  <c r="W77" i="33"/>
  <c r="V77" i="33"/>
  <c r="K77" i="33"/>
  <c r="M77" i="33"/>
  <c r="T76" i="33"/>
  <c r="R76" i="33"/>
  <c r="C77" i="33"/>
  <c r="X77" i="33"/>
  <c r="Y77" i="33"/>
  <c r="W76" i="33"/>
  <c r="V76" i="33"/>
  <c r="K76" i="33"/>
  <c r="M76" i="33"/>
  <c r="V75" i="33"/>
  <c r="T75" i="33"/>
  <c r="W75" i="33"/>
  <c r="R75" i="33"/>
  <c r="C76" i="33"/>
  <c r="X76" i="33"/>
  <c r="Y76" i="33"/>
  <c r="K75" i="33"/>
  <c r="M75" i="33"/>
  <c r="V74" i="33"/>
  <c r="T74" i="33"/>
  <c r="W74" i="33"/>
  <c r="R74" i="33"/>
  <c r="C75" i="33"/>
  <c r="X75" i="33"/>
  <c r="Y75" i="33"/>
  <c r="K74" i="33"/>
  <c r="M74" i="33"/>
  <c r="T73" i="33"/>
  <c r="R73" i="33"/>
  <c r="C74" i="33"/>
  <c r="X74" i="33"/>
  <c r="Y74" i="33"/>
  <c r="V73" i="33"/>
  <c r="W73" i="33"/>
  <c r="K73" i="33"/>
  <c r="M73" i="33"/>
  <c r="T72" i="33"/>
  <c r="T71" i="33"/>
  <c r="T70" i="33"/>
  <c r="W70" i="33"/>
  <c r="W71" i="33"/>
  <c r="W72" i="33"/>
  <c r="V72" i="33"/>
  <c r="R70" i="33"/>
  <c r="C71" i="33"/>
  <c r="K71" i="33"/>
  <c r="M71" i="33"/>
  <c r="R71" i="33"/>
  <c r="C72" i="33"/>
  <c r="K72" i="33"/>
  <c r="M72" i="33"/>
  <c r="R72" i="33"/>
  <c r="C73" i="33"/>
  <c r="X71" i="33"/>
  <c r="X72" i="33"/>
  <c r="X73" i="33"/>
  <c r="Y73" i="33"/>
  <c r="Y71" i="33"/>
  <c r="V71" i="33"/>
  <c r="Y72" i="33"/>
  <c r="T69" i="33"/>
  <c r="T68" i="33"/>
  <c r="R68" i="33"/>
  <c r="C69" i="33"/>
  <c r="K69" i="33"/>
  <c r="M69" i="33"/>
  <c r="R69" i="33"/>
  <c r="C70" i="33"/>
  <c r="X69" i="33"/>
  <c r="X70" i="33"/>
  <c r="Y70" i="33"/>
  <c r="V70" i="33"/>
  <c r="K70" i="33"/>
  <c r="M70" i="33"/>
  <c r="W69" i="33"/>
  <c r="V69" i="33"/>
  <c r="Y69" i="33"/>
  <c r="W68" i="33"/>
  <c r="V68" i="33"/>
  <c r="K68" i="33"/>
  <c r="M68" i="33"/>
  <c r="V67" i="33"/>
  <c r="T67" i="33"/>
  <c r="W67" i="33"/>
  <c r="R67" i="33"/>
  <c r="C68" i="33"/>
  <c r="X68" i="33"/>
  <c r="Y68" i="33"/>
  <c r="K67" i="33"/>
  <c r="M67" i="33"/>
  <c r="V66" i="33"/>
  <c r="T66" i="33"/>
  <c r="W66" i="33"/>
  <c r="R66" i="33"/>
  <c r="C67" i="33"/>
  <c r="X67" i="33"/>
  <c r="Y67" i="33"/>
  <c r="K66" i="33"/>
  <c r="M66" i="33"/>
  <c r="T65" i="33"/>
  <c r="R65" i="33"/>
  <c r="C66" i="33"/>
  <c r="X66" i="33"/>
  <c r="Y66" i="33"/>
  <c r="V65" i="33"/>
  <c r="W65" i="33"/>
  <c r="K65" i="33"/>
  <c r="M65" i="33"/>
  <c r="T64" i="33"/>
  <c r="W64" i="33"/>
  <c r="V64" i="33"/>
  <c r="R64" i="33"/>
  <c r="C65" i="33"/>
  <c r="X65" i="33"/>
  <c r="Y65" i="33"/>
  <c r="K64" i="33"/>
  <c r="M64" i="33"/>
  <c r="T62" i="33"/>
  <c r="R62" i="33"/>
  <c r="C63" i="33"/>
  <c r="X63" i="33"/>
  <c r="Y63" i="33"/>
  <c r="T63" i="33"/>
  <c r="W63" i="33"/>
  <c r="V63" i="33"/>
  <c r="R63" i="33"/>
  <c r="C64" i="33"/>
  <c r="X64" i="33"/>
  <c r="Y64" i="33"/>
  <c r="K63" i="33"/>
  <c r="M63" i="33"/>
  <c r="T61" i="33"/>
  <c r="R61" i="33"/>
  <c r="C62" i="33"/>
  <c r="X62" i="33"/>
  <c r="Y62" i="33"/>
  <c r="V62" i="33"/>
  <c r="W62" i="33"/>
  <c r="K62" i="33"/>
  <c r="M62" i="33"/>
  <c r="W61" i="33"/>
  <c r="V61" i="33"/>
  <c r="K61" i="33"/>
  <c r="M61" i="33"/>
  <c r="T60" i="33"/>
  <c r="R60" i="33"/>
  <c r="C61" i="33"/>
  <c r="X61" i="33"/>
  <c r="Y61" i="33"/>
  <c r="W60" i="33"/>
  <c r="V60" i="33"/>
  <c r="T59" i="33"/>
  <c r="R59" i="33"/>
  <c r="C60" i="33"/>
  <c r="K60" i="33"/>
  <c r="M60" i="33"/>
  <c r="V59" i="33"/>
  <c r="W59" i="33"/>
  <c r="X60" i="33"/>
  <c r="Y60" i="33"/>
  <c r="T58" i="33"/>
  <c r="R58" i="33"/>
  <c r="C59" i="33"/>
  <c r="K59" i="33"/>
  <c r="M59" i="33"/>
  <c r="V58" i="33"/>
  <c r="W58" i="33"/>
  <c r="X59" i="33"/>
  <c r="Y59" i="33"/>
  <c r="T57" i="33"/>
  <c r="R57" i="33"/>
  <c r="C58" i="33"/>
  <c r="K58" i="33"/>
  <c r="M58" i="33"/>
  <c r="X58" i="33"/>
  <c r="Y58" i="33"/>
  <c r="V57" i="33"/>
  <c r="W57" i="33"/>
  <c r="K57" i="33"/>
  <c r="M57" i="33"/>
  <c r="T56" i="33"/>
  <c r="W56" i="33"/>
  <c r="V56" i="33"/>
  <c r="R56" i="33"/>
  <c r="C57" i="33"/>
  <c r="X57" i="33"/>
  <c r="Y57" i="33"/>
  <c r="K56" i="33"/>
  <c r="M56" i="33"/>
  <c r="T54" i="33"/>
  <c r="R54" i="33"/>
  <c r="C55" i="33"/>
  <c r="X55" i="33"/>
  <c r="Y55" i="33"/>
  <c r="T55" i="33"/>
  <c r="W55" i="33"/>
  <c r="V55" i="33"/>
  <c r="R55" i="33"/>
  <c r="C56" i="33"/>
  <c r="X56" i="33"/>
  <c r="Y56" i="33"/>
  <c r="K55" i="33"/>
  <c r="M55" i="33"/>
  <c r="T53" i="33"/>
  <c r="R53" i="33"/>
  <c r="C54" i="33"/>
  <c r="X54" i="33"/>
  <c r="Y54" i="33"/>
  <c r="V54" i="33"/>
  <c r="W54" i="33"/>
  <c r="K54" i="33"/>
  <c r="M54" i="33"/>
  <c r="W53" i="33"/>
  <c r="V53" i="33"/>
  <c r="K53" i="33"/>
  <c r="M53" i="33"/>
  <c r="T52" i="33"/>
  <c r="R52" i="33"/>
  <c r="C53" i="33"/>
  <c r="X53" i="33"/>
  <c r="Y53" i="33"/>
  <c r="W52" i="33"/>
  <c r="V52" i="33"/>
  <c r="K52" i="33"/>
  <c r="M52" i="33"/>
  <c r="V51" i="33"/>
  <c r="T51" i="33"/>
  <c r="W51" i="33"/>
  <c r="R51" i="33"/>
  <c r="C52" i="33"/>
  <c r="X52" i="33"/>
  <c r="Y52" i="33"/>
  <c r="K51" i="33"/>
  <c r="M51" i="33"/>
  <c r="V50" i="33"/>
  <c r="T50" i="33"/>
  <c r="W50" i="33"/>
  <c r="R50" i="33"/>
  <c r="C51" i="33"/>
  <c r="X51" i="33"/>
  <c r="Y51" i="33"/>
  <c r="K50" i="33"/>
  <c r="M50" i="33"/>
  <c r="T49" i="33"/>
  <c r="R49" i="33"/>
  <c r="C50" i="33"/>
  <c r="X50" i="33"/>
  <c r="Y50" i="33"/>
  <c r="V49" i="33"/>
  <c r="W49" i="33"/>
  <c r="K49" i="33"/>
  <c r="M49" i="33"/>
  <c r="T48" i="33"/>
  <c r="W48" i="33"/>
  <c r="V48" i="33"/>
  <c r="R48" i="33"/>
  <c r="C49" i="33"/>
  <c r="X49" i="33"/>
  <c r="Y49" i="33"/>
  <c r="K48" i="33"/>
  <c r="M48" i="33"/>
  <c r="T46" i="33"/>
  <c r="R46" i="33"/>
  <c r="C47" i="33"/>
  <c r="X47" i="33"/>
  <c r="Y47" i="33"/>
  <c r="T47" i="33"/>
  <c r="W47" i="33"/>
  <c r="V47" i="33"/>
  <c r="R47" i="33"/>
  <c r="C48" i="33"/>
  <c r="X48" i="33"/>
  <c r="Y48" i="33"/>
  <c r="K47" i="33"/>
  <c r="M47" i="33"/>
  <c r="T45" i="33"/>
  <c r="R45" i="33"/>
  <c r="C46" i="33"/>
  <c r="X46" i="33"/>
  <c r="Y46" i="33"/>
  <c r="V46" i="33"/>
  <c r="W46" i="33"/>
  <c r="K46" i="33"/>
  <c r="M46" i="33"/>
  <c r="W45" i="33"/>
  <c r="V45" i="33"/>
  <c r="K45" i="33"/>
  <c r="M45" i="33"/>
  <c r="T44" i="33"/>
  <c r="T43" i="33"/>
  <c r="R43" i="33"/>
  <c r="C44" i="33"/>
  <c r="K44" i="33"/>
  <c r="M44" i="33"/>
  <c r="R44" i="33"/>
  <c r="C45" i="33"/>
  <c r="X44" i="33"/>
  <c r="X45" i="33"/>
  <c r="Y45" i="33"/>
  <c r="W43" i="33"/>
  <c r="W44" i="33"/>
  <c r="V44" i="33"/>
  <c r="V43" i="33"/>
  <c r="Y44" i="33"/>
  <c r="K43" i="33"/>
  <c r="M43" i="33"/>
  <c r="V42" i="33"/>
  <c r="T42" i="33"/>
  <c r="W42" i="33"/>
  <c r="R42" i="33"/>
  <c r="C43" i="33"/>
  <c r="X43" i="33"/>
  <c r="Y43" i="33"/>
  <c r="K42" i="33"/>
  <c r="M42" i="33"/>
  <c r="T41" i="33"/>
  <c r="T40" i="33"/>
  <c r="R40" i="33"/>
  <c r="C41" i="33"/>
  <c r="K41" i="33"/>
  <c r="M41" i="33"/>
  <c r="R41" i="33"/>
  <c r="C42" i="33"/>
  <c r="X41" i="33"/>
  <c r="X42" i="33"/>
  <c r="Y42" i="33"/>
  <c r="V41" i="33"/>
  <c r="W40" i="33"/>
  <c r="W41" i="33"/>
  <c r="V40" i="33"/>
  <c r="Y41" i="33"/>
  <c r="T39" i="33"/>
  <c r="R39" i="33"/>
  <c r="C40" i="33"/>
  <c r="K40" i="33"/>
  <c r="M40" i="33"/>
  <c r="T38" i="33"/>
  <c r="T37" i="33"/>
  <c r="R37" i="33"/>
  <c r="C38" i="33"/>
  <c r="K38" i="33"/>
  <c r="M38" i="33"/>
  <c r="R38" i="33"/>
  <c r="C39" i="33"/>
  <c r="X38" i="33"/>
  <c r="X39" i="33"/>
  <c r="Y39" i="33"/>
  <c r="W39" i="33"/>
  <c r="V39" i="33"/>
  <c r="X40" i="33"/>
  <c r="Y40" i="33"/>
  <c r="K39" i="33"/>
  <c r="M39" i="33"/>
  <c r="Y38" i="33"/>
  <c r="V38" i="33"/>
  <c r="W38" i="33"/>
  <c r="W37" i="33"/>
  <c r="V37" i="33"/>
  <c r="K37" i="33"/>
  <c r="M37" i="33"/>
  <c r="T36" i="33"/>
  <c r="T32" i="33"/>
  <c r="R32" i="33"/>
  <c r="C33" i="33"/>
  <c r="K33" i="33"/>
  <c r="M33" i="33"/>
  <c r="R33" i="33"/>
  <c r="C34" i="33"/>
  <c r="K34" i="33"/>
  <c r="M34" i="33"/>
  <c r="R34" i="33"/>
  <c r="C35" i="33"/>
  <c r="K35" i="33"/>
  <c r="M35" i="33"/>
  <c r="R35" i="33"/>
  <c r="C36" i="33"/>
  <c r="K36" i="33"/>
  <c r="M36" i="33"/>
  <c r="R36" i="33"/>
  <c r="C37" i="33"/>
  <c r="X33" i="33"/>
  <c r="X34" i="33"/>
  <c r="X35" i="33"/>
  <c r="X36" i="33"/>
  <c r="X37" i="33"/>
  <c r="Y37" i="33"/>
  <c r="W33" i="33"/>
  <c r="W34" i="33"/>
  <c r="W35" i="33"/>
  <c r="W36" i="33"/>
  <c r="V36" i="33"/>
  <c r="V35" i="33"/>
  <c r="T35" i="33"/>
  <c r="Y36" i="33"/>
  <c r="V34" i="33"/>
  <c r="T34" i="33"/>
  <c r="T33" i="33"/>
  <c r="Y35" i="33"/>
  <c r="Y34" i="33"/>
  <c r="V33" i="33"/>
  <c r="W32" i="33"/>
  <c r="V32" i="33"/>
  <c r="Y33" i="33"/>
  <c r="T31" i="33"/>
  <c r="R31" i="33"/>
  <c r="C32" i="33"/>
  <c r="K32" i="33"/>
  <c r="M32" i="33"/>
  <c r="T30" i="33"/>
  <c r="R30" i="33"/>
  <c r="C31" i="33"/>
  <c r="X31" i="33"/>
  <c r="Y31" i="33"/>
  <c r="W31" i="33"/>
  <c r="V31" i="33"/>
  <c r="X32" i="33"/>
  <c r="Y32" i="33"/>
  <c r="K31" i="33"/>
  <c r="M31" i="33"/>
  <c r="T29" i="33"/>
  <c r="R29" i="33"/>
  <c r="C30" i="33"/>
  <c r="X30" i="33"/>
  <c r="Y30" i="33"/>
  <c r="V30" i="33"/>
  <c r="W30" i="33"/>
  <c r="K30" i="33"/>
  <c r="M30" i="33"/>
  <c r="W29" i="33"/>
  <c r="V29" i="33"/>
  <c r="K29" i="33"/>
  <c r="M29" i="33"/>
  <c r="T28" i="33"/>
  <c r="R28" i="33"/>
  <c r="C29" i="33"/>
  <c r="X29" i="33"/>
  <c r="Y29" i="33"/>
  <c r="W28" i="33"/>
  <c r="V28" i="33"/>
  <c r="K28" i="33"/>
  <c r="M28" i="33"/>
  <c r="V27" i="33"/>
  <c r="T27" i="33"/>
  <c r="W27" i="33"/>
  <c r="R27" i="33"/>
  <c r="C28" i="33"/>
  <c r="X28" i="33"/>
  <c r="Y28" i="33"/>
  <c r="K27" i="33"/>
  <c r="M27" i="33"/>
  <c r="V26" i="33"/>
  <c r="T26" i="33"/>
  <c r="W26" i="33"/>
  <c r="R26" i="33"/>
  <c r="C27" i="33"/>
  <c r="X27" i="33"/>
  <c r="Y27" i="33"/>
  <c r="K26" i="33"/>
  <c r="M26" i="33"/>
  <c r="T25" i="33"/>
  <c r="R25" i="33"/>
  <c r="C26" i="33"/>
  <c r="X26" i="33"/>
  <c r="Y26" i="33"/>
  <c r="V25" i="33"/>
  <c r="W25" i="33"/>
  <c r="T24" i="33"/>
  <c r="R24" i="33"/>
  <c r="C25" i="33"/>
  <c r="K25" i="33"/>
  <c r="M25" i="33"/>
  <c r="W24" i="33"/>
  <c r="V24" i="33"/>
  <c r="X25" i="33"/>
  <c r="Y25" i="33"/>
  <c r="K24" i="33"/>
  <c r="M24" i="33"/>
  <c r="T22" i="33"/>
  <c r="R22" i="33"/>
  <c r="C23" i="33"/>
  <c r="X23" i="33"/>
  <c r="Y23" i="33"/>
  <c r="T23" i="33"/>
  <c r="W23" i="33"/>
  <c r="V23" i="33"/>
  <c r="R23" i="33"/>
  <c r="C24" i="33"/>
  <c r="X24" i="33"/>
  <c r="Y24" i="33"/>
  <c r="K23" i="33"/>
  <c r="M23" i="33"/>
  <c r="T21" i="33"/>
  <c r="R21" i="33"/>
  <c r="C22" i="33"/>
  <c r="X22" i="33"/>
  <c r="Y22" i="33"/>
  <c r="V22" i="33"/>
  <c r="W22" i="33"/>
  <c r="K22" i="33"/>
  <c r="M22" i="33"/>
  <c r="W21" i="33"/>
  <c r="V21" i="33"/>
  <c r="K21" i="33"/>
  <c r="M21" i="33"/>
  <c r="T20" i="33"/>
  <c r="R20" i="33"/>
  <c r="C21" i="33"/>
  <c r="X21" i="33"/>
  <c r="Y21" i="33"/>
  <c r="W20" i="33"/>
  <c r="V20" i="33"/>
  <c r="K20" i="33"/>
  <c r="M20" i="33"/>
  <c r="T19" i="33"/>
  <c r="W19" i="33"/>
  <c r="R19" i="33"/>
  <c r="C20" i="33"/>
  <c r="X20" i="33"/>
  <c r="Y20" i="33"/>
  <c r="T18" i="33"/>
  <c r="R18" i="33"/>
  <c r="C19" i="33"/>
  <c r="K19" i="33"/>
  <c r="M19" i="33"/>
  <c r="W18" i="33"/>
  <c r="X19" i="33"/>
  <c r="Y19" i="33"/>
  <c r="K18" i="33"/>
  <c r="M18" i="33"/>
  <c r="T17" i="33"/>
  <c r="R17" i="33"/>
  <c r="C18" i="33"/>
  <c r="X18" i="33"/>
  <c r="Y18" i="33"/>
  <c r="T9" i="33"/>
  <c r="T10" i="33"/>
  <c r="T11" i="33"/>
  <c r="T12" i="33"/>
  <c r="T13" i="33"/>
  <c r="T14" i="33"/>
  <c r="T15" i="33"/>
  <c r="T16" i="33"/>
  <c r="H4" i="33"/>
  <c r="K17" i="33"/>
  <c r="M17" i="33"/>
  <c r="W16" i="33"/>
  <c r="V16" i="33"/>
  <c r="R16" i="33"/>
  <c r="C17" i="33"/>
  <c r="X17" i="33"/>
  <c r="Y17" i="33"/>
  <c r="K16" i="33"/>
  <c r="M16" i="33"/>
  <c r="R14" i="33"/>
  <c r="C15" i="33"/>
  <c r="X15" i="33"/>
  <c r="Y15" i="33"/>
  <c r="W15" i="33"/>
  <c r="V15" i="33"/>
  <c r="R15" i="33"/>
  <c r="C16" i="33"/>
  <c r="X16" i="33"/>
  <c r="Y16" i="33"/>
  <c r="K15" i="33"/>
  <c r="M15" i="33"/>
  <c r="R13" i="33"/>
  <c r="C14" i="33"/>
  <c r="X14" i="33"/>
  <c r="Y14" i="33"/>
  <c r="V14" i="33"/>
  <c r="W14" i="33"/>
  <c r="K14" i="33"/>
  <c r="M14" i="33"/>
  <c r="W13" i="33"/>
  <c r="V13" i="33"/>
  <c r="K13" i="33"/>
  <c r="M13" i="33"/>
  <c r="R12" i="33"/>
  <c r="C13" i="33"/>
  <c r="X13" i="33"/>
  <c r="Y13" i="33"/>
  <c r="W12" i="33"/>
  <c r="V12" i="33"/>
  <c r="K12" i="33"/>
  <c r="M12" i="33"/>
  <c r="W11" i="33"/>
  <c r="R11" i="33"/>
  <c r="C12" i="33"/>
  <c r="X12" i="33"/>
  <c r="Y12" i="33"/>
  <c r="R10" i="33"/>
  <c r="C11" i="33"/>
  <c r="K11" i="33"/>
  <c r="M11" i="33"/>
  <c r="W10" i="33"/>
  <c r="X11" i="33"/>
  <c r="Y11" i="33"/>
  <c r="K10" i="33"/>
  <c r="M10" i="33"/>
  <c r="W9" i="33"/>
  <c r="V9" i="33"/>
  <c r="C9" i="33"/>
  <c r="K9" i="33"/>
  <c r="M9" i="33"/>
  <c r="V108" i="32"/>
  <c r="T108" i="32"/>
  <c r="W108" i="32"/>
  <c r="R108" i="32"/>
  <c r="M108" i="32"/>
  <c r="K108" i="32"/>
  <c r="T107" i="32"/>
  <c r="W107" i="32"/>
  <c r="V107" i="32"/>
  <c r="R107" i="32"/>
  <c r="C108" i="32"/>
  <c r="X108" i="32"/>
  <c r="Y108" i="32"/>
  <c r="M107" i="32"/>
  <c r="K107" i="32"/>
  <c r="R106" i="32"/>
  <c r="C107" i="32"/>
  <c r="X107" i="32"/>
  <c r="Y107" i="32"/>
  <c r="V106" i="32"/>
  <c r="T106" i="32"/>
  <c r="W106" i="32"/>
  <c r="M106" i="32"/>
  <c r="K106" i="32"/>
  <c r="V105" i="32"/>
  <c r="T105" i="32"/>
  <c r="W105" i="32"/>
  <c r="R105" i="32"/>
  <c r="C106" i="32"/>
  <c r="X106" i="32"/>
  <c r="Y106" i="32"/>
  <c r="M105" i="32"/>
  <c r="K105" i="32"/>
  <c r="T104" i="32"/>
  <c r="W104" i="32"/>
  <c r="V104" i="32"/>
  <c r="R104" i="32"/>
  <c r="C105" i="32"/>
  <c r="X105" i="32"/>
  <c r="Y105" i="32"/>
  <c r="M104" i="32"/>
  <c r="K104" i="32"/>
  <c r="R103" i="32"/>
  <c r="C104" i="32"/>
  <c r="X104" i="32"/>
  <c r="Y104" i="32"/>
  <c r="V103" i="32"/>
  <c r="T103" i="32"/>
  <c r="W103" i="32"/>
  <c r="M103" i="32"/>
  <c r="K103" i="32"/>
  <c r="T102" i="32"/>
  <c r="W102" i="32"/>
  <c r="V102" i="32"/>
  <c r="R102" i="32"/>
  <c r="C103" i="32"/>
  <c r="X103" i="32"/>
  <c r="Y103" i="32"/>
  <c r="M102" i="32"/>
  <c r="K102" i="32"/>
  <c r="R101" i="32"/>
  <c r="C102" i="32"/>
  <c r="X102" i="32"/>
  <c r="Y102" i="32"/>
  <c r="V101" i="32"/>
  <c r="T101" i="32"/>
  <c r="W101" i="32"/>
  <c r="M101" i="32"/>
  <c r="K101" i="32"/>
  <c r="V100" i="32"/>
  <c r="T100" i="32"/>
  <c r="W100" i="32"/>
  <c r="R100" i="32"/>
  <c r="C101" i="32"/>
  <c r="X101" i="32"/>
  <c r="Y101" i="32"/>
  <c r="M100" i="32"/>
  <c r="K100" i="32"/>
  <c r="T99" i="32"/>
  <c r="W99" i="32"/>
  <c r="V99" i="32"/>
  <c r="R99" i="32"/>
  <c r="C100" i="32"/>
  <c r="X100" i="32"/>
  <c r="Y100" i="32"/>
  <c r="M99" i="32"/>
  <c r="K99" i="32"/>
  <c r="R98" i="32"/>
  <c r="C99" i="32"/>
  <c r="X99" i="32"/>
  <c r="Y99" i="32"/>
  <c r="V98" i="32"/>
  <c r="T98" i="32"/>
  <c r="W98" i="32"/>
  <c r="M98" i="32"/>
  <c r="K98" i="32"/>
  <c r="T97" i="32"/>
  <c r="W97" i="32"/>
  <c r="V97" i="32"/>
  <c r="R97" i="32"/>
  <c r="C98" i="32"/>
  <c r="X98" i="32"/>
  <c r="Y98" i="32"/>
  <c r="M97" i="32"/>
  <c r="K97" i="32"/>
  <c r="R95" i="32"/>
  <c r="C96" i="32"/>
  <c r="X96" i="32"/>
  <c r="Y96" i="32"/>
  <c r="T96" i="32"/>
  <c r="W96" i="32"/>
  <c r="V96" i="32"/>
  <c r="R96" i="32"/>
  <c r="C97" i="32"/>
  <c r="X97" i="32"/>
  <c r="Y97" i="32"/>
  <c r="M96" i="32"/>
  <c r="K96" i="32"/>
  <c r="V95" i="32"/>
  <c r="T95" i="32"/>
  <c r="W95" i="32"/>
  <c r="M95" i="32"/>
  <c r="K95" i="32"/>
  <c r="T94" i="32"/>
  <c r="W94" i="32"/>
  <c r="V94" i="32"/>
  <c r="R94" i="32"/>
  <c r="C95" i="32"/>
  <c r="X95" i="32"/>
  <c r="Y95" i="32"/>
  <c r="M94" i="32"/>
  <c r="K94" i="32"/>
  <c r="R93" i="32"/>
  <c r="C94" i="32"/>
  <c r="X94" i="32"/>
  <c r="Y94" i="32"/>
  <c r="V93" i="32"/>
  <c r="T93" i="32"/>
  <c r="W93" i="32"/>
  <c r="M93" i="32"/>
  <c r="K93" i="32"/>
  <c r="V92" i="32"/>
  <c r="T92" i="32"/>
  <c r="W92" i="32"/>
  <c r="R92" i="32"/>
  <c r="C93" i="32"/>
  <c r="X93" i="32"/>
  <c r="Y93" i="32"/>
  <c r="M92" i="32"/>
  <c r="K92" i="32"/>
  <c r="T91" i="32"/>
  <c r="W91" i="32"/>
  <c r="V91" i="32"/>
  <c r="R91" i="32"/>
  <c r="C92" i="32"/>
  <c r="X92" i="32"/>
  <c r="Y92" i="32"/>
  <c r="M91" i="32"/>
  <c r="K91" i="32"/>
  <c r="R90" i="32"/>
  <c r="C91" i="32"/>
  <c r="X91" i="32"/>
  <c r="Y91" i="32"/>
  <c r="V90" i="32"/>
  <c r="T90" i="32"/>
  <c r="W90" i="32"/>
  <c r="M90" i="32"/>
  <c r="K90" i="32"/>
  <c r="T89" i="32"/>
  <c r="W89" i="32"/>
  <c r="V89" i="32"/>
  <c r="R89" i="32"/>
  <c r="C90" i="32"/>
  <c r="X90" i="32"/>
  <c r="Y90" i="32"/>
  <c r="M89" i="32"/>
  <c r="K89" i="32"/>
  <c r="T88" i="32"/>
  <c r="W88" i="32"/>
  <c r="V88" i="32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T86" i="32"/>
  <c r="W86" i="32"/>
  <c r="V86" i="32"/>
  <c r="R86" i="32"/>
  <c r="C87" i="32"/>
  <c r="X87" i="32"/>
  <c r="Y87" i="32"/>
  <c r="M86" i="32"/>
  <c r="K86" i="32"/>
  <c r="R85" i="32"/>
  <c r="C86" i="32"/>
  <c r="X86" i="32"/>
  <c r="Y86" i="32"/>
  <c r="V85" i="32"/>
  <c r="T85" i="32"/>
  <c r="W85" i="32"/>
  <c r="M85" i="32"/>
  <c r="K85" i="32"/>
  <c r="V84" i="32"/>
  <c r="T84" i="32"/>
  <c r="W84" i="32"/>
  <c r="R84" i="32"/>
  <c r="C85" i="32"/>
  <c r="X85" i="32"/>
  <c r="Y85" i="32"/>
  <c r="M84" i="32"/>
  <c r="K84" i="32"/>
  <c r="T83" i="32"/>
  <c r="W83" i="32"/>
  <c r="V83" i="32"/>
  <c r="R83" i="32"/>
  <c r="C84" i="32"/>
  <c r="X84" i="32"/>
  <c r="Y84" i="32"/>
  <c r="M83" i="32"/>
  <c r="K83" i="32"/>
  <c r="R82" i="32"/>
  <c r="C83" i="32"/>
  <c r="X83" i="32"/>
  <c r="Y83" i="32"/>
  <c r="V82" i="32"/>
  <c r="T82" i="32"/>
  <c r="W82" i="32"/>
  <c r="M82" i="32"/>
  <c r="K82" i="32"/>
  <c r="T81" i="32"/>
  <c r="W81" i="32"/>
  <c r="V81" i="32"/>
  <c r="R81" i="32"/>
  <c r="C82" i="32"/>
  <c r="X82" i="32"/>
  <c r="Y82" i="32"/>
  <c r="M81" i="32"/>
  <c r="K81" i="32"/>
  <c r="T80" i="32"/>
  <c r="W80" i="32"/>
  <c r="V80" i="32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T78" i="32"/>
  <c r="W78" i="32"/>
  <c r="V78" i="32"/>
  <c r="R78" i="32"/>
  <c r="C79" i="32"/>
  <c r="X79" i="32"/>
  <c r="Y79" i="32"/>
  <c r="M78" i="32"/>
  <c r="K78" i="32"/>
  <c r="R77" i="32"/>
  <c r="C78" i="32"/>
  <c r="X78" i="32"/>
  <c r="Y78" i="32"/>
  <c r="V77" i="32"/>
  <c r="T77" i="32"/>
  <c r="W77" i="32"/>
  <c r="M77" i="32"/>
  <c r="K77" i="32"/>
  <c r="V76" i="32"/>
  <c r="T76" i="32"/>
  <c r="W76" i="32"/>
  <c r="R76" i="32"/>
  <c r="C77" i="32"/>
  <c r="X77" i="32"/>
  <c r="Y77" i="32"/>
  <c r="M76" i="32"/>
  <c r="K76" i="32"/>
  <c r="T75" i="32"/>
  <c r="W75" i="32"/>
  <c r="V75" i="32"/>
  <c r="R75" i="32"/>
  <c r="C76" i="32"/>
  <c r="X76" i="32"/>
  <c r="Y76" i="32"/>
  <c r="M75" i="32"/>
  <c r="K75" i="32"/>
  <c r="R74" i="32"/>
  <c r="C75" i="32"/>
  <c r="X75" i="32"/>
  <c r="Y75" i="32"/>
  <c r="V74" i="32"/>
  <c r="T74" i="32"/>
  <c r="W74" i="32"/>
  <c r="M74" i="32"/>
  <c r="K74" i="32"/>
  <c r="T73" i="32"/>
  <c r="W73" i="32"/>
  <c r="V73" i="32"/>
  <c r="R73" i="32"/>
  <c r="C74" i="32"/>
  <c r="X74" i="32"/>
  <c r="Y74" i="32"/>
  <c r="M73" i="32"/>
  <c r="K73" i="32"/>
  <c r="T72" i="32"/>
  <c r="W72" i="32"/>
  <c r="V72" i="32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T70" i="32"/>
  <c r="W70" i="32"/>
  <c r="V70" i="32"/>
  <c r="R70" i="32"/>
  <c r="C71" i="32"/>
  <c r="X71" i="32"/>
  <c r="Y71" i="32"/>
  <c r="M70" i="32"/>
  <c r="K70" i="32"/>
  <c r="R69" i="32"/>
  <c r="C70" i="32"/>
  <c r="X70" i="32"/>
  <c r="Y70" i="32"/>
  <c r="V69" i="32"/>
  <c r="T69" i="32"/>
  <c r="W69" i="32"/>
  <c r="M69" i="32"/>
  <c r="K69" i="32"/>
  <c r="V68" i="32"/>
  <c r="T68" i="32"/>
  <c r="W68" i="32"/>
  <c r="R68" i="32"/>
  <c r="C69" i="32"/>
  <c r="X69" i="32"/>
  <c r="Y69" i="32"/>
  <c r="M68" i="32"/>
  <c r="K68" i="32"/>
  <c r="T67" i="32"/>
  <c r="W67" i="32"/>
  <c r="V67" i="32"/>
  <c r="R67" i="32"/>
  <c r="C68" i="32"/>
  <c r="X68" i="32"/>
  <c r="Y68" i="32"/>
  <c r="M67" i="32"/>
  <c r="K67" i="32"/>
  <c r="R66" i="32"/>
  <c r="C67" i="32"/>
  <c r="X67" i="32"/>
  <c r="Y67" i="32"/>
  <c r="V66" i="32"/>
  <c r="T66" i="32"/>
  <c r="W66" i="32"/>
  <c r="M66" i="32"/>
  <c r="K66" i="32"/>
  <c r="T65" i="32"/>
  <c r="W65" i="32"/>
  <c r="V65" i="32"/>
  <c r="R65" i="32"/>
  <c r="C66" i="32"/>
  <c r="X66" i="32"/>
  <c r="Y66" i="32"/>
  <c r="M65" i="32"/>
  <c r="K65" i="32"/>
  <c r="T64" i="32"/>
  <c r="W64" i="32"/>
  <c r="V64" i="32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T62" i="32"/>
  <c r="W62" i="32"/>
  <c r="V62" i="32"/>
  <c r="R62" i="32"/>
  <c r="C63" i="32"/>
  <c r="X63" i="32"/>
  <c r="Y63" i="32"/>
  <c r="M62" i="32"/>
  <c r="K62" i="32"/>
  <c r="R61" i="32"/>
  <c r="C62" i="32"/>
  <c r="X62" i="32"/>
  <c r="Y62" i="32"/>
  <c r="V61" i="32"/>
  <c r="T61" i="32"/>
  <c r="W61" i="32"/>
  <c r="M61" i="32"/>
  <c r="K61" i="32"/>
  <c r="V60" i="32"/>
  <c r="T60" i="32"/>
  <c r="W60" i="32"/>
  <c r="R60" i="32"/>
  <c r="C61" i="32"/>
  <c r="X61" i="32"/>
  <c r="Y61" i="32"/>
  <c r="M60" i="32"/>
  <c r="K60" i="32"/>
  <c r="T59" i="32"/>
  <c r="W59" i="32"/>
  <c r="V59" i="32"/>
  <c r="R59" i="32"/>
  <c r="C60" i="32"/>
  <c r="X60" i="32"/>
  <c r="Y60" i="32"/>
  <c r="M59" i="32"/>
  <c r="K59" i="32"/>
  <c r="R58" i="32"/>
  <c r="C59" i="32"/>
  <c r="X59" i="32"/>
  <c r="Y59" i="32"/>
  <c r="V58" i="32"/>
  <c r="T58" i="32"/>
  <c r="W58" i="32"/>
  <c r="M58" i="32"/>
  <c r="K58" i="32"/>
  <c r="T57" i="32"/>
  <c r="W57" i="32"/>
  <c r="V57" i="32"/>
  <c r="R57" i="32"/>
  <c r="C58" i="32"/>
  <c r="X58" i="32"/>
  <c r="Y58" i="32"/>
  <c r="M57" i="32"/>
  <c r="K57" i="32"/>
  <c r="T56" i="32"/>
  <c r="W56" i="32"/>
  <c r="V56" i="32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T54" i="32"/>
  <c r="W54" i="32"/>
  <c r="V54" i="32"/>
  <c r="R54" i="32"/>
  <c r="C55" i="32"/>
  <c r="X55" i="32"/>
  <c r="Y55" i="32"/>
  <c r="M54" i="32"/>
  <c r="K54" i="32"/>
  <c r="R53" i="32"/>
  <c r="C54" i="32"/>
  <c r="X54" i="32"/>
  <c r="Y54" i="32"/>
  <c r="V53" i="32"/>
  <c r="T53" i="32"/>
  <c r="W53" i="32"/>
  <c r="M53" i="32"/>
  <c r="K53" i="32"/>
  <c r="V52" i="32"/>
  <c r="T52" i="32"/>
  <c r="W52" i="32"/>
  <c r="R52" i="32"/>
  <c r="C53" i="32"/>
  <c r="X53" i="32"/>
  <c r="Y53" i="32"/>
  <c r="M52" i="32"/>
  <c r="K52" i="32"/>
  <c r="T51" i="32"/>
  <c r="W51" i="32"/>
  <c r="V51" i="32"/>
  <c r="R51" i="32"/>
  <c r="C52" i="32"/>
  <c r="X52" i="32"/>
  <c r="Y52" i="32"/>
  <c r="M51" i="32"/>
  <c r="K51" i="32"/>
  <c r="R50" i="32"/>
  <c r="C51" i="32"/>
  <c r="X51" i="32"/>
  <c r="Y51" i="32"/>
  <c r="V50" i="32"/>
  <c r="T50" i="32"/>
  <c r="W50" i="32"/>
  <c r="M50" i="32"/>
  <c r="K50" i="32"/>
  <c r="T49" i="32"/>
  <c r="W49" i="32"/>
  <c r="V49" i="32"/>
  <c r="R49" i="32"/>
  <c r="C50" i="32"/>
  <c r="X50" i="32"/>
  <c r="Y50" i="32"/>
  <c r="M49" i="32"/>
  <c r="K49" i="32"/>
  <c r="T48" i="32"/>
  <c r="W48" i="32"/>
  <c r="V48" i="32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T46" i="32"/>
  <c r="W46" i="32"/>
  <c r="V46" i="32"/>
  <c r="R46" i="32"/>
  <c r="C47" i="32"/>
  <c r="X47" i="32"/>
  <c r="Y47" i="32"/>
  <c r="M46" i="32"/>
  <c r="K46" i="32"/>
  <c r="R45" i="32"/>
  <c r="C46" i="32"/>
  <c r="X46" i="32"/>
  <c r="Y46" i="32"/>
  <c r="V45" i="32"/>
  <c r="T45" i="32"/>
  <c r="W45" i="32"/>
  <c r="M45" i="32"/>
  <c r="K45" i="32"/>
  <c r="V44" i="32"/>
  <c r="T44" i="32"/>
  <c r="W44" i="32"/>
  <c r="R44" i="32"/>
  <c r="C45" i="32"/>
  <c r="X45" i="32"/>
  <c r="Y45" i="32"/>
  <c r="M44" i="32"/>
  <c r="K44" i="32"/>
  <c r="T43" i="32"/>
  <c r="W43" i="32"/>
  <c r="V43" i="32"/>
  <c r="R43" i="32"/>
  <c r="C44" i="32"/>
  <c r="X44" i="32"/>
  <c r="Y44" i="32"/>
  <c r="M43" i="32"/>
  <c r="K43" i="32"/>
  <c r="R42" i="32"/>
  <c r="C43" i="32"/>
  <c r="X43" i="32"/>
  <c r="Y43" i="32"/>
  <c r="V42" i="32"/>
  <c r="T42" i="32"/>
  <c r="W42" i="32"/>
  <c r="M42" i="32"/>
  <c r="K42" i="32"/>
  <c r="T41" i="32"/>
  <c r="W41" i="32"/>
  <c r="V41" i="32"/>
  <c r="R41" i="32"/>
  <c r="C42" i="32"/>
  <c r="X42" i="32"/>
  <c r="Y42" i="32"/>
  <c r="M41" i="32"/>
  <c r="K41" i="32"/>
  <c r="T40" i="32"/>
  <c r="W40" i="32"/>
  <c r="V40" i="32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T38" i="32"/>
  <c r="W38" i="32"/>
  <c r="V38" i="32"/>
  <c r="R38" i="32"/>
  <c r="C39" i="32"/>
  <c r="X39" i="32"/>
  <c r="Y39" i="32"/>
  <c r="M38" i="32"/>
  <c r="K38" i="32"/>
  <c r="R37" i="32"/>
  <c r="C38" i="32"/>
  <c r="X38" i="32"/>
  <c r="Y38" i="32"/>
  <c r="V37" i="32"/>
  <c r="T37" i="32"/>
  <c r="W37" i="32"/>
  <c r="M37" i="32"/>
  <c r="K37" i="32"/>
  <c r="V36" i="32"/>
  <c r="T36" i="32"/>
  <c r="W36" i="32"/>
  <c r="R36" i="32"/>
  <c r="C37" i="32"/>
  <c r="X37" i="32"/>
  <c r="Y37" i="32"/>
  <c r="M36" i="32"/>
  <c r="K36" i="32"/>
  <c r="T35" i="32"/>
  <c r="W35" i="32"/>
  <c r="V35" i="32"/>
  <c r="R35" i="32"/>
  <c r="C36" i="32"/>
  <c r="X36" i="32"/>
  <c r="Y36" i="32"/>
  <c r="M35" i="32"/>
  <c r="K35" i="32"/>
  <c r="R34" i="32"/>
  <c r="C35" i="32"/>
  <c r="X35" i="32"/>
  <c r="Y35" i="32"/>
  <c r="V34" i="32"/>
  <c r="T34" i="32"/>
  <c r="W34" i="32"/>
  <c r="M34" i="32"/>
  <c r="K34" i="32"/>
  <c r="T33" i="32"/>
  <c r="W33" i="32"/>
  <c r="V33" i="32"/>
  <c r="R33" i="32"/>
  <c r="C34" i="32"/>
  <c r="X34" i="32"/>
  <c r="Y34" i="32"/>
  <c r="M33" i="32"/>
  <c r="K33" i="32"/>
  <c r="T32" i="32"/>
  <c r="W32" i="32"/>
  <c r="V32" i="32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T30" i="32"/>
  <c r="W30" i="32"/>
  <c r="V30" i="32"/>
  <c r="R30" i="32"/>
  <c r="C31" i="32"/>
  <c r="X31" i="32"/>
  <c r="Y31" i="32"/>
  <c r="M30" i="32"/>
  <c r="K30" i="32"/>
  <c r="R29" i="32"/>
  <c r="C30" i="32"/>
  <c r="X30" i="32"/>
  <c r="Y30" i="32"/>
  <c r="V29" i="32"/>
  <c r="T29" i="32"/>
  <c r="W29" i="32"/>
  <c r="M29" i="32"/>
  <c r="K29" i="32"/>
  <c r="V28" i="32"/>
  <c r="T28" i="32"/>
  <c r="W28" i="32"/>
  <c r="R28" i="32"/>
  <c r="C29" i="32"/>
  <c r="X29" i="32"/>
  <c r="Y29" i="32"/>
  <c r="M28" i="32"/>
  <c r="K28" i="32"/>
  <c r="T27" i="32"/>
  <c r="W27" i="32"/>
  <c r="V27" i="32"/>
  <c r="R27" i="32"/>
  <c r="C28" i="32"/>
  <c r="X28" i="32"/>
  <c r="Y28" i="32"/>
  <c r="M27" i="32"/>
  <c r="K27" i="32"/>
  <c r="R26" i="32"/>
  <c r="C27" i="32"/>
  <c r="X27" i="32"/>
  <c r="Y27" i="32"/>
  <c r="V26" i="32"/>
  <c r="T26" i="32"/>
  <c r="W26" i="32"/>
  <c r="M26" i="32"/>
  <c r="K26" i="32"/>
  <c r="T25" i="32"/>
  <c r="W25" i="32"/>
  <c r="V25" i="32"/>
  <c r="R25" i="32"/>
  <c r="C26" i="32"/>
  <c r="X26" i="32"/>
  <c r="Y26" i="32"/>
  <c r="M25" i="32"/>
  <c r="K25" i="32"/>
  <c r="R24" i="32"/>
  <c r="C25" i="32"/>
  <c r="X25" i="32"/>
  <c r="Y25" i="32"/>
  <c r="T24" i="32"/>
  <c r="W24" i="32"/>
  <c r="V24" i="32"/>
  <c r="M24" i="32"/>
  <c r="K24" i="32"/>
  <c r="V23" i="32"/>
  <c r="T23" i="32"/>
  <c r="W23" i="32"/>
  <c r="R23" i="32"/>
  <c r="C24" i="32"/>
  <c r="X24" i="32"/>
  <c r="Y24" i="32"/>
  <c r="M23" i="32"/>
  <c r="K23" i="32"/>
  <c r="T22" i="32"/>
  <c r="W22" i="32"/>
  <c r="V22" i="32"/>
  <c r="R22" i="32"/>
  <c r="C23" i="32"/>
  <c r="X23" i="32"/>
  <c r="Y23" i="32"/>
  <c r="M22" i="32"/>
  <c r="K22" i="32"/>
  <c r="R21" i="32"/>
  <c r="C22" i="32"/>
  <c r="X22" i="32"/>
  <c r="Y22" i="32"/>
  <c r="T21" i="32"/>
  <c r="W21" i="32"/>
  <c r="M21" i="32"/>
  <c r="K21" i="32"/>
  <c r="T20" i="32"/>
  <c r="V20" i="32"/>
  <c r="W20" i="32"/>
  <c r="R20" i="32"/>
  <c r="C21" i="32"/>
  <c r="X21" i="32"/>
  <c r="Y21" i="32"/>
  <c r="M20" i="32"/>
  <c r="K20" i="32"/>
  <c r="T19" i="32"/>
  <c r="W19" i="32"/>
  <c r="V19" i="32"/>
  <c r="R19" i="32"/>
  <c r="C20" i="32"/>
  <c r="X20" i="32"/>
  <c r="Y20" i="32"/>
  <c r="M19" i="32"/>
  <c r="K19" i="32"/>
  <c r="R18" i="32"/>
  <c r="C19" i="32"/>
  <c r="X19" i="32"/>
  <c r="Y19" i="32"/>
  <c r="T18" i="32"/>
  <c r="W18" i="32"/>
  <c r="M18" i="32"/>
  <c r="K18" i="32"/>
  <c r="T17" i="32"/>
  <c r="W17" i="32"/>
  <c r="V17" i="32"/>
  <c r="R17" i="32"/>
  <c r="C18" i="32"/>
  <c r="X18" i="32"/>
  <c r="Y18" i="32"/>
  <c r="M17" i="32"/>
  <c r="K17" i="32"/>
  <c r="R16" i="32"/>
  <c r="C17" i="32"/>
  <c r="X17" i="32"/>
  <c r="Y17" i="32"/>
  <c r="T16" i="32"/>
  <c r="W16" i="32"/>
  <c r="V16" i="32"/>
  <c r="M16" i="32"/>
  <c r="K16" i="32"/>
  <c r="T15" i="32"/>
  <c r="V15" i="32"/>
  <c r="R15" i="32"/>
  <c r="C16" i="32"/>
  <c r="X16" i="32"/>
  <c r="Y16" i="32"/>
  <c r="M15" i="32"/>
  <c r="K15" i="32"/>
  <c r="T14" i="32"/>
  <c r="V14" i="32"/>
  <c r="W14" i="32"/>
  <c r="R14" i="32"/>
  <c r="C15" i="32"/>
  <c r="X15" i="32"/>
  <c r="Y15" i="32"/>
  <c r="M14" i="32"/>
  <c r="K14" i="32"/>
  <c r="R13" i="32"/>
  <c r="C14" i="32"/>
  <c r="X14" i="32"/>
  <c r="Y14" i="32"/>
  <c r="T13" i="32"/>
  <c r="W13" i="32"/>
  <c r="M13" i="32"/>
  <c r="K13" i="32"/>
  <c r="T12" i="32"/>
  <c r="W12" i="32"/>
  <c r="V12" i="32"/>
  <c r="R12" i="32"/>
  <c r="C13" i="32"/>
  <c r="X13" i="32"/>
  <c r="Y13" i="32"/>
  <c r="M12" i="32"/>
  <c r="K12" i="32"/>
  <c r="T11" i="32"/>
  <c r="W11" i="32"/>
  <c r="V11" i="32"/>
  <c r="R11" i="32"/>
  <c r="C12" i="32"/>
  <c r="X12" i="32"/>
  <c r="Y12" i="32"/>
  <c r="M11" i="32"/>
  <c r="K11" i="32"/>
  <c r="T10" i="32"/>
  <c r="W10" i="32"/>
  <c r="V10" i="32"/>
  <c r="R10" i="32"/>
  <c r="C11" i="32"/>
  <c r="X11" i="32"/>
  <c r="Y11" i="32"/>
  <c r="M10" i="32"/>
  <c r="K10" i="32"/>
  <c r="T9" i="32"/>
  <c r="H4" i="32"/>
  <c r="C9" i="32"/>
  <c r="K9" i="32"/>
  <c r="M9" i="32"/>
  <c r="T10" i="31"/>
  <c r="R10" i="31"/>
  <c r="C11" i="31"/>
  <c r="X11" i="31"/>
  <c r="Y11" i="31"/>
  <c r="T9" i="31"/>
  <c r="C9" i="31"/>
  <c r="K9" i="31"/>
  <c r="M9" i="31"/>
  <c r="R9" i="31"/>
  <c r="C10" i="31"/>
  <c r="X10" i="31"/>
  <c r="T108" i="31"/>
  <c r="W108" i="31"/>
  <c r="V108" i="31"/>
  <c r="R108" i="31"/>
  <c r="K108" i="31"/>
  <c r="M108" i="31"/>
  <c r="T107" i="31"/>
  <c r="W107" i="31"/>
  <c r="V107" i="31"/>
  <c r="R107" i="31"/>
  <c r="C108" i="31"/>
  <c r="X108" i="31"/>
  <c r="Y108" i="31"/>
  <c r="K107" i="31"/>
  <c r="M107" i="31"/>
  <c r="V106" i="31"/>
  <c r="T106" i="31"/>
  <c r="W106" i="31"/>
  <c r="R106" i="31"/>
  <c r="C107" i="31"/>
  <c r="X107" i="31"/>
  <c r="Y107" i="31"/>
  <c r="K106" i="31"/>
  <c r="M106" i="31"/>
  <c r="V105" i="31"/>
  <c r="T105" i="31"/>
  <c r="W105" i="31"/>
  <c r="R105" i="31"/>
  <c r="C106" i="31"/>
  <c r="X106" i="31"/>
  <c r="Y106" i="31"/>
  <c r="K105" i="31"/>
  <c r="M105" i="31"/>
  <c r="T104" i="31"/>
  <c r="W104" i="31"/>
  <c r="V104" i="31"/>
  <c r="R104" i="31"/>
  <c r="C105" i="31"/>
  <c r="X105" i="31"/>
  <c r="Y105" i="31"/>
  <c r="K104" i="31"/>
  <c r="M104" i="31"/>
  <c r="V103" i="31"/>
  <c r="T103" i="31"/>
  <c r="W103" i="31"/>
  <c r="R103" i="31"/>
  <c r="C104" i="31"/>
  <c r="X104" i="31"/>
  <c r="Y104" i="31"/>
  <c r="K103" i="31"/>
  <c r="M103" i="31"/>
  <c r="V102" i="31"/>
  <c r="T102" i="31"/>
  <c r="W102" i="31"/>
  <c r="R102" i="31"/>
  <c r="C103" i="31"/>
  <c r="X103" i="31"/>
  <c r="Y103" i="31"/>
  <c r="K102" i="31"/>
  <c r="M102" i="31"/>
  <c r="T101" i="31"/>
  <c r="W101" i="31"/>
  <c r="V101" i="31"/>
  <c r="R101" i="31"/>
  <c r="C102" i="31"/>
  <c r="X102" i="31"/>
  <c r="Y102" i="31"/>
  <c r="K101" i="31"/>
  <c r="M101" i="31"/>
  <c r="T100" i="31"/>
  <c r="W100" i="31"/>
  <c r="V100" i="31"/>
  <c r="R100" i="31"/>
  <c r="C101" i="31"/>
  <c r="X101" i="31"/>
  <c r="Y101" i="31"/>
  <c r="K100" i="31"/>
  <c r="M100" i="31"/>
  <c r="T99" i="31"/>
  <c r="W99" i="31"/>
  <c r="V99" i="31"/>
  <c r="R99" i="31"/>
  <c r="C100" i="31"/>
  <c r="X100" i="31"/>
  <c r="Y100" i="31"/>
  <c r="K99" i="31"/>
  <c r="M99" i="31"/>
  <c r="V98" i="31"/>
  <c r="T98" i="31"/>
  <c r="W98" i="31"/>
  <c r="R98" i="31"/>
  <c r="C99" i="31"/>
  <c r="X99" i="31"/>
  <c r="Y99" i="31"/>
  <c r="K98" i="31"/>
  <c r="M98" i="31"/>
  <c r="V97" i="31"/>
  <c r="T97" i="31"/>
  <c r="W97" i="31"/>
  <c r="R97" i="31"/>
  <c r="C98" i="31"/>
  <c r="X98" i="31"/>
  <c r="Y98" i="31"/>
  <c r="K97" i="31"/>
  <c r="M97" i="31"/>
  <c r="T96" i="31"/>
  <c r="W96" i="31"/>
  <c r="V96" i="31"/>
  <c r="R96" i="31"/>
  <c r="C97" i="31"/>
  <c r="X97" i="31"/>
  <c r="Y97" i="31"/>
  <c r="K96" i="31"/>
  <c r="M96" i="31"/>
  <c r="V95" i="31"/>
  <c r="T95" i="31"/>
  <c r="W95" i="31"/>
  <c r="R95" i="31"/>
  <c r="C96" i="31"/>
  <c r="X96" i="31"/>
  <c r="Y96" i="31"/>
  <c r="K95" i="31"/>
  <c r="M95" i="31"/>
  <c r="V94" i="31"/>
  <c r="T94" i="31"/>
  <c r="W94" i="31"/>
  <c r="R94" i="31"/>
  <c r="C95" i="31"/>
  <c r="X95" i="31"/>
  <c r="Y95" i="31"/>
  <c r="K94" i="31"/>
  <c r="M94" i="31"/>
  <c r="T93" i="31"/>
  <c r="W93" i="31"/>
  <c r="V93" i="31"/>
  <c r="R93" i="31"/>
  <c r="C94" i="31"/>
  <c r="X94" i="31"/>
  <c r="Y94" i="31"/>
  <c r="K93" i="31"/>
  <c r="M93" i="31"/>
  <c r="T92" i="31"/>
  <c r="W92" i="31"/>
  <c r="V92" i="31"/>
  <c r="R92" i="31"/>
  <c r="C93" i="31"/>
  <c r="X93" i="31"/>
  <c r="Y93" i="31"/>
  <c r="K92" i="31"/>
  <c r="M92" i="31"/>
  <c r="T91" i="31"/>
  <c r="W91" i="31"/>
  <c r="V91" i="31"/>
  <c r="R91" i="31"/>
  <c r="C92" i="31"/>
  <c r="X92" i="31"/>
  <c r="Y92" i="31"/>
  <c r="K91" i="31"/>
  <c r="M91" i="31"/>
  <c r="V90" i="31"/>
  <c r="T90" i="31"/>
  <c r="W90" i="31"/>
  <c r="R90" i="31"/>
  <c r="C91" i="31"/>
  <c r="X91" i="31"/>
  <c r="Y91" i="31"/>
  <c r="K90" i="31"/>
  <c r="M90" i="31"/>
  <c r="V89" i="31"/>
  <c r="T89" i="31"/>
  <c r="W89" i="31"/>
  <c r="R89" i="31"/>
  <c r="C90" i="31"/>
  <c r="X90" i="31"/>
  <c r="Y90" i="31"/>
  <c r="K89" i="31"/>
  <c r="M89" i="31"/>
  <c r="T88" i="31"/>
  <c r="W88" i="31"/>
  <c r="V88" i="31"/>
  <c r="R88" i="31"/>
  <c r="C89" i="31"/>
  <c r="X89" i="31"/>
  <c r="Y89" i="31"/>
  <c r="K88" i="31"/>
  <c r="M88" i="31"/>
  <c r="V87" i="31"/>
  <c r="T87" i="31"/>
  <c r="W87" i="31"/>
  <c r="R87" i="31"/>
  <c r="C88" i="31"/>
  <c r="X88" i="31"/>
  <c r="Y88" i="31"/>
  <c r="K87" i="31"/>
  <c r="M87" i="31"/>
  <c r="V86" i="31"/>
  <c r="T86" i="31"/>
  <c r="W86" i="31"/>
  <c r="R86" i="31"/>
  <c r="C87" i="31"/>
  <c r="X87" i="31"/>
  <c r="Y87" i="31"/>
  <c r="K86" i="31"/>
  <c r="M86" i="31"/>
  <c r="T85" i="31"/>
  <c r="W85" i="31"/>
  <c r="V85" i="31"/>
  <c r="R85" i="31"/>
  <c r="C86" i="31"/>
  <c r="X86" i="31"/>
  <c r="Y86" i="31"/>
  <c r="K85" i="31"/>
  <c r="M85" i="31"/>
  <c r="T84" i="31"/>
  <c r="W84" i="31"/>
  <c r="V84" i="31"/>
  <c r="R84" i="31"/>
  <c r="C85" i="31"/>
  <c r="X85" i="31"/>
  <c r="Y85" i="31"/>
  <c r="K84" i="31"/>
  <c r="M84" i="31"/>
  <c r="T83" i="31"/>
  <c r="W83" i="31"/>
  <c r="V83" i="31"/>
  <c r="R83" i="31"/>
  <c r="C84" i="31"/>
  <c r="X84" i="31"/>
  <c r="Y84" i="31"/>
  <c r="K83" i="31"/>
  <c r="M83" i="31"/>
  <c r="V82" i="31"/>
  <c r="T82" i="31"/>
  <c r="W82" i="31"/>
  <c r="R82" i="31"/>
  <c r="C83" i="31"/>
  <c r="X83" i="31"/>
  <c r="Y83" i="31"/>
  <c r="K82" i="31"/>
  <c r="M82" i="31"/>
  <c r="V81" i="31"/>
  <c r="T81" i="31"/>
  <c r="W81" i="31"/>
  <c r="R81" i="31"/>
  <c r="C82" i="31"/>
  <c r="X82" i="31"/>
  <c r="Y82" i="31"/>
  <c r="K81" i="31"/>
  <c r="M81" i="31"/>
  <c r="T80" i="31"/>
  <c r="W80" i="31"/>
  <c r="V80" i="31"/>
  <c r="R80" i="31"/>
  <c r="C81" i="31"/>
  <c r="X81" i="31"/>
  <c r="Y81" i="31"/>
  <c r="K80" i="31"/>
  <c r="M80" i="31"/>
  <c r="V79" i="31"/>
  <c r="T79" i="31"/>
  <c r="W79" i="31"/>
  <c r="R79" i="31"/>
  <c r="C80" i="31"/>
  <c r="X80" i="31"/>
  <c r="Y80" i="31"/>
  <c r="K79" i="31"/>
  <c r="M79" i="31"/>
  <c r="T78" i="31"/>
  <c r="R78" i="31"/>
  <c r="C79" i="31"/>
  <c r="X79" i="31"/>
  <c r="Y79" i="31"/>
  <c r="V78" i="31"/>
  <c r="W78" i="31"/>
  <c r="K78" i="31"/>
  <c r="M78" i="31"/>
  <c r="T77" i="31"/>
  <c r="W77" i="31"/>
  <c r="V77" i="31"/>
  <c r="R77" i="31"/>
  <c r="C78" i="31"/>
  <c r="X78" i="31"/>
  <c r="Y78" i="31"/>
  <c r="K77" i="31"/>
  <c r="M77" i="31"/>
  <c r="T76" i="31"/>
  <c r="W76" i="31"/>
  <c r="V76" i="31"/>
  <c r="R76" i="31"/>
  <c r="C77" i="31"/>
  <c r="X77" i="31"/>
  <c r="Y77" i="31"/>
  <c r="K76" i="31"/>
  <c r="M76" i="31"/>
  <c r="T75" i="31"/>
  <c r="W75" i="31"/>
  <c r="V75" i="31"/>
  <c r="R75" i="31"/>
  <c r="C76" i="31"/>
  <c r="X76" i="31"/>
  <c r="Y76" i="31"/>
  <c r="K75" i="31"/>
  <c r="M75" i="31"/>
  <c r="V74" i="31"/>
  <c r="T74" i="31"/>
  <c r="W74" i="31"/>
  <c r="R74" i="31"/>
  <c r="C75" i="31"/>
  <c r="X75" i="31"/>
  <c r="Y75" i="31"/>
  <c r="K74" i="31"/>
  <c r="M74" i="31"/>
  <c r="V73" i="31"/>
  <c r="T73" i="31"/>
  <c r="W73" i="31"/>
  <c r="R73" i="31"/>
  <c r="C74" i="31"/>
  <c r="X74" i="31"/>
  <c r="Y74" i="31"/>
  <c r="K73" i="31"/>
  <c r="M73" i="31"/>
  <c r="T72" i="31"/>
  <c r="W72" i="31"/>
  <c r="V72" i="31"/>
  <c r="R72" i="31"/>
  <c r="C73" i="31"/>
  <c r="X73" i="31"/>
  <c r="Y73" i="31"/>
  <c r="K72" i="31"/>
  <c r="M72" i="31"/>
  <c r="V71" i="31"/>
  <c r="T71" i="31"/>
  <c r="W71" i="31"/>
  <c r="R71" i="31"/>
  <c r="C72" i="31"/>
  <c r="X72" i="31"/>
  <c r="Y72" i="31"/>
  <c r="K71" i="31"/>
  <c r="M71" i="31"/>
  <c r="V70" i="31"/>
  <c r="T70" i="31"/>
  <c r="W70" i="31"/>
  <c r="R70" i="31"/>
  <c r="C71" i="31"/>
  <c r="X71" i="31"/>
  <c r="Y71" i="31"/>
  <c r="K70" i="31"/>
  <c r="M70" i="31"/>
  <c r="T69" i="31"/>
  <c r="T68" i="31"/>
  <c r="W68" i="31"/>
  <c r="W69" i="31"/>
  <c r="V69" i="31"/>
  <c r="R68" i="31"/>
  <c r="C69" i="31"/>
  <c r="K69" i="31"/>
  <c r="M69" i="31"/>
  <c r="R69" i="31"/>
  <c r="C70" i="31"/>
  <c r="X69" i="31"/>
  <c r="X70" i="31"/>
  <c r="Y70" i="31"/>
  <c r="V68" i="31"/>
  <c r="Y69" i="31"/>
  <c r="K68" i="31"/>
  <c r="M68" i="31"/>
  <c r="T67" i="31"/>
  <c r="W67" i="31"/>
  <c r="V67" i="31"/>
  <c r="R67" i="31"/>
  <c r="C68" i="31"/>
  <c r="X68" i="31"/>
  <c r="Y68" i="31"/>
  <c r="K67" i="31"/>
  <c r="M67" i="31"/>
  <c r="V66" i="31"/>
  <c r="T66" i="31"/>
  <c r="W66" i="31"/>
  <c r="R66" i="31"/>
  <c r="C67" i="31"/>
  <c r="X67" i="31"/>
  <c r="Y67" i="31"/>
  <c r="K66" i="31"/>
  <c r="M66" i="31"/>
  <c r="V65" i="31"/>
  <c r="T65" i="31"/>
  <c r="W65" i="31"/>
  <c r="R65" i="31"/>
  <c r="C66" i="31"/>
  <c r="X66" i="31"/>
  <c r="Y66" i="31"/>
  <c r="K65" i="31"/>
  <c r="M65" i="31"/>
  <c r="T64" i="31"/>
  <c r="W64" i="31"/>
  <c r="V64" i="31"/>
  <c r="R64" i="31"/>
  <c r="C65" i="31"/>
  <c r="X65" i="31"/>
  <c r="Y65" i="31"/>
  <c r="K64" i="31"/>
  <c r="M64" i="31"/>
  <c r="V63" i="31"/>
  <c r="T63" i="31"/>
  <c r="W63" i="31"/>
  <c r="R63" i="31"/>
  <c r="C64" i="31"/>
  <c r="X64" i="31"/>
  <c r="Y64" i="31"/>
  <c r="K63" i="31"/>
  <c r="M63" i="31"/>
  <c r="T62" i="31"/>
  <c r="W62" i="31"/>
  <c r="V62" i="31"/>
  <c r="R62" i="31"/>
  <c r="C63" i="31"/>
  <c r="X63" i="31"/>
  <c r="Y63" i="31"/>
  <c r="K62" i="31"/>
  <c r="M62" i="31"/>
  <c r="T61" i="31"/>
  <c r="W61" i="31"/>
  <c r="V61" i="31"/>
  <c r="R61" i="31"/>
  <c r="C62" i="31"/>
  <c r="X62" i="31"/>
  <c r="Y62" i="31"/>
  <c r="K61" i="31"/>
  <c r="M61" i="31"/>
  <c r="V60" i="31"/>
  <c r="T60" i="31"/>
  <c r="W60" i="31"/>
  <c r="R60" i="31"/>
  <c r="C61" i="31"/>
  <c r="X61" i="31"/>
  <c r="Y61" i="31"/>
  <c r="K60" i="31"/>
  <c r="M60" i="31"/>
  <c r="T59" i="31"/>
  <c r="W59" i="31"/>
  <c r="V59" i="31"/>
  <c r="R59" i="31"/>
  <c r="C60" i="31"/>
  <c r="X60" i="31"/>
  <c r="Y60" i="31"/>
  <c r="T58" i="31"/>
  <c r="R58" i="31"/>
  <c r="C59" i="31"/>
  <c r="K59" i="31"/>
  <c r="M59" i="31"/>
  <c r="V58" i="31"/>
  <c r="W58" i="31"/>
  <c r="X59" i="31"/>
  <c r="Y59" i="31"/>
  <c r="K58" i="31"/>
  <c r="M58" i="31"/>
  <c r="V57" i="31"/>
  <c r="T57" i="31"/>
  <c r="W57" i="31"/>
  <c r="R57" i="31"/>
  <c r="C58" i="31"/>
  <c r="X58" i="31"/>
  <c r="Y58" i="31"/>
  <c r="K57" i="31"/>
  <c r="M57" i="31"/>
  <c r="T56" i="31"/>
  <c r="W56" i="31"/>
  <c r="V56" i="31"/>
  <c r="R56" i="31"/>
  <c r="C57" i="31"/>
  <c r="X57" i="31"/>
  <c r="Y57" i="31"/>
  <c r="K56" i="31"/>
  <c r="M56" i="31"/>
  <c r="V55" i="31"/>
  <c r="T55" i="31"/>
  <c r="W55" i="31"/>
  <c r="R55" i="31"/>
  <c r="C56" i="31"/>
  <c r="X56" i="31"/>
  <c r="Y56" i="31"/>
  <c r="K55" i="31"/>
  <c r="M55" i="31"/>
  <c r="T54" i="31"/>
  <c r="W54" i="31"/>
  <c r="V54" i="31"/>
  <c r="R54" i="31"/>
  <c r="C55" i="31"/>
  <c r="X55" i="31"/>
  <c r="Y55" i="31"/>
  <c r="K54" i="31"/>
  <c r="M54" i="31"/>
  <c r="T53" i="31"/>
  <c r="W53" i="31"/>
  <c r="V53" i="31"/>
  <c r="K53" i="31"/>
  <c r="M53" i="31"/>
  <c r="R53" i="31"/>
  <c r="C54" i="31"/>
  <c r="X54" i="31"/>
  <c r="Y54" i="31"/>
  <c r="V52" i="31"/>
  <c r="T52" i="31"/>
  <c r="W52" i="31"/>
  <c r="R52" i="31"/>
  <c r="C53" i="31"/>
  <c r="X53" i="31"/>
  <c r="Y53" i="31"/>
  <c r="K52" i="31"/>
  <c r="M52" i="31"/>
  <c r="T51" i="31"/>
  <c r="W51" i="31"/>
  <c r="V51" i="31"/>
  <c r="R51" i="31"/>
  <c r="C52" i="31"/>
  <c r="X52" i="31"/>
  <c r="Y52" i="31"/>
  <c r="K51" i="31"/>
  <c r="M51" i="31"/>
  <c r="V50" i="31"/>
  <c r="T50" i="31"/>
  <c r="W50" i="31"/>
  <c r="R50" i="31"/>
  <c r="C51" i="31"/>
  <c r="X51" i="31"/>
  <c r="Y51" i="31"/>
  <c r="K50" i="31"/>
  <c r="M50" i="31"/>
  <c r="V49" i="31"/>
  <c r="T49" i="31"/>
  <c r="W49" i="31"/>
  <c r="R49" i="31"/>
  <c r="C50" i="31"/>
  <c r="X50" i="31"/>
  <c r="Y50" i="31"/>
  <c r="K49" i="31"/>
  <c r="M49" i="31"/>
  <c r="T48" i="31"/>
  <c r="W48" i="31"/>
  <c r="V48" i="31"/>
  <c r="K48" i="31"/>
  <c r="M48" i="31"/>
  <c r="R48" i="31"/>
  <c r="C49" i="31"/>
  <c r="X49" i="31"/>
  <c r="Y49" i="31"/>
  <c r="V47" i="31"/>
  <c r="T47" i="31"/>
  <c r="W47" i="31"/>
  <c r="K47" i="31"/>
  <c r="M47" i="31"/>
  <c r="R47" i="31"/>
  <c r="C48" i="31"/>
  <c r="X48" i="31"/>
  <c r="Y48" i="31"/>
  <c r="T46" i="31"/>
  <c r="R46" i="31"/>
  <c r="C47" i="31"/>
  <c r="X47" i="31"/>
  <c r="Y47" i="31"/>
  <c r="W46" i="31"/>
  <c r="V46" i="31"/>
  <c r="K46" i="31"/>
  <c r="M46" i="31"/>
  <c r="T45" i="31"/>
  <c r="W45" i="31"/>
  <c r="V45" i="31"/>
  <c r="K45" i="31"/>
  <c r="M45" i="31"/>
  <c r="R45" i="31"/>
  <c r="C46" i="31"/>
  <c r="X46" i="31"/>
  <c r="Y46" i="31"/>
  <c r="V44" i="31"/>
  <c r="T44" i="31"/>
  <c r="W44" i="31"/>
  <c r="R44" i="31"/>
  <c r="C45" i="31"/>
  <c r="X45" i="31"/>
  <c r="Y45" i="31"/>
  <c r="K44" i="31"/>
  <c r="M44" i="31"/>
  <c r="T43" i="31"/>
  <c r="W43" i="31"/>
  <c r="V43" i="31"/>
  <c r="R43" i="31"/>
  <c r="C44" i="31"/>
  <c r="X44" i="31"/>
  <c r="Y44" i="31"/>
  <c r="K43" i="31"/>
  <c r="M43" i="31"/>
  <c r="V42" i="31"/>
  <c r="T42" i="31"/>
  <c r="W42" i="31"/>
  <c r="R42" i="31"/>
  <c r="C43" i="31"/>
  <c r="X43" i="31"/>
  <c r="Y43" i="31"/>
  <c r="K42" i="31"/>
  <c r="M42" i="31"/>
  <c r="V41" i="31"/>
  <c r="T41" i="31"/>
  <c r="W41" i="31"/>
  <c r="R41" i="31"/>
  <c r="C42" i="31"/>
  <c r="X42" i="31"/>
  <c r="Y42" i="31"/>
  <c r="K41" i="31"/>
  <c r="M41" i="31"/>
  <c r="T40" i="31"/>
  <c r="W40" i="31"/>
  <c r="V40" i="31"/>
  <c r="R40" i="31"/>
  <c r="C41" i="31"/>
  <c r="X41" i="31"/>
  <c r="Y41" i="31"/>
  <c r="K40" i="31"/>
  <c r="M40" i="31"/>
  <c r="V39" i="31"/>
  <c r="T39" i="31"/>
  <c r="W39" i="31"/>
  <c r="R39" i="31"/>
  <c r="C40" i="31"/>
  <c r="X40" i="31"/>
  <c r="Y40" i="31"/>
  <c r="K39" i="31"/>
  <c r="M39" i="31"/>
  <c r="T38" i="31"/>
  <c r="W38" i="31"/>
  <c r="V38" i="31"/>
  <c r="T37" i="31"/>
  <c r="R37" i="31"/>
  <c r="C38" i="31"/>
  <c r="K38" i="31"/>
  <c r="M38" i="31"/>
  <c r="R38" i="31"/>
  <c r="C39" i="31"/>
  <c r="X38" i="31"/>
  <c r="X39" i="31"/>
  <c r="Y39" i="31"/>
  <c r="W37" i="31"/>
  <c r="V37" i="31"/>
  <c r="Y38" i="31"/>
  <c r="K37" i="31"/>
  <c r="M37" i="31"/>
  <c r="V36" i="31"/>
  <c r="T36" i="31"/>
  <c r="W33" i="31"/>
  <c r="W34" i="31"/>
  <c r="W35" i="31"/>
  <c r="W36" i="31"/>
  <c r="T31" i="31"/>
  <c r="R31" i="31"/>
  <c r="C32" i="31"/>
  <c r="K32" i="31"/>
  <c r="M32" i="31"/>
  <c r="R32" i="31"/>
  <c r="C33" i="31"/>
  <c r="K33" i="31"/>
  <c r="M33" i="31"/>
  <c r="R33" i="31"/>
  <c r="C34" i="31"/>
  <c r="K34" i="31"/>
  <c r="M34" i="31"/>
  <c r="R34" i="31"/>
  <c r="C35" i="31"/>
  <c r="K35" i="31"/>
  <c r="M35" i="31"/>
  <c r="R35" i="31"/>
  <c r="C36" i="31"/>
  <c r="K36" i="31"/>
  <c r="M36" i="31"/>
  <c r="R36" i="31"/>
  <c r="C37" i="31"/>
  <c r="X32" i="31"/>
  <c r="X33" i="31"/>
  <c r="X34" i="31"/>
  <c r="X35" i="31"/>
  <c r="X36" i="31"/>
  <c r="X37" i="31"/>
  <c r="Y37" i="31"/>
  <c r="T35" i="31"/>
  <c r="V35" i="31"/>
  <c r="Y36" i="31"/>
  <c r="V34" i="31"/>
  <c r="T34" i="31"/>
  <c r="Y35" i="31"/>
  <c r="V33" i="31"/>
  <c r="T33" i="31"/>
  <c r="T32" i="31"/>
  <c r="Y34" i="31"/>
  <c r="W32" i="31"/>
  <c r="V32" i="31"/>
  <c r="Y33" i="31"/>
  <c r="V31" i="31"/>
  <c r="W31" i="31"/>
  <c r="Y32" i="31"/>
  <c r="K31" i="31"/>
  <c r="M31" i="31"/>
  <c r="V30" i="31"/>
  <c r="T30" i="31"/>
  <c r="W30" i="31"/>
  <c r="R30" i="31"/>
  <c r="C31" i="31"/>
  <c r="X31" i="31"/>
  <c r="Y31" i="31"/>
  <c r="K30" i="31"/>
  <c r="M30" i="31"/>
  <c r="T29" i="31"/>
  <c r="W29" i="31"/>
  <c r="V29" i="31"/>
  <c r="R29" i="31"/>
  <c r="C30" i="31"/>
  <c r="X30" i="31"/>
  <c r="Y30" i="31"/>
  <c r="K29" i="31"/>
  <c r="M29" i="31"/>
  <c r="V28" i="31"/>
  <c r="T28" i="31"/>
  <c r="W28" i="31"/>
  <c r="R28" i="31"/>
  <c r="C29" i="31"/>
  <c r="X29" i="31"/>
  <c r="Y29" i="31"/>
  <c r="K28" i="31"/>
  <c r="M28" i="31"/>
  <c r="T27" i="31"/>
  <c r="W27" i="31"/>
  <c r="V27" i="31"/>
  <c r="K27" i="31"/>
  <c r="M27" i="31"/>
  <c r="R27" i="31"/>
  <c r="C28" i="31"/>
  <c r="X28" i="31"/>
  <c r="Y28" i="31"/>
  <c r="V26" i="31"/>
  <c r="T26" i="31"/>
  <c r="W26" i="31"/>
  <c r="R26" i="31"/>
  <c r="C27" i="31"/>
  <c r="X27" i="31"/>
  <c r="Y27" i="31"/>
  <c r="K26" i="31"/>
  <c r="M26" i="31"/>
  <c r="V25" i="31"/>
  <c r="T25" i="31"/>
  <c r="W25" i="31"/>
  <c r="K25" i="31"/>
  <c r="M25" i="31"/>
  <c r="R25" i="31"/>
  <c r="C26" i="31"/>
  <c r="X26" i="31"/>
  <c r="Y26" i="31"/>
  <c r="T24" i="31"/>
  <c r="W24" i="31"/>
  <c r="V24" i="31"/>
  <c r="R24" i="31"/>
  <c r="C25" i="31"/>
  <c r="X25" i="31"/>
  <c r="Y25" i="31"/>
  <c r="K24" i="31"/>
  <c r="M24" i="31"/>
  <c r="V23" i="31"/>
  <c r="T23" i="31"/>
  <c r="W23" i="31"/>
  <c r="R23" i="31"/>
  <c r="C24" i="31"/>
  <c r="X24" i="31"/>
  <c r="Y24" i="31"/>
  <c r="K23" i="31"/>
  <c r="M23" i="31"/>
  <c r="T22" i="31"/>
  <c r="W22" i="31"/>
  <c r="R22" i="31"/>
  <c r="C23" i="31"/>
  <c r="X23" i="31"/>
  <c r="Y23" i="31"/>
  <c r="K22" i="31"/>
  <c r="M22" i="31"/>
  <c r="T21" i="31"/>
  <c r="W21" i="31"/>
  <c r="V21" i="31"/>
  <c r="R21" i="31"/>
  <c r="C22" i="31"/>
  <c r="X22" i="31"/>
  <c r="Y22" i="31"/>
  <c r="K21" i="31"/>
  <c r="M21" i="31"/>
  <c r="T20" i="31"/>
  <c r="V20" i="31"/>
  <c r="W20" i="31"/>
  <c r="R20" i="31"/>
  <c r="C21" i="31"/>
  <c r="X21" i="31"/>
  <c r="Y21" i="31"/>
  <c r="K20" i="31"/>
  <c r="M20" i="31"/>
  <c r="T19" i="31"/>
  <c r="W19" i="31"/>
  <c r="V19" i="31"/>
  <c r="R19" i="31"/>
  <c r="C20" i="31"/>
  <c r="X20" i="31"/>
  <c r="Y20" i="31"/>
  <c r="K19" i="31"/>
  <c r="M19" i="31"/>
  <c r="T18" i="31"/>
  <c r="V18" i="31"/>
  <c r="W18" i="31"/>
  <c r="R18" i="31"/>
  <c r="C19" i="31"/>
  <c r="X19" i="31"/>
  <c r="Y19" i="31"/>
  <c r="K18" i="31"/>
  <c r="M18" i="31"/>
  <c r="T17" i="31"/>
  <c r="W17" i="31"/>
  <c r="R17" i="31"/>
  <c r="C18" i="31"/>
  <c r="X18" i="31"/>
  <c r="Y18" i="31"/>
  <c r="K17" i="31"/>
  <c r="M17" i="31"/>
  <c r="T16" i="31"/>
  <c r="W16" i="31"/>
  <c r="V16" i="31"/>
  <c r="R16" i="31"/>
  <c r="C17" i="31"/>
  <c r="X17" i="31"/>
  <c r="Y17" i="31"/>
  <c r="K16" i="31"/>
  <c r="M16" i="31"/>
  <c r="T15" i="31"/>
  <c r="W15" i="31"/>
  <c r="R15" i="31"/>
  <c r="K15" i="31"/>
  <c r="M15" i="31"/>
  <c r="T14" i="31"/>
  <c r="W14" i="31"/>
  <c r="R14" i="31"/>
  <c r="C15" i="31"/>
  <c r="K14" i="31"/>
  <c r="M14" i="31"/>
  <c r="T13" i="31"/>
  <c r="W13" i="31"/>
  <c r="V13" i="31"/>
  <c r="R13" i="31"/>
  <c r="C14" i="31"/>
  <c r="K13" i="31"/>
  <c r="M13" i="31"/>
  <c r="T12" i="31"/>
  <c r="V12" i="31"/>
  <c r="W12" i="31"/>
  <c r="R12" i="31"/>
  <c r="C13" i="31"/>
  <c r="K12" i="31"/>
  <c r="M12" i="31"/>
  <c r="T11" i="31"/>
  <c r="W11" i="31"/>
  <c r="V11" i="31"/>
  <c r="R11" i="31"/>
  <c r="C12" i="31"/>
  <c r="X12" i="31"/>
  <c r="Y12" i="31"/>
  <c r="K11" i="31"/>
  <c r="M11" i="31"/>
  <c r="V10" i="31"/>
  <c r="W10" i="31"/>
  <c r="K10" i="31"/>
  <c r="M10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V9" i="31"/>
  <c r="V17" i="31"/>
  <c r="W9" i="31"/>
  <c r="P5" i="31"/>
  <c r="H4" i="31"/>
  <c r="V15" i="31"/>
  <c r="V14" i="31"/>
  <c r="V22" i="31"/>
  <c r="C10" i="17"/>
  <c r="G5" i="17"/>
  <c r="D4" i="17"/>
  <c r="T9" i="17"/>
  <c r="H4" i="17"/>
  <c r="E5" i="17"/>
  <c r="C5" i="17"/>
  <c r="I5" i="17"/>
  <c r="L5" i="31"/>
  <c r="L4" i="17"/>
  <c r="P4" i="17"/>
  <c r="P4" i="33"/>
  <c r="W17" i="33"/>
  <c r="P5" i="33"/>
  <c r="R9" i="33"/>
  <c r="V18" i="33"/>
  <c r="V10" i="33"/>
  <c r="V11" i="33"/>
  <c r="V17" i="33"/>
  <c r="V19" i="33"/>
  <c r="L5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3"/>
  <c r="D4" i="33"/>
  <c r="P2" i="33"/>
  <c r="G5" i="33"/>
  <c r="E5" i="33"/>
  <c r="C5" i="33"/>
  <c r="I5" i="33"/>
  <c r="L5" i="32"/>
  <c r="P5" i="32"/>
  <c r="C10" i="32"/>
  <c r="D4" i="32"/>
  <c r="P2" i="32"/>
  <c r="G5" i="32"/>
  <c r="C5" i="32"/>
  <c r="E5" i="32"/>
  <c r="I5" i="31"/>
  <c r="X13" i="31"/>
  <c r="Y13" i="31"/>
  <c r="P4" i="31"/>
  <c r="L4" i="31"/>
  <c r="X10" i="33"/>
  <c r="I5" i="32"/>
  <c r="L4" i="32"/>
  <c r="X10" i="32"/>
</calcChain>
</file>

<file path=xl/sharedStrings.xml><?xml version="1.0" encoding="utf-8"?>
<sst xmlns="http://schemas.openxmlformats.org/spreadsheetml/2006/main" count="495" uniqueCount="78">
  <si>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</si>
  <si>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</si>
  <si>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</si>
  <si>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</si>
  <si>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</si>
  <si>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</si>
  <si>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</si>
  <si>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</si>
  <si>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</si>
  <si>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</si>
  <si>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</si>
  <si>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USDJPY</t>
  </si>
  <si>
    <t>時間足</t>
    <rPh sb="0" eb="2">
      <t>ジカン</t>
    </rPh>
    <rPh sb="2" eb="3">
      <t>アシ</t>
    </rPh>
    <phoneticPr fontId="3"/>
  </si>
  <si>
    <t>4時間足</t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</si>
  <si>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</si>
  <si>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</si>
  <si>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</si>
  <si>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10MA・20MAの両方の上側にキャンドルがあれば買い方向、下側なら売り方向。MAに触れてEB出現でエントリー待ち、EB高値or安値ブレイクでエントリー。</t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</si>
  <si>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</si>
  <si>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</si>
  <si>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</si>
  <si>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</si>
  <si>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</si>
  <si>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</si>
  <si>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</si>
  <si>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</si>
  <si>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</si>
  <si>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</si>
  <si>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</si>
  <si>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</si>
  <si>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</si>
  <si>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</si>
  <si>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</si>
  <si>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</si>
  <si>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</si>
  <si>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</si>
  <si>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</si>
  <si>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</si>
  <si>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</si>
  <si>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</si>
  <si>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</si>
  <si>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</si>
  <si>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</si>
  <si>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</si>
  <si>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売</t>
  </si>
  <si>
    <t>買</t>
  </si>
  <si>
    <t>10MA・20MAの両方の上側にキャンドルがあれば買い方向、下側なら売り方向。MAに触れてPB出現でエントリー待ち、PB高値or安値ブレイクでエントリー。</t>
    <phoneticPr fontId="3"/>
  </si>
  <si>
    <t>・フィボナッチターゲット2.0で決済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</si>
  <si>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</si>
  <si>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EURUSD</t>
    <phoneticPr fontId="2"/>
  </si>
  <si>
    <t>日足</t>
    <rPh sb="0" eb="2">
      <t>ヒアシ</t>
    </rPh>
    <phoneticPr fontId="3"/>
  </si>
  <si>
    <t>・フィボナッチターゲット1.5で決済</t>
    <rPh sb="16" eb="18">
      <t>ケッサイ</t>
    </rPh>
    <phoneticPr fontId="3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</si>
  <si>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</si>
  <si>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</si>
  <si>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</si>
  <si>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</si>
  <si>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</si>
  <si>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</si>
  <si>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</si>
  <si>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</si>
  <si>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</si>
  <si>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</si>
  <si>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</si>
  <si>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</si>
  <si>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2019.5.25</t>
  </si>
  <si>
    <t>GBP/USD</t>
    <phoneticPr fontId="2"/>
  </si>
  <si>
    <t>2019.5.23</t>
  </si>
  <si>
    <t>USD/JPY</t>
  </si>
  <si>
    <t>2019.5.20</t>
  </si>
  <si>
    <t>GBP/USD</t>
  </si>
  <si>
    <t>2019.5.29</t>
  </si>
  <si>
    <t>EUR/USD</t>
  </si>
  <si>
    <t>2019.6.1</t>
  </si>
  <si>
    <t>2019.6.4</t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</si>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</sst>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14</xdr:col>
      <xdr:colOff>647700</xdr:colOff>
      <xdr:row>28</xdr:row>
      <xdr:rowOff>19050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8C802BC1-528A-4454-8B28-2DD650CD0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647700</xdr:colOff>
      <xdr:row>56</xdr:row>
      <xdr:rowOff>47625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79733592-FB02-48C4-920D-273CDA9224B7}"/>
            </a:ext>
            <a:ext uri="{147F2762-F138-4A5C-976F-8EAC2B608ADB}">
              <a16:predDERef xmlns:a16="http://schemas.microsoft.com/office/drawing/2014/main" pred="{8C802BC1-528A-4454-8B28-2DD650CD0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482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14</xdr:col>
      <xdr:colOff>647700</xdr:colOff>
      <xdr:row>84</xdr:row>
      <xdr:rowOff>47625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35799A02-A532-4E32-B600-5970108E962E}"/>
            </a:ext>
            <a:ext uri="{147F2762-F138-4A5C-976F-8EAC2B608ADB}">
              <a16:predDERef xmlns:a16="http://schemas.microsoft.com/office/drawing/2014/main" pred="{79733592-FB02-48C4-920D-273CDA922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3155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14</xdr:col>
      <xdr:colOff>647700</xdr:colOff>
      <xdr:row>112</xdr:row>
      <xdr:rowOff>47625</xdr:rowOff>
    </xdr:to>
    <xdr:pic>
      <xdr:nvPicPr>
        <xdr:cNvPr id="8" name="">
          <a:extLst>
            <a:ext uri="{FF2B5EF4-FFF2-40B4-BE49-F238E27FC236}">
              <a16:creationId xmlns:a16="http://schemas.microsoft.com/office/drawing/2014/main" id="{C461E0AD-F451-4A26-BC30-32511A9D2679}"/>
            </a:ext>
            <a:ext uri="{147F2762-F138-4A5C-976F-8EAC2B608ADB}">
              <a16:predDERef xmlns:a16="http://schemas.microsoft.com/office/drawing/2014/main" pred="{35799A02-A532-4E32-B600-5970108E9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3828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14</xdr:col>
      <xdr:colOff>647700</xdr:colOff>
      <xdr:row>140</xdr:row>
      <xdr:rowOff>47625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6823704C-5961-4E1A-AC1C-0881E36EF3AF}"/>
            </a:ext>
            <a:ext uri="{147F2762-F138-4A5C-976F-8EAC2B608ADB}">
              <a16:predDERef xmlns:a16="http://schemas.microsoft.com/office/drawing/2014/main" pred="{C461E0AD-F451-4A26-BC30-32511A9D2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4501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14</xdr:col>
      <xdr:colOff>647700</xdr:colOff>
      <xdr:row>168</xdr:row>
      <xdr:rowOff>47625</xdr:rowOff>
    </xdr:to>
    <xdr:pic>
      <xdr:nvPicPr>
        <xdr:cNvPr id="7" name="">
          <a:extLst>
            <a:ext uri="{FF2B5EF4-FFF2-40B4-BE49-F238E27FC236}">
              <a16:creationId xmlns:a16="http://schemas.microsoft.com/office/drawing/2014/main" id="{B05D9326-6EE7-4DC5-A092-7D90AA83531E}"/>
            </a:ext>
            <a:ext uri="{147F2762-F138-4A5C-976F-8EAC2B608ADB}">
              <a16:predDERef xmlns:a16="http://schemas.microsoft.com/office/drawing/2014/main" pred="{6823704C-5961-4E1A-AC1C-0881E36EF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5517475"/>
          <a:ext cx="10058400" cy="493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3" activePane="bottomLeft" state="frozen"/>
      <selection pane="bottomLeft" activeCell="P108" sqref="P108:Q108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11</v>
      </c>
      <c r="E2" s="39"/>
      <c r="F2" s="37" t="s">
        <v>12</v>
      </c>
      <c r="G2" s="37"/>
      <c r="H2" s="41" t="s">
        <v>13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256324.68982454136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17</v>
      </c>
      <c r="E3" s="42"/>
      <c r="F3" s="42"/>
      <c r="G3" s="42"/>
      <c r="H3" s="42"/>
      <c r="I3" s="42"/>
      <c r="J3" s="37" t="s">
        <v>18</v>
      </c>
      <c r="K3" s="37"/>
      <c r="L3" s="42" t="s">
        <v>19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156324.68982454136</v>
      </c>
      <c r="E4" s="44"/>
      <c r="F4" s="37" t="s">
        <v>21</v>
      </c>
      <c r="G4" s="37"/>
      <c r="H4" s="45">
        <f>SUM($T$9:$U$108)</f>
        <v>1623.00000000001</v>
      </c>
      <c r="I4" s="41"/>
      <c r="J4" s="46"/>
      <c r="K4" s="46"/>
      <c r="L4" s="40"/>
      <c r="M4" s="40"/>
      <c r="N4" s="46" t="s">
        <v>22</v>
      </c>
      <c r="O4" s="46"/>
      <c r="P4" s="47">
        <f>MAX(Y:Y)</f>
        <v>0.17492633540144065</v>
      </c>
      <c r="Q4" s="47"/>
      <c r="R4" s="1"/>
      <c r="S4" s="1"/>
      <c r="T4" s="1"/>
    </row>
    <row r="5" spans="2:25" ht="15">
      <c r="B5" s="34" t="s">
        <v>23</v>
      </c>
      <c r="C5" s="32">
        <f>COUNTIF($R$9:$R$990,"&gt;0")</f>
        <v>55</v>
      </c>
      <c r="D5" s="31" t="s">
        <v>24</v>
      </c>
      <c r="E5" s="12">
        <f>COUNTIF($R$9:$R$990,"&lt;0")</f>
        <v>45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0.55000000000000004</v>
      </c>
      <c r="J5" s="48" t="s">
        <v>27</v>
      </c>
      <c r="K5" s="37"/>
      <c r="L5" s="49">
        <f>MAX(V9:V993)</f>
        <v>2</v>
      </c>
      <c r="M5" s="50"/>
      <c r="N5" s="14" t="s">
        <v>28</v>
      </c>
      <c r="O5" s="6"/>
      <c r="P5" s="49">
        <f>MAX(W9:W993)</f>
        <v>6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6">
        <v>1</v>
      </c>
      <c r="C9" s="71">
        <f>L2</f>
        <v>100000</v>
      </c>
      <c r="D9" s="71"/>
      <c r="E9" s="36">
        <v>2015</v>
      </c>
      <c r="F9" s="5">
        <v>43474</v>
      </c>
      <c r="G9" s="36" t="s">
        <v>44</v>
      </c>
      <c r="H9" s="72">
        <v>112.16</v>
      </c>
      <c r="I9" s="72"/>
      <c r="J9" s="36">
        <v>62</v>
      </c>
      <c r="K9" s="71">
        <f>IF(J9="","",C9*0.03)</f>
        <v>3000</v>
      </c>
      <c r="L9" s="71"/>
      <c r="M9" s="4">
        <f>IF(J9="","",(K9/J9)/LOOKUP(RIGHT($D$2,3),定数!$A$6:$A$13,定数!$B$6:$B$13))</f>
        <v>0.4838709677419355</v>
      </c>
      <c r="N9" s="36">
        <v>2015</v>
      </c>
      <c r="O9" s="5">
        <v>43565</v>
      </c>
      <c r="P9" s="72">
        <v>111.38</v>
      </c>
      <c r="Q9" s="72"/>
      <c r="R9" s="73">
        <f>IF(P9="","",T9*M9*LOOKUP(RIGHT($D$2,3),定数!$A$6:$A$13,定数!$B$6:$B$13))</f>
        <v>3774.1935483871025</v>
      </c>
      <c r="S9" s="73"/>
      <c r="T9" s="74">
        <f>IF(P9="","",IF(G9="買",(P9-H9),(H9-P9))*IF(RIGHT($D$2,3)="JPY",100,10000))</f>
        <v>78.000000000000114</v>
      </c>
      <c r="U9" s="74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71">
        <f t="shared" ref="C10:C73" si="0">IF(R9="","",C9+R9)</f>
        <v>103774.19354838711</v>
      </c>
      <c r="D10" s="71"/>
      <c r="E10" s="36"/>
      <c r="F10" s="5">
        <v>43481</v>
      </c>
      <c r="G10" s="36" t="s">
        <v>44</v>
      </c>
      <c r="H10" s="72">
        <v>110.59</v>
      </c>
      <c r="I10" s="72"/>
      <c r="J10" s="36">
        <v>32</v>
      </c>
      <c r="K10" s="75">
        <f>IF(J10="","",C10*0.03)</f>
        <v>3113.2258064516132</v>
      </c>
      <c r="L10" s="76"/>
      <c r="M10" s="4">
        <f>IF(J10="","",(K10/J10)/LOOKUP(RIGHT($D$2,3),定数!$A$6:$A$13,定数!$B$6:$B$13))</f>
        <v>0.97288306451612916</v>
      </c>
      <c r="N10" s="36"/>
      <c r="O10" s="5"/>
      <c r="P10" s="72">
        <v>110.93</v>
      </c>
      <c r="Q10" s="72"/>
      <c r="R10" s="73">
        <f>IF(P10="","",T10*M10*LOOKUP(RIGHT($D$2,3),定数!$A$6:$A$13,定数!$B$6:$B$13))</f>
        <v>-3307.8024193548722</v>
      </c>
      <c r="S10" s="73"/>
      <c r="T10" s="74">
        <f>IF(P10="","",IF(G10="買",(P10-H10),(H10-P10))*IF(RIGHT($D$2,3)="JPY",100,10000))</f>
        <v>-34.000000000000341</v>
      </c>
      <c r="U10" s="74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103774.19354838711</v>
      </c>
    </row>
    <row r="11" spans="2:25" ht="15">
      <c r="B11" s="36">
        <v>3</v>
      </c>
      <c r="C11" s="71">
        <f t="shared" si="0"/>
        <v>100466.39112903223</v>
      </c>
      <c r="D11" s="71"/>
      <c r="E11" s="36"/>
      <c r="F11" s="5">
        <v>43482</v>
      </c>
      <c r="G11" s="36" t="s">
        <v>44</v>
      </c>
      <c r="H11" s="72">
        <v>110.24</v>
      </c>
      <c r="I11" s="72"/>
      <c r="J11" s="36">
        <v>49</v>
      </c>
      <c r="K11" s="75">
        <f t="shared" ref="K11:K74" si="3">IF(J11="","",C11*0.03)</f>
        <v>3013.9917338709665</v>
      </c>
      <c r="L11" s="76"/>
      <c r="M11" s="4">
        <f>IF(J11="","",(K11/J11)/LOOKUP(RIGHT($D$2,3),定数!$A$6:$A$13,定数!$B$6:$B$13))</f>
        <v>0.61510035385121764</v>
      </c>
      <c r="N11" s="36"/>
      <c r="O11" s="5"/>
      <c r="P11" s="72">
        <v>110.75</v>
      </c>
      <c r="Q11" s="72"/>
      <c r="R11" s="73">
        <f>IF(P11="","",T11*M11*LOOKUP(RIGHT($D$2,3),定数!$A$6:$A$13,定数!$B$6:$B$13))</f>
        <v>-3137.0118046412417</v>
      </c>
      <c r="S11" s="73"/>
      <c r="T11" s="74">
        <f>IF(P11="","",IF(G11="買",(P11-H11),(H11-P11))*IF(RIGHT($D$2,3)="JPY",100,10000))</f>
        <v>-51.000000000000512</v>
      </c>
      <c r="U11" s="74"/>
      <c r="V11" s="16">
        <f t="shared" si="1"/>
        <v>0</v>
      </c>
      <c r="W11">
        <f t="shared" si="2"/>
        <v>2</v>
      </c>
      <c r="X11" s="29">
        <f>IF(C11&lt;&gt;"",MAX(X10,C11),"")</f>
        <v>103774.19354838711</v>
      </c>
      <c r="Y11" s="30">
        <f>IF(X11&lt;&gt;"",1-(C11/X11),"")</f>
        <v>3.187500000000032E-2</v>
      </c>
    </row>
    <row r="12" spans="2:25" ht="15">
      <c r="B12" s="36">
        <v>4</v>
      </c>
      <c r="C12" s="71">
        <f t="shared" si="0"/>
        <v>97329.379324390989</v>
      </c>
      <c r="D12" s="71"/>
      <c r="E12" s="36"/>
      <c r="F12" s="5">
        <v>43509</v>
      </c>
      <c r="G12" s="36" t="s">
        <v>44</v>
      </c>
      <c r="H12" s="72">
        <v>108.23</v>
      </c>
      <c r="I12" s="72"/>
      <c r="J12" s="36">
        <v>50</v>
      </c>
      <c r="K12" s="75">
        <f t="shared" si="3"/>
        <v>2919.8813797317298</v>
      </c>
      <c r="L12" s="76"/>
      <c r="M12" s="4">
        <f>IF(J12="","",(K12/J12)/LOOKUP(RIGHT($D$2,3),定数!$A$6:$A$13,定数!$B$6:$B$13))</f>
        <v>0.58397627594634605</v>
      </c>
      <c r="N12" s="36"/>
      <c r="O12" s="5"/>
      <c r="P12" s="72">
        <v>107.55</v>
      </c>
      <c r="Q12" s="72"/>
      <c r="R12" s="73">
        <f>IF(P12="","",T12*M12*LOOKUP(RIGHT($D$2,3),定数!$A$6:$A$13,定数!$B$6:$B$13))</f>
        <v>3971.0386764351929</v>
      </c>
      <c r="S12" s="73"/>
      <c r="T12" s="74">
        <f t="shared" ref="T12:T75" si="4">IF(P12="","",IF(G12="買",(P12-H12),(H12-P12))*IF(RIGHT($D$2,3)="JPY",100,10000))</f>
        <v>68.000000000000682</v>
      </c>
      <c r="U12" s="74"/>
      <c r="V12" s="16">
        <f t="shared" si="1"/>
        <v>1</v>
      </c>
      <c r="W12">
        <f t="shared" si="2"/>
        <v>0</v>
      </c>
      <c r="X12" s="29">
        <f t="shared" ref="X12:X75" si="5">IF(C12&lt;&gt;"",MAX(X11,C12),"")</f>
        <v>103774.19354838711</v>
      </c>
      <c r="Y12" s="30">
        <f t="shared" ref="Y12:Y75" si="6">IF(X12&lt;&gt;"",1-(C12/X12),"")</f>
        <v>6.2104209183674097E-2</v>
      </c>
    </row>
    <row r="13" spans="2:25" ht="15">
      <c r="B13" s="36">
        <v>5</v>
      </c>
      <c r="C13" s="71">
        <f t="shared" si="0"/>
        <v>101300.41800082618</v>
      </c>
      <c r="D13" s="71"/>
      <c r="E13" s="36"/>
      <c r="F13" s="5">
        <v>43572</v>
      </c>
      <c r="G13" s="36" t="s">
        <v>44</v>
      </c>
      <c r="H13" s="72">
        <v>106.93</v>
      </c>
      <c r="I13" s="72"/>
      <c r="J13" s="36">
        <v>29</v>
      </c>
      <c r="K13" s="75">
        <f t="shared" si="3"/>
        <v>3039.0125400247853</v>
      </c>
      <c r="L13" s="76"/>
      <c r="M13" s="4">
        <f>IF(J13="","",(K13/J13)/LOOKUP(RIGHT($D$2,3),定数!$A$6:$A$13,定数!$B$6:$B$13))</f>
        <v>1.0479353586292364</v>
      </c>
      <c r="N13" s="36"/>
      <c r="O13" s="5"/>
      <c r="P13" s="72">
        <v>107.22</v>
      </c>
      <c r="Q13" s="72"/>
      <c r="R13" s="73">
        <f>IF(P13="","",T13*M13*LOOKUP(RIGHT($D$2,3),定数!$A$6:$A$13,定数!$B$6:$B$13))</f>
        <v>-3039.012540024702</v>
      </c>
      <c r="S13" s="73"/>
      <c r="T13" s="74">
        <f t="shared" si="4"/>
        <v>-28.999999999999204</v>
      </c>
      <c r="U13" s="74"/>
      <c r="V13" s="16">
        <f t="shared" si="1"/>
        <v>0</v>
      </c>
      <c r="W13">
        <f t="shared" si="2"/>
        <v>1</v>
      </c>
      <c r="X13" s="29">
        <f t="shared" si="5"/>
        <v>103774.19354838711</v>
      </c>
      <c r="Y13" s="30">
        <f t="shared" si="6"/>
        <v>2.3838060918367709E-2</v>
      </c>
    </row>
    <row r="14" spans="2:25" ht="15">
      <c r="B14" s="36">
        <v>6</v>
      </c>
      <c r="C14" s="71">
        <f t="shared" si="0"/>
        <v>98261.40546080147</v>
      </c>
      <c r="D14" s="71"/>
      <c r="E14" s="36"/>
      <c r="F14" s="5">
        <v>43574</v>
      </c>
      <c r="G14" s="36" t="s">
        <v>45</v>
      </c>
      <c r="H14" s="72">
        <v>107.52</v>
      </c>
      <c r="I14" s="72"/>
      <c r="J14" s="36">
        <v>27</v>
      </c>
      <c r="K14" s="75">
        <f t="shared" si="3"/>
        <v>2947.8421638240438</v>
      </c>
      <c r="L14" s="76"/>
      <c r="M14" s="4">
        <f>IF(J14="","",(K14/J14)/LOOKUP(RIGHT($D$2,3),定数!$A$6:$A$13,定数!$B$6:$B$13))</f>
        <v>1.0917933940089051</v>
      </c>
      <c r="N14" s="36"/>
      <c r="O14" s="5"/>
      <c r="P14" s="72">
        <v>107.84</v>
      </c>
      <c r="Q14" s="72"/>
      <c r="R14" s="73">
        <f>IF(P14="","",T14*M14*LOOKUP(RIGHT($D$2,3),定数!$A$6:$A$13,定数!$B$6:$B$13))</f>
        <v>3493.7388608285773</v>
      </c>
      <c r="S14" s="73"/>
      <c r="T14" s="74">
        <f t="shared" si="4"/>
        <v>32.000000000000739</v>
      </c>
      <c r="U14" s="74"/>
      <c r="V14" s="16">
        <f t="shared" si="1"/>
        <v>1</v>
      </c>
      <c r="W14">
        <f t="shared" si="2"/>
        <v>0</v>
      </c>
      <c r="X14" s="29">
        <f t="shared" si="5"/>
        <v>103774.19354838711</v>
      </c>
      <c r="Y14" s="30">
        <f t="shared" si="6"/>
        <v>5.3122919090815901E-2</v>
      </c>
    </row>
    <row r="15" spans="2:25" ht="15">
      <c r="B15" s="36">
        <v>7</v>
      </c>
      <c r="C15" s="71">
        <f t="shared" si="0"/>
        <v>101755.14432163005</v>
      </c>
      <c r="D15" s="71"/>
      <c r="E15" s="36"/>
      <c r="F15" s="5">
        <v>43582</v>
      </c>
      <c r="G15" s="36" t="s">
        <v>45</v>
      </c>
      <c r="H15" s="72">
        <v>109.52</v>
      </c>
      <c r="I15" s="72"/>
      <c r="J15" s="36">
        <v>35</v>
      </c>
      <c r="K15" s="75">
        <f t="shared" si="3"/>
        <v>3052.6543296489017</v>
      </c>
      <c r="L15" s="76"/>
      <c r="M15" s="4">
        <f>IF(J15="","",(K15/J15)/LOOKUP(RIGHT($D$2,3),定数!$A$6:$A$13,定数!$B$6:$B$13))</f>
        <v>0.87218695132825763</v>
      </c>
      <c r="N15" s="36"/>
      <c r="O15" s="5"/>
      <c r="P15" s="72">
        <v>109.15</v>
      </c>
      <c r="Q15" s="72"/>
      <c r="R15" s="73">
        <f>IF(P15="","",T15*M15*LOOKUP(RIGHT($D$2,3),定数!$A$6:$A$13,定数!$B$6:$B$13))</f>
        <v>-3227.0917199144692</v>
      </c>
      <c r="S15" s="73"/>
      <c r="T15" s="74">
        <f t="shared" si="4"/>
        <v>-36.999999999999034</v>
      </c>
      <c r="U15" s="74"/>
      <c r="V15" s="16">
        <f t="shared" si="1"/>
        <v>0</v>
      </c>
      <c r="W15">
        <f t="shared" si="2"/>
        <v>1</v>
      </c>
      <c r="X15" s="29">
        <f t="shared" si="5"/>
        <v>103774.19354838711</v>
      </c>
      <c r="Y15" s="30">
        <f t="shared" si="6"/>
        <v>1.9456178436266236E-2</v>
      </c>
    </row>
    <row r="16" spans="2:25" ht="15">
      <c r="B16" s="36">
        <v>8</v>
      </c>
      <c r="C16" s="71">
        <f t="shared" si="0"/>
        <v>98528.052601715579</v>
      </c>
      <c r="D16" s="71"/>
      <c r="E16" s="36"/>
      <c r="F16" s="5">
        <v>43592</v>
      </c>
      <c r="G16" s="36" t="s">
        <v>44</v>
      </c>
      <c r="H16" s="72">
        <v>108.89</v>
      </c>
      <c r="I16" s="72"/>
      <c r="J16" s="36">
        <v>31</v>
      </c>
      <c r="K16" s="75">
        <f t="shared" si="3"/>
        <v>2955.8415780514674</v>
      </c>
      <c r="L16" s="76"/>
      <c r="M16" s="4">
        <f>IF(J16="","",(K16/J16)/LOOKUP(RIGHT($D$2,3),定数!$A$6:$A$13,定数!$B$6:$B$13))</f>
        <v>0.9534972832424089</v>
      </c>
      <c r="N16" s="36"/>
      <c r="O16" s="5"/>
      <c r="P16" s="72">
        <v>109.21</v>
      </c>
      <c r="Q16" s="72"/>
      <c r="R16" s="73">
        <f>IF(P16="","",T16*M16*LOOKUP(RIGHT($D$2,3),定数!$A$6:$A$13,定数!$B$6:$B$13))</f>
        <v>-3051.1913063756433</v>
      </c>
      <c r="S16" s="73"/>
      <c r="T16" s="74">
        <f t="shared" si="4"/>
        <v>-31.999999999999318</v>
      </c>
      <c r="U16" s="74"/>
      <c r="V16" s="16">
        <f t="shared" si="1"/>
        <v>0</v>
      </c>
      <c r="W16">
        <f t="shared" si="2"/>
        <v>2</v>
      </c>
      <c r="X16" s="29">
        <f t="shared" si="5"/>
        <v>103774.19354838711</v>
      </c>
      <c r="Y16" s="30">
        <f t="shared" si="6"/>
        <v>5.055342534871532E-2</v>
      </c>
    </row>
    <row r="17" spans="2:25" ht="15">
      <c r="B17" s="36">
        <v>9</v>
      </c>
      <c r="C17" s="71">
        <f t="shared" si="0"/>
        <v>95476.861295339942</v>
      </c>
      <c r="D17" s="71"/>
      <c r="E17" s="36"/>
      <c r="F17" s="5">
        <v>43593</v>
      </c>
      <c r="G17" s="36" t="s">
        <v>44</v>
      </c>
      <c r="H17" s="72">
        <v>108.85</v>
      </c>
      <c r="I17" s="72"/>
      <c r="J17" s="36">
        <v>28</v>
      </c>
      <c r="K17" s="75">
        <f t="shared" si="3"/>
        <v>2864.305838860198</v>
      </c>
      <c r="L17" s="76"/>
      <c r="M17" s="4">
        <f>IF(J17="","",(K17/J17)/LOOKUP(RIGHT($D$2,3),定数!$A$6:$A$13,定数!$B$6:$B$13))</f>
        <v>1.0229663710214993</v>
      </c>
      <c r="N17" s="36"/>
      <c r="O17" s="5"/>
      <c r="P17" s="72">
        <v>109.15</v>
      </c>
      <c r="Q17" s="72"/>
      <c r="R17" s="73">
        <f>IF(P17="","",T17*M17*LOOKUP(RIGHT($D$2,3),定数!$A$6:$A$13,定数!$B$6:$B$13))</f>
        <v>-3068.8991130646145</v>
      </c>
      <c r="S17" s="73"/>
      <c r="T17" s="74">
        <f t="shared" si="4"/>
        <v>-30.000000000001137</v>
      </c>
      <c r="U17" s="74"/>
      <c r="V17" s="16">
        <f t="shared" si="1"/>
        <v>0</v>
      </c>
      <c r="W17">
        <f t="shared" si="2"/>
        <v>3</v>
      </c>
      <c r="X17" s="29">
        <f t="shared" si="5"/>
        <v>103774.19354838711</v>
      </c>
      <c r="Y17" s="30">
        <f t="shared" si="6"/>
        <v>7.9955641854044801E-2</v>
      </c>
    </row>
    <row r="18" spans="2:25" ht="15">
      <c r="B18" s="36">
        <v>10</v>
      </c>
      <c r="C18" s="71">
        <f t="shared" si="0"/>
        <v>92407.962182275325</v>
      </c>
      <c r="D18" s="71"/>
      <c r="E18" s="36"/>
      <c r="F18" s="5">
        <v>43601</v>
      </c>
      <c r="G18" s="36" t="s">
        <v>45</v>
      </c>
      <c r="H18" s="72">
        <v>110.38</v>
      </c>
      <c r="I18" s="72"/>
      <c r="J18" s="36">
        <v>30</v>
      </c>
      <c r="K18" s="75">
        <f t="shared" si="3"/>
        <v>2772.2388654682595</v>
      </c>
      <c r="L18" s="76"/>
      <c r="M18" s="4">
        <f>IF(J18="","",(K18/J18)/LOOKUP(RIGHT($D$2,3),定数!$A$6:$A$13,定数!$B$6:$B$13))</f>
        <v>0.92407962182275316</v>
      </c>
      <c r="N18" s="36"/>
      <c r="O18" s="5"/>
      <c r="P18" s="72">
        <v>110.79</v>
      </c>
      <c r="Q18" s="72"/>
      <c r="R18" s="73">
        <f>IF(P18="","",T18*M18*LOOKUP(RIGHT($D$2,3),定数!$A$6:$A$13,定数!$B$6:$B$13))</f>
        <v>3788.7264494733877</v>
      </c>
      <c r="S18" s="73"/>
      <c r="T18" s="74">
        <f t="shared" si="4"/>
        <v>41.00000000000108</v>
      </c>
      <c r="U18" s="74"/>
      <c r="V18" s="16">
        <f t="shared" si="1"/>
        <v>1</v>
      </c>
      <c r="W18">
        <f t="shared" si="2"/>
        <v>0</v>
      </c>
      <c r="X18" s="29">
        <f t="shared" si="5"/>
        <v>103774.19354838711</v>
      </c>
      <c r="Y18" s="30">
        <f t="shared" si="6"/>
        <v>0.10952849622302308</v>
      </c>
    </row>
    <row r="19" spans="2:25" ht="15">
      <c r="B19" s="36">
        <v>11</v>
      </c>
      <c r="C19" s="71">
        <f t="shared" si="0"/>
        <v>96196.688631748708</v>
      </c>
      <c r="D19" s="71"/>
      <c r="E19" s="36"/>
      <c r="F19" s="5">
        <v>43602</v>
      </c>
      <c r="G19" s="36" t="s">
        <v>45</v>
      </c>
      <c r="H19" s="72">
        <v>110.75</v>
      </c>
      <c r="I19" s="72"/>
      <c r="J19" s="36">
        <v>51</v>
      </c>
      <c r="K19" s="75">
        <f t="shared" si="3"/>
        <v>2885.9006589524611</v>
      </c>
      <c r="L19" s="76"/>
      <c r="M19" s="4">
        <f>IF(J19="","",(K19/J19)/LOOKUP(RIGHT($D$2,3),定数!$A$6:$A$13,定数!$B$6:$B$13))</f>
        <v>0.56586287430440418</v>
      </c>
      <c r="N19" s="36"/>
      <c r="O19" s="5"/>
      <c r="P19" s="72">
        <v>110.23</v>
      </c>
      <c r="Q19" s="72"/>
      <c r="R19" s="73">
        <f>IF(P19="","",T19*M19*LOOKUP(RIGHT($D$2,3),定数!$A$6:$A$13,定数!$B$6:$B$13))</f>
        <v>-2942.4869463828791</v>
      </c>
      <c r="S19" s="73"/>
      <c r="T19" s="74">
        <f t="shared" si="4"/>
        <v>-51.999999999999602</v>
      </c>
      <c r="U19" s="74"/>
      <c r="V19" s="16">
        <f t="shared" si="1"/>
        <v>0</v>
      </c>
      <c r="W19">
        <f t="shared" si="2"/>
        <v>1</v>
      </c>
      <c r="X19" s="29">
        <f t="shared" si="5"/>
        <v>103774.19354838711</v>
      </c>
      <c r="Y19" s="30">
        <f t="shared" si="6"/>
        <v>7.301916456816604E-2</v>
      </c>
    </row>
    <row r="20" spans="2:25" ht="15">
      <c r="B20" s="36">
        <v>12</v>
      </c>
      <c r="C20" s="71">
        <f t="shared" si="0"/>
        <v>93254.201685365828</v>
      </c>
      <c r="D20" s="71"/>
      <c r="E20" s="36"/>
      <c r="F20" s="5">
        <v>43610</v>
      </c>
      <c r="G20" s="36" t="s">
        <v>44</v>
      </c>
      <c r="H20" s="72">
        <v>109.29</v>
      </c>
      <c r="I20" s="72"/>
      <c r="J20" s="36">
        <v>30</v>
      </c>
      <c r="K20" s="75">
        <f t="shared" si="3"/>
        <v>2797.6260505609748</v>
      </c>
      <c r="L20" s="76"/>
      <c r="M20" s="4">
        <f>IF(J20="","",(K20/J20)/LOOKUP(RIGHT($D$2,3),定数!$A$6:$A$13,定数!$B$6:$B$13))</f>
        <v>0.93254201685365823</v>
      </c>
      <c r="N20" s="36"/>
      <c r="O20" s="5"/>
      <c r="P20" s="72">
        <v>109.61</v>
      </c>
      <c r="Q20" s="72"/>
      <c r="R20" s="73">
        <f>IF(P20="","",T20*M20*LOOKUP(RIGHT($D$2,3),定数!$A$6:$A$13,定数!$B$6:$B$13))</f>
        <v>-2984.1344539316428</v>
      </c>
      <c r="S20" s="73"/>
      <c r="T20" s="74">
        <f t="shared" si="4"/>
        <v>-31.999999999999318</v>
      </c>
      <c r="U20" s="74"/>
      <c r="V20" s="16">
        <f t="shared" si="1"/>
        <v>0</v>
      </c>
      <c r="W20">
        <f t="shared" si="2"/>
        <v>2</v>
      </c>
      <c r="X20" s="29">
        <f t="shared" si="5"/>
        <v>103774.19354838711</v>
      </c>
      <c r="Y20" s="30">
        <f t="shared" si="6"/>
        <v>0.10137387247549257</v>
      </c>
    </row>
    <row r="21" spans="2:25" ht="15">
      <c r="B21" s="36">
        <v>13</v>
      </c>
      <c r="C21" s="71">
        <f t="shared" si="0"/>
        <v>90270.067231434179</v>
      </c>
      <c r="D21" s="71"/>
      <c r="E21" s="36"/>
      <c r="F21" s="5">
        <v>43613</v>
      </c>
      <c r="G21" s="36" t="s">
        <v>44</v>
      </c>
      <c r="H21" s="72">
        <v>109.13</v>
      </c>
      <c r="I21" s="72"/>
      <c r="J21" s="36">
        <v>37</v>
      </c>
      <c r="K21" s="75">
        <f t="shared" si="3"/>
        <v>2708.1020169430253</v>
      </c>
      <c r="L21" s="76"/>
      <c r="M21" s="4">
        <f>IF(J21="","",(K21/J21)/LOOKUP(RIGHT($D$2,3),定数!$A$6:$A$13,定数!$B$6:$B$13))</f>
        <v>0.73191946403865549</v>
      </c>
      <c r="N21" s="36"/>
      <c r="O21" s="5"/>
      <c r="P21" s="72">
        <v>108.71</v>
      </c>
      <c r="Q21" s="72"/>
      <c r="R21" s="73">
        <f>IF(P21="","",T21*M21*LOOKUP(RIGHT($D$2,3),定数!$A$6:$A$13,定数!$B$6:$B$13))</f>
        <v>3074.0617489623655</v>
      </c>
      <c r="S21" s="73"/>
      <c r="T21" s="74">
        <f t="shared" si="4"/>
        <v>42.000000000000171</v>
      </c>
      <c r="U21" s="74"/>
      <c r="V21" s="16">
        <f t="shared" si="1"/>
        <v>1</v>
      </c>
      <c r="W21">
        <f t="shared" si="2"/>
        <v>0</v>
      </c>
      <c r="X21" s="29">
        <f t="shared" si="5"/>
        <v>103774.19354838711</v>
      </c>
      <c r="Y21" s="30">
        <f t="shared" si="6"/>
        <v>0.13012990855627626</v>
      </c>
    </row>
    <row r="22" spans="2:25" ht="15">
      <c r="B22" s="36">
        <v>14</v>
      </c>
      <c r="C22" s="71">
        <f t="shared" si="0"/>
        <v>93344.128980396548</v>
      </c>
      <c r="D22" s="71"/>
      <c r="E22" s="36"/>
      <c r="F22" s="5">
        <v>43620</v>
      </c>
      <c r="G22" s="36" t="s">
        <v>45</v>
      </c>
      <c r="H22" s="72">
        <v>109.76</v>
      </c>
      <c r="I22" s="72"/>
      <c r="J22" s="36">
        <v>29</v>
      </c>
      <c r="K22" s="75">
        <f t="shared" si="3"/>
        <v>2800.3238694118963</v>
      </c>
      <c r="L22" s="76"/>
      <c r="M22" s="4">
        <f>IF(J22="","",(K22/J22)/LOOKUP(RIGHT($D$2,3),定数!$A$6:$A$13,定数!$B$6:$B$13))</f>
        <v>0.96562892048686078</v>
      </c>
      <c r="N22" s="36"/>
      <c r="O22" s="5"/>
      <c r="P22" s="72">
        <v>110.22</v>
      </c>
      <c r="Q22" s="72"/>
      <c r="R22" s="73">
        <f>IF(P22="","",T22*M22*LOOKUP(RIGHT($D$2,3),定数!$A$6:$A$13,定数!$B$6:$B$13))</f>
        <v>4441.8930342394997</v>
      </c>
      <c r="S22" s="73"/>
      <c r="T22" s="74">
        <f t="shared" si="4"/>
        <v>45.999999999999375</v>
      </c>
      <c r="U22" s="74"/>
      <c r="V22" s="16">
        <f t="shared" si="1"/>
        <v>2</v>
      </c>
      <c r="W22">
        <f t="shared" si="2"/>
        <v>0</v>
      </c>
      <c r="X22" s="29">
        <f t="shared" si="5"/>
        <v>103774.19354838711</v>
      </c>
      <c r="Y22" s="30">
        <f t="shared" si="6"/>
        <v>0.10050730544224662</v>
      </c>
    </row>
    <row r="23" spans="2:25" ht="15">
      <c r="B23" s="36">
        <v>15</v>
      </c>
      <c r="C23" s="71">
        <f t="shared" si="0"/>
        <v>97786.022014636052</v>
      </c>
      <c r="D23" s="71"/>
      <c r="E23" s="36"/>
      <c r="F23" s="5">
        <v>43621</v>
      </c>
      <c r="G23" s="36" t="s">
        <v>45</v>
      </c>
      <c r="H23" s="72">
        <v>109.82</v>
      </c>
      <c r="I23" s="72"/>
      <c r="J23" s="36">
        <v>27</v>
      </c>
      <c r="K23" s="75">
        <f t="shared" si="3"/>
        <v>2933.5806604390814</v>
      </c>
      <c r="L23" s="76"/>
      <c r="M23" s="4">
        <f>IF(J23="","",(K23/J23)/LOOKUP(RIGHT($D$2,3),定数!$A$6:$A$13,定数!$B$6:$B$13))</f>
        <v>1.0865113557181783</v>
      </c>
      <c r="N23" s="36"/>
      <c r="O23" s="5"/>
      <c r="P23" s="72">
        <v>110.25</v>
      </c>
      <c r="Q23" s="72"/>
      <c r="R23" s="73">
        <f>IF(P23="","",T23*M23*LOOKUP(RIGHT($D$2,3),定数!$A$6:$A$13,定数!$B$6:$B$13))</f>
        <v>4671.9988295882413</v>
      </c>
      <c r="S23" s="73"/>
      <c r="T23" s="74">
        <f t="shared" si="4"/>
        <v>43.000000000000682</v>
      </c>
      <c r="U23" s="74"/>
      <c r="V23" t="str">
        <f t="shared" ref="V23:W74" si="7">IF(S23&lt;&gt;"",IF(S23&lt;0,1+V22,0),"")</f>
        <v/>
      </c>
      <c r="W23">
        <f t="shared" si="2"/>
        <v>0</v>
      </c>
      <c r="X23" s="29">
        <f t="shared" si="5"/>
        <v>103774.19354838711</v>
      </c>
      <c r="Y23" s="30">
        <f t="shared" si="6"/>
        <v>5.7703859977085048E-2</v>
      </c>
    </row>
    <row r="24" spans="2:25" ht="15">
      <c r="B24" s="36">
        <v>16</v>
      </c>
      <c r="C24" s="71">
        <f t="shared" si="0"/>
        <v>102458.02084422429</v>
      </c>
      <c r="D24" s="71"/>
      <c r="E24" s="36"/>
      <c r="F24" s="5">
        <v>43644</v>
      </c>
      <c r="G24" s="36" t="s">
        <v>45</v>
      </c>
      <c r="H24" s="72">
        <v>110.33</v>
      </c>
      <c r="I24" s="72"/>
      <c r="J24" s="36">
        <v>31</v>
      </c>
      <c r="K24" s="75">
        <f t="shared" si="3"/>
        <v>3073.7406253267286</v>
      </c>
      <c r="L24" s="76"/>
      <c r="M24" s="4">
        <f>IF(J24="","",(K24/J24)/LOOKUP(RIGHT($D$2,3),定数!$A$6:$A$13,定数!$B$6:$B$13))</f>
        <v>0.99152923397636394</v>
      </c>
      <c r="N24" s="36"/>
      <c r="O24" s="5"/>
      <c r="P24" s="72">
        <v>110.76</v>
      </c>
      <c r="Q24" s="72"/>
      <c r="R24" s="73">
        <f>IF(P24="","",T24*M24*LOOKUP(RIGHT($D$2,3),定数!$A$6:$A$13,定数!$B$6:$B$13))</f>
        <v>4263.5757060984324</v>
      </c>
      <c r="S24" s="73"/>
      <c r="T24" s="74">
        <f t="shared" si="4"/>
        <v>43.000000000000682</v>
      </c>
      <c r="U24" s="74"/>
      <c r="V24" t="str">
        <f t="shared" si="7"/>
        <v/>
      </c>
      <c r="W24">
        <f t="shared" si="2"/>
        <v>0</v>
      </c>
      <c r="X24" s="29">
        <f t="shared" si="5"/>
        <v>103774.19354838711</v>
      </c>
      <c r="Y24" s="30">
        <f t="shared" si="6"/>
        <v>1.2683044398211774E-2</v>
      </c>
    </row>
    <row r="25" spans="2:25" ht="15">
      <c r="B25" s="36">
        <v>17</v>
      </c>
      <c r="C25" s="71">
        <f t="shared" si="0"/>
        <v>106721.59655032272</v>
      </c>
      <c r="D25" s="71"/>
      <c r="E25" s="36"/>
      <c r="F25" s="5">
        <v>43644</v>
      </c>
      <c r="G25" s="36" t="s">
        <v>45</v>
      </c>
      <c r="H25" s="72">
        <v>110.44</v>
      </c>
      <c r="I25" s="72"/>
      <c r="J25" s="36">
        <v>29</v>
      </c>
      <c r="K25" s="75">
        <f t="shared" si="3"/>
        <v>3201.6478965096817</v>
      </c>
      <c r="L25" s="76"/>
      <c r="M25" s="4">
        <f>IF(J25="","",(K25/J25)/LOOKUP(RIGHT($D$2,3),定数!$A$6:$A$13,定数!$B$6:$B$13))</f>
        <v>1.1040165160378212</v>
      </c>
      <c r="N25" s="36"/>
      <c r="O25" s="5"/>
      <c r="P25" s="72">
        <v>110.89</v>
      </c>
      <c r="Q25" s="72"/>
      <c r="R25" s="73">
        <f>IF(P25="","",T25*M25*LOOKUP(RIGHT($D$2,3),定数!$A$6:$A$13,定数!$B$6:$B$13))</f>
        <v>4968.0743221702269</v>
      </c>
      <c r="S25" s="73"/>
      <c r="T25" s="74">
        <f t="shared" si="4"/>
        <v>45.000000000000284</v>
      </c>
      <c r="U25" s="74"/>
      <c r="V25" t="str">
        <f t="shared" si="7"/>
        <v/>
      </c>
      <c r="W25">
        <f t="shared" si="2"/>
        <v>0</v>
      </c>
      <c r="X25" s="29">
        <f t="shared" si="5"/>
        <v>106721.59655032272</v>
      </c>
      <c r="Y25" s="30">
        <f t="shared" si="6"/>
        <v>0</v>
      </c>
    </row>
    <row r="26" spans="2:25" ht="15">
      <c r="B26" s="36">
        <v>18</v>
      </c>
      <c r="C26" s="71">
        <f t="shared" si="0"/>
        <v>111689.67087249295</v>
      </c>
      <c r="D26" s="71"/>
      <c r="E26" s="36"/>
      <c r="F26" s="5">
        <v>43657</v>
      </c>
      <c r="G26" s="36" t="s">
        <v>45</v>
      </c>
      <c r="H26" s="72">
        <v>111.96</v>
      </c>
      <c r="I26" s="72"/>
      <c r="J26" s="36">
        <v>84</v>
      </c>
      <c r="K26" s="75">
        <f t="shared" si="3"/>
        <v>3350.6901261747885</v>
      </c>
      <c r="L26" s="76"/>
      <c r="M26" s="4">
        <f>IF(J26="","",(K26/J26)/LOOKUP(RIGHT($D$2,3),定数!$A$6:$A$13,定数!$B$6:$B$13))</f>
        <v>0.3988916816874748</v>
      </c>
      <c r="N26" s="36"/>
      <c r="O26" s="5"/>
      <c r="P26" s="72">
        <v>111.11</v>
      </c>
      <c r="Q26" s="72"/>
      <c r="R26" s="73">
        <f>IF(P26="","",T26*M26*LOOKUP(RIGHT($D$2,3),定数!$A$6:$A$13,定数!$B$6:$B$13))</f>
        <v>-3390.5792943435131</v>
      </c>
      <c r="S26" s="73"/>
      <c r="T26" s="74">
        <f t="shared" si="4"/>
        <v>-84.999999999999432</v>
      </c>
      <c r="U26" s="74"/>
      <c r="V26" t="str">
        <f t="shared" si="7"/>
        <v/>
      </c>
      <c r="W26">
        <f t="shared" si="2"/>
        <v>1</v>
      </c>
      <c r="X26" s="29">
        <f t="shared" si="5"/>
        <v>111689.67087249295</v>
      </c>
      <c r="Y26" s="30">
        <f t="shared" si="6"/>
        <v>0</v>
      </c>
    </row>
    <row r="27" spans="2:25" ht="15">
      <c r="B27" s="36">
        <v>19</v>
      </c>
      <c r="C27" s="71">
        <f t="shared" si="0"/>
        <v>108299.09157814944</v>
      </c>
      <c r="D27" s="71"/>
      <c r="E27" s="36"/>
      <c r="F27" s="5">
        <v>43686</v>
      </c>
      <c r="G27" s="36" t="s">
        <v>44</v>
      </c>
      <c r="H27" s="72">
        <v>110.84</v>
      </c>
      <c r="I27" s="72"/>
      <c r="J27" s="36">
        <v>32</v>
      </c>
      <c r="K27" s="75">
        <f t="shared" si="3"/>
        <v>3248.9727473444832</v>
      </c>
      <c r="L27" s="76"/>
      <c r="M27" s="4">
        <f>IF(J27="","",(K27/J27)/LOOKUP(RIGHT($D$2,3),定数!$A$6:$A$13,定数!$B$6:$B$13))</f>
        <v>1.0153039835451509</v>
      </c>
      <c r="N27" s="36"/>
      <c r="O27" s="5"/>
      <c r="P27" s="72">
        <v>111.18</v>
      </c>
      <c r="Q27" s="72"/>
      <c r="R27" s="73">
        <f>IF(P27="","",T27*M27*LOOKUP(RIGHT($D$2,3),定数!$A$6:$A$13,定数!$B$6:$B$13))</f>
        <v>-3452.0335440535478</v>
      </c>
      <c r="S27" s="73"/>
      <c r="T27" s="74">
        <f t="shared" si="4"/>
        <v>-34.000000000000341</v>
      </c>
      <c r="U27" s="74"/>
      <c r="V27" t="str">
        <f t="shared" si="7"/>
        <v/>
      </c>
      <c r="W27">
        <f t="shared" si="2"/>
        <v>2</v>
      </c>
      <c r="X27" s="29">
        <f t="shared" si="5"/>
        <v>111689.67087249295</v>
      </c>
      <c r="Y27" s="30">
        <f t="shared" si="6"/>
        <v>3.0357142857142638E-2</v>
      </c>
    </row>
    <row r="28" spans="2:25" ht="15">
      <c r="B28" s="36">
        <v>20</v>
      </c>
      <c r="C28" s="71">
        <f t="shared" si="0"/>
        <v>104847.0580340959</v>
      </c>
      <c r="D28" s="71"/>
      <c r="E28" s="36"/>
      <c r="F28" s="5">
        <v>43697</v>
      </c>
      <c r="G28" s="36" t="s">
        <v>44</v>
      </c>
      <c r="H28" s="72">
        <v>110.42</v>
      </c>
      <c r="I28" s="72"/>
      <c r="J28" s="36">
        <v>26</v>
      </c>
      <c r="K28" s="75">
        <f t="shared" si="3"/>
        <v>3145.4117410228769</v>
      </c>
      <c r="L28" s="76"/>
      <c r="M28" s="4">
        <f>IF(J28="","",(K28/J28)/LOOKUP(RIGHT($D$2,3),定数!$A$6:$A$13,定数!$B$6:$B$13))</f>
        <v>1.2097737465472604</v>
      </c>
      <c r="N28" s="36"/>
      <c r="O28" s="5"/>
      <c r="P28" s="72">
        <v>110.11</v>
      </c>
      <c r="Q28" s="72"/>
      <c r="R28" s="73">
        <f>IF(P28="","",T28*M28*LOOKUP(RIGHT($D$2,3),定数!$A$6:$A$13,定数!$B$6:$B$13))</f>
        <v>3750.2986142965347</v>
      </c>
      <c r="S28" s="73"/>
      <c r="T28" s="74">
        <f t="shared" si="4"/>
        <v>31.000000000000227</v>
      </c>
      <c r="U28" s="74"/>
      <c r="V28" t="str">
        <f t="shared" si="7"/>
        <v/>
      </c>
      <c r="W28">
        <f t="shared" si="2"/>
        <v>0</v>
      </c>
      <c r="X28" s="29">
        <f t="shared" si="5"/>
        <v>111689.67087249295</v>
      </c>
      <c r="Y28" s="30">
        <f t="shared" si="6"/>
        <v>6.1264508928571493E-2</v>
      </c>
    </row>
    <row r="29" spans="2:25" ht="15">
      <c r="B29" s="36">
        <v>21</v>
      </c>
      <c r="C29" s="71">
        <f t="shared" si="0"/>
        <v>108597.35664839244</v>
      </c>
      <c r="D29" s="71"/>
      <c r="E29" s="36"/>
      <c r="F29" s="5">
        <v>43698</v>
      </c>
      <c r="G29" s="36" t="s">
        <v>44</v>
      </c>
      <c r="H29" s="72">
        <v>110.15</v>
      </c>
      <c r="I29" s="72"/>
      <c r="J29" s="36">
        <v>35</v>
      </c>
      <c r="K29" s="75">
        <f t="shared" si="3"/>
        <v>3257.9206994517731</v>
      </c>
      <c r="L29" s="76"/>
      <c r="M29" s="4">
        <f>IF(J29="","",(K29/J29)/LOOKUP(RIGHT($D$2,3),定数!$A$6:$A$13,定数!$B$6:$B$13))</f>
        <v>0.93083448555764947</v>
      </c>
      <c r="N29" s="36"/>
      <c r="O29" s="5"/>
      <c r="P29" s="72">
        <v>110.52</v>
      </c>
      <c r="Q29" s="72"/>
      <c r="R29" s="73">
        <f>IF(P29="","",T29*M29*LOOKUP(RIGHT($D$2,3),定数!$A$6:$A$13,定数!$B$6:$B$13))</f>
        <v>-3444.0875965632131</v>
      </c>
      <c r="S29" s="73"/>
      <c r="T29" s="74">
        <f t="shared" si="4"/>
        <v>-36.999999999999034</v>
      </c>
      <c r="U29" s="74"/>
      <c r="V29" t="str">
        <f t="shared" si="7"/>
        <v/>
      </c>
      <c r="W29">
        <f t="shared" si="2"/>
        <v>1</v>
      </c>
      <c r="X29" s="29">
        <f t="shared" si="5"/>
        <v>111689.67087249295</v>
      </c>
      <c r="Y29" s="30">
        <f t="shared" si="6"/>
        <v>2.7686662517170113E-2</v>
      </c>
    </row>
    <row r="30" spans="2:25" ht="15">
      <c r="B30" s="36">
        <v>22</v>
      </c>
      <c r="C30" s="71">
        <f t="shared" si="0"/>
        <v>105153.26905182922</v>
      </c>
      <c r="D30" s="71"/>
      <c r="E30" s="36"/>
      <c r="F30" s="5">
        <v>43719</v>
      </c>
      <c r="G30" s="36" t="s">
        <v>45</v>
      </c>
      <c r="H30" s="72">
        <v>111.46</v>
      </c>
      <c r="I30" s="72"/>
      <c r="J30" s="36">
        <v>39</v>
      </c>
      <c r="K30" s="75">
        <f t="shared" si="3"/>
        <v>3154.5980715548767</v>
      </c>
      <c r="L30" s="76"/>
      <c r="M30" s="4">
        <f>IF(J30="","",(K30/J30)/LOOKUP(RIGHT($D$2,3),定数!$A$6:$A$13,定数!$B$6:$B$13))</f>
        <v>0.80887130039868638</v>
      </c>
      <c r="N30" s="36"/>
      <c r="O30" s="5"/>
      <c r="P30" s="72">
        <v>111.94</v>
      </c>
      <c r="Q30" s="72"/>
      <c r="R30" s="73">
        <f>IF(P30="","",T30*M30*LOOKUP(RIGHT($D$2,3),定数!$A$6:$A$13,定数!$B$6:$B$13))</f>
        <v>3882.5822419137266</v>
      </c>
      <c r="S30" s="73"/>
      <c r="T30" s="74">
        <f t="shared" si="4"/>
        <v>48.000000000000398</v>
      </c>
      <c r="U30" s="74"/>
      <c r="V30" t="str">
        <f t="shared" si="7"/>
        <v/>
      </c>
      <c r="W30">
        <f t="shared" si="2"/>
        <v>0</v>
      </c>
      <c r="X30" s="29">
        <f t="shared" si="5"/>
        <v>111689.67087249295</v>
      </c>
      <c r="Y30" s="30">
        <f t="shared" si="6"/>
        <v>5.8522885505910449E-2</v>
      </c>
    </row>
    <row r="31" spans="2:25" ht="15">
      <c r="B31" s="36">
        <v>23</v>
      </c>
      <c r="C31" s="71">
        <f t="shared" si="0"/>
        <v>109035.85129374295</v>
      </c>
      <c r="D31" s="71"/>
      <c r="E31" s="36"/>
      <c r="F31" s="5">
        <v>43721</v>
      </c>
      <c r="G31" s="36" t="s">
        <v>45</v>
      </c>
      <c r="H31" s="72">
        <v>111.97</v>
      </c>
      <c r="I31" s="72"/>
      <c r="J31" s="36">
        <v>59</v>
      </c>
      <c r="K31" s="75">
        <f t="shared" si="3"/>
        <v>3271.0755388122884</v>
      </c>
      <c r="L31" s="76"/>
      <c r="M31" s="4">
        <f>IF(J31="","",(K31/J31)/LOOKUP(RIGHT($D$2,3),定数!$A$6:$A$13,定数!$B$6:$B$13))</f>
        <v>0.5544195828495404</v>
      </c>
      <c r="N31" s="36"/>
      <c r="O31" s="5"/>
      <c r="P31" s="72">
        <v>112.7</v>
      </c>
      <c r="Q31" s="72"/>
      <c r="R31" s="73">
        <f>IF(P31="","",T31*M31*LOOKUP(RIGHT($D$2,3),定数!$A$6:$A$13,定数!$B$6:$B$13))</f>
        <v>4047.2629548016671</v>
      </c>
      <c r="S31" s="73"/>
      <c r="T31" s="74">
        <f t="shared" si="4"/>
        <v>73.000000000000398</v>
      </c>
      <c r="U31" s="74"/>
      <c r="V31" t="str">
        <f t="shared" si="7"/>
        <v/>
      </c>
      <c r="W31">
        <f t="shared" si="2"/>
        <v>0</v>
      </c>
      <c r="X31" s="29">
        <f t="shared" si="5"/>
        <v>111689.67087249295</v>
      </c>
      <c r="Y31" s="30">
        <f t="shared" si="6"/>
        <v>2.3760653586128444E-2</v>
      </c>
    </row>
    <row r="32" spans="2:25" ht="15">
      <c r="B32" s="36">
        <v>24</v>
      </c>
      <c r="C32" s="71">
        <f t="shared" si="0"/>
        <v>113083.11424854462</v>
      </c>
      <c r="D32" s="71"/>
      <c r="E32" s="36"/>
      <c r="F32" s="5">
        <v>43726</v>
      </c>
      <c r="G32" s="36" t="s">
        <v>45</v>
      </c>
      <c r="H32" s="72">
        <v>112.24</v>
      </c>
      <c r="I32" s="72"/>
      <c r="J32" s="36">
        <v>34</v>
      </c>
      <c r="K32" s="75">
        <f t="shared" si="3"/>
        <v>3392.4934274563384</v>
      </c>
      <c r="L32" s="76"/>
      <c r="M32" s="4">
        <f>IF(J32="","",(K32/J32)/LOOKUP(RIGHT($D$2,3),定数!$A$6:$A$13,定数!$B$6:$B$13))</f>
        <v>0.99779218454598195</v>
      </c>
      <c r="N32" s="36"/>
      <c r="O32" s="5"/>
      <c r="P32" s="72">
        <v>112.79</v>
      </c>
      <c r="Q32" s="72"/>
      <c r="R32" s="73">
        <f>IF(P32="","",T32*M32*LOOKUP(RIGHT($D$2,3),定数!$A$6:$A$13,定数!$B$6:$B$13))</f>
        <v>5487.8570150030146</v>
      </c>
      <c r="S32" s="73"/>
      <c r="T32" s="74">
        <f t="shared" si="4"/>
        <v>55.000000000001137</v>
      </c>
      <c r="U32" s="74"/>
      <c r="V32" t="str">
        <f t="shared" si="7"/>
        <v/>
      </c>
      <c r="W32">
        <f t="shared" si="2"/>
        <v>0</v>
      </c>
      <c r="X32" s="29">
        <f t="shared" si="5"/>
        <v>113083.11424854462</v>
      </c>
      <c r="Y32" s="30">
        <f t="shared" si="6"/>
        <v>0</v>
      </c>
    </row>
    <row r="33" spans="2:25" ht="15">
      <c r="B33" s="36">
        <v>25</v>
      </c>
      <c r="C33" s="71">
        <f t="shared" si="0"/>
        <v>118570.97126354763</v>
      </c>
      <c r="D33" s="71"/>
      <c r="E33" s="36"/>
      <c r="F33" s="5">
        <v>43729</v>
      </c>
      <c r="G33" s="36" t="s">
        <v>45</v>
      </c>
      <c r="H33" s="72">
        <v>112.62</v>
      </c>
      <c r="I33" s="72"/>
      <c r="J33" s="36">
        <v>19</v>
      </c>
      <c r="K33" s="75">
        <f t="shared" si="3"/>
        <v>3557.1291379064287</v>
      </c>
      <c r="L33" s="76"/>
      <c r="M33" s="4">
        <f>IF(J33="","",(K33/J33)/LOOKUP(RIGHT($D$2,3),定数!$A$6:$A$13,定数!$B$6:$B$13))</f>
        <v>1.8721732304770677</v>
      </c>
      <c r="N33" s="36"/>
      <c r="O33" s="5"/>
      <c r="P33" s="72">
        <v>112.84</v>
      </c>
      <c r="Q33" s="72"/>
      <c r="R33" s="73">
        <f>IF(P33="","",T33*M33*LOOKUP(RIGHT($D$2,3),定数!$A$6:$A$13,定数!$B$6:$B$13))</f>
        <v>4118.7811070495281</v>
      </c>
      <c r="S33" s="73"/>
      <c r="T33" s="74">
        <f t="shared" si="4"/>
        <v>21.999999999999886</v>
      </c>
      <c r="U33" s="74"/>
      <c r="V33" t="str">
        <f t="shared" si="7"/>
        <v/>
      </c>
      <c r="W33">
        <f t="shared" si="2"/>
        <v>0</v>
      </c>
      <c r="X33" s="29">
        <f t="shared" si="5"/>
        <v>118570.97126354763</v>
      </c>
      <c r="Y33" s="30">
        <f t="shared" si="6"/>
        <v>0</v>
      </c>
    </row>
    <row r="34" spans="2:25" ht="15">
      <c r="B34" s="36">
        <v>26</v>
      </c>
      <c r="C34" s="71">
        <f t="shared" si="0"/>
        <v>122689.75237059715</v>
      </c>
      <c r="D34" s="71"/>
      <c r="E34" s="36"/>
      <c r="F34" s="5">
        <v>43732</v>
      </c>
      <c r="G34" s="36" t="s">
        <v>45</v>
      </c>
      <c r="H34" s="72">
        <v>112.69</v>
      </c>
      <c r="I34" s="72"/>
      <c r="J34" s="36">
        <v>21</v>
      </c>
      <c r="K34" s="75">
        <f t="shared" si="3"/>
        <v>3680.6925711179147</v>
      </c>
      <c r="L34" s="76"/>
      <c r="M34" s="4">
        <f>IF(J34="","",(K34/J34)/LOOKUP(RIGHT($D$2,3),定数!$A$6:$A$13,定数!$B$6:$B$13))</f>
        <v>1.7527107481513879</v>
      </c>
      <c r="N34" s="36"/>
      <c r="O34" s="5"/>
      <c r="P34" s="72">
        <v>112.47</v>
      </c>
      <c r="Q34" s="72"/>
      <c r="R34" s="73">
        <f>IF(P34="","",T34*M34*LOOKUP(RIGHT($D$2,3),定数!$A$6:$A$13,定数!$B$6:$B$13))</f>
        <v>-3855.9636459330336</v>
      </c>
      <c r="S34" s="73"/>
      <c r="T34" s="74">
        <f t="shared" si="4"/>
        <v>-21.999999999999886</v>
      </c>
      <c r="U34" s="74"/>
      <c r="V34" t="str">
        <f t="shared" si="7"/>
        <v/>
      </c>
      <c r="W34">
        <f t="shared" si="2"/>
        <v>1</v>
      </c>
      <c r="X34" s="29">
        <f t="shared" si="5"/>
        <v>122689.75237059715</v>
      </c>
      <c r="Y34" s="30">
        <f t="shared" si="6"/>
        <v>0</v>
      </c>
    </row>
    <row r="35" spans="2:25" ht="15">
      <c r="B35" s="36">
        <v>27</v>
      </c>
      <c r="C35" s="71">
        <f t="shared" si="0"/>
        <v>118833.78872466412</v>
      </c>
      <c r="D35" s="71"/>
      <c r="E35" s="36"/>
      <c r="F35" s="5">
        <v>43733</v>
      </c>
      <c r="G35" s="36" t="s">
        <v>45</v>
      </c>
      <c r="H35" s="72">
        <v>112.96</v>
      </c>
      <c r="I35" s="72"/>
      <c r="J35" s="36">
        <v>18</v>
      </c>
      <c r="K35" s="75">
        <f t="shared" si="3"/>
        <v>3565.0136617399235</v>
      </c>
      <c r="L35" s="76"/>
      <c r="M35" s="4">
        <f>IF(J35="","",(K35/J35)/LOOKUP(RIGHT($D$2,3),定数!$A$6:$A$13,定数!$B$6:$B$13))</f>
        <v>1.9805631454110688</v>
      </c>
      <c r="N35" s="36"/>
      <c r="O35" s="5"/>
      <c r="P35" s="72">
        <v>112.77</v>
      </c>
      <c r="Q35" s="72"/>
      <c r="R35" s="73">
        <f>IF(P35="","",T35*M35*LOOKUP(RIGHT($D$2,3),定数!$A$6:$A$13,定数!$B$6:$B$13))</f>
        <v>-3763.0699762809854</v>
      </c>
      <c r="S35" s="73"/>
      <c r="T35" s="74">
        <f t="shared" si="4"/>
        <v>-18.999999999999773</v>
      </c>
      <c r="U35" s="74"/>
      <c r="V35" t="str">
        <f t="shared" si="7"/>
        <v/>
      </c>
      <c r="W35">
        <f t="shared" si="2"/>
        <v>2</v>
      </c>
      <c r="X35" s="29">
        <f t="shared" si="5"/>
        <v>122689.75237059715</v>
      </c>
      <c r="Y35" s="30">
        <f t="shared" si="6"/>
        <v>3.142857142857125E-2</v>
      </c>
    </row>
    <row r="36" spans="2:25" ht="15">
      <c r="B36" s="36">
        <v>28</v>
      </c>
      <c r="C36" s="71">
        <f t="shared" si="0"/>
        <v>115070.71874838314</v>
      </c>
      <c r="D36" s="71"/>
      <c r="E36" s="36"/>
      <c r="F36" s="5">
        <v>43734</v>
      </c>
      <c r="G36" s="36" t="s">
        <v>45</v>
      </c>
      <c r="H36" s="72">
        <v>113.04</v>
      </c>
      <c r="I36" s="72"/>
      <c r="J36" s="36">
        <v>18</v>
      </c>
      <c r="K36" s="75">
        <f t="shared" si="3"/>
        <v>3452.1215624514939</v>
      </c>
      <c r="L36" s="76"/>
      <c r="M36" s="4">
        <f>IF(J36="","",(K36/J36)/LOOKUP(RIGHT($D$2,3),定数!$A$6:$A$13,定数!$B$6:$B$13))</f>
        <v>1.9178453124730521</v>
      </c>
      <c r="N36" s="36"/>
      <c r="O36" s="5"/>
      <c r="P36" s="72">
        <v>112.85</v>
      </c>
      <c r="Q36" s="72"/>
      <c r="R36" s="73">
        <f>IF(P36="","",T36*M36*LOOKUP(RIGHT($D$2,3),定数!$A$6:$A$13,定数!$B$6:$B$13))</f>
        <v>-3643.9060936990281</v>
      </c>
      <c r="S36" s="73"/>
      <c r="T36" s="74">
        <f t="shared" si="4"/>
        <v>-19.000000000001194</v>
      </c>
      <c r="U36" s="74"/>
      <c r="V36" t="str">
        <f t="shared" si="7"/>
        <v/>
      </c>
      <c r="W36">
        <f t="shared" si="2"/>
        <v>3</v>
      </c>
      <c r="X36" s="29">
        <f t="shared" si="5"/>
        <v>122689.75237059715</v>
      </c>
      <c r="Y36" s="30">
        <f t="shared" si="6"/>
        <v>6.2099999999999489E-2</v>
      </c>
    </row>
    <row r="37" spans="2:25" ht="15">
      <c r="B37" s="36">
        <v>29</v>
      </c>
      <c r="C37" s="71">
        <f t="shared" si="0"/>
        <v>111426.81265468411</v>
      </c>
      <c r="D37" s="71"/>
      <c r="E37" s="36"/>
      <c r="F37" s="5">
        <v>43746</v>
      </c>
      <c r="G37" s="36" t="s">
        <v>44</v>
      </c>
      <c r="H37" s="72">
        <v>113.24</v>
      </c>
      <c r="I37" s="72"/>
      <c r="J37" s="36">
        <v>62</v>
      </c>
      <c r="K37" s="75">
        <f t="shared" si="3"/>
        <v>3342.8043796405232</v>
      </c>
      <c r="L37" s="76"/>
      <c r="M37" s="4">
        <f>IF(J37="","",(K37/J37)/LOOKUP(RIGHT($D$2,3),定数!$A$6:$A$13,定数!$B$6:$B$13))</f>
        <v>0.53916199671621345</v>
      </c>
      <c r="N37" s="36"/>
      <c r="O37" s="5"/>
      <c r="P37" s="72">
        <v>112.37</v>
      </c>
      <c r="Q37" s="72"/>
      <c r="R37" s="73">
        <f>IF(P37="","",T37*M37*LOOKUP(RIGHT($D$2,3),定数!$A$6:$A$13,定数!$B$6:$B$13))</f>
        <v>4690.7093714310049</v>
      </c>
      <c r="S37" s="73"/>
      <c r="T37" s="74">
        <f t="shared" si="4"/>
        <v>86.999999999999034</v>
      </c>
      <c r="U37" s="74"/>
      <c r="V37" t="str">
        <f t="shared" si="7"/>
        <v/>
      </c>
      <c r="W37">
        <f t="shared" si="2"/>
        <v>0</v>
      </c>
      <c r="X37" s="29">
        <f t="shared" si="5"/>
        <v>122689.75237059715</v>
      </c>
      <c r="Y37" s="30">
        <f t="shared" si="6"/>
        <v>9.1800166666668015E-2</v>
      </c>
    </row>
    <row r="38" spans="2:25" ht="15">
      <c r="B38" s="36">
        <v>30</v>
      </c>
      <c r="C38" s="71">
        <f t="shared" si="0"/>
        <v>116117.52202611511</v>
      </c>
      <c r="D38" s="71"/>
      <c r="E38" s="36"/>
      <c r="F38" s="5">
        <v>43747</v>
      </c>
      <c r="G38" s="36" t="s">
        <v>44</v>
      </c>
      <c r="H38" s="72">
        <v>113</v>
      </c>
      <c r="I38" s="72"/>
      <c r="J38" s="36">
        <v>33</v>
      </c>
      <c r="K38" s="75">
        <f t="shared" si="3"/>
        <v>3483.5256607834531</v>
      </c>
      <c r="L38" s="76"/>
      <c r="M38" s="4">
        <f>IF(J38="","",(K38/J38)/LOOKUP(RIGHT($D$2,3),定数!$A$6:$A$13,定数!$B$6:$B$13))</f>
        <v>1.0556138366010464</v>
      </c>
      <c r="N38" s="36"/>
      <c r="O38" s="5"/>
      <c r="P38" s="72">
        <v>112.61</v>
      </c>
      <c r="Q38" s="72"/>
      <c r="R38" s="73">
        <f>IF(P38="","",T38*M38*LOOKUP(RIGHT($D$2,3),定数!$A$6:$A$13,定数!$B$6:$B$13))</f>
        <v>4116.8939627440868</v>
      </c>
      <c r="S38" s="73"/>
      <c r="T38" s="74">
        <f t="shared" si="4"/>
        <v>39.000000000000057</v>
      </c>
      <c r="U38" s="74"/>
      <c r="V38" t="str">
        <f t="shared" si="7"/>
        <v/>
      </c>
      <c r="W38">
        <f t="shared" si="2"/>
        <v>0</v>
      </c>
      <c r="X38" s="29">
        <f t="shared" si="5"/>
        <v>122689.75237059715</v>
      </c>
      <c r="Y38" s="30">
        <f t="shared" si="6"/>
        <v>5.3567883360216895E-2</v>
      </c>
    </row>
    <row r="39" spans="2:25" ht="15">
      <c r="B39" s="36">
        <v>31</v>
      </c>
      <c r="C39" s="71">
        <f t="shared" si="0"/>
        <v>120234.4159888592</v>
      </c>
      <c r="D39" s="71"/>
      <c r="E39" s="36"/>
      <c r="F39" s="5">
        <v>43748</v>
      </c>
      <c r="G39" s="36" t="s">
        <v>44</v>
      </c>
      <c r="H39" s="72">
        <v>112.59</v>
      </c>
      <c r="I39" s="72"/>
      <c r="J39" s="36">
        <v>66</v>
      </c>
      <c r="K39" s="75">
        <f t="shared" si="3"/>
        <v>3607.0324796657756</v>
      </c>
      <c r="L39" s="76"/>
      <c r="M39" s="4">
        <f>IF(J39="","",(K39/J39)/LOOKUP(RIGHT($D$2,3),定数!$A$6:$A$13,定数!$B$6:$B$13))</f>
        <v>0.54652007267663261</v>
      </c>
      <c r="N39" s="36"/>
      <c r="O39" s="5"/>
      <c r="P39" s="72">
        <v>111.72</v>
      </c>
      <c r="Q39" s="72"/>
      <c r="R39" s="73">
        <f>IF(P39="","",T39*M39*LOOKUP(RIGHT($D$2,3),定数!$A$6:$A$13,定数!$B$6:$B$13))</f>
        <v>4754.7246322867286</v>
      </c>
      <c r="S39" s="73"/>
      <c r="T39" s="74">
        <f t="shared" si="4"/>
        <v>87.000000000000455</v>
      </c>
      <c r="U39" s="74"/>
      <c r="V39" t="str">
        <f t="shared" si="7"/>
        <v/>
      </c>
      <c r="W39">
        <f t="shared" si="2"/>
        <v>0</v>
      </c>
      <c r="X39" s="29">
        <f t="shared" si="5"/>
        <v>122689.75237059715</v>
      </c>
      <c r="Y39" s="30">
        <f t="shared" si="6"/>
        <v>2.0012562861170036E-2</v>
      </c>
    </row>
    <row r="40" spans="2:25" ht="15">
      <c r="B40" s="36">
        <v>32</v>
      </c>
      <c r="C40" s="71">
        <f t="shared" si="0"/>
        <v>124989.14062114593</v>
      </c>
      <c r="D40" s="71"/>
      <c r="E40" s="36"/>
      <c r="F40" s="5">
        <v>43753</v>
      </c>
      <c r="G40" s="36" t="s">
        <v>44</v>
      </c>
      <c r="H40" s="72">
        <v>111.87</v>
      </c>
      <c r="I40" s="72"/>
      <c r="J40" s="36">
        <v>50</v>
      </c>
      <c r="K40" s="75">
        <f t="shared" si="3"/>
        <v>3749.6742186343777</v>
      </c>
      <c r="L40" s="76"/>
      <c r="M40" s="4">
        <f>IF(J40="","",(K40/J40)/LOOKUP(RIGHT($D$2,3),定数!$A$6:$A$13,定数!$B$6:$B$13))</f>
        <v>0.74993484372687547</v>
      </c>
      <c r="N40" s="36"/>
      <c r="O40" s="5"/>
      <c r="P40" s="72">
        <v>112.38</v>
      </c>
      <c r="Q40" s="72"/>
      <c r="R40" s="73">
        <f>IF(P40="","",T40*M40*LOOKUP(RIGHT($D$2,3),定数!$A$6:$A$13,定数!$B$6:$B$13))</f>
        <v>-3824.6677030069968</v>
      </c>
      <c r="S40" s="73"/>
      <c r="T40" s="74">
        <f t="shared" si="4"/>
        <v>-50.999999999999091</v>
      </c>
      <c r="U40" s="74"/>
      <c r="V40" t="str">
        <f t="shared" si="7"/>
        <v/>
      </c>
      <c r="W40">
        <f t="shared" si="2"/>
        <v>1</v>
      </c>
      <c r="X40" s="29">
        <f t="shared" si="5"/>
        <v>124989.14062114593</v>
      </c>
      <c r="Y40" s="30">
        <f t="shared" si="6"/>
        <v>0</v>
      </c>
    </row>
    <row r="41" spans="2:25" ht="15">
      <c r="B41" s="36">
        <v>33</v>
      </c>
      <c r="C41" s="71">
        <f t="shared" si="0"/>
        <v>121164.47291813893</v>
      </c>
      <c r="D41" s="71"/>
      <c r="E41" s="36"/>
      <c r="F41" s="5">
        <v>43753</v>
      </c>
      <c r="G41" s="36" t="s">
        <v>44</v>
      </c>
      <c r="H41" s="72">
        <v>111.64</v>
      </c>
      <c r="I41" s="72"/>
      <c r="J41" s="36">
        <v>40</v>
      </c>
      <c r="K41" s="75">
        <f t="shared" si="3"/>
        <v>3634.9341875441678</v>
      </c>
      <c r="L41" s="76"/>
      <c r="M41" s="4">
        <f>IF(J41="","",(K41/J41)/LOOKUP(RIGHT($D$2,3),定数!$A$6:$A$13,定数!$B$6:$B$13))</f>
        <v>0.90873354688604191</v>
      </c>
      <c r="N41" s="36"/>
      <c r="O41" s="5"/>
      <c r="P41" s="72">
        <v>112.05</v>
      </c>
      <c r="Q41" s="72"/>
      <c r="R41" s="73">
        <f>IF(P41="","",T41*M41*LOOKUP(RIGHT($D$2,3),定数!$A$6:$A$13,定数!$B$6:$B$13))</f>
        <v>-3725.8075422327411</v>
      </c>
      <c r="S41" s="73"/>
      <c r="T41" s="74">
        <f t="shared" si="4"/>
        <v>-40.999999999999659</v>
      </c>
      <c r="U41" s="74"/>
      <c r="V41" t="str">
        <f t="shared" si="7"/>
        <v/>
      </c>
      <c r="W41">
        <f t="shared" si="2"/>
        <v>2</v>
      </c>
      <c r="X41" s="29">
        <f t="shared" si="5"/>
        <v>124989.14062114593</v>
      </c>
      <c r="Y41" s="30">
        <f t="shared" si="6"/>
        <v>3.0599999999999516E-2</v>
      </c>
    </row>
    <row r="42" spans="2:25" ht="15">
      <c r="B42" s="36">
        <v>34</v>
      </c>
      <c r="C42" s="71">
        <f t="shared" si="0"/>
        <v>117438.66537590619</v>
      </c>
      <c r="D42" s="71"/>
      <c r="E42" s="36"/>
      <c r="F42" s="5">
        <v>43775</v>
      </c>
      <c r="G42" s="36" t="s">
        <v>45</v>
      </c>
      <c r="H42" s="72">
        <v>113.5</v>
      </c>
      <c r="I42" s="72"/>
      <c r="J42" s="36">
        <v>31</v>
      </c>
      <c r="K42" s="75">
        <f t="shared" si="3"/>
        <v>3523.1599612771856</v>
      </c>
      <c r="L42" s="76"/>
      <c r="M42" s="4">
        <f>IF(J42="","",(K42/J42)/LOOKUP(RIGHT($D$2,3),定数!$A$6:$A$13,定数!$B$6:$B$13))</f>
        <v>1.1365032133152213</v>
      </c>
      <c r="N42" s="36"/>
      <c r="O42" s="5"/>
      <c r="P42" s="72">
        <v>113.17</v>
      </c>
      <c r="Q42" s="72"/>
      <c r="R42" s="73">
        <f>IF(P42="","",T42*M42*LOOKUP(RIGHT($D$2,3),定数!$A$6:$A$13,定数!$B$6:$B$13))</f>
        <v>-3750.4606039402111</v>
      </c>
      <c r="S42" s="73"/>
      <c r="T42" s="74">
        <f t="shared" si="4"/>
        <v>-32.999999999999829</v>
      </c>
      <c r="U42" s="74"/>
      <c r="V42" t="str">
        <f t="shared" si="7"/>
        <v/>
      </c>
      <c r="W42">
        <f t="shared" si="2"/>
        <v>3</v>
      </c>
      <c r="X42" s="29">
        <f t="shared" si="5"/>
        <v>124989.14062114593</v>
      </c>
      <c r="Y42" s="30">
        <f t="shared" si="6"/>
        <v>6.0409049999999187E-2</v>
      </c>
    </row>
    <row r="43" spans="2:25" ht="15">
      <c r="B43" s="36">
        <v>35</v>
      </c>
      <c r="C43" s="71">
        <f t="shared" si="0"/>
        <v>113688.20477196597</v>
      </c>
      <c r="D43" s="71"/>
      <c r="E43" s="36"/>
      <c r="F43" s="5">
        <v>43785</v>
      </c>
      <c r="G43" s="36" t="s">
        <v>44</v>
      </c>
      <c r="H43" s="72">
        <v>112.82</v>
      </c>
      <c r="I43" s="72"/>
      <c r="J43" s="36">
        <v>57</v>
      </c>
      <c r="K43" s="75">
        <f t="shared" si="3"/>
        <v>3410.6461431589792</v>
      </c>
      <c r="L43" s="76"/>
      <c r="M43" s="4">
        <f>IF(J43="","",(K43/J43)/LOOKUP(RIGHT($D$2,3),定数!$A$6:$A$13,定数!$B$6:$B$13))</f>
        <v>0.59835897248403147</v>
      </c>
      <c r="N43" s="36"/>
      <c r="O43" s="5"/>
      <c r="P43" s="72">
        <v>113.41</v>
      </c>
      <c r="Q43" s="72"/>
      <c r="R43" s="73">
        <f>IF(P43="","",T43*M43*LOOKUP(RIGHT($D$2,3),定数!$A$6:$A$13,定数!$B$6:$B$13))</f>
        <v>-3530.3179376558064</v>
      </c>
      <c r="S43" s="73"/>
      <c r="T43" s="74">
        <f t="shared" si="4"/>
        <v>-59.000000000000341</v>
      </c>
      <c r="U43" s="74"/>
      <c r="V43" t="str">
        <f t="shared" si="7"/>
        <v/>
      </c>
      <c r="W43">
        <f t="shared" si="2"/>
        <v>4</v>
      </c>
      <c r="X43" s="29">
        <f t="shared" si="5"/>
        <v>124989.14062114593</v>
      </c>
      <c r="Y43" s="30">
        <f t="shared" si="6"/>
        <v>9.0415341629031309E-2</v>
      </c>
    </row>
    <row r="44" spans="2:25" ht="15">
      <c r="B44" s="36">
        <v>36</v>
      </c>
      <c r="C44" s="71">
        <f t="shared" si="0"/>
        <v>110157.88683431016</v>
      </c>
      <c r="D44" s="71"/>
      <c r="E44" s="36"/>
      <c r="F44" s="5">
        <v>43788</v>
      </c>
      <c r="G44" s="36" t="s">
        <v>44</v>
      </c>
      <c r="H44" s="72">
        <v>112.42</v>
      </c>
      <c r="I44" s="72"/>
      <c r="J44" s="36">
        <v>44</v>
      </c>
      <c r="K44" s="75">
        <f t="shared" si="3"/>
        <v>3304.7366050293049</v>
      </c>
      <c r="L44" s="76"/>
      <c r="M44" s="4">
        <f>IF(J44="","",(K44/J44)/LOOKUP(RIGHT($D$2,3),定数!$A$6:$A$13,定数!$B$6:$B$13))</f>
        <v>0.75107650114302382</v>
      </c>
      <c r="N44" s="36"/>
      <c r="O44" s="5"/>
      <c r="P44" s="72">
        <v>112.88</v>
      </c>
      <c r="Q44" s="72"/>
      <c r="R44" s="73">
        <f>IF(P44="","",T44*M44*LOOKUP(RIGHT($D$2,3),定数!$A$6:$A$13,定数!$B$6:$B$13))</f>
        <v>-3454.9519052578626</v>
      </c>
      <c r="S44" s="73"/>
      <c r="T44" s="74">
        <f t="shared" si="4"/>
        <v>-45.999999999999375</v>
      </c>
      <c r="U44" s="74"/>
      <c r="V44" t="str">
        <f t="shared" si="7"/>
        <v/>
      </c>
      <c r="W44">
        <f t="shared" si="2"/>
        <v>5</v>
      </c>
      <c r="X44" s="29">
        <f t="shared" si="5"/>
        <v>124989.14062114593</v>
      </c>
      <c r="Y44" s="30">
        <f t="shared" si="6"/>
        <v>0.11866033891528793</v>
      </c>
    </row>
    <row r="45" spans="2:25" ht="15">
      <c r="B45" s="36">
        <v>37</v>
      </c>
      <c r="C45" s="71">
        <f t="shared" si="0"/>
        <v>106702.9349290523</v>
      </c>
      <c r="D45" s="71"/>
      <c r="E45" s="36"/>
      <c r="F45" s="5">
        <v>43804</v>
      </c>
      <c r="G45" s="36" t="s">
        <v>44</v>
      </c>
      <c r="H45" s="72">
        <v>112.94</v>
      </c>
      <c r="I45" s="72"/>
      <c r="J45" s="36">
        <v>17</v>
      </c>
      <c r="K45" s="75">
        <f t="shared" si="3"/>
        <v>3201.0880478715685</v>
      </c>
      <c r="L45" s="76"/>
      <c r="M45" s="4">
        <f>IF(J45="","",(K45/J45)/LOOKUP(RIGHT($D$2,3),定数!$A$6:$A$13,定数!$B$6:$B$13))</f>
        <v>1.8829929693362168</v>
      </c>
      <c r="N45" s="36"/>
      <c r="O45" s="5"/>
      <c r="P45" s="72">
        <v>113.13</v>
      </c>
      <c r="Q45" s="72"/>
      <c r="R45" s="73">
        <f>IF(P45="","",T45*M45*LOOKUP(RIGHT($D$2,3),定数!$A$6:$A$13,定数!$B$6:$B$13))</f>
        <v>-3577.6866417387696</v>
      </c>
      <c r="S45" s="73"/>
      <c r="T45" s="74">
        <f t="shared" si="4"/>
        <v>-18.999999999999773</v>
      </c>
      <c r="U45" s="74"/>
      <c r="V45" t="str">
        <f t="shared" si="7"/>
        <v/>
      </c>
      <c r="W45">
        <f t="shared" si="2"/>
        <v>6</v>
      </c>
      <c r="X45" s="29">
        <f t="shared" si="5"/>
        <v>124989.14062114593</v>
      </c>
      <c r="Y45" s="30">
        <f t="shared" si="6"/>
        <v>0.1463023555583991</v>
      </c>
    </row>
    <row r="46" spans="2:25" ht="15">
      <c r="B46" s="36">
        <v>38</v>
      </c>
      <c r="C46" s="71">
        <f t="shared" si="0"/>
        <v>103125.24828731353</v>
      </c>
      <c r="D46" s="71"/>
      <c r="E46" s="36"/>
      <c r="F46" s="5">
        <v>43819</v>
      </c>
      <c r="G46" s="36" t="s">
        <v>44</v>
      </c>
      <c r="H46" s="72">
        <v>112</v>
      </c>
      <c r="I46" s="72"/>
      <c r="J46" s="36">
        <v>50</v>
      </c>
      <c r="K46" s="75">
        <f t="shared" si="3"/>
        <v>3093.7574486194057</v>
      </c>
      <c r="L46" s="76"/>
      <c r="M46" s="4">
        <f>IF(J46="","",(K46/J46)/LOOKUP(RIGHT($D$2,3),定数!$A$6:$A$13,定数!$B$6:$B$13))</f>
        <v>0.61875148972388117</v>
      </c>
      <c r="N46" s="36"/>
      <c r="O46" s="5"/>
      <c r="P46" s="72">
        <v>111.26</v>
      </c>
      <c r="Q46" s="72"/>
      <c r="R46" s="73">
        <f>IF(P46="","",T46*M46*LOOKUP(RIGHT($D$2,3),定数!$A$6:$A$13,定数!$B$6:$B$13))</f>
        <v>4578.7610239566884</v>
      </c>
      <c r="S46" s="73"/>
      <c r="T46" s="74">
        <f t="shared" si="4"/>
        <v>73.999999999999488</v>
      </c>
      <c r="U46" s="74"/>
      <c r="V46" t="str">
        <f t="shared" si="7"/>
        <v/>
      </c>
      <c r="W46">
        <f t="shared" si="2"/>
        <v>0</v>
      </c>
      <c r="X46" s="29">
        <f t="shared" si="5"/>
        <v>124989.14062114593</v>
      </c>
      <c r="Y46" s="30">
        <f t="shared" si="6"/>
        <v>0.17492633540144065</v>
      </c>
    </row>
    <row r="47" spans="2:25" ht="15">
      <c r="B47" s="36">
        <v>39</v>
      </c>
      <c r="C47" s="71">
        <f t="shared" si="0"/>
        <v>107704.00931127022</v>
      </c>
      <c r="D47" s="71"/>
      <c r="E47" s="36">
        <v>2016</v>
      </c>
      <c r="F47" s="5">
        <v>43469</v>
      </c>
      <c r="G47" s="36" t="s">
        <v>44</v>
      </c>
      <c r="H47" s="72">
        <v>119.33</v>
      </c>
      <c r="I47" s="72"/>
      <c r="J47" s="36">
        <v>37</v>
      </c>
      <c r="K47" s="75">
        <f t="shared" si="3"/>
        <v>3231.1202793381062</v>
      </c>
      <c r="L47" s="76"/>
      <c r="M47" s="4">
        <f>IF(J47="","",(K47/J47)/LOOKUP(RIGHT($D$2,3),定数!$A$6:$A$13,定数!$B$6:$B$13))</f>
        <v>0.87327575117246115</v>
      </c>
      <c r="N47" s="36"/>
      <c r="O47" s="5"/>
      <c r="P47" s="72">
        <v>118.33</v>
      </c>
      <c r="Q47" s="72"/>
      <c r="R47" s="73">
        <f>IF(P47="","",T47*M47*LOOKUP(RIGHT($D$2,3),定数!$A$6:$A$13,定数!$B$6:$B$13))</f>
        <v>8732.7575117246106</v>
      </c>
      <c r="S47" s="73"/>
      <c r="T47" s="74">
        <f t="shared" si="4"/>
        <v>100</v>
      </c>
      <c r="U47" s="74"/>
      <c r="V47" t="str">
        <f t="shared" si="7"/>
        <v/>
      </c>
      <c r="W47">
        <f t="shared" si="2"/>
        <v>0</v>
      </c>
      <c r="X47" s="29">
        <f t="shared" si="5"/>
        <v>124989.14062114593</v>
      </c>
      <c r="Y47" s="30">
        <f t="shared" si="6"/>
        <v>0.13829306469326486</v>
      </c>
    </row>
    <row r="48" spans="2:25" ht="15">
      <c r="B48" s="36">
        <v>40</v>
      </c>
      <c r="C48" s="71">
        <f t="shared" si="0"/>
        <v>116436.76682299483</v>
      </c>
      <c r="D48" s="71"/>
      <c r="E48" s="36"/>
      <c r="F48" s="5">
        <v>43476</v>
      </c>
      <c r="G48" s="36" t="s">
        <v>44</v>
      </c>
      <c r="H48" s="72">
        <v>117.4</v>
      </c>
      <c r="I48" s="72"/>
      <c r="J48" s="36">
        <v>39</v>
      </c>
      <c r="K48" s="75">
        <f t="shared" si="3"/>
        <v>3493.103004689845</v>
      </c>
      <c r="L48" s="76"/>
      <c r="M48" s="4">
        <f>IF(J48="","",(K48/J48)/LOOKUP(RIGHT($D$2,3),定数!$A$6:$A$13,定数!$B$6:$B$13))</f>
        <v>0.89566743709996022</v>
      </c>
      <c r="N48" s="36"/>
      <c r="O48" s="5"/>
      <c r="P48" s="72">
        <v>117.81</v>
      </c>
      <c r="Q48" s="72"/>
      <c r="R48" s="73">
        <f>IF(P48="","",T48*M48*LOOKUP(RIGHT($D$2,3),定数!$A$6:$A$13,定数!$B$6:$B$13))</f>
        <v>-3672.236492109806</v>
      </c>
      <c r="S48" s="73"/>
      <c r="T48" s="74">
        <f t="shared" si="4"/>
        <v>-40.999999999999659</v>
      </c>
      <c r="U48" s="74"/>
      <c r="V48" t="str">
        <f t="shared" si="7"/>
        <v/>
      </c>
      <c r="W48">
        <f t="shared" si="2"/>
        <v>1</v>
      </c>
      <c r="X48" s="29">
        <f t="shared" si="5"/>
        <v>124989.14062114593</v>
      </c>
      <c r="Y48" s="30">
        <f t="shared" si="6"/>
        <v>6.8424934803529514E-2</v>
      </c>
    </row>
    <row r="49" spans="2:25" ht="15">
      <c r="B49" s="36">
        <v>41</v>
      </c>
      <c r="C49" s="71">
        <f t="shared" si="0"/>
        <v>112764.53033088503</v>
      </c>
      <c r="D49" s="71"/>
      <c r="E49" s="36"/>
      <c r="F49" s="5">
        <v>43504</v>
      </c>
      <c r="G49" s="36" t="s">
        <v>44</v>
      </c>
      <c r="H49" s="72">
        <v>116.7</v>
      </c>
      <c r="I49" s="72"/>
      <c r="J49" s="36">
        <v>85</v>
      </c>
      <c r="K49" s="75">
        <f t="shared" si="3"/>
        <v>3382.9359099265507</v>
      </c>
      <c r="L49" s="76"/>
      <c r="M49" s="4">
        <f>IF(J49="","",(K49/J49)/LOOKUP(RIGHT($D$2,3),定数!$A$6:$A$13,定数!$B$6:$B$13))</f>
        <v>0.3979924599913589</v>
      </c>
      <c r="N49" s="36"/>
      <c r="O49" s="5"/>
      <c r="P49" s="72">
        <v>115.68</v>
      </c>
      <c r="Q49" s="72"/>
      <c r="R49" s="73">
        <f>IF(P49="","",T49*M49*LOOKUP(RIGHT($D$2,3),定数!$A$6:$A$13,定数!$B$6:$B$13))</f>
        <v>4059.5230919118449</v>
      </c>
      <c r="S49" s="73"/>
      <c r="T49" s="74">
        <f t="shared" si="4"/>
        <v>101.9999999999996</v>
      </c>
      <c r="U49" s="74"/>
      <c r="V49" t="str">
        <f t="shared" si="7"/>
        <v/>
      </c>
      <c r="W49">
        <f t="shared" si="2"/>
        <v>0</v>
      </c>
      <c r="X49" s="29">
        <f t="shared" si="5"/>
        <v>124989.14062114593</v>
      </c>
      <c r="Y49" s="30">
        <f t="shared" si="6"/>
        <v>9.7805379167417938E-2</v>
      </c>
    </row>
    <row r="50" spans="2:25" ht="15">
      <c r="B50" s="36">
        <v>42</v>
      </c>
      <c r="C50" s="71">
        <f t="shared" si="0"/>
        <v>116824.05342279687</v>
      </c>
      <c r="D50" s="71"/>
      <c r="E50" s="36"/>
      <c r="F50" s="5">
        <v>43514</v>
      </c>
      <c r="G50" s="36" t="s">
        <v>44</v>
      </c>
      <c r="H50" s="72">
        <v>113.45</v>
      </c>
      <c r="I50" s="72"/>
      <c r="J50" s="36">
        <v>49</v>
      </c>
      <c r="K50" s="75">
        <f t="shared" si="3"/>
        <v>3504.721602683906</v>
      </c>
      <c r="L50" s="76"/>
      <c r="M50" s="4">
        <f>IF(J50="","",(K50/J50)/LOOKUP(RIGHT($D$2,3),定数!$A$6:$A$13,定数!$B$6:$B$13))</f>
        <v>0.71524930667018494</v>
      </c>
      <c r="N50" s="36"/>
      <c r="O50" s="5"/>
      <c r="P50" s="72">
        <v>112.76</v>
      </c>
      <c r="Q50" s="72"/>
      <c r="R50" s="73">
        <f>IF(P50="","",T50*M50*LOOKUP(RIGHT($D$2,3),定数!$A$6:$A$13,定数!$B$6:$B$13))</f>
        <v>4935.2202160242596</v>
      </c>
      <c r="S50" s="73"/>
      <c r="T50" s="74">
        <f t="shared" si="4"/>
        <v>68.999999999999773</v>
      </c>
      <c r="U50" s="74"/>
      <c r="V50" t="str">
        <f t="shared" si="7"/>
        <v/>
      </c>
      <c r="W50">
        <f t="shared" si="2"/>
        <v>0</v>
      </c>
      <c r="X50" s="29">
        <f t="shared" si="5"/>
        <v>124989.14062114593</v>
      </c>
      <c r="Y50" s="30">
        <f t="shared" si="6"/>
        <v>6.5326372817445133E-2</v>
      </c>
    </row>
    <row r="51" spans="2:25" ht="15">
      <c r="B51" s="36">
        <v>43</v>
      </c>
      <c r="C51" s="71">
        <f t="shared" si="0"/>
        <v>121759.27363882113</v>
      </c>
      <c r="D51" s="71"/>
      <c r="E51" s="36"/>
      <c r="F51" s="5">
        <v>43542</v>
      </c>
      <c r="G51" s="36" t="s">
        <v>44</v>
      </c>
      <c r="H51" s="72">
        <v>111.33</v>
      </c>
      <c r="I51" s="72"/>
      <c r="J51" s="36">
        <v>25</v>
      </c>
      <c r="K51" s="75">
        <f t="shared" si="3"/>
        <v>3652.7782091646341</v>
      </c>
      <c r="L51" s="76"/>
      <c r="M51" s="4">
        <f>IF(J51="","",(K51/J51)/LOOKUP(RIGHT($D$2,3),定数!$A$6:$A$13,定数!$B$6:$B$13))</f>
        <v>1.4611112836658537</v>
      </c>
      <c r="N51" s="36"/>
      <c r="O51" s="5"/>
      <c r="P51" s="72">
        <v>111.57</v>
      </c>
      <c r="Q51" s="72"/>
      <c r="R51" s="73">
        <f>IF(P51="","",T51*M51*LOOKUP(RIGHT($D$2,3),定数!$A$6:$A$13,定数!$B$6:$B$13))</f>
        <v>-3506.667080797974</v>
      </c>
      <c r="S51" s="73"/>
      <c r="T51" s="74">
        <f t="shared" si="4"/>
        <v>-23.999999999999488</v>
      </c>
      <c r="U51" s="74"/>
      <c r="V51" t="str">
        <f t="shared" si="7"/>
        <v/>
      </c>
      <c r="W51">
        <f t="shared" si="2"/>
        <v>1</v>
      </c>
      <c r="X51" s="29">
        <f t="shared" si="5"/>
        <v>124989.14062114593</v>
      </c>
      <c r="Y51" s="30">
        <f t="shared" si="6"/>
        <v>2.5841180811978171E-2</v>
      </c>
    </row>
    <row r="52" spans="2:25" ht="15">
      <c r="B52" s="36">
        <v>44</v>
      </c>
      <c r="C52" s="71">
        <f t="shared" si="0"/>
        <v>118252.60655802317</v>
      </c>
      <c r="D52" s="71"/>
      <c r="E52" s="36"/>
      <c r="F52" s="5">
        <v>43553</v>
      </c>
      <c r="G52" s="36" t="s">
        <v>45</v>
      </c>
      <c r="H52" s="72">
        <v>113.75</v>
      </c>
      <c r="I52" s="72"/>
      <c r="J52" s="36">
        <v>40</v>
      </c>
      <c r="K52" s="75">
        <f t="shared" si="3"/>
        <v>3547.5781967406947</v>
      </c>
      <c r="L52" s="76"/>
      <c r="M52" s="4">
        <f>IF(J52="","",(K52/J52)/LOOKUP(RIGHT($D$2,3),定数!$A$6:$A$13,定数!$B$6:$B$13))</f>
        <v>0.88689454918517374</v>
      </c>
      <c r="N52" s="36"/>
      <c r="O52" s="5"/>
      <c r="P52" s="72">
        <v>113.34</v>
      </c>
      <c r="Q52" s="72"/>
      <c r="R52" s="73">
        <f>IF(P52="","",T52*M52*LOOKUP(RIGHT($D$2,3),定数!$A$6:$A$13,定数!$B$6:$B$13))</f>
        <v>-3636.2676516591819</v>
      </c>
      <c r="S52" s="73"/>
      <c r="T52" s="74">
        <f t="shared" si="4"/>
        <v>-40.999999999999659</v>
      </c>
      <c r="U52" s="74"/>
      <c r="V52" t="str">
        <f t="shared" si="7"/>
        <v/>
      </c>
      <c r="W52">
        <f t="shared" si="2"/>
        <v>2</v>
      </c>
      <c r="X52" s="29">
        <f t="shared" si="5"/>
        <v>124989.14062114593</v>
      </c>
      <c r="Y52" s="30">
        <f t="shared" si="6"/>
        <v>5.3896954804592556E-2</v>
      </c>
    </row>
    <row r="53" spans="2:25" ht="15">
      <c r="B53" s="36">
        <v>45</v>
      </c>
      <c r="C53" s="71">
        <f t="shared" si="0"/>
        <v>114616.33890636399</v>
      </c>
      <c r="D53" s="71"/>
      <c r="E53" s="36"/>
      <c r="F53" s="5">
        <v>43555</v>
      </c>
      <c r="G53" s="36" t="s">
        <v>44</v>
      </c>
      <c r="H53" s="72">
        <v>112.14</v>
      </c>
      <c r="I53" s="72"/>
      <c r="J53" s="36">
        <v>50</v>
      </c>
      <c r="K53" s="75">
        <f t="shared" si="3"/>
        <v>3438.4901671909197</v>
      </c>
      <c r="L53" s="76"/>
      <c r="M53" s="4">
        <f>IF(J53="","",(K53/J53)/LOOKUP(RIGHT($D$2,3),定数!$A$6:$A$13,定数!$B$6:$B$13))</f>
        <v>0.68769803343818392</v>
      </c>
      <c r="N53" s="36"/>
      <c r="O53" s="5"/>
      <c r="P53" s="72">
        <v>111.53</v>
      </c>
      <c r="Q53" s="72"/>
      <c r="R53" s="73">
        <f>IF(P53="","",T53*M53*LOOKUP(RIGHT($D$2,3),定数!$A$6:$A$13,定数!$B$6:$B$13))</f>
        <v>4194.958003972918</v>
      </c>
      <c r="S53" s="73"/>
      <c r="T53" s="74">
        <f t="shared" si="4"/>
        <v>60.999999999999943</v>
      </c>
      <c r="U53" s="74"/>
      <c r="V53" t="str">
        <f t="shared" si="7"/>
        <v/>
      </c>
      <c r="W53">
        <f t="shared" si="2"/>
        <v>0</v>
      </c>
      <c r="X53" s="29">
        <f t="shared" si="5"/>
        <v>124989.14062114593</v>
      </c>
      <c r="Y53" s="30">
        <f t="shared" si="6"/>
        <v>8.2989623444351013E-2</v>
      </c>
    </row>
    <row r="54" spans="2:25" ht="15">
      <c r="B54" s="36">
        <v>46</v>
      </c>
      <c r="C54" s="71">
        <f t="shared" si="0"/>
        <v>118811.29691033691</v>
      </c>
      <c r="D54" s="71"/>
      <c r="E54" s="36"/>
      <c r="F54" s="5">
        <v>43563</v>
      </c>
      <c r="G54" s="36" t="s">
        <v>44</v>
      </c>
      <c r="H54" s="72">
        <v>108.45</v>
      </c>
      <c r="I54" s="72"/>
      <c r="J54" s="36">
        <v>51</v>
      </c>
      <c r="K54" s="75">
        <f t="shared" si="3"/>
        <v>3564.3389073101071</v>
      </c>
      <c r="L54" s="76"/>
      <c r="M54" s="4">
        <f>IF(J54="","",(K54/J54)/LOOKUP(RIGHT($D$2,3),定数!$A$6:$A$13,定数!$B$6:$B$13))</f>
        <v>0.69888998182551121</v>
      </c>
      <c r="N54" s="36"/>
      <c r="O54" s="5"/>
      <c r="P54" s="72">
        <v>107.65</v>
      </c>
      <c r="Q54" s="72"/>
      <c r="R54" s="73">
        <f>IF(P54="","",T54*M54*LOOKUP(RIGHT($D$2,3),定数!$A$6:$A$13,定数!$B$6:$B$13))</f>
        <v>5591.1198546040705</v>
      </c>
      <c r="S54" s="73"/>
      <c r="T54" s="74">
        <f t="shared" si="4"/>
        <v>79.999999999999716</v>
      </c>
      <c r="U54" s="74"/>
      <c r="V54" t="str">
        <f t="shared" si="7"/>
        <v/>
      </c>
      <c r="W54">
        <f t="shared" si="2"/>
        <v>0</v>
      </c>
      <c r="X54" s="29">
        <f t="shared" si="5"/>
        <v>124989.14062114593</v>
      </c>
      <c r="Y54" s="30">
        <f t="shared" si="6"/>
        <v>4.9427043662414238E-2</v>
      </c>
    </row>
    <row r="55" spans="2:25" ht="15">
      <c r="B55" s="36">
        <v>47</v>
      </c>
      <c r="C55" s="71">
        <f t="shared" si="0"/>
        <v>124402.41676494098</v>
      </c>
      <c r="D55" s="71"/>
      <c r="E55" s="36"/>
      <c r="F55" s="5">
        <v>43569</v>
      </c>
      <c r="G55" s="36" t="s">
        <v>45</v>
      </c>
      <c r="H55" s="72">
        <v>109.47</v>
      </c>
      <c r="I55" s="72"/>
      <c r="J55" s="36">
        <v>36</v>
      </c>
      <c r="K55" s="75">
        <f t="shared" si="3"/>
        <v>3732.0725029482292</v>
      </c>
      <c r="L55" s="76"/>
      <c r="M55" s="4">
        <f>IF(J55="","",(K55/J55)/LOOKUP(RIGHT($D$2,3),定数!$A$6:$A$13,定数!$B$6:$B$13))</f>
        <v>1.0366868063745081</v>
      </c>
      <c r="N55" s="36"/>
      <c r="O55" s="5"/>
      <c r="P55" s="72">
        <v>109.1</v>
      </c>
      <c r="Q55" s="72"/>
      <c r="R55" s="73">
        <f>IF(P55="","",T55*M55*LOOKUP(RIGHT($D$2,3),定数!$A$6:$A$13,定数!$B$6:$B$13))</f>
        <v>-3835.741183585727</v>
      </c>
      <c r="S55" s="73"/>
      <c r="T55" s="74">
        <f t="shared" si="4"/>
        <v>-37.000000000000455</v>
      </c>
      <c r="U55" s="74"/>
      <c r="V55" t="str">
        <f t="shared" si="7"/>
        <v/>
      </c>
      <c r="W55">
        <f t="shared" si="2"/>
        <v>1</v>
      </c>
      <c r="X55" s="29">
        <f t="shared" si="5"/>
        <v>124989.14062114593</v>
      </c>
      <c r="Y55" s="30">
        <f t="shared" si="6"/>
        <v>4.6941986582927919E-3</v>
      </c>
    </row>
    <row r="56" spans="2:25" ht="15">
      <c r="B56" s="36">
        <v>48</v>
      </c>
      <c r="C56" s="71">
        <f t="shared" si="0"/>
        <v>120566.67558135526</v>
      </c>
      <c r="D56" s="71"/>
      <c r="E56" s="36"/>
      <c r="F56" s="5">
        <v>43575</v>
      </c>
      <c r="G56" s="36" t="s">
        <v>45</v>
      </c>
      <c r="H56" s="72">
        <v>109.37</v>
      </c>
      <c r="I56" s="72"/>
      <c r="J56" s="36">
        <v>44</v>
      </c>
      <c r="K56" s="75">
        <f t="shared" si="3"/>
        <v>3617.0002674406578</v>
      </c>
      <c r="L56" s="76"/>
      <c r="M56" s="4">
        <f>IF(J56="","",(K56/J56)/LOOKUP(RIGHT($D$2,3),定数!$A$6:$A$13,定数!$B$6:$B$13))</f>
        <v>0.82204551532742232</v>
      </c>
      <c r="N56" s="36"/>
      <c r="O56" s="5"/>
      <c r="P56" s="72">
        <v>110.12</v>
      </c>
      <c r="Q56" s="72"/>
      <c r="R56" s="73">
        <f>IF(P56="","",T56*M56*LOOKUP(RIGHT($D$2,3),定数!$A$6:$A$13,定数!$B$6:$B$13))</f>
        <v>6165.3413649556678</v>
      </c>
      <c r="S56" s="73"/>
      <c r="T56" s="74">
        <f t="shared" si="4"/>
        <v>75</v>
      </c>
      <c r="U56" s="74"/>
      <c r="V56" t="str">
        <f t="shared" si="7"/>
        <v/>
      </c>
      <c r="W56">
        <f t="shared" si="2"/>
        <v>0</v>
      </c>
      <c r="X56" s="29">
        <f t="shared" si="5"/>
        <v>124989.14062114593</v>
      </c>
      <c r="Y56" s="30">
        <f t="shared" si="6"/>
        <v>3.5382794199662393E-2</v>
      </c>
    </row>
    <row r="57" spans="2:25" ht="15">
      <c r="B57" s="36">
        <v>49</v>
      </c>
      <c r="C57" s="71">
        <f t="shared" si="0"/>
        <v>126732.01694631093</v>
      </c>
      <c r="D57" s="71"/>
      <c r="E57" s="36"/>
      <c r="F57" s="5">
        <v>43618</v>
      </c>
      <c r="G57" s="36" t="s">
        <v>44</v>
      </c>
      <c r="H57" s="72">
        <v>108.49</v>
      </c>
      <c r="I57" s="72"/>
      <c r="J57" s="36">
        <v>65</v>
      </c>
      <c r="K57" s="75">
        <f t="shared" si="3"/>
        <v>3801.960508389328</v>
      </c>
      <c r="L57" s="76"/>
      <c r="M57" s="4">
        <f>IF(J57="","",(K57/J57)/LOOKUP(RIGHT($D$2,3),定数!$A$6:$A$13,定数!$B$6:$B$13))</f>
        <v>0.58491700129066582</v>
      </c>
      <c r="N57" s="36"/>
      <c r="O57" s="5"/>
      <c r="P57" s="72">
        <v>107.68</v>
      </c>
      <c r="Q57" s="72"/>
      <c r="R57" s="73">
        <f>IF(P57="","",T57*M57*LOOKUP(RIGHT($D$2,3),定数!$A$6:$A$13,定数!$B$6:$B$13))</f>
        <v>4737.8277104543231</v>
      </c>
      <c r="S57" s="73"/>
      <c r="T57" s="74">
        <f t="shared" si="4"/>
        <v>80.999999999998806</v>
      </c>
      <c r="U57" s="74"/>
      <c r="V57" t="str">
        <f t="shared" si="7"/>
        <v/>
      </c>
      <c r="W57">
        <f t="shared" si="2"/>
        <v>0</v>
      </c>
      <c r="X57" s="29">
        <f t="shared" si="5"/>
        <v>126732.01694631093</v>
      </c>
      <c r="Y57" s="30">
        <f t="shared" si="6"/>
        <v>0</v>
      </c>
    </row>
    <row r="58" spans="2:25" ht="15">
      <c r="B58" s="36">
        <v>50</v>
      </c>
      <c r="C58" s="71">
        <f t="shared" si="0"/>
        <v>131469.84465676526</v>
      </c>
      <c r="D58" s="71"/>
      <c r="E58" s="36"/>
      <c r="F58" s="5">
        <v>43619</v>
      </c>
      <c r="G58" s="36" t="s">
        <v>44</v>
      </c>
      <c r="H58" s="72">
        <v>107.52</v>
      </c>
      <c r="I58" s="72"/>
      <c r="J58" s="36">
        <v>150</v>
      </c>
      <c r="K58" s="75">
        <f t="shared" si="3"/>
        <v>3944.0953397029575</v>
      </c>
      <c r="L58" s="76"/>
      <c r="M58" s="4">
        <f>IF(J58="","",(K58/J58)/LOOKUP(RIGHT($D$2,3),定数!$A$6:$A$13,定数!$B$6:$B$13))</f>
        <v>0.26293968931353051</v>
      </c>
      <c r="N58" s="36"/>
      <c r="O58" s="5"/>
      <c r="P58" s="72">
        <v>105.63</v>
      </c>
      <c r="Q58" s="72"/>
      <c r="R58" s="73">
        <f>IF(P58="","",T58*M58*LOOKUP(RIGHT($D$2,3),定数!$A$6:$A$13,定数!$B$6:$B$13))</f>
        <v>4969.5601280257279</v>
      </c>
      <c r="S58" s="73"/>
      <c r="T58" s="74">
        <f t="shared" si="4"/>
        <v>189.00000000000006</v>
      </c>
      <c r="U58" s="74"/>
      <c r="V58" t="str">
        <f t="shared" si="7"/>
        <v/>
      </c>
      <c r="W58">
        <f t="shared" si="2"/>
        <v>0</v>
      </c>
      <c r="X58" s="29">
        <f t="shared" si="5"/>
        <v>131469.84465676526</v>
      </c>
      <c r="Y58" s="30">
        <f t="shared" si="6"/>
        <v>0</v>
      </c>
    </row>
    <row r="59" spans="2:25" ht="15">
      <c r="B59" s="36">
        <v>51</v>
      </c>
      <c r="C59" s="71">
        <f t="shared" si="0"/>
        <v>136439.404784791</v>
      </c>
      <c r="D59" s="71"/>
      <c r="E59" s="36"/>
      <c r="F59" s="5">
        <v>43629</v>
      </c>
      <c r="G59" s="36" t="s">
        <v>44</v>
      </c>
      <c r="H59" s="72">
        <v>105.94</v>
      </c>
      <c r="I59" s="72"/>
      <c r="J59" s="36">
        <v>50</v>
      </c>
      <c r="K59" s="75">
        <f t="shared" si="3"/>
        <v>4093.1821435437296</v>
      </c>
      <c r="L59" s="76"/>
      <c r="M59" s="4">
        <f>IF(J59="","",(K59/J59)/LOOKUP(RIGHT($D$2,3),定数!$A$6:$A$13,定数!$B$6:$B$13))</f>
        <v>0.81863642870874587</v>
      </c>
      <c r="N59" s="36"/>
      <c r="O59" s="5"/>
      <c r="P59" s="72">
        <v>105.35</v>
      </c>
      <c r="Q59" s="72"/>
      <c r="R59" s="73">
        <f>IF(P59="","",T59*M59*LOOKUP(RIGHT($D$2,3),定数!$A$6:$A$13,定数!$B$6:$B$13))</f>
        <v>4829.9549293816281</v>
      </c>
      <c r="S59" s="73"/>
      <c r="T59" s="74">
        <f t="shared" si="4"/>
        <v>59.000000000000341</v>
      </c>
      <c r="U59" s="74"/>
      <c r="V59" t="str">
        <f t="shared" si="7"/>
        <v/>
      </c>
      <c r="W59">
        <f t="shared" si="2"/>
        <v>0</v>
      </c>
      <c r="X59" s="29">
        <f t="shared" si="5"/>
        <v>136439.404784791</v>
      </c>
      <c r="Y59" s="30">
        <f t="shared" si="6"/>
        <v>0</v>
      </c>
    </row>
    <row r="60" spans="2:25" ht="15">
      <c r="B60" s="36">
        <v>52</v>
      </c>
      <c r="C60" s="71">
        <f t="shared" si="0"/>
        <v>141269.35971417263</v>
      </c>
      <c r="D60" s="71"/>
      <c r="E60" s="36"/>
      <c r="F60" s="5">
        <v>43631</v>
      </c>
      <c r="G60" s="36" t="s">
        <v>44</v>
      </c>
      <c r="H60" s="72">
        <v>105.54</v>
      </c>
      <c r="I60" s="72"/>
      <c r="J60" s="36">
        <v>50</v>
      </c>
      <c r="K60" s="75">
        <f t="shared" si="3"/>
        <v>4238.0807914251791</v>
      </c>
      <c r="L60" s="76"/>
      <c r="M60" s="4">
        <f>IF(J60="","",(K60/J60)/LOOKUP(RIGHT($D$2,3),定数!$A$6:$A$13,定数!$B$6:$B$13))</f>
        <v>0.84761615828503578</v>
      </c>
      <c r="N60" s="36"/>
      <c r="O60" s="5"/>
      <c r="P60" s="72">
        <v>104.57</v>
      </c>
      <c r="Q60" s="72"/>
      <c r="R60" s="73">
        <f>IF(P60="","",T60*M60*LOOKUP(RIGHT($D$2,3),定数!$A$6:$A$13,定数!$B$6:$B$13))</f>
        <v>8221.8767353649582</v>
      </c>
      <c r="S60" s="73"/>
      <c r="T60" s="74">
        <f t="shared" si="4"/>
        <v>97.000000000001307</v>
      </c>
      <c r="U60" s="74"/>
      <c r="V60" t="str">
        <f t="shared" si="7"/>
        <v/>
      </c>
      <c r="W60">
        <f t="shared" si="2"/>
        <v>0</v>
      </c>
      <c r="X60" s="29">
        <f t="shared" si="5"/>
        <v>141269.35971417263</v>
      </c>
      <c r="Y60" s="30">
        <f t="shared" si="6"/>
        <v>0</v>
      </c>
    </row>
    <row r="61" spans="2:25" ht="15">
      <c r="B61" s="36">
        <v>53</v>
      </c>
      <c r="C61" s="71">
        <f t="shared" si="0"/>
        <v>149491.2364495376</v>
      </c>
      <c r="D61" s="71"/>
      <c r="E61" s="36"/>
      <c r="F61" s="5">
        <v>43633</v>
      </c>
      <c r="G61" s="36" t="s">
        <v>44</v>
      </c>
      <c r="H61" s="72">
        <v>104.12</v>
      </c>
      <c r="I61" s="72"/>
      <c r="J61" s="36">
        <v>69</v>
      </c>
      <c r="K61" s="75">
        <f t="shared" si="3"/>
        <v>4484.7370934861274</v>
      </c>
      <c r="L61" s="76"/>
      <c r="M61" s="4">
        <f>IF(J61="","",(K61/J61)/LOOKUP(RIGHT($D$2,3),定数!$A$6:$A$13,定数!$B$6:$B$13))</f>
        <v>0.6499618976066851</v>
      </c>
      <c r="N61" s="36"/>
      <c r="O61" s="5"/>
      <c r="P61" s="72">
        <v>104.83</v>
      </c>
      <c r="Q61" s="72"/>
      <c r="R61" s="73">
        <f>IF(P61="","",T61*M61*LOOKUP(RIGHT($D$2,3),定数!$A$6:$A$13,定数!$B$6:$B$13))</f>
        <v>-4614.7294730074236</v>
      </c>
      <c r="S61" s="73"/>
      <c r="T61" s="74">
        <f t="shared" si="4"/>
        <v>-70.999999999999375</v>
      </c>
      <c r="U61" s="74"/>
      <c r="V61" t="str">
        <f t="shared" si="7"/>
        <v/>
      </c>
      <c r="W61">
        <f t="shared" si="2"/>
        <v>1</v>
      </c>
      <c r="X61" s="29">
        <f t="shared" si="5"/>
        <v>149491.2364495376</v>
      </c>
      <c r="Y61" s="30">
        <f t="shared" si="6"/>
        <v>0</v>
      </c>
    </row>
    <row r="62" spans="2:25" ht="15">
      <c r="B62" s="36">
        <v>54</v>
      </c>
      <c r="C62" s="71">
        <f t="shared" si="0"/>
        <v>144876.50697653016</v>
      </c>
      <c r="D62" s="71"/>
      <c r="E62" s="36"/>
      <c r="F62" s="5">
        <v>43633</v>
      </c>
      <c r="G62" s="36" t="s">
        <v>44</v>
      </c>
      <c r="H62" s="72">
        <v>104.11</v>
      </c>
      <c r="I62" s="72"/>
      <c r="J62" s="36">
        <v>23</v>
      </c>
      <c r="K62" s="75">
        <f t="shared" si="3"/>
        <v>4346.2952092959049</v>
      </c>
      <c r="L62" s="76"/>
      <c r="M62" s="4">
        <f>IF(J62="","",(K62/J62)/LOOKUP(RIGHT($D$2,3),定数!$A$6:$A$13,定数!$B$6:$B$13))</f>
        <v>1.889693569259089</v>
      </c>
      <c r="N62" s="36"/>
      <c r="O62" s="5"/>
      <c r="P62" s="72">
        <v>104.34</v>
      </c>
      <c r="Q62" s="72"/>
      <c r="R62" s="73">
        <f>IF(P62="","",T62*M62*LOOKUP(RIGHT($D$2,3),定数!$A$6:$A$13,定数!$B$6:$B$13))</f>
        <v>-4346.2952092959804</v>
      </c>
      <c r="S62" s="73"/>
      <c r="T62" s="74">
        <f t="shared" si="4"/>
        <v>-23.000000000000398</v>
      </c>
      <c r="U62" s="74"/>
      <c r="V62" t="str">
        <f t="shared" si="7"/>
        <v/>
      </c>
      <c r="W62">
        <f t="shared" si="2"/>
        <v>2</v>
      </c>
      <c r="X62" s="29">
        <f t="shared" si="5"/>
        <v>149491.2364495376</v>
      </c>
      <c r="Y62" s="30">
        <f t="shared" si="6"/>
        <v>3.0869565217391148E-2</v>
      </c>
    </row>
    <row r="63" spans="2:25" ht="15">
      <c r="B63" s="36">
        <v>55</v>
      </c>
      <c r="C63" s="71">
        <f t="shared" si="0"/>
        <v>140530.21176723417</v>
      </c>
      <c r="D63" s="71"/>
      <c r="E63" s="36"/>
      <c r="F63" s="5">
        <v>43645</v>
      </c>
      <c r="G63" s="36" t="s">
        <v>45</v>
      </c>
      <c r="H63" s="72">
        <v>102.95</v>
      </c>
      <c r="I63" s="72"/>
      <c r="J63" s="36">
        <v>45</v>
      </c>
      <c r="K63" s="75">
        <f t="shared" si="3"/>
        <v>4215.9063530170251</v>
      </c>
      <c r="L63" s="76"/>
      <c r="M63" s="4">
        <f>IF(J63="","",(K63/J63)/LOOKUP(RIGHT($D$2,3),定数!$A$6:$A$13,定数!$B$6:$B$13))</f>
        <v>0.93686807844822784</v>
      </c>
      <c r="N63" s="36"/>
      <c r="O63" s="5"/>
      <c r="P63" s="72">
        <v>102.48</v>
      </c>
      <c r="Q63" s="72"/>
      <c r="R63" s="73">
        <f>IF(P63="","",T63*M63*LOOKUP(RIGHT($D$2,3),定数!$A$6:$A$13,定数!$B$6:$B$13))</f>
        <v>-4403.2799687066599</v>
      </c>
      <c r="S63" s="73"/>
      <c r="T63" s="74">
        <f t="shared" si="4"/>
        <v>-46.999999999999886</v>
      </c>
      <c r="U63" s="74"/>
      <c r="V63" t="str">
        <f t="shared" si="7"/>
        <v/>
      </c>
      <c r="W63">
        <f t="shared" si="2"/>
        <v>3</v>
      </c>
      <c r="X63" s="29">
        <f t="shared" si="5"/>
        <v>149491.2364495376</v>
      </c>
      <c r="Y63" s="30">
        <f t="shared" si="6"/>
        <v>5.9943478260869987E-2</v>
      </c>
    </row>
    <row r="64" spans="2:25" ht="15">
      <c r="B64" s="36">
        <v>56</v>
      </c>
      <c r="C64" s="71">
        <f t="shared" si="0"/>
        <v>136126.93179852751</v>
      </c>
      <c r="D64" s="71"/>
      <c r="E64" s="36"/>
      <c r="F64" s="5">
        <v>43646</v>
      </c>
      <c r="G64" s="36" t="s">
        <v>45</v>
      </c>
      <c r="H64" s="72">
        <v>103.25</v>
      </c>
      <c r="I64" s="72"/>
      <c r="J64" s="36">
        <v>90</v>
      </c>
      <c r="K64" s="75">
        <f t="shared" si="3"/>
        <v>4083.8079539558253</v>
      </c>
      <c r="L64" s="76"/>
      <c r="M64" s="4">
        <f>IF(J64="","",(K64/J64)/LOOKUP(RIGHT($D$2,3),定数!$A$6:$A$13,定数!$B$6:$B$13))</f>
        <v>0.45375643932842502</v>
      </c>
      <c r="N64" s="36"/>
      <c r="O64" s="5"/>
      <c r="P64" s="72">
        <v>102.35</v>
      </c>
      <c r="Q64" s="72"/>
      <c r="R64" s="73">
        <f>IF(P64="","",T64*M64*LOOKUP(RIGHT($D$2,3),定数!$A$6:$A$13,定数!$B$6:$B$13))</f>
        <v>-4083.8079539558507</v>
      </c>
      <c r="S64" s="73"/>
      <c r="T64" s="74">
        <f t="shared" si="4"/>
        <v>-90.000000000000568</v>
      </c>
      <c r="U64" s="74"/>
      <c r="V64" t="str">
        <f t="shared" si="7"/>
        <v/>
      </c>
      <c r="W64">
        <f t="shared" si="2"/>
        <v>4</v>
      </c>
      <c r="X64" s="29">
        <f t="shared" si="5"/>
        <v>149491.2364495376</v>
      </c>
      <c r="Y64" s="30">
        <f t="shared" si="6"/>
        <v>8.9398582608695931E-2</v>
      </c>
    </row>
    <row r="65" spans="2:25" ht="15">
      <c r="B65" s="36">
        <v>57</v>
      </c>
      <c r="C65" s="71">
        <f t="shared" si="0"/>
        <v>132043.12384457167</v>
      </c>
      <c r="D65" s="71"/>
      <c r="E65" s="36"/>
      <c r="F65" s="5">
        <v>43651</v>
      </c>
      <c r="G65" s="36" t="s">
        <v>44</v>
      </c>
      <c r="H65" s="72">
        <v>102.25</v>
      </c>
      <c r="I65" s="72"/>
      <c r="J65" s="36">
        <v>35</v>
      </c>
      <c r="K65" s="75">
        <f t="shared" si="3"/>
        <v>3961.2937153371499</v>
      </c>
      <c r="L65" s="76"/>
      <c r="M65" s="4">
        <f>IF(J65="","",(K65/J65)/LOOKUP(RIGHT($D$2,3),定数!$A$6:$A$13,定数!$B$6:$B$13))</f>
        <v>1.1317982043820429</v>
      </c>
      <c r="N65" s="36"/>
      <c r="O65" s="5"/>
      <c r="P65" s="72">
        <v>101.84</v>
      </c>
      <c r="Q65" s="72"/>
      <c r="R65" s="73">
        <f>IF(P65="","",T65*M65*LOOKUP(RIGHT($D$2,3),定数!$A$6:$A$13,定数!$B$6:$B$13))</f>
        <v>4640.3726379663376</v>
      </c>
      <c r="S65" s="73"/>
      <c r="T65" s="74">
        <f t="shared" si="4"/>
        <v>40.999999999999659</v>
      </c>
      <c r="U65" s="74"/>
      <c r="V65" t="str">
        <f t="shared" si="7"/>
        <v/>
      </c>
      <c r="W65">
        <f t="shared" si="2"/>
        <v>0</v>
      </c>
      <c r="X65" s="29">
        <f t="shared" si="5"/>
        <v>149491.2364495376</v>
      </c>
      <c r="Y65" s="30">
        <f t="shared" si="6"/>
        <v>0.11671662513043513</v>
      </c>
    </row>
    <row r="66" spans="2:25" ht="15">
      <c r="B66" s="36">
        <v>58</v>
      </c>
      <c r="C66" s="71">
        <f t="shared" si="0"/>
        <v>136683.496482538</v>
      </c>
      <c r="D66" s="71"/>
      <c r="E66" s="36"/>
      <c r="F66" s="5">
        <v>43653</v>
      </c>
      <c r="G66" s="36" t="s">
        <v>44</v>
      </c>
      <c r="H66" s="72">
        <v>100.59</v>
      </c>
      <c r="I66" s="72"/>
      <c r="J66" s="36">
        <v>62</v>
      </c>
      <c r="K66" s="75">
        <f t="shared" si="3"/>
        <v>4100.5048944761402</v>
      </c>
      <c r="L66" s="76"/>
      <c r="M66" s="4">
        <f>IF(J66="","",(K66/J66)/LOOKUP(RIGHT($D$2,3),定数!$A$6:$A$13,定数!$B$6:$B$13))</f>
        <v>0.661371757173571</v>
      </c>
      <c r="N66" s="36"/>
      <c r="O66" s="5"/>
      <c r="P66" s="72">
        <v>101.21</v>
      </c>
      <c r="Q66" s="72"/>
      <c r="R66" s="73">
        <f>IF(P66="","",T66*M66*LOOKUP(RIGHT($D$2,3),定数!$A$6:$A$13,定数!$B$6:$B$13))</f>
        <v>-4100.5048944760765</v>
      </c>
      <c r="S66" s="73"/>
      <c r="T66" s="74">
        <f t="shared" si="4"/>
        <v>-61.999999999999034</v>
      </c>
      <c r="U66" s="74"/>
      <c r="V66" t="str">
        <f t="shared" si="7"/>
        <v/>
      </c>
      <c r="W66">
        <f t="shared" si="2"/>
        <v>1</v>
      </c>
      <c r="X66" s="29">
        <f t="shared" si="5"/>
        <v>149491.2364495376</v>
      </c>
      <c r="Y66" s="30">
        <f t="shared" si="6"/>
        <v>8.5675523670733611E-2</v>
      </c>
    </row>
    <row r="67" spans="2:25" ht="15">
      <c r="B67" s="36">
        <v>59</v>
      </c>
      <c r="C67" s="71">
        <f t="shared" si="0"/>
        <v>132582.99158806194</v>
      </c>
      <c r="D67" s="71"/>
      <c r="E67" s="36"/>
      <c r="F67" s="5">
        <v>43660</v>
      </c>
      <c r="G67" s="36" t="s">
        <v>45</v>
      </c>
      <c r="H67" s="72">
        <v>104.8</v>
      </c>
      <c r="I67" s="72"/>
      <c r="J67" s="36">
        <v>75</v>
      </c>
      <c r="K67" s="75">
        <f t="shared" si="3"/>
        <v>3977.4897476418578</v>
      </c>
      <c r="L67" s="76"/>
      <c r="M67" s="4">
        <f>IF(J67="","",(K67/J67)/LOOKUP(RIGHT($D$2,3),定数!$A$6:$A$13,定数!$B$6:$B$13))</f>
        <v>0.53033196635224766</v>
      </c>
      <c r="N67" s="36"/>
      <c r="O67" s="5"/>
      <c r="P67" s="72">
        <v>105.83</v>
      </c>
      <c r="Q67" s="72"/>
      <c r="R67" s="73">
        <f>IF(P67="","",T67*M67*LOOKUP(RIGHT($D$2,3),定数!$A$6:$A$13,定数!$B$6:$B$13))</f>
        <v>5462.4192534281565</v>
      </c>
      <c r="S67" s="73"/>
      <c r="T67" s="74">
        <f t="shared" si="4"/>
        <v>103.00000000000011</v>
      </c>
      <c r="U67" s="74"/>
      <c r="V67" t="str">
        <f t="shared" si="7"/>
        <v/>
      </c>
      <c r="W67">
        <f t="shared" si="2"/>
        <v>0</v>
      </c>
      <c r="X67" s="29">
        <f t="shared" si="5"/>
        <v>149491.2364495376</v>
      </c>
      <c r="Y67" s="30">
        <f t="shared" si="6"/>
        <v>0.11310525796061111</v>
      </c>
    </row>
    <row r="68" spans="2:25" ht="15">
      <c r="B68" s="36">
        <v>60</v>
      </c>
      <c r="C68" s="71">
        <f t="shared" si="0"/>
        <v>138045.41084149008</v>
      </c>
      <c r="D68" s="71"/>
      <c r="E68" s="36"/>
      <c r="F68" s="5">
        <v>43665</v>
      </c>
      <c r="G68" s="36" t="s">
        <v>45</v>
      </c>
      <c r="H68" s="72">
        <v>106.19</v>
      </c>
      <c r="I68" s="72"/>
      <c r="J68" s="36">
        <v>43</v>
      </c>
      <c r="K68" s="75">
        <f t="shared" si="3"/>
        <v>4141.3623252447023</v>
      </c>
      <c r="L68" s="76"/>
      <c r="M68" s="4">
        <f>IF(J68="","",(K68/J68)/LOOKUP(RIGHT($D$2,3),定数!$A$6:$A$13,定数!$B$6:$B$13))</f>
        <v>0.963107517498768</v>
      </c>
      <c r="N68" s="36"/>
      <c r="O68" s="5"/>
      <c r="P68" s="72">
        <v>106.85</v>
      </c>
      <c r="Q68" s="72"/>
      <c r="R68" s="73">
        <f>IF(P68="","",T68*M68*LOOKUP(RIGHT($D$2,3),定数!$A$6:$A$13,定数!$B$6:$B$13))</f>
        <v>6356.5096154918356</v>
      </c>
      <c r="S68" s="73"/>
      <c r="T68" s="74">
        <f t="shared" si="4"/>
        <v>65.999999999999659</v>
      </c>
      <c r="U68" s="74"/>
      <c r="V68" t="str">
        <f t="shared" si="7"/>
        <v/>
      </c>
      <c r="W68">
        <f t="shared" si="2"/>
        <v>0</v>
      </c>
      <c r="X68" s="29">
        <f t="shared" si="5"/>
        <v>149491.2364495376</v>
      </c>
      <c r="Y68" s="30">
        <f t="shared" si="6"/>
        <v>7.6565194588588348E-2</v>
      </c>
    </row>
    <row r="69" spans="2:25" ht="15">
      <c r="B69" s="36">
        <v>61</v>
      </c>
      <c r="C69" s="71">
        <f t="shared" si="0"/>
        <v>144401.92045698193</v>
      </c>
      <c r="D69" s="71"/>
      <c r="E69" s="36"/>
      <c r="F69" s="5">
        <v>43664</v>
      </c>
      <c r="G69" s="36" t="s">
        <v>45</v>
      </c>
      <c r="H69" s="72">
        <v>106.21</v>
      </c>
      <c r="I69" s="72"/>
      <c r="J69" s="36">
        <v>94</v>
      </c>
      <c r="K69" s="75">
        <f t="shared" si="3"/>
        <v>4332.0576137094577</v>
      </c>
      <c r="L69" s="76"/>
      <c r="M69" s="4">
        <f>IF(J69="","",(K69/J69)/LOOKUP(RIGHT($D$2,3),定数!$A$6:$A$13,定数!$B$6:$B$13))</f>
        <v>0.46085719294781463</v>
      </c>
      <c r="N69" s="36"/>
      <c r="O69" s="5"/>
      <c r="P69" s="72">
        <v>107.36</v>
      </c>
      <c r="Q69" s="72"/>
      <c r="R69" s="73">
        <f>IF(P69="","",T69*M69*LOOKUP(RIGHT($D$2,3),定数!$A$6:$A$13,定数!$B$6:$B$13))</f>
        <v>5299.8577188998943</v>
      </c>
      <c r="S69" s="73"/>
      <c r="T69" s="74">
        <f t="shared" si="4"/>
        <v>115.00000000000057</v>
      </c>
      <c r="U69" s="74"/>
      <c r="V69" t="str">
        <f t="shared" si="7"/>
        <v/>
      </c>
      <c r="W69">
        <f t="shared" si="2"/>
        <v>0</v>
      </c>
      <c r="X69" s="29">
        <f t="shared" si="5"/>
        <v>149491.2364495376</v>
      </c>
      <c r="Y69" s="30">
        <f t="shared" si="6"/>
        <v>3.404424308359788E-2</v>
      </c>
    </row>
    <row r="70" spans="2:25" ht="15">
      <c r="B70" s="36">
        <v>62</v>
      </c>
      <c r="C70" s="71">
        <f t="shared" si="0"/>
        <v>149701.77817588183</v>
      </c>
      <c r="D70" s="71"/>
      <c r="E70" s="36"/>
      <c r="F70" s="5">
        <v>43679</v>
      </c>
      <c r="G70" s="36" t="s">
        <v>44</v>
      </c>
      <c r="H70" s="72">
        <v>101.45</v>
      </c>
      <c r="I70" s="72"/>
      <c r="J70" s="36">
        <v>110</v>
      </c>
      <c r="K70" s="75">
        <f t="shared" si="3"/>
        <v>4491.0533452764548</v>
      </c>
      <c r="L70" s="76"/>
      <c r="M70" s="4">
        <f>IF(J70="","",(K70/J70)/LOOKUP(RIGHT($D$2,3),定数!$A$6:$A$13,定数!$B$6:$B$13))</f>
        <v>0.40827757684331412</v>
      </c>
      <c r="N70" s="36"/>
      <c r="O70" s="5"/>
      <c r="P70" s="72">
        <v>99.71</v>
      </c>
      <c r="Q70" s="72"/>
      <c r="R70" s="73">
        <f>IF(P70="","",T70*M70*LOOKUP(RIGHT($D$2,3),定数!$A$6:$A$13,定数!$B$6:$B$13))</f>
        <v>7104.0298370737037</v>
      </c>
      <c r="S70" s="73"/>
      <c r="T70" s="74">
        <f t="shared" si="4"/>
        <v>174.00000000000091</v>
      </c>
      <c r="U70" s="74"/>
      <c r="V70" t="str">
        <f t="shared" si="7"/>
        <v/>
      </c>
      <c r="W70">
        <f t="shared" si="2"/>
        <v>0</v>
      </c>
      <c r="X70" s="29">
        <f t="shared" si="5"/>
        <v>149701.77817588183</v>
      </c>
      <c r="Y70" s="30">
        <f t="shared" si="6"/>
        <v>0</v>
      </c>
    </row>
    <row r="71" spans="2:25" ht="15">
      <c r="B71" s="36">
        <v>63</v>
      </c>
      <c r="C71" s="71">
        <f t="shared" si="0"/>
        <v>156805.80801295553</v>
      </c>
      <c r="D71" s="71"/>
      <c r="E71" s="36"/>
      <c r="F71" s="5">
        <v>43681</v>
      </c>
      <c r="G71" s="36" t="s">
        <v>44</v>
      </c>
      <c r="H71" s="72">
        <v>101.06</v>
      </c>
      <c r="I71" s="72"/>
      <c r="J71" s="36">
        <v>43</v>
      </c>
      <c r="K71" s="75">
        <f t="shared" si="3"/>
        <v>4704.1742403886656</v>
      </c>
      <c r="L71" s="76"/>
      <c r="M71" s="4">
        <f>IF(J71="","",(K71/J71)/LOOKUP(RIGHT($D$2,3),定数!$A$6:$A$13,定数!$B$6:$B$13))</f>
        <v>1.093994009392713</v>
      </c>
      <c r="N71" s="36"/>
      <c r="O71" s="5"/>
      <c r="P71" s="72">
        <v>101.49</v>
      </c>
      <c r="Q71" s="72"/>
      <c r="R71" s="73">
        <f>IF(P71="","",T71*M71*LOOKUP(RIGHT($D$2,3),定数!$A$6:$A$13,定数!$B$6:$B$13))</f>
        <v>-4704.1742403885846</v>
      </c>
      <c r="S71" s="73"/>
      <c r="T71" s="74">
        <f t="shared" si="4"/>
        <v>-42.999999999999261</v>
      </c>
      <c r="U71" s="74"/>
      <c r="V71" t="str">
        <f t="shared" si="7"/>
        <v/>
      </c>
      <c r="W71">
        <f t="shared" si="2"/>
        <v>1</v>
      </c>
      <c r="X71" s="29">
        <f t="shared" si="5"/>
        <v>156805.80801295553</v>
      </c>
      <c r="Y71" s="30">
        <f t="shared" si="6"/>
        <v>0</v>
      </c>
    </row>
    <row r="72" spans="2:25" ht="15">
      <c r="B72" s="36">
        <v>64</v>
      </c>
      <c r="C72" s="71">
        <f t="shared" si="0"/>
        <v>152101.63377256694</v>
      </c>
      <c r="D72" s="71"/>
      <c r="E72" s="36"/>
      <c r="F72" s="5">
        <v>43682</v>
      </c>
      <c r="G72" s="36" t="s">
        <v>44</v>
      </c>
      <c r="H72" s="72">
        <v>101.05</v>
      </c>
      <c r="I72" s="72"/>
      <c r="J72" s="36">
        <v>25</v>
      </c>
      <c r="K72" s="75">
        <f t="shared" si="3"/>
        <v>4563.0490131770084</v>
      </c>
      <c r="L72" s="76"/>
      <c r="M72" s="4">
        <f>IF(J72="","",(K72/J72)/LOOKUP(RIGHT($D$2,3),定数!$A$6:$A$13,定数!$B$6:$B$13))</f>
        <v>1.8252196052708032</v>
      </c>
      <c r="N72" s="36"/>
      <c r="O72" s="5"/>
      <c r="P72" s="72">
        <v>101.32</v>
      </c>
      <c r="Q72" s="72"/>
      <c r="R72" s="73">
        <f>IF(P72="","",T72*M72*LOOKUP(RIGHT($D$2,3),定数!$A$6:$A$13,定数!$B$6:$B$13))</f>
        <v>-4928.0929342310965</v>
      </c>
      <c r="S72" s="73"/>
      <c r="T72" s="74">
        <f t="shared" si="4"/>
        <v>-26.999999999999602</v>
      </c>
      <c r="U72" s="74"/>
      <c r="V72" t="str">
        <f t="shared" si="7"/>
        <v/>
      </c>
      <c r="W72">
        <f t="shared" si="2"/>
        <v>2</v>
      </c>
      <c r="X72" s="29">
        <f t="shared" si="5"/>
        <v>156805.80801295553</v>
      </c>
      <c r="Y72" s="30">
        <f t="shared" si="6"/>
        <v>2.9999999999999472E-2</v>
      </c>
    </row>
    <row r="73" spans="2:25" ht="15">
      <c r="B73" s="36">
        <v>65</v>
      </c>
      <c r="C73" s="71">
        <f t="shared" si="0"/>
        <v>147173.54083833584</v>
      </c>
      <c r="D73" s="71"/>
      <c r="E73" s="36"/>
      <c r="F73" s="5">
        <v>43692</v>
      </c>
      <c r="G73" s="36" t="s">
        <v>44</v>
      </c>
      <c r="H73" s="72">
        <v>101.05</v>
      </c>
      <c r="I73" s="72"/>
      <c r="J73" s="36">
        <v>23</v>
      </c>
      <c r="K73" s="75">
        <f t="shared" si="3"/>
        <v>4415.2062251500756</v>
      </c>
      <c r="L73" s="76"/>
      <c r="M73" s="4">
        <f>IF(J73="","",(K73/J73)/LOOKUP(RIGHT($D$2,3),定数!$A$6:$A$13,定数!$B$6:$B$13))</f>
        <v>1.9196548805000331</v>
      </c>
      <c r="N73" s="36"/>
      <c r="O73" s="5"/>
      <c r="P73" s="72">
        <v>100.77</v>
      </c>
      <c r="Q73" s="72"/>
      <c r="R73" s="73">
        <f>IF(P73="","",T73*M73*LOOKUP(RIGHT($D$2,3),定数!$A$6:$A$13,定数!$B$6:$B$13))</f>
        <v>5375.0336654001148</v>
      </c>
      <c r="S73" s="73"/>
      <c r="T73" s="74">
        <f t="shared" si="4"/>
        <v>28.000000000000114</v>
      </c>
      <c r="U73" s="74"/>
      <c r="V73" t="str">
        <f t="shared" si="7"/>
        <v/>
      </c>
      <c r="W73">
        <f t="shared" si="2"/>
        <v>0</v>
      </c>
      <c r="X73" s="29">
        <f t="shared" si="5"/>
        <v>156805.80801295553</v>
      </c>
      <c r="Y73" s="30">
        <f t="shared" si="6"/>
        <v>6.1427999999999039E-2</v>
      </c>
    </row>
    <row r="74" spans="2:25" ht="15">
      <c r="B74" s="36">
        <v>66</v>
      </c>
      <c r="C74" s="71">
        <f t="shared" ref="C74:C108" si="8">IF(R73="","",C73+R73)</f>
        <v>152548.57450373596</v>
      </c>
      <c r="D74" s="71"/>
      <c r="E74" s="36"/>
      <c r="F74" s="5">
        <v>43695</v>
      </c>
      <c r="G74" s="36" t="s">
        <v>44</v>
      </c>
      <c r="H74" s="72">
        <v>100.01</v>
      </c>
      <c r="I74" s="72"/>
      <c r="J74" s="36">
        <v>47</v>
      </c>
      <c r="K74" s="75">
        <f t="shared" si="3"/>
        <v>4576.4572351120787</v>
      </c>
      <c r="L74" s="76"/>
      <c r="M74" s="4">
        <f>IF(J74="","",(K74/J74)/LOOKUP(RIGHT($D$2,3),定数!$A$6:$A$13,定数!$B$6:$B$13))</f>
        <v>0.97371430534299552</v>
      </c>
      <c r="N74" s="36"/>
      <c r="O74" s="5"/>
      <c r="P74" s="72">
        <v>100.49</v>
      </c>
      <c r="Q74" s="72"/>
      <c r="R74" s="73">
        <f>IF(P74="","",T74*M74*LOOKUP(RIGHT($D$2,3),定数!$A$6:$A$13,定数!$B$6:$B$13))</f>
        <v>-4673.8286656462788</v>
      </c>
      <c r="S74" s="73"/>
      <c r="T74" s="74">
        <f t="shared" si="4"/>
        <v>-47.999999999998977</v>
      </c>
      <c r="U74" s="74"/>
      <c r="V74" t="str">
        <f t="shared" si="7"/>
        <v/>
      </c>
      <c r="W74">
        <f t="shared" si="7"/>
        <v>1</v>
      </c>
      <c r="X74" s="29">
        <f t="shared" si="5"/>
        <v>156805.80801295553</v>
      </c>
      <c r="Y74" s="30">
        <f t="shared" si="6"/>
        <v>2.7149718260868427E-2</v>
      </c>
    </row>
    <row r="75" spans="2:25" ht="15">
      <c r="B75" s="36">
        <v>67</v>
      </c>
      <c r="C75" s="71">
        <f t="shared" si="8"/>
        <v>147874.74583808967</v>
      </c>
      <c r="D75" s="71"/>
      <c r="E75" s="36"/>
      <c r="F75" s="5">
        <v>43727</v>
      </c>
      <c r="G75" s="36" t="s">
        <v>44</v>
      </c>
      <c r="H75" s="72">
        <v>101.99</v>
      </c>
      <c r="I75" s="72"/>
      <c r="J75" s="36">
        <v>26</v>
      </c>
      <c r="K75" s="75">
        <f t="shared" ref="K75:K108" si="9">IF(J75="","",C75*0.03)</f>
        <v>4436.2423751426895</v>
      </c>
      <c r="L75" s="76"/>
      <c r="M75" s="4">
        <f>IF(J75="","",(K75/J75)/LOOKUP(RIGHT($D$2,3),定数!$A$6:$A$13,定数!$B$6:$B$13))</f>
        <v>1.7062470673625727</v>
      </c>
      <c r="N75" s="36"/>
      <c r="O75" s="5"/>
      <c r="P75" s="72">
        <v>101.46</v>
      </c>
      <c r="Q75" s="72"/>
      <c r="R75" s="73">
        <f>IF(P75="","",T75*M75*LOOKUP(RIGHT($D$2,3),定数!$A$6:$A$13,定数!$B$6:$B$13))</f>
        <v>9043.1094570216537</v>
      </c>
      <c r="S75" s="73"/>
      <c r="T75" s="74">
        <f t="shared" si="4"/>
        <v>53.000000000000114</v>
      </c>
      <c r="U75" s="74"/>
      <c r="V75" t="str">
        <f t="shared" ref="V75:W90" si="10">IF(S75&lt;&gt;"",IF(S75&lt;0,1+V74,0),"")</f>
        <v/>
      </c>
      <c r="W75">
        <f t="shared" si="10"/>
        <v>0</v>
      </c>
      <c r="X75" s="29">
        <f t="shared" si="5"/>
        <v>156805.80801295553</v>
      </c>
      <c r="Y75" s="30">
        <f t="shared" si="6"/>
        <v>5.6956194977981656E-2</v>
      </c>
    </row>
    <row r="76" spans="2:25" ht="15">
      <c r="B76" s="36">
        <v>68</v>
      </c>
      <c r="C76" s="71">
        <f t="shared" si="8"/>
        <v>156917.85529511134</v>
      </c>
      <c r="D76" s="71"/>
      <c r="E76" s="36"/>
      <c r="F76" s="5">
        <v>43741</v>
      </c>
      <c r="G76" s="36" t="s">
        <v>45</v>
      </c>
      <c r="H76" s="72">
        <v>101.66</v>
      </c>
      <c r="I76" s="72"/>
      <c r="J76" s="36">
        <v>36</v>
      </c>
      <c r="K76" s="75">
        <f t="shared" si="9"/>
        <v>4707.5356588533396</v>
      </c>
      <c r="L76" s="76"/>
      <c r="M76" s="4">
        <f>IF(J76="","",(K76/J76)/LOOKUP(RIGHT($D$2,3),定数!$A$6:$A$13,定数!$B$6:$B$13))</f>
        <v>1.3076487941259276</v>
      </c>
      <c r="N76" s="36"/>
      <c r="O76" s="5"/>
      <c r="P76" s="72">
        <v>102.11</v>
      </c>
      <c r="Q76" s="72"/>
      <c r="R76" s="73">
        <f>IF(P76="","",T76*M76*LOOKUP(RIGHT($D$2,3),定数!$A$6:$A$13,定数!$B$6:$B$13))</f>
        <v>5884.4195735667117</v>
      </c>
      <c r="S76" s="73"/>
      <c r="T76" s="74">
        <f t="shared" ref="T76:T108" si="11">IF(P76="","",IF(G76="買",(P76-H76),(H76-P76))*IF(RIGHT($D$2,3)="JPY",100,10000))</f>
        <v>45.000000000000284</v>
      </c>
      <c r="U76" s="74"/>
      <c r="V76" t="str">
        <f t="shared" si="10"/>
        <v/>
      </c>
      <c r="W76">
        <f t="shared" si="10"/>
        <v>0</v>
      </c>
      <c r="X76" s="29">
        <f t="shared" ref="X76:X108" si="12">IF(C76&lt;&gt;"",MAX(X75,C76),"")</f>
        <v>156917.85529511134</v>
      </c>
      <c r="Y76" s="30">
        <f t="shared" ref="Y76:Y108" si="13">IF(X76&lt;&gt;"",1-(C76/X76),"")</f>
        <v>0</v>
      </c>
    </row>
    <row r="77" spans="2:25" ht="15">
      <c r="B77" s="36">
        <v>69</v>
      </c>
      <c r="C77" s="71">
        <f t="shared" si="8"/>
        <v>162802.27486867804</v>
      </c>
      <c r="D77" s="71"/>
      <c r="E77" s="36"/>
      <c r="F77" s="5">
        <v>43757</v>
      </c>
      <c r="G77" s="36" t="s">
        <v>44</v>
      </c>
      <c r="H77" s="72">
        <v>103.7</v>
      </c>
      <c r="I77" s="72"/>
      <c r="J77" s="36">
        <v>25</v>
      </c>
      <c r="K77" s="75">
        <f t="shared" si="9"/>
        <v>4884.0682460603412</v>
      </c>
      <c r="L77" s="76"/>
      <c r="M77" s="4">
        <f>IF(J77="","",(K77/J77)/LOOKUP(RIGHT($D$2,3),定数!$A$6:$A$13,定数!$B$6:$B$13))</f>
        <v>1.9536272984241365</v>
      </c>
      <c r="N77" s="36"/>
      <c r="O77" s="5"/>
      <c r="P77" s="72">
        <v>103.41</v>
      </c>
      <c r="Q77" s="72"/>
      <c r="R77" s="73">
        <f>IF(P77="","",T77*M77*LOOKUP(RIGHT($D$2,3),定数!$A$6:$A$13,定数!$B$6:$B$13))</f>
        <v>5665.5191654301179</v>
      </c>
      <c r="S77" s="73"/>
      <c r="T77" s="74">
        <f t="shared" si="11"/>
        <v>29.000000000000625</v>
      </c>
      <c r="U77" s="74"/>
      <c r="V77" t="str">
        <f t="shared" si="10"/>
        <v/>
      </c>
      <c r="W77">
        <f t="shared" si="10"/>
        <v>0</v>
      </c>
      <c r="X77" s="29">
        <f t="shared" si="12"/>
        <v>162802.27486867804</v>
      </c>
      <c r="Y77" s="30">
        <f t="shared" si="13"/>
        <v>0</v>
      </c>
    </row>
    <row r="78" spans="2:25" ht="15">
      <c r="B78" s="36">
        <v>70</v>
      </c>
      <c r="C78" s="71">
        <f t="shared" si="8"/>
        <v>168467.79403410817</v>
      </c>
      <c r="D78" s="71"/>
      <c r="E78" s="36"/>
      <c r="F78" s="5">
        <v>43757</v>
      </c>
      <c r="G78" s="36" t="s">
        <v>44</v>
      </c>
      <c r="H78" s="72">
        <v>103.4</v>
      </c>
      <c r="I78" s="72"/>
      <c r="J78" s="36">
        <v>44</v>
      </c>
      <c r="K78" s="75">
        <f t="shared" si="9"/>
        <v>5054.0338210232449</v>
      </c>
      <c r="L78" s="76"/>
      <c r="M78" s="4">
        <f>IF(J78="","",(K78/J78)/LOOKUP(RIGHT($D$2,3),定数!$A$6:$A$13,定数!$B$6:$B$13))</f>
        <v>1.1486440502325557</v>
      </c>
      <c r="N78" s="36"/>
      <c r="O78" s="5"/>
      <c r="P78" s="72">
        <v>103.86</v>
      </c>
      <c r="Q78" s="72"/>
      <c r="R78" s="73">
        <f>IF(P78="","",T78*M78*LOOKUP(RIGHT($D$2,3),定数!$A$6:$A$13,定数!$B$6:$B$13))</f>
        <v>-5283.7626310696842</v>
      </c>
      <c r="S78" s="73"/>
      <c r="T78" s="74">
        <f t="shared" si="11"/>
        <v>-45.999999999999375</v>
      </c>
      <c r="U78" s="74"/>
      <c r="V78" t="str">
        <f t="shared" si="10"/>
        <v/>
      </c>
      <c r="W78">
        <f t="shared" si="10"/>
        <v>1</v>
      </c>
      <c r="X78" s="29">
        <f t="shared" si="12"/>
        <v>168467.79403410817</v>
      </c>
      <c r="Y78" s="30">
        <f t="shared" si="13"/>
        <v>0</v>
      </c>
    </row>
    <row r="79" spans="2:25" ht="15">
      <c r="B79" s="36">
        <v>71</v>
      </c>
      <c r="C79" s="71">
        <f t="shared" si="8"/>
        <v>163184.03140303848</v>
      </c>
      <c r="D79" s="71"/>
      <c r="E79" s="36"/>
      <c r="F79" s="5">
        <v>43762</v>
      </c>
      <c r="G79" s="36" t="s">
        <v>45</v>
      </c>
      <c r="H79" s="72">
        <v>104.07</v>
      </c>
      <c r="I79" s="72"/>
      <c r="J79" s="36">
        <v>21</v>
      </c>
      <c r="K79" s="75">
        <f t="shared" si="9"/>
        <v>4895.5209420911542</v>
      </c>
      <c r="L79" s="76"/>
      <c r="M79" s="4">
        <f>IF(J79="","",(K79/J79)/LOOKUP(RIGHT($D$2,3),定数!$A$6:$A$13,定数!$B$6:$B$13))</f>
        <v>2.3312004486148354</v>
      </c>
      <c r="N79" s="36"/>
      <c r="O79" s="5"/>
      <c r="P79" s="72">
        <v>104.49</v>
      </c>
      <c r="Q79" s="72"/>
      <c r="R79" s="73">
        <f>IF(P79="","",T79*M79*LOOKUP(RIGHT($D$2,3),定数!$A$6:$A$13,定数!$B$6:$B$13))</f>
        <v>9791.0418841823484</v>
      </c>
      <c r="S79" s="73"/>
      <c r="T79" s="74">
        <f t="shared" si="11"/>
        <v>42.000000000000171</v>
      </c>
      <c r="U79" s="74"/>
      <c r="V79" t="str">
        <f t="shared" si="10"/>
        <v/>
      </c>
      <c r="W79">
        <f t="shared" si="10"/>
        <v>0</v>
      </c>
      <c r="X79" s="29">
        <f t="shared" si="12"/>
        <v>168467.79403410817</v>
      </c>
      <c r="Y79" s="30">
        <f t="shared" si="13"/>
        <v>3.1363636363636038E-2</v>
      </c>
    </row>
    <row r="80" spans="2:25" ht="15">
      <c r="B80" s="36">
        <v>72</v>
      </c>
      <c r="C80" s="71">
        <f t="shared" si="8"/>
        <v>172975.07328722082</v>
      </c>
      <c r="D80" s="71"/>
      <c r="E80" s="36"/>
      <c r="F80" s="5">
        <v>43765</v>
      </c>
      <c r="G80" s="36" t="s">
        <v>45</v>
      </c>
      <c r="H80" s="72">
        <v>104.76</v>
      </c>
      <c r="I80" s="72"/>
      <c r="J80" s="36">
        <v>31</v>
      </c>
      <c r="K80" s="75">
        <f t="shared" si="9"/>
        <v>5189.2521986166239</v>
      </c>
      <c r="L80" s="76"/>
      <c r="M80" s="4">
        <f>IF(J80="","",(K80/J80)/LOOKUP(RIGHT($D$2,3),定数!$A$6:$A$13,定数!$B$6:$B$13))</f>
        <v>1.6739523221343946</v>
      </c>
      <c r="N80" s="36"/>
      <c r="O80" s="5"/>
      <c r="P80" s="72">
        <v>105.33</v>
      </c>
      <c r="Q80" s="72"/>
      <c r="R80" s="73">
        <f>IF(P80="","",T80*M80*LOOKUP(RIGHT($D$2,3),定数!$A$6:$A$13,定数!$B$6:$B$13))</f>
        <v>9541.5282361659356</v>
      </c>
      <c r="S80" s="73"/>
      <c r="T80" s="74">
        <f t="shared" si="11"/>
        <v>56.999999999999318</v>
      </c>
      <c r="U80" s="74"/>
      <c r="V80" t="str">
        <f t="shared" si="10"/>
        <v/>
      </c>
      <c r="W80">
        <f t="shared" si="10"/>
        <v>0</v>
      </c>
      <c r="X80" s="29">
        <f t="shared" si="12"/>
        <v>172975.07328722082</v>
      </c>
      <c r="Y80" s="30">
        <f t="shared" si="13"/>
        <v>0</v>
      </c>
    </row>
    <row r="81" spans="2:25" ht="15">
      <c r="B81" s="36">
        <v>73</v>
      </c>
      <c r="C81" s="71">
        <f t="shared" si="8"/>
        <v>182516.60152338675</v>
      </c>
      <c r="D81" s="71"/>
      <c r="E81" s="36"/>
      <c r="F81" s="5">
        <v>43773</v>
      </c>
      <c r="G81" s="36" t="s">
        <v>44</v>
      </c>
      <c r="H81" s="72">
        <v>102.92</v>
      </c>
      <c r="I81" s="72"/>
      <c r="J81" s="36">
        <v>42</v>
      </c>
      <c r="K81" s="75">
        <f t="shared" si="9"/>
        <v>5475.4980457016027</v>
      </c>
      <c r="L81" s="76"/>
      <c r="M81" s="4">
        <f>IF(J81="","",(K81/J81)/LOOKUP(RIGHT($D$2,3),定数!$A$6:$A$13,定数!$B$6:$B$13))</f>
        <v>1.3036900108813338</v>
      </c>
      <c r="N81" s="36"/>
      <c r="O81" s="5"/>
      <c r="P81" s="72">
        <v>103.37</v>
      </c>
      <c r="Q81" s="72"/>
      <c r="R81" s="73">
        <f>IF(P81="","",T81*M81*LOOKUP(RIGHT($D$2,3),定数!$A$6:$A$13,定数!$B$6:$B$13))</f>
        <v>-5866.6050489660392</v>
      </c>
      <c r="S81" s="73"/>
      <c r="T81" s="74">
        <f t="shared" si="11"/>
        <v>-45.000000000000284</v>
      </c>
      <c r="U81" s="74"/>
      <c r="V81" t="str">
        <f t="shared" si="10"/>
        <v/>
      </c>
      <c r="W81">
        <f t="shared" si="10"/>
        <v>1</v>
      </c>
      <c r="X81" s="29">
        <f t="shared" si="12"/>
        <v>182516.60152338675</v>
      </c>
      <c r="Y81" s="30">
        <f t="shared" si="13"/>
        <v>0</v>
      </c>
    </row>
    <row r="82" spans="2:25" ht="15">
      <c r="B82" s="36">
        <v>74</v>
      </c>
      <c r="C82" s="71">
        <f t="shared" si="8"/>
        <v>176649.99647442071</v>
      </c>
      <c r="D82" s="71"/>
      <c r="E82" s="36"/>
      <c r="F82" s="5">
        <v>43786</v>
      </c>
      <c r="G82" s="36" t="s">
        <v>45</v>
      </c>
      <c r="H82" s="72">
        <v>109.65</v>
      </c>
      <c r="I82" s="72"/>
      <c r="J82" s="36">
        <v>75</v>
      </c>
      <c r="K82" s="75">
        <f t="shared" si="9"/>
        <v>5299.499894232621</v>
      </c>
      <c r="L82" s="76"/>
      <c r="M82" s="4">
        <f>IF(J82="","",(K82/J82)/LOOKUP(RIGHT($D$2,3),定数!$A$6:$A$13,定数!$B$6:$B$13))</f>
        <v>0.7065999858976828</v>
      </c>
      <c r="N82" s="36"/>
      <c r="O82" s="5"/>
      <c r="P82" s="72">
        <v>110.67</v>
      </c>
      <c r="Q82" s="72"/>
      <c r="R82" s="73">
        <f>IF(P82="","",T82*M82*LOOKUP(RIGHT($D$2,3),定数!$A$6:$A$13,定数!$B$6:$B$13))</f>
        <v>7207.3198561563358</v>
      </c>
      <c r="S82" s="73"/>
      <c r="T82" s="74">
        <f t="shared" si="11"/>
        <v>101.9999999999996</v>
      </c>
      <c r="U82" s="74"/>
      <c r="V82" t="str">
        <f t="shared" si="10"/>
        <v/>
      </c>
      <c r="W82">
        <f t="shared" si="10"/>
        <v>0</v>
      </c>
      <c r="X82" s="29">
        <f t="shared" si="12"/>
        <v>182516.60152338675</v>
      </c>
      <c r="Y82" s="30">
        <f t="shared" si="13"/>
        <v>3.2142857142857362E-2</v>
      </c>
    </row>
    <row r="83" spans="2:25" ht="15">
      <c r="B83" s="36">
        <v>75</v>
      </c>
      <c r="C83" s="71">
        <f t="shared" si="8"/>
        <v>183857.31633057704</v>
      </c>
      <c r="D83" s="71"/>
      <c r="E83" s="36"/>
      <c r="F83" s="5">
        <v>43787</v>
      </c>
      <c r="G83" s="36" t="s">
        <v>45</v>
      </c>
      <c r="H83" s="72">
        <v>110.86</v>
      </c>
      <c r="I83" s="72"/>
      <c r="J83" s="36">
        <v>77</v>
      </c>
      <c r="K83" s="75">
        <f t="shared" si="9"/>
        <v>5515.719489917311</v>
      </c>
      <c r="L83" s="76"/>
      <c r="M83" s="4">
        <f>IF(J83="","",(K83/J83)/LOOKUP(RIGHT($D$2,3),定数!$A$6:$A$13,定数!$B$6:$B$13))</f>
        <v>0.7163272064827676</v>
      </c>
      <c r="N83" s="36"/>
      <c r="O83" s="5"/>
      <c r="P83" s="72">
        <v>112.17</v>
      </c>
      <c r="Q83" s="72"/>
      <c r="R83" s="73">
        <f>IF(P83="","",T83*M83*LOOKUP(RIGHT($D$2,3),定数!$A$6:$A$13,定数!$B$6:$B$13))</f>
        <v>9383.8864049242711</v>
      </c>
      <c r="S83" s="73"/>
      <c r="T83" s="74">
        <f t="shared" si="11"/>
        <v>131.00000000000023</v>
      </c>
      <c r="U83" s="74"/>
      <c r="V83" t="str">
        <f t="shared" si="10"/>
        <v/>
      </c>
      <c r="W83">
        <f t="shared" si="10"/>
        <v>0</v>
      </c>
      <c r="X83" s="29">
        <f t="shared" si="12"/>
        <v>183857.31633057704</v>
      </c>
      <c r="Y83" s="30">
        <f t="shared" si="13"/>
        <v>0</v>
      </c>
    </row>
    <row r="84" spans="2:25" ht="15">
      <c r="B84" s="36">
        <v>76</v>
      </c>
      <c r="C84" s="71">
        <f t="shared" si="8"/>
        <v>193241.20273550131</v>
      </c>
      <c r="D84" s="71"/>
      <c r="E84" s="36"/>
      <c r="F84" s="5">
        <v>43791</v>
      </c>
      <c r="G84" s="36" t="s">
        <v>45</v>
      </c>
      <c r="H84" s="72">
        <v>111.08</v>
      </c>
      <c r="I84" s="72"/>
      <c r="J84" s="36">
        <v>42</v>
      </c>
      <c r="K84" s="75">
        <f t="shared" si="9"/>
        <v>5797.2360820650392</v>
      </c>
      <c r="L84" s="76"/>
      <c r="M84" s="4">
        <f>IF(J84="","",(K84/J84)/LOOKUP(RIGHT($D$2,3),定数!$A$6:$A$13,定数!$B$6:$B$13))</f>
        <v>1.3802943052535808</v>
      </c>
      <c r="N84" s="36"/>
      <c r="O84" s="5"/>
      <c r="P84" s="72">
        <v>112.09</v>
      </c>
      <c r="Q84" s="72"/>
      <c r="R84" s="73">
        <f>IF(P84="","",T84*M84*LOOKUP(RIGHT($D$2,3),定数!$A$6:$A$13,定数!$B$6:$B$13))</f>
        <v>13940.972483061236</v>
      </c>
      <c r="S84" s="73"/>
      <c r="T84" s="74">
        <f t="shared" si="11"/>
        <v>101.00000000000051</v>
      </c>
      <c r="U84" s="74"/>
      <c r="V84" t="str">
        <f t="shared" si="10"/>
        <v/>
      </c>
      <c r="W84">
        <f t="shared" si="10"/>
        <v>0</v>
      </c>
      <c r="X84" s="29">
        <f t="shared" si="12"/>
        <v>193241.20273550131</v>
      </c>
      <c r="Y84" s="30">
        <f t="shared" si="13"/>
        <v>0</v>
      </c>
    </row>
    <row r="85" spans="2:25" ht="15">
      <c r="B85" s="36">
        <v>77</v>
      </c>
      <c r="C85" s="71">
        <f t="shared" si="8"/>
        <v>207182.17521856254</v>
      </c>
      <c r="D85" s="71"/>
      <c r="E85" s="36"/>
      <c r="F85" s="5">
        <v>43792</v>
      </c>
      <c r="G85" s="36" t="s">
        <v>45</v>
      </c>
      <c r="H85" s="72">
        <v>112.11</v>
      </c>
      <c r="I85" s="72"/>
      <c r="J85" s="36">
        <v>116</v>
      </c>
      <c r="K85" s="75">
        <f t="shared" si="9"/>
        <v>6215.4652565568758</v>
      </c>
      <c r="L85" s="76"/>
      <c r="M85" s="4">
        <f>IF(J85="","",(K85/J85)/LOOKUP(RIGHT($D$2,3),定数!$A$6:$A$13,定数!$B$6:$B$13))</f>
        <v>0.53581597039283413</v>
      </c>
      <c r="N85" s="36"/>
      <c r="O85" s="5"/>
      <c r="P85" s="72">
        <v>113.68</v>
      </c>
      <c r="Q85" s="72"/>
      <c r="R85" s="73">
        <f>IF(P85="","",T85*M85*LOOKUP(RIGHT($D$2,3),定数!$A$6:$A$13,定数!$B$6:$B$13))</f>
        <v>8412.3107351675353</v>
      </c>
      <c r="S85" s="73"/>
      <c r="T85" s="74">
        <f t="shared" si="11"/>
        <v>157.00000000000074</v>
      </c>
      <c r="U85" s="74"/>
      <c r="V85" t="str">
        <f t="shared" si="10"/>
        <v/>
      </c>
      <c r="W85">
        <f t="shared" si="10"/>
        <v>0</v>
      </c>
      <c r="X85" s="29">
        <f t="shared" si="12"/>
        <v>207182.17521856254</v>
      </c>
      <c r="Y85" s="30">
        <f t="shared" si="13"/>
        <v>0</v>
      </c>
    </row>
    <row r="86" spans="2:25" ht="15">
      <c r="B86" s="36">
        <v>78</v>
      </c>
      <c r="C86" s="71">
        <f t="shared" si="8"/>
        <v>215594.48595373007</v>
      </c>
      <c r="D86" s="71"/>
      <c r="E86" s="36">
        <v>2017</v>
      </c>
      <c r="F86" s="5">
        <v>43477</v>
      </c>
      <c r="G86" s="36" t="s">
        <v>44</v>
      </c>
      <c r="H86" s="72">
        <v>114.53</v>
      </c>
      <c r="I86" s="72"/>
      <c r="J86" s="36">
        <v>51</v>
      </c>
      <c r="K86" s="75">
        <f t="shared" si="9"/>
        <v>6467.8345786119016</v>
      </c>
      <c r="L86" s="76"/>
      <c r="M86" s="4">
        <f>IF(J86="","",(K86/J86)/LOOKUP(RIGHT($D$2,3),定数!$A$6:$A$13,定数!$B$6:$B$13))</f>
        <v>1.2682028585513532</v>
      </c>
      <c r="N86" s="36"/>
      <c r="O86" s="5"/>
      <c r="P86" s="72">
        <v>115.07</v>
      </c>
      <c r="Q86" s="72"/>
      <c r="R86" s="73">
        <f>IF(P86="","",T86*M86*LOOKUP(RIGHT($D$2,3),定数!$A$6:$A$13,定数!$B$6:$B$13))</f>
        <v>-6848.2954361772063</v>
      </c>
      <c r="S86" s="73"/>
      <c r="T86" s="74">
        <f t="shared" si="11"/>
        <v>-53.999999999999204</v>
      </c>
      <c r="U86" s="74"/>
      <c r="V86" t="str">
        <f t="shared" si="10"/>
        <v/>
      </c>
      <c r="W86">
        <f t="shared" si="10"/>
        <v>1</v>
      </c>
      <c r="X86" s="29">
        <f t="shared" si="12"/>
        <v>215594.48595373007</v>
      </c>
      <c r="Y86" s="30">
        <f t="shared" si="13"/>
        <v>0</v>
      </c>
    </row>
    <row r="87" spans="2:25" ht="15">
      <c r="B87" s="36">
        <v>79</v>
      </c>
      <c r="C87" s="71">
        <f t="shared" si="8"/>
        <v>208746.19051755287</v>
      </c>
      <c r="D87" s="71"/>
      <c r="E87" s="36"/>
      <c r="F87" s="5">
        <v>43482</v>
      </c>
      <c r="G87" s="36" t="s">
        <v>44</v>
      </c>
      <c r="H87" s="72">
        <v>113.38</v>
      </c>
      <c r="I87" s="72"/>
      <c r="J87" s="36">
        <v>86</v>
      </c>
      <c r="K87" s="75">
        <f t="shared" si="9"/>
        <v>6262.385715526586</v>
      </c>
      <c r="L87" s="76"/>
      <c r="M87" s="4">
        <f>IF(J87="","",(K87/J87)/LOOKUP(RIGHT($D$2,3),定数!$A$6:$A$13,定数!$B$6:$B$13))</f>
        <v>0.72818438552634712</v>
      </c>
      <c r="N87" s="36"/>
      <c r="O87" s="5"/>
      <c r="P87" s="72">
        <v>114.23</v>
      </c>
      <c r="Q87" s="72"/>
      <c r="R87" s="73">
        <f>IF(P87="","",T87*M87*LOOKUP(RIGHT($D$2,3),定数!$A$6:$A$13,定数!$B$6:$B$13))</f>
        <v>-6189.5672769740122</v>
      </c>
      <c r="S87" s="73"/>
      <c r="T87" s="74">
        <f t="shared" si="11"/>
        <v>-85.000000000000853</v>
      </c>
      <c r="U87" s="74"/>
      <c r="V87" t="str">
        <f t="shared" si="10"/>
        <v/>
      </c>
      <c r="W87">
        <f t="shared" si="10"/>
        <v>2</v>
      </c>
      <c r="X87" s="29">
        <f t="shared" si="12"/>
        <v>215594.48595373007</v>
      </c>
      <c r="Y87" s="30">
        <f t="shared" si="13"/>
        <v>3.1764705882352473E-2</v>
      </c>
    </row>
    <row r="88" spans="2:25" ht="15">
      <c r="B88" s="36">
        <v>80</v>
      </c>
      <c r="C88" s="71">
        <f t="shared" si="8"/>
        <v>202556.62324057886</v>
      </c>
      <c r="D88" s="71"/>
      <c r="E88" s="36"/>
      <c r="F88" s="5">
        <v>43539</v>
      </c>
      <c r="G88" s="36" t="s">
        <v>44</v>
      </c>
      <c r="H88" s="72">
        <v>114.52</v>
      </c>
      <c r="I88" s="72"/>
      <c r="J88" s="36">
        <v>29</v>
      </c>
      <c r="K88" s="75">
        <f t="shared" si="9"/>
        <v>6076.6986972173654</v>
      </c>
      <c r="L88" s="76"/>
      <c r="M88" s="4">
        <f>IF(J88="","",(K88/J88)/LOOKUP(RIGHT($D$2,3),定数!$A$6:$A$13,定数!$B$6:$B$13))</f>
        <v>2.0954133438680573</v>
      </c>
      <c r="N88" s="36"/>
      <c r="O88" s="5"/>
      <c r="P88" s="72">
        <v>114.16</v>
      </c>
      <c r="Q88" s="72"/>
      <c r="R88" s="73">
        <f>IF(P88="","",T88*M88*LOOKUP(RIGHT($D$2,3),定数!$A$6:$A$13,定数!$B$6:$B$13))</f>
        <v>7543.4880379249944</v>
      </c>
      <c r="S88" s="73"/>
      <c r="T88" s="74">
        <f t="shared" si="11"/>
        <v>35.999999999999943</v>
      </c>
      <c r="U88" s="74"/>
      <c r="V88" t="str">
        <f t="shared" si="10"/>
        <v/>
      </c>
      <c r="W88">
        <f t="shared" si="10"/>
        <v>0</v>
      </c>
      <c r="X88" s="29">
        <f t="shared" si="12"/>
        <v>215594.48595373007</v>
      </c>
      <c r="Y88" s="30">
        <f t="shared" si="13"/>
        <v>6.0474008207934138E-2</v>
      </c>
    </row>
    <row r="89" spans="2:25" ht="15">
      <c r="B89" s="36">
        <v>81</v>
      </c>
      <c r="C89" s="71">
        <f t="shared" si="8"/>
        <v>210100.11127850384</v>
      </c>
      <c r="D89" s="71"/>
      <c r="E89" s="36"/>
      <c r="F89" s="5">
        <v>43545</v>
      </c>
      <c r="G89" s="36" t="s">
        <v>44</v>
      </c>
      <c r="H89" s="72">
        <v>112.42</v>
      </c>
      <c r="I89" s="72"/>
      <c r="J89" s="36">
        <v>34</v>
      </c>
      <c r="K89" s="75">
        <f t="shared" si="9"/>
        <v>6303.0033383551154</v>
      </c>
      <c r="L89" s="76"/>
      <c r="M89" s="4">
        <f>IF(J89="","",(K89/J89)/LOOKUP(RIGHT($D$2,3),定数!$A$6:$A$13,定数!$B$6:$B$13))</f>
        <v>1.8538245112809162</v>
      </c>
      <c r="N89" s="36"/>
      <c r="O89" s="5"/>
      <c r="P89" s="72">
        <v>111.87</v>
      </c>
      <c r="Q89" s="72"/>
      <c r="R89" s="73">
        <f>IF(P89="","",T89*M89*LOOKUP(RIGHT($D$2,3),定数!$A$6:$A$13,定数!$B$6:$B$13))</f>
        <v>10196.034812044987</v>
      </c>
      <c r="S89" s="73"/>
      <c r="T89" s="74">
        <f t="shared" si="11"/>
        <v>54.999999999999716</v>
      </c>
      <c r="U89" s="74"/>
      <c r="V89" t="str">
        <f t="shared" si="10"/>
        <v/>
      </c>
      <c r="W89">
        <f t="shared" si="10"/>
        <v>0</v>
      </c>
      <c r="X89" s="29">
        <f t="shared" si="12"/>
        <v>215594.48595373007</v>
      </c>
      <c r="Y89" s="30">
        <f t="shared" si="13"/>
        <v>2.5484764375677926E-2</v>
      </c>
    </row>
    <row r="90" spans="2:25" ht="15">
      <c r="B90" s="36">
        <v>82</v>
      </c>
      <c r="C90" s="71">
        <f t="shared" si="8"/>
        <v>220296.14609054883</v>
      </c>
      <c r="D90" s="71"/>
      <c r="E90" s="36"/>
      <c r="F90" s="5">
        <v>43552</v>
      </c>
      <c r="G90" s="36" t="s">
        <v>44</v>
      </c>
      <c r="H90" s="72">
        <v>110.23</v>
      </c>
      <c r="I90" s="72"/>
      <c r="J90" s="36">
        <v>46</v>
      </c>
      <c r="K90" s="75">
        <f t="shared" si="9"/>
        <v>6608.8843827164646</v>
      </c>
      <c r="L90" s="76"/>
      <c r="M90" s="4">
        <f>IF(J90="","",(K90/J90)/LOOKUP(RIGHT($D$2,3),定数!$A$6:$A$13,定数!$B$6:$B$13))</f>
        <v>1.4367139962427098</v>
      </c>
      <c r="N90" s="36"/>
      <c r="O90" s="5"/>
      <c r="P90" s="72">
        <v>110.72</v>
      </c>
      <c r="Q90" s="72"/>
      <c r="R90" s="73">
        <f>IF(P90="","",T90*M90*LOOKUP(RIGHT($D$2,3),定数!$A$6:$A$13,定数!$B$6:$B$13))</f>
        <v>-7039.8985815892047</v>
      </c>
      <c r="S90" s="73"/>
      <c r="T90" s="74">
        <f t="shared" si="11"/>
        <v>-48.999999999999488</v>
      </c>
      <c r="U90" s="74"/>
      <c r="V90" t="str">
        <f t="shared" si="10"/>
        <v/>
      </c>
      <c r="W90">
        <f t="shared" si="10"/>
        <v>1</v>
      </c>
      <c r="X90" s="29">
        <f t="shared" si="12"/>
        <v>220296.14609054883</v>
      </c>
      <c r="Y90" s="30">
        <f t="shared" si="13"/>
        <v>0</v>
      </c>
    </row>
    <row r="91" spans="2:25" ht="15">
      <c r="B91" s="36">
        <v>83</v>
      </c>
      <c r="C91" s="71">
        <f t="shared" si="8"/>
        <v>213256.24750895964</v>
      </c>
      <c r="D91" s="71"/>
      <c r="E91" s="36"/>
      <c r="F91" s="5">
        <v>43553</v>
      </c>
      <c r="G91" s="36" t="s">
        <v>45</v>
      </c>
      <c r="H91" s="72">
        <v>111.17</v>
      </c>
      <c r="I91" s="72"/>
      <c r="J91" s="36">
        <v>38</v>
      </c>
      <c r="K91" s="75">
        <f t="shared" si="9"/>
        <v>6397.6874252687894</v>
      </c>
      <c r="L91" s="76"/>
      <c r="M91" s="4">
        <f>IF(J91="","",(K91/J91)/LOOKUP(RIGHT($D$2,3),定数!$A$6:$A$13,定数!$B$6:$B$13))</f>
        <v>1.6836019540181024</v>
      </c>
      <c r="N91" s="36"/>
      <c r="O91" s="5"/>
      <c r="P91" s="72">
        <v>111.71</v>
      </c>
      <c r="Q91" s="72"/>
      <c r="R91" s="73">
        <f>IF(P91="","",T91*M91*LOOKUP(RIGHT($D$2,3),定数!$A$6:$A$13,定数!$B$6:$B$13))</f>
        <v>9091.4505516976187</v>
      </c>
      <c r="S91" s="73"/>
      <c r="T91" s="74">
        <f t="shared" si="11"/>
        <v>53.999999999999204</v>
      </c>
      <c r="U91" s="74"/>
      <c r="V91" t="str">
        <f t="shared" ref="V91:W106" si="14">IF(S91&lt;&gt;"",IF(S91&lt;0,1+V90,0),"")</f>
        <v/>
      </c>
      <c r="W91">
        <f t="shared" si="14"/>
        <v>0</v>
      </c>
      <c r="X91" s="29">
        <f t="shared" si="12"/>
        <v>220296.14609054883</v>
      </c>
      <c r="Y91" s="30">
        <f t="shared" si="13"/>
        <v>3.1956521739130106E-2</v>
      </c>
    </row>
    <row r="92" spans="2:25" ht="15">
      <c r="B92" s="36">
        <v>84</v>
      </c>
      <c r="C92" s="71">
        <f t="shared" si="8"/>
        <v>222347.69806065725</v>
      </c>
      <c r="D92" s="71"/>
      <c r="E92" s="36"/>
      <c r="F92" s="5">
        <v>43554</v>
      </c>
      <c r="G92" s="36" t="s">
        <v>45</v>
      </c>
      <c r="H92" s="72">
        <v>111.4</v>
      </c>
      <c r="I92" s="72"/>
      <c r="J92" s="36">
        <v>38</v>
      </c>
      <c r="K92" s="75">
        <f t="shared" si="9"/>
        <v>6670.4309418197172</v>
      </c>
      <c r="L92" s="76"/>
      <c r="M92" s="4">
        <f>IF(J92="","",(K92/J92)/LOOKUP(RIGHT($D$2,3),定数!$A$6:$A$13,定数!$B$6:$B$13))</f>
        <v>1.7553765636367678</v>
      </c>
      <c r="N92" s="36"/>
      <c r="O92" s="5"/>
      <c r="P92" s="72">
        <v>111.97</v>
      </c>
      <c r="Q92" s="72"/>
      <c r="R92" s="73">
        <f>IF(P92="","",T92*M92*LOOKUP(RIGHT($D$2,3),定数!$A$6:$A$13,定数!$B$6:$B$13))</f>
        <v>10005.646412729457</v>
      </c>
      <c r="S92" s="73"/>
      <c r="T92" s="74">
        <f t="shared" si="11"/>
        <v>56.999999999999318</v>
      </c>
      <c r="U92" s="74"/>
      <c r="V92" t="str">
        <f t="shared" si="14"/>
        <v/>
      </c>
      <c r="W92">
        <f t="shared" si="14"/>
        <v>0</v>
      </c>
      <c r="X92" s="29">
        <f t="shared" si="12"/>
        <v>222347.69806065725</v>
      </c>
      <c r="Y92" s="30">
        <f t="shared" si="13"/>
        <v>0</v>
      </c>
    </row>
    <row r="93" spans="2:25" ht="15">
      <c r="B93" s="36">
        <v>85</v>
      </c>
      <c r="C93" s="71">
        <f t="shared" si="8"/>
        <v>232353.34447338671</v>
      </c>
      <c r="D93" s="71"/>
      <c r="E93" s="36"/>
      <c r="F93" s="5">
        <v>43567</v>
      </c>
      <c r="G93" s="36" t="s">
        <v>44</v>
      </c>
      <c r="H93" s="72">
        <v>108.99</v>
      </c>
      <c r="I93" s="72"/>
      <c r="J93" s="36">
        <v>87</v>
      </c>
      <c r="K93" s="75">
        <f t="shared" si="9"/>
        <v>6970.6003342016011</v>
      </c>
      <c r="L93" s="76"/>
      <c r="M93" s="4">
        <f>IF(J93="","",(K93/J93)/LOOKUP(RIGHT($D$2,3),定数!$A$6:$A$13,定数!$B$6:$B$13))</f>
        <v>0.80121842921857478</v>
      </c>
      <c r="N93" s="36"/>
      <c r="O93" s="5"/>
      <c r="P93" s="72">
        <v>109.88</v>
      </c>
      <c r="Q93" s="72"/>
      <c r="R93" s="73">
        <f>IF(P93="","",T93*M93*LOOKUP(RIGHT($D$2,3),定数!$A$6:$A$13,定数!$B$6:$B$13))</f>
        <v>-7130.8440200453206</v>
      </c>
      <c r="S93" s="73"/>
      <c r="T93" s="74">
        <f t="shared" si="11"/>
        <v>-89.000000000000057</v>
      </c>
      <c r="U93" s="74"/>
      <c r="V93" t="str">
        <f t="shared" si="14"/>
        <v/>
      </c>
      <c r="W93">
        <f t="shared" si="14"/>
        <v>1</v>
      </c>
      <c r="X93" s="29">
        <f t="shared" si="12"/>
        <v>232353.34447338671</v>
      </c>
      <c r="Y93" s="30">
        <f t="shared" si="13"/>
        <v>0</v>
      </c>
    </row>
    <row r="94" spans="2:25" ht="15">
      <c r="B94" s="36">
        <v>86</v>
      </c>
      <c r="C94" s="71">
        <f t="shared" si="8"/>
        <v>225222.50045334137</v>
      </c>
      <c r="D94" s="71"/>
      <c r="E94" s="36"/>
      <c r="F94" s="5">
        <v>43595</v>
      </c>
      <c r="G94" s="36" t="s">
        <v>45</v>
      </c>
      <c r="H94" s="72">
        <v>114.17</v>
      </c>
      <c r="I94" s="72"/>
      <c r="J94" s="36">
        <v>39</v>
      </c>
      <c r="K94" s="75">
        <f t="shared" si="9"/>
        <v>6756.6750136002411</v>
      </c>
      <c r="L94" s="76"/>
      <c r="M94" s="4">
        <f>IF(J94="","",(K94/J94)/LOOKUP(RIGHT($D$2,3),定数!$A$6:$A$13,定数!$B$6:$B$13))</f>
        <v>1.7324807727180107</v>
      </c>
      <c r="N94" s="36"/>
      <c r="O94" s="5"/>
      <c r="P94" s="72">
        <v>113.76</v>
      </c>
      <c r="Q94" s="72"/>
      <c r="R94" s="73">
        <f>IF(P94="","",T94*M94*LOOKUP(RIGHT($D$2,3),定数!$A$6:$A$13,定数!$B$6:$B$13))</f>
        <v>-7103.1711681437855</v>
      </c>
      <c r="S94" s="73"/>
      <c r="T94" s="74">
        <f t="shared" si="11"/>
        <v>-40.999999999999659</v>
      </c>
      <c r="U94" s="74"/>
      <c r="V94" t="str">
        <f t="shared" si="14"/>
        <v/>
      </c>
      <c r="W94">
        <f t="shared" si="14"/>
        <v>2</v>
      </c>
      <c r="X94" s="29">
        <f t="shared" si="12"/>
        <v>232353.34447338671</v>
      </c>
      <c r="Y94" s="30">
        <f t="shared" si="13"/>
        <v>3.0689655172413843E-2</v>
      </c>
    </row>
    <row r="95" spans="2:25" ht="15">
      <c r="B95" s="36">
        <v>87</v>
      </c>
      <c r="C95" s="71">
        <f t="shared" si="8"/>
        <v>218119.3292851976</v>
      </c>
      <c r="D95" s="71"/>
      <c r="E95" s="36"/>
      <c r="F95" s="5">
        <v>43601</v>
      </c>
      <c r="G95" s="36" t="s">
        <v>44</v>
      </c>
      <c r="H95" s="72">
        <v>113.41</v>
      </c>
      <c r="I95" s="72"/>
      <c r="J95" s="36">
        <v>32</v>
      </c>
      <c r="K95" s="75">
        <f t="shared" si="9"/>
        <v>6543.5798785559282</v>
      </c>
      <c r="L95" s="76"/>
      <c r="M95" s="4">
        <f>IF(J95="","",(K95/J95)/LOOKUP(RIGHT($D$2,3),定数!$A$6:$A$13,定数!$B$6:$B$13))</f>
        <v>2.0448687120487277</v>
      </c>
      <c r="N95" s="36"/>
      <c r="O95" s="5"/>
      <c r="P95" s="72">
        <v>112.63</v>
      </c>
      <c r="Q95" s="72"/>
      <c r="R95" s="73">
        <f>IF(P95="","",T95*M95*LOOKUP(RIGHT($D$2,3),定数!$A$6:$A$13,定数!$B$6:$B$13))</f>
        <v>15949.975953980098</v>
      </c>
      <c r="S95" s="73"/>
      <c r="T95" s="74">
        <f t="shared" si="11"/>
        <v>78.000000000000114</v>
      </c>
      <c r="U95" s="74"/>
      <c r="V95" t="str">
        <f t="shared" si="14"/>
        <v/>
      </c>
      <c r="W95">
        <f t="shared" si="14"/>
        <v>0</v>
      </c>
      <c r="X95" s="29">
        <f t="shared" si="12"/>
        <v>232353.34447338671</v>
      </c>
      <c r="Y95" s="30">
        <f t="shared" si="13"/>
        <v>6.126021220159128E-2</v>
      </c>
    </row>
    <row r="96" spans="2:25" ht="15">
      <c r="B96" s="36">
        <v>88</v>
      </c>
      <c r="C96" s="71">
        <f t="shared" si="8"/>
        <v>234069.30523917769</v>
      </c>
      <c r="D96" s="71"/>
      <c r="E96" s="36"/>
      <c r="F96" s="5">
        <v>43614</v>
      </c>
      <c r="G96" s="36" t="s">
        <v>44</v>
      </c>
      <c r="H96" s="72">
        <v>111.25</v>
      </c>
      <c r="I96" s="72"/>
      <c r="J96" s="36">
        <v>12</v>
      </c>
      <c r="K96" s="75">
        <f t="shared" si="9"/>
        <v>7022.0791571753307</v>
      </c>
      <c r="L96" s="76"/>
      <c r="M96" s="4">
        <f>IF(J96="","",(K96/J96)/LOOKUP(RIGHT($D$2,3),定数!$A$6:$A$13,定数!$B$6:$B$13))</f>
        <v>5.8517326309794422</v>
      </c>
      <c r="N96" s="36"/>
      <c r="O96" s="5"/>
      <c r="P96" s="72">
        <v>111.1</v>
      </c>
      <c r="Q96" s="72"/>
      <c r="R96" s="73">
        <f>IF(P96="","",T96*M96*LOOKUP(RIGHT($D$2,3),定数!$A$6:$A$13,定数!$B$6:$B$13))</f>
        <v>8777.5989464694958</v>
      </c>
      <c r="S96" s="73"/>
      <c r="T96" s="74">
        <f t="shared" si="11"/>
        <v>15.000000000000568</v>
      </c>
      <c r="U96" s="74"/>
      <c r="V96" t="str">
        <f t="shared" si="14"/>
        <v/>
      </c>
      <c r="W96">
        <f t="shared" si="14"/>
        <v>0</v>
      </c>
      <c r="X96" s="29">
        <f t="shared" si="12"/>
        <v>234069.30523917769</v>
      </c>
      <c r="Y96" s="30">
        <f t="shared" si="13"/>
        <v>0</v>
      </c>
    </row>
    <row r="97" spans="2:25" ht="15">
      <c r="B97" s="36">
        <v>89</v>
      </c>
      <c r="C97" s="71">
        <f t="shared" si="8"/>
        <v>242846.90418564717</v>
      </c>
      <c r="D97" s="71"/>
      <c r="E97" s="36"/>
      <c r="F97" s="5">
        <v>43616</v>
      </c>
      <c r="G97" s="36" t="s">
        <v>44</v>
      </c>
      <c r="H97" s="72">
        <v>110.77</v>
      </c>
      <c r="I97" s="72"/>
      <c r="J97" s="36">
        <v>26</v>
      </c>
      <c r="K97" s="75">
        <f t="shared" si="9"/>
        <v>7285.4071255694153</v>
      </c>
      <c r="L97" s="76"/>
      <c r="M97" s="4">
        <f>IF(J97="","",(K97/J97)/LOOKUP(RIGHT($D$2,3),定数!$A$6:$A$13,定数!$B$6:$B$13))</f>
        <v>2.8020796636805443</v>
      </c>
      <c r="N97" s="36"/>
      <c r="O97" s="5"/>
      <c r="P97" s="72">
        <v>111.04</v>
      </c>
      <c r="Q97" s="72"/>
      <c r="R97" s="73">
        <f>IF(P97="","",T97*M97*LOOKUP(RIGHT($D$2,3),定数!$A$6:$A$13,定数!$B$6:$B$13))</f>
        <v>-7565.6150919377569</v>
      </c>
      <c r="S97" s="73"/>
      <c r="T97" s="74">
        <f t="shared" si="11"/>
        <v>-27.000000000001023</v>
      </c>
      <c r="U97" s="74"/>
      <c r="V97" t="str">
        <f t="shared" si="14"/>
        <v/>
      </c>
      <c r="W97">
        <f t="shared" si="14"/>
        <v>1</v>
      </c>
      <c r="X97" s="29">
        <f t="shared" si="12"/>
        <v>242846.90418564717</v>
      </c>
      <c r="Y97" s="30">
        <f t="shared" si="13"/>
        <v>0</v>
      </c>
    </row>
    <row r="98" spans="2:25" ht="15">
      <c r="B98" s="36">
        <v>90</v>
      </c>
      <c r="C98" s="71">
        <f t="shared" si="8"/>
        <v>235281.28909370941</v>
      </c>
      <c r="D98" s="71"/>
      <c r="E98" s="36"/>
      <c r="F98" s="5">
        <v>43642</v>
      </c>
      <c r="G98" s="36" t="s">
        <v>45</v>
      </c>
      <c r="H98" s="72">
        <v>111.72</v>
      </c>
      <c r="I98" s="72"/>
      <c r="J98" s="36">
        <v>36</v>
      </c>
      <c r="K98" s="75">
        <f t="shared" si="9"/>
        <v>7058.4386728112822</v>
      </c>
      <c r="L98" s="76"/>
      <c r="M98" s="4">
        <f>IF(J98="","",(K98/J98)/LOOKUP(RIGHT($D$2,3),定数!$A$6:$A$13,定数!$B$6:$B$13))</f>
        <v>1.9606774091142449</v>
      </c>
      <c r="N98" s="36"/>
      <c r="O98" s="5"/>
      <c r="P98" s="72">
        <v>112.21</v>
      </c>
      <c r="Q98" s="72"/>
      <c r="R98" s="73">
        <f>IF(P98="","",T98*M98*LOOKUP(RIGHT($D$2,3),定数!$A$6:$A$13,定数!$B$6:$B$13))</f>
        <v>9607.3193046597007</v>
      </c>
      <c r="S98" s="73"/>
      <c r="T98" s="74">
        <f t="shared" si="11"/>
        <v>48.999999999999488</v>
      </c>
      <c r="U98" s="74"/>
      <c r="V98" t="str">
        <f t="shared" si="14"/>
        <v/>
      </c>
      <c r="W98">
        <f t="shared" si="14"/>
        <v>0</v>
      </c>
      <c r="X98" s="29">
        <f t="shared" si="12"/>
        <v>242846.90418564717</v>
      </c>
      <c r="Y98" s="30">
        <f t="shared" si="13"/>
        <v>3.115384615384742E-2</v>
      </c>
    </row>
    <row r="99" spans="2:25" ht="15">
      <c r="B99" s="36">
        <v>91</v>
      </c>
      <c r="C99" s="71">
        <f t="shared" si="8"/>
        <v>244888.60839836911</v>
      </c>
      <c r="D99" s="71"/>
      <c r="E99" s="36"/>
      <c r="F99" s="5">
        <v>43643</v>
      </c>
      <c r="G99" s="36" t="s">
        <v>45</v>
      </c>
      <c r="H99" s="72">
        <v>112</v>
      </c>
      <c r="I99" s="72"/>
      <c r="J99" s="36">
        <v>42</v>
      </c>
      <c r="K99" s="75">
        <f t="shared" si="9"/>
        <v>7346.658251951073</v>
      </c>
      <c r="L99" s="76"/>
      <c r="M99" s="4">
        <f>IF(J99="","",(K99/J99)/LOOKUP(RIGHT($D$2,3),定数!$A$6:$A$13,定数!$B$6:$B$13))</f>
        <v>1.7492043457026363</v>
      </c>
      <c r="N99" s="36"/>
      <c r="O99" s="5"/>
      <c r="P99" s="72">
        <v>112.67</v>
      </c>
      <c r="Q99" s="72"/>
      <c r="R99" s="73">
        <f>IF(P99="","",T99*M99*LOOKUP(RIGHT($D$2,3),定数!$A$6:$A$13,定数!$B$6:$B$13))</f>
        <v>11719.669116207693</v>
      </c>
      <c r="S99" s="73"/>
      <c r="T99" s="74">
        <f t="shared" si="11"/>
        <v>67.000000000000171</v>
      </c>
      <c r="U99" s="74"/>
      <c r="V99" t="str">
        <f t="shared" si="14"/>
        <v/>
      </c>
      <c r="W99">
        <f t="shared" si="14"/>
        <v>0</v>
      </c>
      <c r="X99" s="29">
        <f t="shared" si="12"/>
        <v>244888.60839836911</v>
      </c>
      <c r="Y99" s="30">
        <f t="shared" si="13"/>
        <v>0</v>
      </c>
    </row>
    <row r="100" spans="2:25" ht="15">
      <c r="B100" s="36">
        <v>92</v>
      </c>
      <c r="C100" s="71">
        <f t="shared" si="8"/>
        <v>256608.2775145768</v>
      </c>
      <c r="D100" s="71"/>
      <c r="E100" s="36"/>
      <c r="F100" s="5">
        <v>43686</v>
      </c>
      <c r="G100" s="36" t="s">
        <v>44</v>
      </c>
      <c r="H100" s="72">
        <v>109.89</v>
      </c>
      <c r="I100" s="72"/>
      <c r="J100" s="36">
        <v>25</v>
      </c>
      <c r="K100" s="75">
        <f t="shared" si="9"/>
        <v>7698.2483254373037</v>
      </c>
      <c r="L100" s="76"/>
      <c r="M100" s="4">
        <f>IF(J100="","",(K100/J100)/LOOKUP(RIGHT($D$2,3),定数!$A$6:$A$13,定数!$B$6:$B$13))</f>
        <v>3.0792993301749214</v>
      </c>
      <c r="N100" s="36"/>
      <c r="O100" s="5"/>
      <c r="P100" s="72">
        <v>109.54</v>
      </c>
      <c r="Q100" s="72"/>
      <c r="R100" s="73">
        <f>IF(P100="","",T100*M100*LOOKUP(RIGHT($D$2,3),定数!$A$6:$A$13,定数!$B$6:$B$13))</f>
        <v>10777.54765561205</v>
      </c>
      <c r="S100" s="73"/>
      <c r="T100" s="74">
        <f t="shared" si="11"/>
        <v>34.999999999999432</v>
      </c>
      <c r="U100" s="74"/>
      <c r="V100" t="str">
        <f t="shared" si="14"/>
        <v/>
      </c>
      <c r="W100">
        <f t="shared" si="14"/>
        <v>0</v>
      </c>
      <c r="X100" s="29">
        <f t="shared" si="12"/>
        <v>256608.2775145768</v>
      </c>
      <c r="Y100" s="30">
        <f t="shared" si="13"/>
        <v>0</v>
      </c>
    </row>
    <row r="101" spans="2:25" ht="15">
      <c r="B101" s="36">
        <v>93</v>
      </c>
      <c r="C101" s="71">
        <f t="shared" si="8"/>
        <v>267385.82517018885</v>
      </c>
      <c r="D101" s="71"/>
      <c r="E101" s="36"/>
      <c r="F101" s="5">
        <v>43706</v>
      </c>
      <c r="G101" s="36" t="s">
        <v>44</v>
      </c>
      <c r="H101" s="72">
        <v>108.33</v>
      </c>
      <c r="I101" s="72"/>
      <c r="J101" s="36">
        <v>94</v>
      </c>
      <c r="K101" s="75">
        <f t="shared" si="9"/>
        <v>8021.5747551056656</v>
      </c>
      <c r="L101" s="76"/>
      <c r="M101" s="4">
        <f>IF(J101="","",(K101/J101)/LOOKUP(RIGHT($D$2,3),定数!$A$6:$A$13,定数!$B$6:$B$13))</f>
        <v>0.85335901650060275</v>
      </c>
      <c r="N101" s="36"/>
      <c r="O101" s="5"/>
      <c r="P101" s="72">
        <v>109.27</v>
      </c>
      <c r="Q101" s="72"/>
      <c r="R101" s="73">
        <f>IF(P101="","",T101*M101*LOOKUP(RIGHT($D$2,3),定数!$A$6:$A$13,定数!$B$6:$B$13))</f>
        <v>-8021.5747551056465</v>
      </c>
      <c r="S101" s="73"/>
      <c r="T101" s="74">
        <f t="shared" si="11"/>
        <v>-93.999999999999773</v>
      </c>
      <c r="U101" s="74"/>
      <c r="V101" t="str">
        <f t="shared" si="14"/>
        <v/>
      </c>
      <c r="W101">
        <f t="shared" si="14"/>
        <v>1</v>
      </c>
      <c r="X101" s="29">
        <f t="shared" si="12"/>
        <v>267385.82517018885</v>
      </c>
      <c r="Y101" s="30">
        <f t="shared" si="13"/>
        <v>0</v>
      </c>
    </row>
    <row r="102" spans="2:25" ht="15">
      <c r="B102" s="36">
        <v>94</v>
      </c>
      <c r="C102" s="71">
        <f t="shared" si="8"/>
        <v>259364.2504150832</v>
      </c>
      <c r="D102" s="71"/>
      <c r="E102" s="36"/>
      <c r="F102" s="5">
        <v>43748</v>
      </c>
      <c r="G102" s="36" t="s">
        <v>44</v>
      </c>
      <c r="H102" s="72">
        <v>112.57</v>
      </c>
      <c r="I102" s="72"/>
      <c r="J102" s="36">
        <v>23</v>
      </c>
      <c r="K102" s="75">
        <f t="shared" si="9"/>
        <v>7780.9275124524956</v>
      </c>
      <c r="L102" s="76"/>
      <c r="M102" s="4">
        <f>IF(J102="","",(K102/J102)/LOOKUP(RIGHT($D$2,3),定数!$A$6:$A$13,定数!$B$6:$B$13))</f>
        <v>3.3830119619358676</v>
      </c>
      <c r="N102" s="36"/>
      <c r="O102" s="5"/>
      <c r="P102" s="72">
        <v>112.26</v>
      </c>
      <c r="Q102" s="72"/>
      <c r="R102" s="73">
        <f>IF(P102="","",T102*M102*LOOKUP(RIGHT($D$2,3),定数!$A$6:$A$13,定数!$B$6:$B$13))</f>
        <v>10487.337082000786</v>
      </c>
      <c r="S102" s="73"/>
      <c r="T102" s="74">
        <f t="shared" si="11"/>
        <v>30.999999999998806</v>
      </c>
      <c r="U102" s="74"/>
      <c r="V102" t="str">
        <f t="shared" si="14"/>
        <v/>
      </c>
      <c r="W102">
        <f t="shared" si="14"/>
        <v>0</v>
      </c>
      <c r="X102" s="29">
        <f t="shared" si="12"/>
        <v>267385.82517018885</v>
      </c>
      <c r="Y102" s="30">
        <f t="shared" si="13"/>
        <v>2.9999999999999916E-2</v>
      </c>
    </row>
    <row r="103" spans="2:25" ht="15">
      <c r="B103" s="36">
        <v>95</v>
      </c>
      <c r="C103" s="71">
        <f t="shared" si="8"/>
        <v>269851.58749708399</v>
      </c>
      <c r="D103" s="71"/>
      <c r="E103" s="36"/>
      <c r="F103" s="5">
        <v>43749</v>
      </c>
      <c r="G103" s="36" t="s">
        <v>44</v>
      </c>
      <c r="H103" s="72">
        <v>112.18</v>
      </c>
      <c r="I103" s="72"/>
      <c r="J103" s="36">
        <v>28</v>
      </c>
      <c r="K103" s="75">
        <f t="shared" si="9"/>
        <v>8095.5476249125195</v>
      </c>
      <c r="L103" s="76"/>
      <c r="M103" s="4">
        <f>IF(J103="","",(K103/J103)/LOOKUP(RIGHT($D$2,3),定数!$A$6:$A$13,定数!$B$6:$B$13))</f>
        <v>2.8912670088973282</v>
      </c>
      <c r="N103" s="36"/>
      <c r="O103" s="5"/>
      <c r="P103" s="72">
        <v>112.48</v>
      </c>
      <c r="Q103" s="72"/>
      <c r="R103" s="73">
        <f>IF(P103="","",T103*M103*LOOKUP(RIGHT($D$2,3),定数!$A$6:$A$13,定数!$B$6:$B$13))</f>
        <v>-8673.8010266919027</v>
      </c>
      <c r="S103" s="73"/>
      <c r="T103" s="74">
        <f t="shared" si="11"/>
        <v>-29.999999999999716</v>
      </c>
      <c r="U103" s="74"/>
      <c r="V103" t="str">
        <f t="shared" si="14"/>
        <v/>
      </c>
      <c r="W103">
        <f t="shared" si="14"/>
        <v>1</v>
      </c>
      <c r="X103" s="29">
        <f t="shared" si="12"/>
        <v>269851.58749708399</v>
      </c>
      <c r="Y103" s="30">
        <f t="shared" si="13"/>
        <v>0</v>
      </c>
    </row>
    <row r="104" spans="2:25" ht="15">
      <c r="B104" s="36">
        <v>96</v>
      </c>
      <c r="C104" s="71">
        <f t="shared" si="8"/>
        <v>261177.78647039208</v>
      </c>
      <c r="D104" s="71"/>
      <c r="E104" s="36"/>
      <c r="F104" s="5">
        <v>43756</v>
      </c>
      <c r="G104" s="36" t="s">
        <v>45</v>
      </c>
      <c r="H104" s="72">
        <v>112.28</v>
      </c>
      <c r="I104" s="72"/>
      <c r="J104" s="36">
        <v>12</v>
      </c>
      <c r="K104" s="75">
        <f t="shared" si="9"/>
        <v>7835.3335941117621</v>
      </c>
      <c r="L104" s="76"/>
      <c r="M104" s="4">
        <f>IF(J104="","",(K104/J104)/LOOKUP(RIGHT($D$2,3),定数!$A$6:$A$13,定数!$B$6:$B$13))</f>
        <v>6.5294446617598023</v>
      </c>
      <c r="N104" s="36"/>
      <c r="O104" s="5"/>
      <c r="P104" s="72">
        <v>112.43</v>
      </c>
      <c r="Q104" s="72"/>
      <c r="R104" s="73">
        <f>IF(P104="","",T104*M104*LOOKUP(RIGHT($D$2,3),定数!$A$6:$A$13,定数!$B$6:$B$13))</f>
        <v>9794.1669926400755</v>
      </c>
      <c r="S104" s="73"/>
      <c r="T104" s="74">
        <f t="shared" si="11"/>
        <v>15.000000000000568</v>
      </c>
      <c r="U104" s="74"/>
      <c r="V104" t="str">
        <f t="shared" si="14"/>
        <v/>
      </c>
      <c r="W104">
        <f t="shared" si="14"/>
        <v>0</v>
      </c>
      <c r="X104" s="29">
        <f t="shared" si="12"/>
        <v>269851.58749708399</v>
      </c>
      <c r="Y104" s="30">
        <f t="shared" si="13"/>
        <v>3.2142857142856918E-2</v>
      </c>
    </row>
    <row r="105" spans="2:25" ht="15">
      <c r="B105" s="36">
        <v>97</v>
      </c>
      <c r="C105" s="71">
        <f t="shared" si="8"/>
        <v>270971.95346303214</v>
      </c>
      <c r="D105" s="71"/>
      <c r="E105" s="36"/>
      <c r="F105" s="5">
        <v>43776</v>
      </c>
      <c r="G105" s="36" t="s">
        <v>44</v>
      </c>
      <c r="H105" s="72">
        <v>113.63</v>
      </c>
      <c r="I105" s="72"/>
      <c r="J105" s="36">
        <v>40</v>
      </c>
      <c r="K105" s="75">
        <f t="shared" si="9"/>
        <v>8129.1586038909636</v>
      </c>
      <c r="L105" s="76"/>
      <c r="M105" s="4">
        <f>IF(J105="","",(K105/J105)/LOOKUP(RIGHT($D$2,3),定数!$A$6:$A$13,定数!$B$6:$B$13))</f>
        <v>2.0322896509727411</v>
      </c>
      <c r="N105" s="36"/>
      <c r="O105" s="5"/>
      <c r="P105" s="72">
        <v>114.04</v>
      </c>
      <c r="Q105" s="72"/>
      <c r="R105" s="73">
        <f>IF(P105="","",T105*M105*LOOKUP(RIGHT($D$2,3),定数!$A$6:$A$13,定数!$B$6:$B$13))</f>
        <v>-8332.3875689884571</v>
      </c>
      <c r="S105" s="73"/>
      <c r="T105" s="74">
        <f t="shared" si="11"/>
        <v>-41.00000000000108</v>
      </c>
      <c r="U105" s="74"/>
      <c r="V105" t="str">
        <f t="shared" si="14"/>
        <v/>
      </c>
      <c r="W105">
        <f t="shared" si="14"/>
        <v>1</v>
      </c>
      <c r="X105" s="29">
        <f t="shared" si="12"/>
        <v>270971.95346303214</v>
      </c>
      <c r="Y105" s="30">
        <f t="shared" si="13"/>
        <v>0</v>
      </c>
    </row>
    <row r="106" spans="2:25" ht="15">
      <c r="B106" s="36">
        <v>98</v>
      </c>
      <c r="C106" s="71">
        <f t="shared" si="8"/>
        <v>262639.56589404371</v>
      </c>
      <c r="D106" s="71"/>
      <c r="E106" s="36"/>
      <c r="F106" s="5">
        <v>43778</v>
      </c>
      <c r="G106" s="36" t="s">
        <v>44</v>
      </c>
      <c r="H106" s="72">
        <v>113.1</v>
      </c>
      <c r="I106" s="72"/>
      <c r="J106" s="36">
        <v>60</v>
      </c>
      <c r="K106" s="75">
        <f t="shared" si="9"/>
        <v>7879.186976821311</v>
      </c>
      <c r="L106" s="76"/>
      <c r="M106" s="4">
        <f>IF(J106="","",(K106/J106)/LOOKUP(RIGHT($D$2,3),定数!$A$6:$A$13,定数!$B$6:$B$13))</f>
        <v>1.3131978294702185</v>
      </c>
      <c r="N106" s="36"/>
      <c r="O106" s="5"/>
      <c r="P106" s="72">
        <v>113.7</v>
      </c>
      <c r="Q106" s="72"/>
      <c r="R106" s="73">
        <f>IF(P106="","",T106*M106*LOOKUP(RIGHT($D$2,3),定数!$A$6:$A$13,定数!$B$6:$B$13))</f>
        <v>-7879.1869768214228</v>
      </c>
      <c r="S106" s="73"/>
      <c r="T106" s="74">
        <f t="shared" si="11"/>
        <v>-60.000000000000853</v>
      </c>
      <c r="U106" s="74"/>
      <c r="V106" t="str">
        <f t="shared" si="14"/>
        <v/>
      </c>
      <c r="W106">
        <f t="shared" si="14"/>
        <v>2</v>
      </c>
      <c r="X106" s="29">
        <f t="shared" si="12"/>
        <v>270971.95346303214</v>
      </c>
      <c r="Y106" s="30">
        <f t="shared" si="13"/>
        <v>3.0750000000000721E-2</v>
      </c>
    </row>
    <row r="107" spans="2:25" ht="15">
      <c r="B107" s="36">
        <v>99</v>
      </c>
      <c r="C107" s="71">
        <f t="shared" si="8"/>
        <v>254760.37891722229</v>
      </c>
      <c r="D107" s="71"/>
      <c r="E107" s="36"/>
      <c r="F107" s="5">
        <v>43785</v>
      </c>
      <c r="G107" s="36" t="s">
        <v>44</v>
      </c>
      <c r="H107" s="72">
        <v>112.52</v>
      </c>
      <c r="I107" s="72"/>
      <c r="J107" s="36">
        <v>62</v>
      </c>
      <c r="K107" s="75">
        <f t="shared" si="9"/>
        <v>7642.8113675166687</v>
      </c>
      <c r="L107" s="76"/>
      <c r="M107" s="4">
        <f>IF(J107="","",(K107/J107)/LOOKUP(RIGHT($D$2,3),定数!$A$6:$A$13,定数!$B$6:$B$13))</f>
        <v>1.2327115108897853</v>
      </c>
      <c r="N107" s="36"/>
      <c r="O107" s="5"/>
      <c r="P107" s="72">
        <v>111.75</v>
      </c>
      <c r="Q107" s="72"/>
      <c r="R107" s="73">
        <f>IF(P107="","",T107*M107*LOOKUP(RIGHT($D$2,3),定数!$A$6:$A$13,定数!$B$6:$B$13))</f>
        <v>9491.8786338512982</v>
      </c>
      <c r="S107" s="73"/>
      <c r="T107" s="74">
        <f t="shared" si="11"/>
        <v>76.999999999999602</v>
      </c>
      <c r="U107" s="74"/>
      <c r="V107" t="str">
        <f>IF(S107&lt;&gt;"",IF(S107&lt;0,1+V106,0),"")</f>
        <v/>
      </c>
      <c r="W107">
        <f>IF(T107&lt;&gt;"",IF(T107&lt;0,1+W106,0),"")</f>
        <v>0</v>
      </c>
      <c r="X107" s="29">
        <f t="shared" si="12"/>
        <v>270971.95346303214</v>
      </c>
      <c r="Y107" s="30">
        <f t="shared" si="13"/>
        <v>5.9827500000001144E-2</v>
      </c>
    </row>
    <row r="108" spans="2:25" ht="15">
      <c r="B108" s="36">
        <v>100</v>
      </c>
      <c r="C108" s="71">
        <f t="shared" si="8"/>
        <v>264252.25755107356</v>
      </c>
      <c r="D108" s="71"/>
      <c r="E108" s="36"/>
      <c r="F108" s="5">
        <v>43799</v>
      </c>
      <c r="G108" s="36" t="s">
        <v>45</v>
      </c>
      <c r="H108" s="72">
        <v>112.53</v>
      </c>
      <c r="I108" s="72"/>
      <c r="J108" s="36">
        <v>80</v>
      </c>
      <c r="K108" s="75">
        <f t="shared" si="9"/>
        <v>7927.5677265322065</v>
      </c>
      <c r="L108" s="76"/>
      <c r="M108" s="4">
        <f>IF(J108="","",(K108/J108)/LOOKUP(RIGHT($D$2,3),定数!$A$6:$A$13,定数!$B$6:$B$13))</f>
        <v>0.99094596581652583</v>
      </c>
      <c r="N108" s="36"/>
      <c r="O108" s="5"/>
      <c r="P108" s="72">
        <v>111.73</v>
      </c>
      <c r="Q108" s="72"/>
      <c r="R108" s="73">
        <f>IF(P108="","",T108*M108*LOOKUP(RIGHT($D$2,3),定数!$A$6:$A$13,定数!$B$6:$B$13))</f>
        <v>-7927.5677265321792</v>
      </c>
      <c r="S108" s="73"/>
      <c r="T108" s="74">
        <f t="shared" si="11"/>
        <v>-79.999999999999716</v>
      </c>
      <c r="U108" s="74"/>
      <c r="V108" t="str">
        <f>IF(S108&lt;&gt;"",IF(S108&lt;0,1+V107,0),"")</f>
        <v/>
      </c>
      <c r="W108">
        <f>IF(T108&lt;&gt;"",IF(T108&lt;0,1+W107,0),"")</f>
        <v>1</v>
      </c>
      <c r="X108" s="29">
        <f t="shared" si="12"/>
        <v>270971.95346303214</v>
      </c>
      <c r="Y108" s="30">
        <f t="shared" si="13"/>
        <v>2.479849233871112E-2</v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2" activePane="bottomLeft" state="frozen"/>
      <selection pane="bottomLeft" activeCell="H2" sqref="H2:I2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11</v>
      </c>
      <c r="E2" s="39"/>
      <c r="F2" s="37" t="s">
        <v>12</v>
      </c>
      <c r="G2" s="37"/>
      <c r="H2" s="41" t="s">
        <v>13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429988.40907293506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46</v>
      </c>
      <c r="E3" s="42"/>
      <c r="F3" s="42"/>
      <c r="G3" s="42"/>
      <c r="H3" s="42"/>
      <c r="I3" s="42"/>
      <c r="J3" s="37" t="s">
        <v>18</v>
      </c>
      <c r="K3" s="37"/>
      <c r="L3" s="42" t="s">
        <v>47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329988.40907293506</v>
      </c>
      <c r="E4" s="44"/>
      <c r="F4" s="37" t="s">
        <v>21</v>
      </c>
      <c r="G4" s="37"/>
      <c r="H4" s="45">
        <f>SUM($T$9:$U$108)</f>
        <v>2320.0000000000132</v>
      </c>
      <c r="I4" s="41"/>
      <c r="J4" s="46" t="s">
        <v>48</v>
      </c>
      <c r="K4" s="46"/>
      <c r="L4" s="40">
        <f>MAX($C$9:$D$990)-C9</f>
        <v>345213.45577264688</v>
      </c>
      <c r="M4" s="40"/>
      <c r="N4" s="46" t="s">
        <v>22</v>
      </c>
      <c r="O4" s="46"/>
      <c r="P4" s="47">
        <f>MAX(Y:Y)</f>
        <v>0.20080364579112264</v>
      </c>
      <c r="Q4" s="47"/>
      <c r="R4" s="1"/>
      <c r="S4" s="1"/>
      <c r="T4" s="1"/>
    </row>
    <row r="5" spans="2:25" ht="15">
      <c r="B5" s="34" t="s">
        <v>23</v>
      </c>
      <c r="C5" s="32">
        <f>COUNTIF($R$9:$R$990,"&gt;0")</f>
        <v>47</v>
      </c>
      <c r="D5" s="31" t="s">
        <v>24</v>
      </c>
      <c r="E5" s="12">
        <f>COUNTIF($R$9:$R$990,"&lt;0")</f>
        <v>53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0.47</v>
      </c>
      <c r="J5" s="48" t="s">
        <v>27</v>
      </c>
      <c r="K5" s="37"/>
      <c r="L5" s="49">
        <f>MAX(V9:V993)</f>
        <v>1</v>
      </c>
      <c r="M5" s="50"/>
      <c r="N5" s="14" t="s">
        <v>28</v>
      </c>
      <c r="O5" s="6"/>
      <c r="P5" s="49">
        <f>MAX(W9:W993)</f>
        <v>7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6">
        <v>1</v>
      </c>
      <c r="C9" s="71">
        <f>L2</f>
        <v>100000</v>
      </c>
      <c r="D9" s="71"/>
      <c r="E9" s="36"/>
      <c r="F9" s="5"/>
      <c r="G9" s="36" t="s">
        <v>44</v>
      </c>
      <c r="H9" s="72">
        <v>112.16</v>
      </c>
      <c r="I9" s="72"/>
      <c r="J9" s="36">
        <v>62</v>
      </c>
      <c r="K9" s="71">
        <f>IF(J9="","",C9*0.03)</f>
        <v>3000</v>
      </c>
      <c r="L9" s="71"/>
      <c r="M9" s="4">
        <f>IF(J9="","",(K9/J9)/LOOKUP(RIGHT($D$2,3),定数!$A$6:$A$13,定数!$B$6:$B$13))</f>
        <v>0.4838709677419355</v>
      </c>
      <c r="N9" s="36"/>
      <c r="O9" s="5"/>
      <c r="P9" s="72">
        <v>110.93</v>
      </c>
      <c r="Q9" s="72"/>
      <c r="R9" s="73">
        <f>IF(P9="","",T9*M9*LOOKUP(RIGHT($D$2,3),定数!$A$6:$A$13,定数!$B$6:$B$13))</f>
        <v>5951.6129032257577</v>
      </c>
      <c r="S9" s="73"/>
      <c r="T9" s="74">
        <f>IF(P9="","",IF(G9="買",(P9-H9),(H9-P9))*IF(RIGHT($D$2,3)="JPY",100,10000))</f>
        <v>122.99999999999898</v>
      </c>
      <c r="U9" s="74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71">
        <f t="shared" ref="C10:C73" si="0">IF(R9="","",C9+R9)</f>
        <v>105951.61290322576</v>
      </c>
      <c r="D10" s="71"/>
      <c r="E10" s="36"/>
      <c r="F10" s="5"/>
      <c r="G10" s="36" t="s">
        <v>44</v>
      </c>
      <c r="H10" s="72">
        <v>110.59</v>
      </c>
      <c r="I10" s="72"/>
      <c r="J10" s="36">
        <v>32</v>
      </c>
      <c r="K10" s="75">
        <f>IF(J10="","",C10*0.03)</f>
        <v>3178.5483870967728</v>
      </c>
      <c r="L10" s="76"/>
      <c r="M10" s="4">
        <f>IF(J10="","",(K10/J10)/LOOKUP(RIGHT($D$2,3),定数!$A$6:$A$13,定数!$B$6:$B$13))</f>
        <v>0.99329637096774148</v>
      </c>
      <c r="N10" s="36"/>
      <c r="O10" s="5"/>
      <c r="P10" s="72">
        <v>110.93</v>
      </c>
      <c r="Q10" s="72"/>
      <c r="R10" s="73">
        <f>IF(P10="","",T10*M10*LOOKUP(RIGHT($D$2,3),定数!$A$6:$A$13,定数!$B$6:$B$13))</f>
        <v>-3377.2076612903547</v>
      </c>
      <c r="S10" s="73"/>
      <c r="T10" s="74">
        <f>IF(P10="","",IF(G10="買",(P10-H10),(H10-P10))*IF(RIGHT($D$2,3)="JPY",100,10000))</f>
        <v>-34.000000000000341</v>
      </c>
      <c r="U10" s="74"/>
      <c r="V10" s="16">
        <f t="shared" ref="V10:V22" si="1">IF(T10&lt;&gt;"",IF(T10&gt;0,1+V9,0),"")</f>
        <v>0</v>
      </c>
      <c r="W10">
        <f t="shared" ref="W10:W73" si="2">IF(T10&lt;&gt;"",IF(T10&lt;0,1+W9,0),"")</f>
        <v>1</v>
      </c>
      <c r="X10" s="29">
        <f>IF(C10&lt;&gt;"",MAX(C10,C9),"")</f>
        <v>105951.61290322576</v>
      </c>
    </row>
    <row r="11" spans="2:25" ht="15">
      <c r="B11" s="36">
        <v>3</v>
      </c>
      <c r="C11" s="71">
        <f t="shared" ref="C11:C16" si="3">IF(R10="","",C10+R10)</f>
        <v>102574.4052419354</v>
      </c>
      <c r="D11" s="71"/>
      <c r="E11" s="36"/>
      <c r="F11" s="5"/>
      <c r="G11" s="36" t="s">
        <v>44</v>
      </c>
      <c r="H11" s="72">
        <v>110.24</v>
      </c>
      <c r="I11" s="72"/>
      <c r="J11" s="36">
        <v>49</v>
      </c>
      <c r="K11" s="75">
        <f t="shared" ref="K11:K74" si="4">IF(J11="","",C11*0.03)</f>
        <v>3077.2321572580618</v>
      </c>
      <c r="L11" s="76"/>
      <c r="M11" s="4">
        <f>IF(J11="","",(K11/J11)/LOOKUP(RIGHT($D$2,3),定数!$A$6:$A$13,定数!$B$6:$B$13))</f>
        <v>0.62800656270572686</v>
      </c>
      <c r="N11" s="36"/>
      <c r="O11" s="5"/>
      <c r="P11" s="72">
        <v>110.75</v>
      </c>
      <c r="Q11" s="72"/>
      <c r="R11" s="73">
        <f>IF(P11="","",T11*M11*LOOKUP(RIGHT($D$2,3),定数!$A$6:$A$13,定数!$B$6:$B$13))</f>
        <v>-3202.8334697992391</v>
      </c>
      <c r="S11" s="73"/>
      <c r="T11" s="74">
        <f>IF(P11="","",IF(G11="買",(P11-H11),(H11-P11))*IF(RIGHT($D$2,3)="JPY",100,10000))</f>
        <v>-51.000000000000512</v>
      </c>
      <c r="U11" s="74"/>
      <c r="V11" s="16">
        <f t="shared" si="1"/>
        <v>0</v>
      </c>
      <c r="W11">
        <f t="shared" si="2"/>
        <v>2</v>
      </c>
      <c r="X11" s="29">
        <f>IF(C11&lt;&gt;"",MAX(X10,C11),"")</f>
        <v>105951.61290322576</v>
      </c>
      <c r="Y11" s="30">
        <f>IF(X11&lt;&gt;"",1-(C11/X11),"")</f>
        <v>3.1875000000000431E-2</v>
      </c>
    </row>
    <row r="12" spans="2:25" ht="15">
      <c r="B12" s="36">
        <v>4</v>
      </c>
      <c r="C12" s="71">
        <f t="shared" si="3"/>
        <v>99371.571772136158</v>
      </c>
      <c r="D12" s="71"/>
      <c r="E12" s="36"/>
      <c r="F12" s="5"/>
      <c r="G12" s="36" t="s">
        <v>44</v>
      </c>
      <c r="H12" s="72">
        <v>108.23</v>
      </c>
      <c r="I12" s="72"/>
      <c r="J12" s="36">
        <v>50</v>
      </c>
      <c r="K12" s="75">
        <f t="shared" si="4"/>
        <v>2981.1471531640846</v>
      </c>
      <c r="L12" s="76"/>
      <c r="M12" s="4">
        <f>IF(J12="","",(K12/J12)/LOOKUP(RIGHT($D$2,3),定数!$A$6:$A$13,定数!$B$6:$B$13))</f>
        <v>0.59622943063281686</v>
      </c>
      <c r="N12" s="36"/>
      <c r="O12" s="5"/>
      <c r="P12" s="72">
        <v>107.14</v>
      </c>
      <c r="Q12" s="72"/>
      <c r="R12" s="73">
        <f>IF(P12="","",T12*M12*LOOKUP(RIGHT($D$2,3),定数!$A$6:$A$13,定数!$B$6:$B$13))</f>
        <v>6498.9007938977238</v>
      </c>
      <c r="S12" s="73"/>
      <c r="T12" s="74">
        <f t="shared" ref="T12:T75" si="5">IF(P12="","",IF(G12="買",(P12-H12),(H12-P12))*IF(RIGHT($D$2,3)="JPY",100,10000))</f>
        <v>109.00000000000034</v>
      </c>
      <c r="U12" s="74"/>
      <c r="V12" s="16">
        <f t="shared" si="1"/>
        <v>1</v>
      </c>
      <c r="W12">
        <f t="shared" si="2"/>
        <v>0</v>
      </c>
      <c r="X12" s="29">
        <f t="shared" ref="X12:X75" si="6">IF(C12&lt;&gt;"",MAX(X11,C12),"")</f>
        <v>105951.61290322576</v>
      </c>
      <c r="Y12" s="30">
        <f t="shared" ref="Y12:Y75" si="7">IF(X12&lt;&gt;"",1-(C12/X12),"")</f>
        <v>6.2104209183674097E-2</v>
      </c>
    </row>
    <row r="13" spans="2:25" ht="15">
      <c r="B13" s="36">
        <v>5</v>
      </c>
      <c r="C13" s="71">
        <f t="shared" si="3"/>
        <v>105870.47256603389</v>
      </c>
      <c r="D13" s="71"/>
      <c r="E13" s="36"/>
      <c r="F13" s="5"/>
      <c r="G13" s="36" t="s">
        <v>44</v>
      </c>
      <c r="H13" s="72">
        <v>106.93</v>
      </c>
      <c r="I13" s="72"/>
      <c r="J13" s="36">
        <v>29</v>
      </c>
      <c r="K13" s="75">
        <f t="shared" si="4"/>
        <v>3176.1141769810165</v>
      </c>
      <c r="L13" s="76"/>
      <c r="M13" s="4">
        <f>IF(J13="","",(K13/J13)/LOOKUP(RIGHT($D$2,3),定数!$A$6:$A$13,定数!$B$6:$B$13))</f>
        <v>1.0952117851658678</v>
      </c>
      <c r="N13" s="36"/>
      <c r="O13" s="5"/>
      <c r="P13" s="72">
        <v>107.22</v>
      </c>
      <c r="Q13" s="72"/>
      <c r="R13" s="73">
        <f>IF(P13="","",T13*M13*LOOKUP(RIGHT($D$2,3),定数!$A$6:$A$13,定数!$B$6:$B$13))</f>
        <v>-3176.1141769809296</v>
      </c>
      <c r="S13" s="73"/>
      <c r="T13" s="74">
        <f t="shared" si="5"/>
        <v>-28.999999999999204</v>
      </c>
      <c r="U13" s="74"/>
      <c r="V13" s="16">
        <f t="shared" si="1"/>
        <v>0</v>
      </c>
      <c r="W13">
        <f t="shared" si="2"/>
        <v>1</v>
      </c>
      <c r="X13" s="29">
        <f t="shared" si="6"/>
        <v>105951.61290322576</v>
      </c>
      <c r="Y13" s="30">
        <f t="shared" si="7"/>
        <v>7.6582446428619111E-4</v>
      </c>
    </row>
    <row r="14" spans="2:25" ht="15">
      <c r="B14" s="36">
        <v>6</v>
      </c>
      <c r="C14" s="71">
        <f t="shared" si="3"/>
        <v>102694.35838905296</v>
      </c>
      <c r="D14" s="71"/>
      <c r="E14" s="36"/>
      <c r="F14" s="5"/>
      <c r="G14" s="36" t="s">
        <v>45</v>
      </c>
      <c r="H14" s="72">
        <v>107.52</v>
      </c>
      <c r="I14" s="72"/>
      <c r="J14" s="36">
        <v>27</v>
      </c>
      <c r="K14" s="75">
        <f t="shared" si="4"/>
        <v>3080.8307516715886</v>
      </c>
      <c r="L14" s="76"/>
      <c r="M14" s="4">
        <f>IF(J14="","",(K14/J14)/LOOKUP(RIGHT($D$2,3),定数!$A$6:$A$13,定数!$B$6:$B$13))</f>
        <v>1.1410484265450329</v>
      </c>
      <c r="N14" s="36"/>
      <c r="O14" s="5"/>
      <c r="P14" s="72">
        <v>108.04</v>
      </c>
      <c r="Q14" s="72"/>
      <c r="R14" s="73">
        <f>IF(P14="","",T14*M14*LOOKUP(RIGHT($D$2,3),定数!$A$6:$A$13,定数!$B$6:$B$13))</f>
        <v>5933.4518180342875</v>
      </c>
      <c r="S14" s="73"/>
      <c r="T14" s="74">
        <f t="shared" si="5"/>
        <v>52.000000000001023</v>
      </c>
      <c r="U14" s="74"/>
      <c r="V14" s="16">
        <f t="shared" si="1"/>
        <v>1</v>
      </c>
      <c r="W14">
        <f t="shared" si="2"/>
        <v>0</v>
      </c>
      <c r="X14" s="29">
        <f t="shared" si="6"/>
        <v>105951.61290322576</v>
      </c>
      <c r="Y14" s="30">
        <f t="shared" si="7"/>
        <v>3.0742849730356792E-2</v>
      </c>
    </row>
    <row r="15" spans="2:25" ht="15">
      <c r="B15" s="36">
        <v>7</v>
      </c>
      <c r="C15" s="71">
        <f t="shared" si="3"/>
        <v>108627.81020708724</v>
      </c>
      <c r="D15" s="71"/>
      <c r="E15" s="36"/>
      <c r="F15" s="5"/>
      <c r="G15" s="36" t="s">
        <v>45</v>
      </c>
      <c r="H15" s="72">
        <v>109.52</v>
      </c>
      <c r="I15" s="72"/>
      <c r="J15" s="36">
        <v>35</v>
      </c>
      <c r="K15" s="75">
        <f t="shared" si="4"/>
        <v>3258.8343062126173</v>
      </c>
      <c r="L15" s="76"/>
      <c r="M15" s="4">
        <f>IF(J15="","",(K15/J15)/LOOKUP(RIGHT($D$2,3),定数!$A$6:$A$13,定数!$B$6:$B$13))</f>
        <v>0.9310955160607477</v>
      </c>
      <c r="N15" s="36"/>
      <c r="O15" s="5"/>
      <c r="P15" s="72">
        <v>109.15</v>
      </c>
      <c r="Q15" s="72"/>
      <c r="R15" s="73">
        <f>IF(P15="","",T15*M15*LOOKUP(RIGHT($D$2,3),定数!$A$6:$A$13,定数!$B$6:$B$13))</f>
        <v>-3445.0534094246764</v>
      </c>
      <c r="S15" s="73"/>
      <c r="T15" s="74">
        <f t="shared" si="5"/>
        <v>-36.999999999999034</v>
      </c>
      <c r="U15" s="74"/>
      <c r="V15" s="16">
        <f t="shared" si="1"/>
        <v>0</v>
      </c>
      <c r="W15">
        <f t="shared" si="2"/>
        <v>1</v>
      </c>
      <c r="X15" s="29">
        <f t="shared" si="6"/>
        <v>108627.81020708724</v>
      </c>
      <c r="Y15" s="30">
        <f t="shared" si="7"/>
        <v>0</v>
      </c>
    </row>
    <row r="16" spans="2:25" ht="15">
      <c r="B16" s="36">
        <v>8</v>
      </c>
      <c r="C16" s="71">
        <f t="shared" si="3"/>
        <v>105182.75679766256</v>
      </c>
      <c r="D16" s="71"/>
      <c r="E16" s="36"/>
      <c r="F16" s="5"/>
      <c r="G16" s="36" t="s">
        <v>44</v>
      </c>
      <c r="H16" s="72">
        <v>108.89</v>
      </c>
      <c r="I16" s="72"/>
      <c r="J16" s="36">
        <v>31</v>
      </c>
      <c r="K16" s="75">
        <f t="shared" si="4"/>
        <v>3155.4827039298766</v>
      </c>
      <c r="L16" s="76"/>
      <c r="M16" s="4">
        <f>IF(J16="","",(K16/J16)/LOOKUP(RIGHT($D$2,3),定数!$A$6:$A$13,定数!$B$6:$B$13))</f>
        <v>1.0178976464289924</v>
      </c>
      <c r="N16" s="36"/>
      <c r="O16" s="5"/>
      <c r="P16" s="72">
        <v>109.21</v>
      </c>
      <c r="Q16" s="72"/>
      <c r="R16" s="73">
        <f>IF(P16="","",T16*M16*LOOKUP(RIGHT($D$2,3),定数!$A$6:$A$13,定数!$B$6:$B$13))</f>
        <v>-3257.2724685727062</v>
      </c>
      <c r="S16" s="73"/>
      <c r="T16" s="74">
        <f t="shared" si="5"/>
        <v>-31.999999999999318</v>
      </c>
      <c r="U16" s="74"/>
      <c r="V16" s="16">
        <f t="shared" si="1"/>
        <v>0</v>
      </c>
      <c r="W16">
        <f t="shared" si="2"/>
        <v>2</v>
      </c>
      <c r="X16" s="29">
        <f t="shared" si="6"/>
        <v>108627.81020708724</v>
      </c>
      <c r="Y16" s="30">
        <f t="shared" si="7"/>
        <v>3.1714285714284918E-2</v>
      </c>
    </row>
    <row r="17" spans="2:25" ht="15">
      <c r="B17" s="36">
        <v>9</v>
      </c>
      <c r="C17" s="71">
        <f t="shared" si="0"/>
        <v>101925.48432908986</v>
      </c>
      <c r="D17" s="71"/>
      <c r="E17" s="36"/>
      <c r="F17" s="5"/>
      <c r="G17" s="36" t="s">
        <v>44</v>
      </c>
      <c r="H17" s="72">
        <v>108.85</v>
      </c>
      <c r="I17" s="72"/>
      <c r="J17" s="36">
        <v>28</v>
      </c>
      <c r="K17" s="75">
        <f t="shared" si="4"/>
        <v>3057.7645298726957</v>
      </c>
      <c r="L17" s="76"/>
      <c r="M17" s="4">
        <f>IF(J17="","",(K17/J17)/LOOKUP(RIGHT($D$2,3),定数!$A$6:$A$13,定数!$B$6:$B$13))</f>
        <v>1.0920587606688199</v>
      </c>
      <c r="N17" s="36"/>
      <c r="O17" s="5"/>
      <c r="P17" s="72">
        <v>109.15</v>
      </c>
      <c r="Q17" s="72"/>
      <c r="R17" s="73">
        <f>IF(P17="","",T17*M17*LOOKUP(RIGHT($D$2,3),定数!$A$6:$A$13,定数!$B$6:$B$13))</f>
        <v>-3276.1762820065842</v>
      </c>
      <c r="S17" s="73"/>
      <c r="T17" s="74">
        <f t="shared" si="5"/>
        <v>-30.000000000001137</v>
      </c>
      <c r="U17" s="74"/>
      <c r="V17" s="16">
        <f t="shared" si="1"/>
        <v>0</v>
      </c>
      <c r="W17">
        <f t="shared" si="2"/>
        <v>3</v>
      </c>
      <c r="X17" s="29">
        <f t="shared" si="6"/>
        <v>108627.81020708724</v>
      </c>
      <c r="Y17" s="30">
        <f t="shared" si="7"/>
        <v>6.1699907834099954E-2</v>
      </c>
    </row>
    <row r="18" spans="2:25" ht="15">
      <c r="B18" s="36">
        <v>10</v>
      </c>
      <c r="C18" s="71">
        <f t="shared" si="0"/>
        <v>98649.308047083279</v>
      </c>
      <c r="D18" s="71"/>
      <c r="E18" s="36"/>
      <c r="F18" s="5"/>
      <c r="G18" s="36" t="s">
        <v>45</v>
      </c>
      <c r="H18" s="72">
        <v>110.38</v>
      </c>
      <c r="I18" s="72"/>
      <c r="J18" s="36">
        <v>30</v>
      </c>
      <c r="K18" s="75">
        <f t="shared" si="4"/>
        <v>2959.4792414124981</v>
      </c>
      <c r="L18" s="76"/>
      <c r="M18" s="4">
        <f>IF(J18="","",(K18/J18)/LOOKUP(RIGHT($D$2,3),定数!$A$6:$A$13,定数!$B$6:$B$13))</f>
        <v>0.98649308047083262</v>
      </c>
      <c r="N18" s="36"/>
      <c r="O18" s="5"/>
      <c r="P18" s="72">
        <v>111.04</v>
      </c>
      <c r="Q18" s="72"/>
      <c r="R18" s="73">
        <f>IF(P18="","",T18*M18*LOOKUP(RIGHT($D$2,3),定数!$A$6:$A$13,定数!$B$6:$B$13))</f>
        <v>6510.8543311076019</v>
      </c>
      <c r="S18" s="73"/>
      <c r="T18" s="74">
        <f t="shared" si="5"/>
        <v>66.00000000000108</v>
      </c>
      <c r="U18" s="74"/>
      <c r="V18" s="16">
        <f t="shared" si="1"/>
        <v>1</v>
      </c>
      <c r="W18">
        <f t="shared" si="2"/>
        <v>0</v>
      </c>
      <c r="X18" s="29">
        <f t="shared" si="6"/>
        <v>108627.81020708724</v>
      </c>
      <c r="Y18" s="30">
        <f t="shared" si="7"/>
        <v>9.1859553653719228E-2</v>
      </c>
    </row>
    <row r="19" spans="2:25" ht="15">
      <c r="B19" s="36">
        <v>11</v>
      </c>
      <c r="C19" s="71">
        <f t="shared" si="0"/>
        <v>105160.16237819089</v>
      </c>
      <c r="D19" s="71"/>
      <c r="E19" s="36"/>
      <c r="F19" s="5"/>
      <c r="G19" s="36" t="s">
        <v>45</v>
      </c>
      <c r="H19" s="72">
        <v>110.75</v>
      </c>
      <c r="I19" s="72"/>
      <c r="J19" s="36">
        <v>51</v>
      </c>
      <c r="K19" s="75">
        <f t="shared" si="4"/>
        <v>3154.8048713457265</v>
      </c>
      <c r="L19" s="76"/>
      <c r="M19" s="4">
        <f>IF(J19="","",(K19/J19)/LOOKUP(RIGHT($D$2,3),定数!$A$6:$A$13,定数!$B$6:$B$13))</f>
        <v>0.61858919045994643</v>
      </c>
      <c r="N19" s="36"/>
      <c r="O19" s="5"/>
      <c r="P19" s="72">
        <v>110.23</v>
      </c>
      <c r="Q19" s="72"/>
      <c r="R19" s="73">
        <f>IF(P19="","",T19*M19*LOOKUP(RIGHT($D$2,3),定数!$A$6:$A$13,定数!$B$6:$B$13))</f>
        <v>-3216.6637903916971</v>
      </c>
      <c r="S19" s="73"/>
      <c r="T19" s="74">
        <f t="shared" si="5"/>
        <v>-51.999999999999602</v>
      </c>
      <c r="U19" s="74"/>
      <c r="V19" s="16">
        <f t="shared" si="1"/>
        <v>0</v>
      </c>
      <c r="W19">
        <f t="shared" si="2"/>
        <v>1</v>
      </c>
      <c r="X19" s="29">
        <f t="shared" si="6"/>
        <v>108627.81020708724</v>
      </c>
      <c r="Y19" s="30">
        <f t="shared" si="7"/>
        <v>3.1922284194863759E-2</v>
      </c>
    </row>
    <row r="20" spans="2:25" ht="15">
      <c r="B20" s="36">
        <v>12</v>
      </c>
      <c r="C20" s="71">
        <f t="shared" si="0"/>
        <v>101943.49858779919</v>
      </c>
      <c r="D20" s="71"/>
      <c r="E20" s="36"/>
      <c r="F20" s="5"/>
      <c r="G20" s="36" t="s">
        <v>44</v>
      </c>
      <c r="H20" s="72">
        <v>109.29</v>
      </c>
      <c r="I20" s="72"/>
      <c r="J20" s="36">
        <v>30</v>
      </c>
      <c r="K20" s="75">
        <f t="shared" si="4"/>
        <v>3058.3049576339754</v>
      </c>
      <c r="L20" s="76"/>
      <c r="M20" s="4">
        <f>IF(J20="","",(K20/J20)/LOOKUP(RIGHT($D$2,3),定数!$A$6:$A$13,定数!$B$6:$B$13))</f>
        <v>1.0194349858779919</v>
      </c>
      <c r="N20" s="36"/>
      <c r="O20" s="5"/>
      <c r="P20" s="72">
        <v>109.61</v>
      </c>
      <c r="Q20" s="72"/>
      <c r="R20" s="73">
        <f>IF(P20="","",T20*M20*LOOKUP(RIGHT($D$2,3),定数!$A$6:$A$13,定数!$B$6:$B$13))</f>
        <v>-3262.1919548095043</v>
      </c>
      <c r="S20" s="73"/>
      <c r="T20" s="74">
        <f t="shared" si="5"/>
        <v>-31.999999999999318</v>
      </c>
      <c r="U20" s="74"/>
      <c r="V20" s="16">
        <f t="shared" si="1"/>
        <v>0</v>
      </c>
      <c r="W20">
        <f t="shared" si="2"/>
        <v>2</v>
      </c>
      <c r="X20" s="29">
        <f t="shared" si="6"/>
        <v>108627.81020708724</v>
      </c>
      <c r="Y20" s="30">
        <f t="shared" si="7"/>
        <v>6.1534073148903023E-2</v>
      </c>
    </row>
    <row r="21" spans="2:25" ht="15">
      <c r="B21" s="36">
        <v>13</v>
      </c>
      <c r="C21" s="71">
        <f t="shared" si="0"/>
        <v>98681.306632989683</v>
      </c>
      <c r="D21" s="71"/>
      <c r="E21" s="36"/>
      <c r="F21" s="5"/>
      <c r="G21" s="36" t="s">
        <v>44</v>
      </c>
      <c r="H21" s="72">
        <v>109.13</v>
      </c>
      <c r="I21" s="72"/>
      <c r="J21" s="36">
        <v>37</v>
      </c>
      <c r="K21" s="75">
        <f t="shared" si="4"/>
        <v>2960.4391989896903</v>
      </c>
      <c r="L21" s="76"/>
      <c r="M21" s="4">
        <f>IF(J21="","",(K21/J21)/LOOKUP(RIGHT($D$2,3),定数!$A$6:$A$13,定数!$B$6:$B$13))</f>
        <v>0.800118702429646</v>
      </c>
      <c r="N21" s="36"/>
      <c r="O21" s="5"/>
      <c r="P21" s="72">
        <v>108.47</v>
      </c>
      <c r="Q21" s="72"/>
      <c r="R21" s="73">
        <f>IF(P21="","",T21*M21*LOOKUP(RIGHT($D$2,3),定数!$A$6:$A$13,定数!$B$6:$B$13))</f>
        <v>5280.7834360356364</v>
      </c>
      <c r="S21" s="73"/>
      <c r="T21" s="74">
        <f t="shared" si="5"/>
        <v>65.999999999999659</v>
      </c>
      <c r="U21" s="74"/>
      <c r="V21" s="16">
        <f t="shared" si="1"/>
        <v>1</v>
      </c>
      <c r="W21">
        <f t="shared" si="2"/>
        <v>0</v>
      </c>
      <c r="X21" s="29">
        <f t="shared" si="6"/>
        <v>108627.81020708724</v>
      </c>
      <c r="Y21" s="30">
        <f t="shared" si="7"/>
        <v>9.1564982808137407E-2</v>
      </c>
    </row>
    <row r="22" spans="2:25" ht="15">
      <c r="B22" s="36">
        <v>14</v>
      </c>
      <c r="C22" s="71">
        <f t="shared" si="0"/>
        <v>103962.09006902532</v>
      </c>
      <c r="D22" s="71"/>
      <c r="E22" s="36"/>
      <c r="F22" s="5"/>
      <c r="G22" s="36" t="s">
        <v>45</v>
      </c>
      <c r="H22" s="72">
        <v>109.76</v>
      </c>
      <c r="I22" s="72"/>
      <c r="J22" s="36">
        <v>29</v>
      </c>
      <c r="K22" s="75">
        <f t="shared" si="4"/>
        <v>3118.8627020707595</v>
      </c>
      <c r="L22" s="76"/>
      <c r="M22" s="4">
        <f>IF(J22="","",(K22/J22)/LOOKUP(RIGHT($D$2,3),定数!$A$6:$A$13,定数!$B$6:$B$13))</f>
        <v>1.0754698972657792</v>
      </c>
      <c r="N22" s="36"/>
      <c r="O22" s="5"/>
      <c r="P22" s="72">
        <v>109.45</v>
      </c>
      <c r="Q22" s="72"/>
      <c r="R22" s="73">
        <f>IF(P22="","",T22*M22*LOOKUP(RIGHT($D$2,3),定数!$A$6:$A$13,定数!$B$6:$B$13))</f>
        <v>-3333.95668152394</v>
      </c>
      <c r="S22" s="73"/>
      <c r="T22" s="74">
        <f t="shared" si="5"/>
        <v>-31.000000000000227</v>
      </c>
      <c r="U22" s="74"/>
      <c r="V22" s="16">
        <f t="shared" si="1"/>
        <v>0</v>
      </c>
      <c r="W22">
        <f t="shared" si="2"/>
        <v>1</v>
      </c>
      <c r="X22" s="29">
        <f t="shared" si="6"/>
        <v>108627.81020708724</v>
      </c>
      <c r="Y22" s="30">
        <f t="shared" si="7"/>
        <v>4.2951433239492021E-2</v>
      </c>
    </row>
    <row r="23" spans="2:25" ht="15">
      <c r="B23" s="36">
        <v>15</v>
      </c>
      <c r="C23" s="71">
        <f t="shared" si="0"/>
        <v>100628.13338750138</v>
      </c>
      <c r="D23" s="71"/>
      <c r="E23" s="36"/>
      <c r="F23" s="5"/>
      <c r="G23" s="36" t="s">
        <v>45</v>
      </c>
      <c r="H23" s="72">
        <v>109.82</v>
      </c>
      <c r="I23" s="72"/>
      <c r="J23" s="36">
        <v>27</v>
      </c>
      <c r="K23" s="75">
        <f t="shared" si="4"/>
        <v>3018.8440016250415</v>
      </c>
      <c r="L23" s="76"/>
      <c r="M23" s="4">
        <f>IF(J23="","",(K23/J23)/LOOKUP(RIGHT($D$2,3),定数!$A$6:$A$13,定数!$B$6:$B$13))</f>
        <v>1.1180903709722376</v>
      </c>
      <c r="N23" s="36"/>
      <c r="O23" s="5"/>
      <c r="P23" s="72">
        <v>109.55</v>
      </c>
      <c r="Q23" s="72"/>
      <c r="R23" s="73">
        <f>IF(P23="","",T23*M23*LOOKUP(RIGHT($D$2,3),定数!$A$6:$A$13,定数!$B$6:$B$13))</f>
        <v>-3018.844001624997</v>
      </c>
      <c r="S23" s="73"/>
      <c r="T23" s="74">
        <f t="shared" si="5"/>
        <v>-26.999999999999602</v>
      </c>
      <c r="U23" s="74"/>
      <c r="V23" t="str">
        <f t="shared" ref="V23:W74" si="8">IF(S23&lt;&gt;"",IF(S23&lt;0,1+V22,0),"")</f>
        <v/>
      </c>
      <c r="W23">
        <f t="shared" si="2"/>
        <v>2</v>
      </c>
      <c r="X23" s="29">
        <f t="shared" si="6"/>
        <v>108627.81020708724</v>
      </c>
      <c r="Y23" s="30">
        <f t="shared" si="7"/>
        <v>7.364299072526026E-2</v>
      </c>
    </row>
    <row r="24" spans="2:25" ht="15">
      <c r="B24" s="36">
        <v>16</v>
      </c>
      <c r="C24" s="71">
        <f t="shared" si="0"/>
        <v>97609.289385876385</v>
      </c>
      <c r="D24" s="71"/>
      <c r="E24" s="36"/>
      <c r="F24" s="5"/>
      <c r="G24" s="36" t="s">
        <v>45</v>
      </c>
      <c r="H24" s="72">
        <v>110.33</v>
      </c>
      <c r="I24" s="72"/>
      <c r="J24" s="36">
        <v>31</v>
      </c>
      <c r="K24" s="75">
        <f t="shared" si="4"/>
        <v>2928.2786815762915</v>
      </c>
      <c r="L24" s="76"/>
      <c r="M24" s="4">
        <f>IF(J24="","",(K24/J24)/LOOKUP(RIGHT($D$2,3),定数!$A$6:$A$13,定数!$B$6:$B$13))</f>
        <v>0.94460602631493273</v>
      </c>
      <c r="N24" s="36"/>
      <c r="O24" s="5"/>
      <c r="P24" s="72">
        <v>111.02</v>
      </c>
      <c r="Q24" s="72"/>
      <c r="R24" s="73">
        <f>IF(P24="","",T24*M24*LOOKUP(RIGHT($D$2,3),定数!$A$6:$A$13,定数!$B$6:$B$13))</f>
        <v>6517.7815815730146</v>
      </c>
      <c r="S24" s="73"/>
      <c r="T24" s="74">
        <f t="shared" si="5"/>
        <v>68.999999999999773</v>
      </c>
      <c r="U24" s="74"/>
      <c r="V24" t="str">
        <f t="shared" si="8"/>
        <v/>
      </c>
      <c r="W24">
        <f t="shared" si="2"/>
        <v>0</v>
      </c>
      <c r="X24" s="29">
        <f t="shared" si="6"/>
        <v>108627.81020708724</v>
      </c>
      <c r="Y24" s="30">
        <f t="shared" si="7"/>
        <v>0.10143370100350202</v>
      </c>
    </row>
    <row r="25" spans="2:25" ht="15">
      <c r="B25" s="36">
        <v>17</v>
      </c>
      <c r="C25" s="71">
        <f t="shared" si="0"/>
        <v>104127.0709674494</v>
      </c>
      <c r="D25" s="71"/>
      <c r="E25" s="36"/>
      <c r="F25" s="5"/>
      <c r="G25" s="36" t="s">
        <v>45</v>
      </c>
      <c r="H25" s="72">
        <v>110.44</v>
      </c>
      <c r="I25" s="72"/>
      <c r="J25" s="36">
        <v>29</v>
      </c>
      <c r="K25" s="75">
        <f t="shared" si="4"/>
        <v>3123.8121290234817</v>
      </c>
      <c r="L25" s="76"/>
      <c r="M25" s="4">
        <f>IF(J25="","",(K25/J25)/LOOKUP(RIGHT($D$2,3),定数!$A$6:$A$13,定数!$B$6:$B$13))</f>
        <v>1.0771765962149937</v>
      </c>
      <c r="N25" s="36"/>
      <c r="O25" s="5"/>
      <c r="P25" s="72">
        <v>111.15</v>
      </c>
      <c r="Q25" s="72"/>
      <c r="R25" s="73">
        <f>IF(P25="","",T25*M25*LOOKUP(RIGHT($D$2,3),定数!$A$6:$A$13,定数!$B$6:$B$13))</f>
        <v>7647.9538331265412</v>
      </c>
      <c r="S25" s="73"/>
      <c r="T25" s="74">
        <f t="shared" si="5"/>
        <v>71.000000000000796</v>
      </c>
      <c r="U25" s="74"/>
      <c r="V25" t="str">
        <f t="shared" si="8"/>
        <v/>
      </c>
      <c r="W25">
        <f t="shared" si="2"/>
        <v>0</v>
      </c>
      <c r="X25" s="29">
        <f t="shared" si="6"/>
        <v>108627.81020708724</v>
      </c>
      <c r="Y25" s="30">
        <f t="shared" si="7"/>
        <v>4.1432661038252272E-2</v>
      </c>
    </row>
    <row r="26" spans="2:25" ht="15">
      <c r="B26" s="36">
        <v>18</v>
      </c>
      <c r="C26" s="71">
        <f t="shared" si="0"/>
        <v>111775.02480057593</v>
      </c>
      <c r="D26" s="71"/>
      <c r="E26" s="36"/>
      <c r="F26" s="5"/>
      <c r="G26" s="36" t="s">
        <v>45</v>
      </c>
      <c r="H26" s="72">
        <v>111.96</v>
      </c>
      <c r="I26" s="72"/>
      <c r="J26" s="36">
        <v>84</v>
      </c>
      <c r="K26" s="75">
        <f t="shared" si="4"/>
        <v>3353.2507440172781</v>
      </c>
      <c r="L26" s="76"/>
      <c r="M26" s="4">
        <f>IF(J26="","",(K26/J26)/LOOKUP(RIGHT($D$2,3),定数!$A$6:$A$13,定数!$B$6:$B$13))</f>
        <v>0.39919651714491411</v>
      </c>
      <c r="N26" s="36"/>
      <c r="O26" s="5"/>
      <c r="P26" s="72">
        <v>111.11</v>
      </c>
      <c r="Q26" s="72"/>
      <c r="R26" s="73">
        <f>IF(P26="","",T26*M26*LOOKUP(RIGHT($D$2,3),定数!$A$6:$A$13,定数!$B$6:$B$13))</f>
        <v>-3393.1703957317472</v>
      </c>
      <c r="S26" s="73"/>
      <c r="T26" s="74">
        <f t="shared" si="5"/>
        <v>-84.999999999999432</v>
      </c>
      <c r="U26" s="74"/>
      <c r="V26" t="str">
        <f t="shared" si="8"/>
        <v/>
      </c>
      <c r="W26">
        <f t="shared" si="2"/>
        <v>1</v>
      </c>
      <c r="X26" s="29">
        <f t="shared" si="6"/>
        <v>111775.02480057593</v>
      </c>
      <c r="Y26" s="30">
        <f t="shared" si="7"/>
        <v>0</v>
      </c>
    </row>
    <row r="27" spans="2:25" ht="15">
      <c r="B27" s="36">
        <v>19</v>
      </c>
      <c r="C27" s="71">
        <f t="shared" si="0"/>
        <v>108381.85440484418</v>
      </c>
      <c r="D27" s="71"/>
      <c r="E27" s="36"/>
      <c r="F27" s="5"/>
      <c r="G27" s="36" t="s">
        <v>44</v>
      </c>
      <c r="H27" s="72">
        <v>110.84</v>
      </c>
      <c r="I27" s="72"/>
      <c r="J27" s="36">
        <v>32</v>
      </c>
      <c r="K27" s="75">
        <f t="shared" si="4"/>
        <v>3251.4556321453256</v>
      </c>
      <c r="L27" s="76"/>
      <c r="M27" s="4">
        <f>IF(J27="","",(K27/J27)/LOOKUP(RIGHT($D$2,3),定数!$A$6:$A$13,定数!$B$6:$B$13))</f>
        <v>1.0160798850454142</v>
      </c>
      <c r="N27" s="36"/>
      <c r="O27" s="5"/>
      <c r="P27" s="72">
        <v>111.18</v>
      </c>
      <c r="Q27" s="72"/>
      <c r="R27" s="73">
        <f>IF(P27="","",T27*M27*LOOKUP(RIGHT($D$2,3),定数!$A$6:$A$13,定数!$B$6:$B$13))</f>
        <v>-3454.6716091544431</v>
      </c>
      <c r="S27" s="73"/>
      <c r="T27" s="74">
        <f t="shared" si="5"/>
        <v>-34.000000000000341</v>
      </c>
      <c r="U27" s="74"/>
      <c r="V27" t="str">
        <f t="shared" si="8"/>
        <v/>
      </c>
      <c r="W27">
        <f t="shared" si="2"/>
        <v>2</v>
      </c>
      <c r="X27" s="29">
        <f t="shared" si="6"/>
        <v>111775.02480057593</v>
      </c>
      <c r="Y27" s="30">
        <f t="shared" si="7"/>
        <v>3.0357142857142749E-2</v>
      </c>
    </row>
    <row r="28" spans="2:25" ht="15">
      <c r="B28" s="36">
        <v>20</v>
      </c>
      <c r="C28" s="71">
        <f t="shared" si="0"/>
        <v>104927.18279568975</v>
      </c>
      <c r="D28" s="71"/>
      <c r="E28" s="36"/>
      <c r="F28" s="5"/>
      <c r="G28" s="36" t="s">
        <v>44</v>
      </c>
      <c r="H28" s="72">
        <v>110.42</v>
      </c>
      <c r="I28" s="72"/>
      <c r="J28" s="36">
        <v>26</v>
      </c>
      <c r="K28" s="75">
        <f t="shared" si="4"/>
        <v>3147.8154838706923</v>
      </c>
      <c r="L28" s="76"/>
      <c r="M28" s="4">
        <f>IF(J28="","",(K28/J28)/LOOKUP(RIGHT($D$2,3),定数!$A$6:$A$13,定数!$B$6:$B$13))</f>
        <v>1.2106982630271894</v>
      </c>
      <c r="N28" s="36"/>
      <c r="O28" s="5"/>
      <c r="P28" s="72">
        <v>109.92</v>
      </c>
      <c r="Q28" s="72"/>
      <c r="R28" s="73">
        <f>IF(P28="","",T28*M28*LOOKUP(RIGHT($D$2,3),定数!$A$6:$A$13,定数!$B$6:$B$13))</f>
        <v>6053.4913151359469</v>
      </c>
      <c r="S28" s="73"/>
      <c r="T28" s="74">
        <f t="shared" si="5"/>
        <v>50</v>
      </c>
      <c r="U28" s="74"/>
      <c r="V28" t="str">
        <f t="shared" si="8"/>
        <v/>
      </c>
      <c r="W28">
        <f t="shared" si="2"/>
        <v>0</v>
      </c>
      <c r="X28" s="29">
        <f t="shared" si="6"/>
        <v>111775.02480057593</v>
      </c>
      <c r="Y28" s="30">
        <f t="shared" si="7"/>
        <v>6.1264508928571493E-2</v>
      </c>
    </row>
    <row r="29" spans="2:25" ht="15">
      <c r="B29" s="36">
        <v>21</v>
      </c>
      <c r="C29" s="71">
        <f t="shared" si="0"/>
        <v>110980.6741108257</v>
      </c>
      <c r="D29" s="71"/>
      <c r="E29" s="36"/>
      <c r="F29" s="5"/>
      <c r="G29" s="36" t="s">
        <v>44</v>
      </c>
      <c r="H29" s="72">
        <v>110.15</v>
      </c>
      <c r="I29" s="72"/>
      <c r="J29" s="36">
        <v>35</v>
      </c>
      <c r="K29" s="75">
        <f t="shared" si="4"/>
        <v>3329.4202233247706</v>
      </c>
      <c r="L29" s="76"/>
      <c r="M29" s="4">
        <f>IF(J29="","",(K29/J29)/LOOKUP(RIGHT($D$2,3),定数!$A$6:$A$13,定数!$B$6:$B$13))</f>
        <v>0.95126292094993448</v>
      </c>
      <c r="N29" s="36"/>
      <c r="O29" s="5"/>
      <c r="P29" s="72">
        <v>110.52</v>
      </c>
      <c r="Q29" s="72"/>
      <c r="R29" s="73">
        <f>IF(P29="","",T29*M29*LOOKUP(RIGHT($D$2,3),定数!$A$6:$A$13,定数!$B$6:$B$13))</f>
        <v>-3519.6728075146657</v>
      </c>
      <c r="S29" s="73"/>
      <c r="T29" s="74">
        <f t="shared" si="5"/>
        <v>-36.999999999999034</v>
      </c>
      <c r="U29" s="74"/>
      <c r="V29" t="str">
        <f t="shared" si="8"/>
        <v/>
      </c>
      <c r="W29">
        <f t="shared" si="2"/>
        <v>1</v>
      </c>
      <c r="X29" s="29">
        <f t="shared" si="6"/>
        <v>111775.02480057593</v>
      </c>
      <c r="Y29" s="30">
        <f t="shared" si="7"/>
        <v>7.1066921359891344E-3</v>
      </c>
    </row>
    <row r="30" spans="2:25" ht="15">
      <c r="B30" s="36">
        <v>22</v>
      </c>
      <c r="C30" s="71">
        <f t="shared" si="0"/>
        <v>107461.00130331103</v>
      </c>
      <c r="D30" s="71"/>
      <c r="E30" s="36"/>
      <c r="F30" s="5"/>
      <c r="G30" s="36" t="s">
        <v>45</v>
      </c>
      <c r="H30" s="72">
        <v>111.46</v>
      </c>
      <c r="I30" s="72"/>
      <c r="J30" s="36">
        <v>39</v>
      </c>
      <c r="K30" s="75">
        <f t="shared" si="4"/>
        <v>3223.8300390993309</v>
      </c>
      <c r="L30" s="76"/>
      <c r="M30" s="4">
        <f>IF(J30="","",(K30/J30)/LOOKUP(RIGHT($D$2,3),定数!$A$6:$A$13,定数!$B$6:$B$13))</f>
        <v>0.82662308694854647</v>
      </c>
      <c r="N30" s="36"/>
      <c r="O30" s="5"/>
      <c r="P30" s="72">
        <v>112.21</v>
      </c>
      <c r="Q30" s="72"/>
      <c r="R30" s="73">
        <f>IF(P30="","",T30*M30*LOOKUP(RIGHT($D$2,3),定数!$A$6:$A$13,定数!$B$6:$B$13))</f>
        <v>6199.6731521140991</v>
      </c>
      <c r="S30" s="73"/>
      <c r="T30" s="74">
        <f t="shared" si="5"/>
        <v>75</v>
      </c>
      <c r="U30" s="74"/>
      <c r="V30" t="str">
        <f t="shared" si="8"/>
        <v/>
      </c>
      <c r="W30">
        <f t="shared" si="2"/>
        <v>0</v>
      </c>
      <c r="X30" s="29">
        <f t="shared" si="6"/>
        <v>111775.02480057593</v>
      </c>
      <c r="Y30" s="30">
        <f t="shared" si="7"/>
        <v>3.8595594185389714E-2</v>
      </c>
    </row>
    <row r="31" spans="2:25" ht="15">
      <c r="B31" s="36">
        <v>23</v>
      </c>
      <c r="C31" s="71">
        <f t="shared" si="0"/>
        <v>113660.67445542513</v>
      </c>
      <c r="D31" s="71"/>
      <c r="E31" s="36"/>
      <c r="F31" s="5"/>
      <c r="G31" s="36" t="s">
        <v>45</v>
      </c>
      <c r="H31" s="72">
        <v>111.97</v>
      </c>
      <c r="I31" s="72"/>
      <c r="J31" s="36">
        <v>59</v>
      </c>
      <c r="K31" s="75">
        <f t="shared" si="4"/>
        <v>3409.8202336627537</v>
      </c>
      <c r="L31" s="76"/>
      <c r="M31" s="4">
        <f>IF(J31="","",(K31/J31)/LOOKUP(RIGHT($D$2,3),定数!$A$6:$A$13,定数!$B$6:$B$13))</f>
        <v>0.57793563282419558</v>
      </c>
      <c r="N31" s="36"/>
      <c r="O31" s="5"/>
      <c r="P31" s="72">
        <v>113.13</v>
      </c>
      <c r="Q31" s="72"/>
      <c r="R31" s="73">
        <f>IF(P31="","",T31*M31*LOOKUP(RIGHT($D$2,3),定数!$A$6:$A$13,定数!$B$6:$B$13))</f>
        <v>6704.053340760649</v>
      </c>
      <c r="S31" s="73"/>
      <c r="T31" s="74">
        <f t="shared" si="5"/>
        <v>115.99999999999966</v>
      </c>
      <c r="U31" s="74"/>
      <c r="V31" t="str">
        <f t="shared" si="8"/>
        <v/>
      </c>
      <c r="W31">
        <f t="shared" si="2"/>
        <v>0</v>
      </c>
      <c r="X31" s="29">
        <f t="shared" si="6"/>
        <v>113660.67445542513</v>
      </c>
      <c r="Y31" s="30">
        <f t="shared" si="7"/>
        <v>0</v>
      </c>
    </row>
    <row r="32" spans="2:25" ht="15">
      <c r="B32" s="36">
        <v>24</v>
      </c>
      <c r="C32" s="71">
        <f t="shared" si="0"/>
        <v>120364.72779618579</v>
      </c>
      <c r="D32" s="71"/>
      <c r="E32" s="36"/>
      <c r="F32" s="5"/>
      <c r="G32" s="36" t="s">
        <v>45</v>
      </c>
      <c r="H32" s="72">
        <v>112.24</v>
      </c>
      <c r="I32" s="72"/>
      <c r="J32" s="36">
        <v>34</v>
      </c>
      <c r="K32" s="75">
        <f t="shared" si="4"/>
        <v>3610.9418338855735</v>
      </c>
      <c r="L32" s="76"/>
      <c r="M32" s="4">
        <f>IF(J32="","",(K32/J32)/LOOKUP(RIGHT($D$2,3),定数!$A$6:$A$13,定数!$B$6:$B$13))</f>
        <v>1.0620417158486981</v>
      </c>
      <c r="N32" s="36"/>
      <c r="O32" s="5"/>
      <c r="P32" s="72">
        <v>113.09</v>
      </c>
      <c r="Q32" s="72"/>
      <c r="R32" s="73">
        <f>IF(P32="","",T32*M32*LOOKUP(RIGHT($D$2,3),定数!$A$6:$A$13,定数!$B$6:$B$13))</f>
        <v>9027.3545847140249</v>
      </c>
      <c r="S32" s="73"/>
      <c r="T32" s="74">
        <f t="shared" si="5"/>
        <v>85.000000000000853</v>
      </c>
      <c r="U32" s="74"/>
      <c r="V32" t="str">
        <f t="shared" si="8"/>
        <v/>
      </c>
      <c r="W32">
        <f t="shared" si="2"/>
        <v>0</v>
      </c>
      <c r="X32" s="29">
        <f t="shared" si="6"/>
        <v>120364.72779618579</v>
      </c>
      <c r="Y32" s="30">
        <f t="shared" si="7"/>
        <v>0</v>
      </c>
    </row>
    <row r="33" spans="2:25" ht="15">
      <c r="B33" s="36">
        <v>25</v>
      </c>
      <c r="C33" s="71">
        <f t="shared" si="0"/>
        <v>129392.08238089981</v>
      </c>
      <c r="D33" s="71"/>
      <c r="E33" s="36"/>
      <c r="F33" s="5"/>
      <c r="G33" s="36" t="s">
        <v>45</v>
      </c>
      <c r="H33" s="72">
        <v>112.62</v>
      </c>
      <c r="I33" s="72"/>
      <c r="J33" s="36">
        <v>19</v>
      </c>
      <c r="K33" s="75">
        <f t="shared" si="4"/>
        <v>3881.7624714269941</v>
      </c>
      <c r="L33" s="76"/>
      <c r="M33" s="4">
        <f>IF(J33="","",(K33/J33)/LOOKUP(RIGHT($D$2,3),定数!$A$6:$A$13,定数!$B$6:$B$13))</f>
        <v>2.0430328796984178</v>
      </c>
      <c r="N33" s="36"/>
      <c r="O33" s="5"/>
      <c r="P33" s="72">
        <v>112.97</v>
      </c>
      <c r="Q33" s="72"/>
      <c r="R33" s="73">
        <f>IF(P33="","",T33*M33*LOOKUP(RIGHT($D$2,3),定数!$A$6:$A$13,定数!$B$6:$B$13))</f>
        <v>7150.6150789443464</v>
      </c>
      <c r="S33" s="73"/>
      <c r="T33" s="74">
        <f t="shared" si="5"/>
        <v>34.999999999999432</v>
      </c>
      <c r="U33" s="74"/>
      <c r="V33" t="str">
        <f t="shared" si="8"/>
        <v/>
      </c>
      <c r="W33">
        <f t="shared" si="2"/>
        <v>0</v>
      </c>
      <c r="X33" s="29">
        <f t="shared" si="6"/>
        <v>129392.08238089981</v>
      </c>
      <c r="Y33" s="30">
        <f t="shared" si="7"/>
        <v>0</v>
      </c>
    </row>
    <row r="34" spans="2:25" ht="15">
      <c r="B34" s="36">
        <v>26</v>
      </c>
      <c r="C34" s="71">
        <f t="shared" si="0"/>
        <v>136542.69745984414</v>
      </c>
      <c r="D34" s="71"/>
      <c r="E34" s="36"/>
      <c r="F34" s="5"/>
      <c r="G34" s="36" t="s">
        <v>45</v>
      </c>
      <c r="H34" s="72">
        <v>112.69</v>
      </c>
      <c r="I34" s="72"/>
      <c r="J34" s="36">
        <v>21</v>
      </c>
      <c r="K34" s="75">
        <f t="shared" si="4"/>
        <v>4096.2809237953243</v>
      </c>
      <c r="L34" s="76"/>
      <c r="M34" s="4">
        <f>IF(J34="","",(K34/J34)/LOOKUP(RIGHT($D$2,3),定数!$A$6:$A$13,定数!$B$6:$B$13))</f>
        <v>1.9506099637120593</v>
      </c>
      <c r="N34" s="36"/>
      <c r="O34" s="5"/>
      <c r="P34" s="72">
        <v>112.47</v>
      </c>
      <c r="Q34" s="72"/>
      <c r="R34" s="73">
        <f>IF(P34="","",T34*M34*LOOKUP(RIGHT($D$2,3),定数!$A$6:$A$13,定数!$B$6:$B$13))</f>
        <v>-4291.3419201665083</v>
      </c>
      <c r="S34" s="73"/>
      <c r="T34" s="74">
        <f t="shared" si="5"/>
        <v>-21.999999999999886</v>
      </c>
      <c r="U34" s="74"/>
      <c r="V34" t="str">
        <f t="shared" si="8"/>
        <v/>
      </c>
      <c r="W34">
        <f t="shared" si="2"/>
        <v>1</v>
      </c>
      <c r="X34" s="29">
        <f t="shared" si="6"/>
        <v>136542.69745984414</v>
      </c>
      <c r="Y34" s="30">
        <f t="shared" si="7"/>
        <v>0</v>
      </c>
    </row>
    <row r="35" spans="2:25" ht="15">
      <c r="B35" s="36">
        <v>27</v>
      </c>
      <c r="C35" s="71">
        <f t="shared" si="0"/>
        <v>132251.35553967764</v>
      </c>
      <c r="D35" s="71"/>
      <c r="E35" s="36"/>
      <c r="F35" s="5"/>
      <c r="G35" s="36" t="s">
        <v>45</v>
      </c>
      <c r="H35" s="72">
        <v>112.96</v>
      </c>
      <c r="I35" s="72"/>
      <c r="J35" s="36">
        <v>18</v>
      </c>
      <c r="K35" s="75">
        <f t="shared" si="4"/>
        <v>3967.5406661903289</v>
      </c>
      <c r="L35" s="76"/>
      <c r="M35" s="4">
        <f>IF(J35="","",(K35/J35)/LOOKUP(RIGHT($D$2,3),定数!$A$6:$A$13,定数!$B$6:$B$13))</f>
        <v>2.204189258994627</v>
      </c>
      <c r="N35" s="36"/>
      <c r="O35" s="5"/>
      <c r="P35" s="72">
        <v>112.77</v>
      </c>
      <c r="Q35" s="72"/>
      <c r="R35" s="73">
        <f>IF(P35="","",T35*M35*LOOKUP(RIGHT($D$2,3),定数!$A$6:$A$13,定数!$B$6:$B$13))</f>
        <v>-4187.9595920897418</v>
      </c>
      <c r="S35" s="73"/>
      <c r="T35" s="74">
        <f t="shared" si="5"/>
        <v>-18.999999999999773</v>
      </c>
      <c r="U35" s="74"/>
      <c r="V35" t="str">
        <f t="shared" si="8"/>
        <v/>
      </c>
      <c r="W35">
        <f t="shared" si="2"/>
        <v>2</v>
      </c>
      <c r="X35" s="29">
        <f t="shared" si="6"/>
        <v>136542.69745984414</v>
      </c>
      <c r="Y35" s="30">
        <f t="shared" si="7"/>
        <v>3.142857142857125E-2</v>
      </c>
    </row>
    <row r="36" spans="2:25" ht="15">
      <c r="B36" s="36">
        <v>28</v>
      </c>
      <c r="C36" s="71">
        <f t="shared" si="0"/>
        <v>128063.39594758789</v>
      </c>
      <c r="D36" s="71"/>
      <c r="E36" s="36"/>
      <c r="F36" s="5"/>
      <c r="G36" s="36" t="s">
        <v>45</v>
      </c>
      <c r="H36" s="72">
        <v>113.04</v>
      </c>
      <c r="I36" s="72"/>
      <c r="J36" s="36">
        <v>18</v>
      </c>
      <c r="K36" s="75">
        <f t="shared" si="4"/>
        <v>3841.9018784276368</v>
      </c>
      <c r="L36" s="76"/>
      <c r="M36" s="4">
        <f>IF(J36="","",(K36/J36)/LOOKUP(RIGHT($D$2,3),定数!$A$6:$A$13,定数!$B$6:$B$13))</f>
        <v>2.1343899324597984</v>
      </c>
      <c r="N36" s="36"/>
      <c r="O36" s="5"/>
      <c r="P36" s="72">
        <v>112.85</v>
      </c>
      <c r="Q36" s="72"/>
      <c r="R36" s="73">
        <f>IF(P36="","",T36*M36*LOOKUP(RIGHT($D$2,3),定数!$A$6:$A$13,定数!$B$6:$B$13))</f>
        <v>-4055.3408716738713</v>
      </c>
      <c r="S36" s="73"/>
      <c r="T36" s="74">
        <f t="shared" si="5"/>
        <v>-19.000000000001194</v>
      </c>
      <c r="U36" s="74"/>
      <c r="V36" t="str">
        <f t="shared" si="8"/>
        <v/>
      </c>
      <c r="W36">
        <f t="shared" si="2"/>
        <v>3</v>
      </c>
      <c r="X36" s="29">
        <f t="shared" si="6"/>
        <v>136542.69745984414</v>
      </c>
      <c r="Y36" s="30">
        <f t="shared" si="7"/>
        <v>6.2099999999999489E-2</v>
      </c>
    </row>
    <row r="37" spans="2:25" ht="15">
      <c r="B37" s="36">
        <v>29</v>
      </c>
      <c r="C37" s="71">
        <f t="shared" si="0"/>
        <v>124008.05507591402</v>
      </c>
      <c r="D37" s="71"/>
      <c r="E37" s="36"/>
      <c r="F37" s="5"/>
      <c r="G37" s="36" t="s">
        <v>44</v>
      </c>
      <c r="H37" s="72">
        <v>113.24</v>
      </c>
      <c r="I37" s="72"/>
      <c r="J37" s="36">
        <v>62</v>
      </c>
      <c r="K37" s="75">
        <f t="shared" si="4"/>
        <v>3720.2416522774201</v>
      </c>
      <c r="L37" s="76"/>
      <c r="M37" s="4">
        <f>IF(J37="","",(K37/J37)/LOOKUP(RIGHT($D$2,3),定数!$A$6:$A$13,定数!$B$6:$B$13))</f>
        <v>0.60003897617377744</v>
      </c>
      <c r="N37" s="36"/>
      <c r="O37" s="5"/>
      <c r="P37" s="72">
        <v>111.86</v>
      </c>
      <c r="Q37" s="72"/>
      <c r="R37" s="73">
        <f>IF(P37="","",T37*M37*LOOKUP(RIGHT($D$2,3),定数!$A$6:$A$13,定数!$B$6:$B$13))</f>
        <v>8280.5378711981011</v>
      </c>
      <c r="S37" s="73"/>
      <c r="T37" s="74">
        <f t="shared" si="5"/>
        <v>137.99999999999955</v>
      </c>
      <c r="U37" s="74"/>
      <c r="V37" t="str">
        <f t="shared" si="8"/>
        <v/>
      </c>
      <c r="W37">
        <f t="shared" si="2"/>
        <v>0</v>
      </c>
      <c r="X37" s="29">
        <f t="shared" si="6"/>
        <v>136542.69745984414</v>
      </c>
      <c r="Y37" s="30">
        <f t="shared" si="7"/>
        <v>9.1800166666668126E-2</v>
      </c>
    </row>
    <row r="38" spans="2:25" ht="15">
      <c r="B38" s="36">
        <v>30</v>
      </c>
      <c r="C38" s="71">
        <f t="shared" si="0"/>
        <v>132288.59294711211</v>
      </c>
      <c r="D38" s="71"/>
      <c r="E38" s="36"/>
      <c r="F38" s="5"/>
      <c r="G38" s="36" t="s">
        <v>44</v>
      </c>
      <c r="H38" s="72">
        <v>113</v>
      </c>
      <c r="I38" s="72"/>
      <c r="J38" s="36">
        <v>33</v>
      </c>
      <c r="K38" s="75">
        <f t="shared" si="4"/>
        <v>3968.6577884133631</v>
      </c>
      <c r="L38" s="76"/>
      <c r="M38" s="4">
        <f>IF(J38="","",(K38/J38)/LOOKUP(RIGHT($D$2,3),定数!$A$6:$A$13,定数!$B$6:$B$13))</f>
        <v>1.2026235722464735</v>
      </c>
      <c r="N38" s="36"/>
      <c r="O38" s="5"/>
      <c r="P38" s="72">
        <v>112.38</v>
      </c>
      <c r="Q38" s="72"/>
      <c r="R38" s="73">
        <f>IF(P38="","",T38*M38*LOOKUP(RIGHT($D$2,3),定数!$A$6:$A$13,定数!$B$6:$B$13))</f>
        <v>7456.2661479281896</v>
      </c>
      <c r="S38" s="73"/>
      <c r="T38" s="74">
        <f t="shared" si="5"/>
        <v>62.000000000000455</v>
      </c>
      <c r="U38" s="74"/>
      <c r="V38" t="str">
        <f t="shared" si="8"/>
        <v/>
      </c>
      <c r="W38">
        <f t="shared" si="2"/>
        <v>0</v>
      </c>
      <c r="X38" s="29">
        <f t="shared" si="6"/>
        <v>136542.69745984414</v>
      </c>
      <c r="Y38" s="30">
        <f t="shared" si="7"/>
        <v>3.1155855215055595E-2</v>
      </c>
    </row>
    <row r="39" spans="2:25" ht="15">
      <c r="B39" s="36">
        <v>31</v>
      </c>
      <c r="C39" s="71">
        <f t="shared" si="0"/>
        <v>139744.8590950403</v>
      </c>
      <c r="D39" s="71"/>
      <c r="E39" s="36"/>
      <c r="F39" s="5"/>
      <c r="G39" s="36" t="s">
        <v>44</v>
      </c>
      <c r="H39" s="72">
        <v>112.59</v>
      </c>
      <c r="I39" s="72"/>
      <c r="J39" s="36">
        <v>66</v>
      </c>
      <c r="K39" s="75">
        <f t="shared" si="4"/>
        <v>4192.3457728512085</v>
      </c>
      <c r="L39" s="76"/>
      <c r="M39" s="4">
        <f>IF(J39="","",(K39/J39)/LOOKUP(RIGHT($D$2,3),定数!$A$6:$A$13,定数!$B$6:$B$13))</f>
        <v>0.63520390497745582</v>
      </c>
      <c r="N39" s="36"/>
      <c r="O39" s="5"/>
      <c r="P39" s="72">
        <v>113.28</v>
      </c>
      <c r="Q39" s="72"/>
      <c r="R39" s="73">
        <f>IF(P39="","",T39*M39*LOOKUP(RIGHT($D$2,3),定数!$A$6:$A$13,定数!$B$6:$B$13))</f>
        <v>-4382.9069443444305</v>
      </c>
      <c r="S39" s="73"/>
      <c r="T39" s="74">
        <f t="shared" si="5"/>
        <v>-68.999999999999773</v>
      </c>
      <c r="U39" s="74"/>
      <c r="V39" t="str">
        <f t="shared" si="8"/>
        <v/>
      </c>
      <c r="W39">
        <f t="shared" si="2"/>
        <v>1</v>
      </c>
      <c r="X39" s="29">
        <f t="shared" si="6"/>
        <v>139744.8590950403</v>
      </c>
      <c r="Y39" s="30">
        <f t="shared" si="7"/>
        <v>0</v>
      </c>
    </row>
    <row r="40" spans="2:25" ht="15">
      <c r="B40" s="36">
        <v>32</v>
      </c>
      <c r="C40" s="71">
        <f t="shared" si="0"/>
        <v>135361.95215069587</v>
      </c>
      <c r="D40" s="71"/>
      <c r="E40" s="36"/>
      <c r="F40" s="5"/>
      <c r="G40" s="36" t="s">
        <v>44</v>
      </c>
      <c r="H40" s="72">
        <v>111.87</v>
      </c>
      <c r="I40" s="72"/>
      <c r="J40" s="36">
        <v>50</v>
      </c>
      <c r="K40" s="75">
        <f t="shared" si="4"/>
        <v>4060.8585645208759</v>
      </c>
      <c r="L40" s="76"/>
      <c r="M40" s="4">
        <f>IF(J40="","",(K40/J40)/LOOKUP(RIGHT($D$2,3),定数!$A$6:$A$13,定数!$B$6:$B$13))</f>
        <v>0.81217171290417522</v>
      </c>
      <c r="N40" s="36"/>
      <c r="O40" s="5"/>
      <c r="P40" s="72">
        <v>112.38</v>
      </c>
      <c r="Q40" s="72"/>
      <c r="R40" s="73">
        <f>IF(P40="","",T40*M40*LOOKUP(RIGHT($D$2,3),定数!$A$6:$A$13,定数!$B$6:$B$13))</f>
        <v>-4142.0757358112196</v>
      </c>
      <c r="S40" s="73"/>
      <c r="T40" s="74">
        <f t="shared" si="5"/>
        <v>-50.999999999999091</v>
      </c>
      <c r="U40" s="74"/>
      <c r="V40" t="str">
        <f t="shared" si="8"/>
        <v/>
      </c>
      <c r="W40">
        <f t="shared" si="2"/>
        <v>2</v>
      </c>
      <c r="X40" s="29">
        <f t="shared" si="6"/>
        <v>139744.8590950403</v>
      </c>
      <c r="Y40" s="30">
        <f t="shared" si="7"/>
        <v>3.136363636363626E-2</v>
      </c>
    </row>
    <row r="41" spans="2:25" ht="15">
      <c r="B41" s="36">
        <v>33</v>
      </c>
      <c r="C41" s="71">
        <f t="shared" si="0"/>
        <v>131219.87641488464</v>
      </c>
      <c r="D41" s="71"/>
      <c r="E41" s="36"/>
      <c r="F41" s="5"/>
      <c r="G41" s="36" t="s">
        <v>44</v>
      </c>
      <c r="H41" s="72">
        <v>111.64</v>
      </c>
      <c r="I41" s="72"/>
      <c r="J41" s="36">
        <v>40</v>
      </c>
      <c r="K41" s="75">
        <f t="shared" si="4"/>
        <v>3936.5962924465389</v>
      </c>
      <c r="L41" s="76"/>
      <c r="M41" s="4">
        <f>IF(J41="","",(K41/J41)/LOOKUP(RIGHT($D$2,3),定数!$A$6:$A$13,定数!$B$6:$B$13))</f>
        <v>0.9841490731116348</v>
      </c>
      <c r="N41" s="36"/>
      <c r="O41" s="5"/>
      <c r="P41" s="72">
        <v>112.05</v>
      </c>
      <c r="Q41" s="72"/>
      <c r="R41" s="73">
        <f>IF(P41="","",T41*M41*LOOKUP(RIGHT($D$2,3),定数!$A$6:$A$13,定数!$B$6:$B$13))</f>
        <v>-4035.0111997576691</v>
      </c>
      <c r="S41" s="73"/>
      <c r="T41" s="74">
        <f t="shared" si="5"/>
        <v>-40.999999999999659</v>
      </c>
      <c r="U41" s="74"/>
      <c r="V41" t="str">
        <f t="shared" si="8"/>
        <v/>
      </c>
      <c r="W41">
        <f t="shared" si="2"/>
        <v>3</v>
      </c>
      <c r="X41" s="29">
        <f t="shared" si="6"/>
        <v>139744.8590950403</v>
      </c>
      <c r="Y41" s="30">
        <f t="shared" si="7"/>
        <v>6.1003909090908581E-2</v>
      </c>
    </row>
    <row r="42" spans="2:25" ht="15">
      <c r="B42" s="36">
        <v>34</v>
      </c>
      <c r="C42" s="71">
        <f t="shared" si="0"/>
        <v>127184.86521512696</v>
      </c>
      <c r="D42" s="71"/>
      <c r="E42" s="36"/>
      <c r="F42" s="5"/>
      <c r="G42" s="36" t="s">
        <v>45</v>
      </c>
      <c r="H42" s="72">
        <v>113.5</v>
      </c>
      <c r="I42" s="72"/>
      <c r="J42" s="36">
        <v>31</v>
      </c>
      <c r="K42" s="75">
        <f t="shared" si="4"/>
        <v>3815.5459564538087</v>
      </c>
      <c r="L42" s="76"/>
      <c r="M42" s="4">
        <f>IF(J42="","",(K42/J42)/LOOKUP(RIGHT($D$2,3),定数!$A$6:$A$13,定数!$B$6:$B$13))</f>
        <v>1.2308212762754223</v>
      </c>
      <c r="N42" s="36"/>
      <c r="O42" s="5"/>
      <c r="P42" s="72">
        <v>113.17</v>
      </c>
      <c r="Q42" s="72"/>
      <c r="R42" s="73">
        <f>IF(P42="","",T42*M42*LOOKUP(RIGHT($D$2,3),定数!$A$6:$A$13,定数!$B$6:$B$13))</f>
        <v>-4061.7102117088725</v>
      </c>
      <c r="S42" s="73"/>
      <c r="T42" s="74">
        <f t="shared" si="5"/>
        <v>-32.999999999999829</v>
      </c>
      <c r="U42" s="74"/>
      <c r="V42" t="str">
        <f t="shared" si="8"/>
        <v/>
      </c>
      <c r="W42">
        <f t="shared" si="2"/>
        <v>4</v>
      </c>
      <c r="X42" s="29">
        <f t="shared" si="6"/>
        <v>139744.8590950403</v>
      </c>
      <c r="Y42" s="30">
        <f t="shared" si="7"/>
        <v>8.9878038886362921E-2</v>
      </c>
    </row>
    <row r="43" spans="2:25" ht="15">
      <c r="B43" s="36">
        <v>35</v>
      </c>
      <c r="C43" s="71">
        <f t="shared" si="0"/>
        <v>123123.1550034181</v>
      </c>
      <c r="D43" s="71"/>
      <c r="E43" s="36"/>
      <c r="F43" s="5"/>
      <c r="G43" s="36" t="s">
        <v>44</v>
      </c>
      <c r="H43" s="72">
        <v>112.82</v>
      </c>
      <c r="I43" s="72"/>
      <c r="J43" s="36">
        <v>57</v>
      </c>
      <c r="K43" s="75">
        <f t="shared" si="4"/>
        <v>3693.6946501025427</v>
      </c>
      <c r="L43" s="76"/>
      <c r="M43" s="4">
        <f>IF(J43="","",(K43/J43)/LOOKUP(RIGHT($D$2,3),定数!$A$6:$A$13,定数!$B$6:$B$13))</f>
        <v>0.6480166052811478</v>
      </c>
      <c r="N43" s="36"/>
      <c r="O43" s="5"/>
      <c r="P43" s="72">
        <v>113.41</v>
      </c>
      <c r="Q43" s="72"/>
      <c r="R43" s="73">
        <f>IF(P43="","",T43*M43*LOOKUP(RIGHT($D$2,3),定数!$A$6:$A$13,定数!$B$6:$B$13))</f>
        <v>-3823.2979711587946</v>
      </c>
      <c r="S43" s="73"/>
      <c r="T43" s="74">
        <f t="shared" si="5"/>
        <v>-59.000000000000341</v>
      </c>
      <c r="U43" s="74"/>
      <c r="V43" t="str">
        <f t="shared" si="8"/>
        <v/>
      </c>
      <c r="W43">
        <f t="shared" si="2"/>
        <v>5</v>
      </c>
      <c r="X43" s="29">
        <f t="shared" si="6"/>
        <v>139744.8590950403</v>
      </c>
      <c r="Y43" s="30">
        <f t="shared" si="7"/>
        <v>0.11894322409612079</v>
      </c>
    </row>
    <row r="44" spans="2:25" ht="15">
      <c r="B44" s="36">
        <v>36</v>
      </c>
      <c r="C44" s="71">
        <f t="shared" si="0"/>
        <v>119299.8570322593</v>
      </c>
      <c r="D44" s="71"/>
      <c r="E44" s="36"/>
      <c r="F44" s="5"/>
      <c r="G44" s="36" t="s">
        <v>44</v>
      </c>
      <c r="H44" s="72">
        <v>112.42</v>
      </c>
      <c r="I44" s="72"/>
      <c r="J44" s="36">
        <v>44</v>
      </c>
      <c r="K44" s="75">
        <f t="shared" si="4"/>
        <v>3578.9957109677789</v>
      </c>
      <c r="L44" s="76"/>
      <c r="M44" s="4">
        <f>IF(J44="","",(K44/J44)/LOOKUP(RIGHT($D$2,3),定数!$A$6:$A$13,定数!$B$6:$B$13))</f>
        <v>0.81340811612904063</v>
      </c>
      <c r="N44" s="36"/>
      <c r="O44" s="5"/>
      <c r="P44" s="72">
        <v>112.88</v>
      </c>
      <c r="Q44" s="72"/>
      <c r="R44" s="73">
        <f>IF(P44="","",T44*M44*LOOKUP(RIGHT($D$2,3),定数!$A$6:$A$13,定数!$B$6:$B$13))</f>
        <v>-3741.6773341935359</v>
      </c>
      <c r="S44" s="73"/>
      <c r="T44" s="74">
        <f t="shared" si="5"/>
        <v>-45.999999999999375</v>
      </c>
      <c r="U44" s="74"/>
      <c r="V44" t="str">
        <f t="shared" si="8"/>
        <v/>
      </c>
      <c r="W44">
        <f t="shared" si="2"/>
        <v>6</v>
      </c>
      <c r="X44" s="29">
        <f t="shared" si="6"/>
        <v>139744.8590950403</v>
      </c>
      <c r="Y44" s="30">
        <f t="shared" si="7"/>
        <v>0.14630235555839932</v>
      </c>
    </row>
    <row r="45" spans="2:25" ht="15">
      <c r="B45" s="36">
        <v>37</v>
      </c>
      <c r="C45" s="71">
        <f t="shared" si="0"/>
        <v>115558.17969806577</v>
      </c>
      <c r="D45" s="71"/>
      <c r="E45" s="36"/>
      <c r="F45" s="5"/>
      <c r="G45" s="36" t="s">
        <v>44</v>
      </c>
      <c r="H45" s="72">
        <v>112.94</v>
      </c>
      <c r="I45" s="72"/>
      <c r="J45" s="36">
        <v>17</v>
      </c>
      <c r="K45" s="75">
        <f t="shared" si="4"/>
        <v>3466.7453909419728</v>
      </c>
      <c r="L45" s="76"/>
      <c r="M45" s="4">
        <f>IF(J45="","",(K45/J45)/LOOKUP(RIGHT($D$2,3),定数!$A$6:$A$13,定数!$B$6:$B$13))</f>
        <v>2.0392619946717487</v>
      </c>
      <c r="N45" s="36"/>
      <c r="O45" s="5"/>
      <c r="P45" s="72">
        <v>113.13</v>
      </c>
      <c r="Q45" s="72"/>
      <c r="R45" s="73">
        <f>IF(P45="","",T45*M45*LOOKUP(RIGHT($D$2,3),定数!$A$6:$A$13,定数!$B$6:$B$13))</f>
        <v>-3874.5977898762758</v>
      </c>
      <c r="S45" s="73"/>
      <c r="T45" s="74">
        <f t="shared" si="5"/>
        <v>-18.999999999999773</v>
      </c>
      <c r="U45" s="74"/>
      <c r="V45" t="str">
        <f t="shared" si="8"/>
        <v/>
      </c>
      <c r="W45">
        <f t="shared" si="2"/>
        <v>7</v>
      </c>
      <c r="X45" s="29">
        <f t="shared" si="6"/>
        <v>139744.8590950403</v>
      </c>
      <c r="Y45" s="30">
        <f t="shared" si="7"/>
        <v>0.17307741804315824</v>
      </c>
    </row>
    <row r="46" spans="2:25" ht="15">
      <c r="B46" s="36">
        <v>38</v>
      </c>
      <c r="C46" s="71">
        <f t="shared" si="0"/>
        <v>111683.58190818949</v>
      </c>
      <c r="D46" s="71"/>
      <c r="E46" s="36"/>
      <c r="F46" s="5"/>
      <c r="G46" s="36" t="s">
        <v>44</v>
      </c>
      <c r="H46" s="72">
        <v>112</v>
      </c>
      <c r="I46" s="72"/>
      <c r="J46" s="36">
        <v>50</v>
      </c>
      <c r="K46" s="75">
        <f t="shared" si="4"/>
        <v>3350.5074572456847</v>
      </c>
      <c r="L46" s="76"/>
      <c r="M46" s="4">
        <f>IF(J46="","",(K46/J46)/LOOKUP(RIGHT($D$2,3),定数!$A$6:$A$13,定数!$B$6:$B$13))</f>
        <v>0.670101491449137</v>
      </c>
      <c r="N46" s="36"/>
      <c r="O46" s="5"/>
      <c r="P46" s="72">
        <v>110.82</v>
      </c>
      <c r="Q46" s="72"/>
      <c r="R46" s="73">
        <f>IF(P46="","",T46*M46*LOOKUP(RIGHT($D$2,3),定数!$A$6:$A$13,定数!$B$6:$B$13))</f>
        <v>7907.1975990998626</v>
      </c>
      <c r="S46" s="73"/>
      <c r="T46" s="74">
        <f t="shared" si="5"/>
        <v>118.00000000000068</v>
      </c>
      <c r="U46" s="74"/>
      <c r="V46" t="str">
        <f t="shared" si="8"/>
        <v/>
      </c>
      <c r="W46">
        <f t="shared" si="2"/>
        <v>0</v>
      </c>
      <c r="X46" s="29">
        <f t="shared" si="6"/>
        <v>139744.8590950403</v>
      </c>
      <c r="Y46" s="30">
        <f t="shared" si="7"/>
        <v>0.20080364579112264</v>
      </c>
    </row>
    <row r="47" spans="2:25" ht="15">
      <c r="B47" s="36">
        <v>39</v>
      </c>
      <c r="C47" s="71">
        <f t="shared" si="0"/>
        <v>119590.77950728935</v>
      </c>
      <c r="D47" s="71"/>
      <c r="E47" s="36"/>
      <c r="F47" s="5"/>
      <c r="G47" s="36" t="s">
        <v>44</v>
      </c>
      <c r="H47" s="72">
        <v>119.33</v>
      </c>
      <c r="I47" s="72"/>
      <c r="J47" s="36">
        <v>37</v>
      </c>
      <c r="K47" s="75">
        <f t="shared" si="4"/>
        <v>3587.7233852186805</v>
      </c>
      <c r="L47" s="76"/>
      <c r="M47" s="4">
        <f>IF(J47="","",(K47/J47)/LOOKUP(RIGHT($D$2,3),定数!$A$6:$A$13,定数!$B$6:$B$13))</f>
        <v>0.96965496897802184</v>
      </c>
      <c r="N47" s="36"/>
      <c r="O47" s="5"/>
      <c r="P47" s="72">
        <v>117.89</v>
      </c>
      <c r="Q47" s="72"/>
      <c r="R47" s="73">
        <f>IF(P47="","",T47*M47*LOOKUP(RIGHT($D$2,3),定数!$A$6:$A$13,定数!$B$6:$B$13))</f>
        <v>13963.031553283492</v>
      </c>
      <c r="S47" s="73"/>
      <c r="T47" s="74">
        <f t="shared" si="5"/>
        <v>143.99999999999977</v>
      </c>
      <c r="U47" s="74"/>
      <c r="V47" t="str">
        <f t="shared" si="8"/>
        <v/>
      </c>
      <c r="W47">
        <f t="shared" si="2"/>
        <v>0</v>
      </c>
      <c r="X47" s="29">
        <f t="shared" si="6"/>
        <v>139744.8590950403</v>
      </c>
      <c r="Y47" s="30">
        <f t="shared" si="7"/>
        <v>0.14422054391313377</v>
      </c>
    </row>
    <row r="48" spans="2:25" ht="15">
      <c r="B48" s="36">
        <v>40</v>
      </c>
      <c r="C48" s="71">
        <f t="shared" si="0"/>
        <v>133553.81106057283</v>
      </c>
      <c r="D48" s="71"/>
      <c r="E48" s="36"/>
      <c r="F48" s="5"/>
      <c r="G48" s="36" t="s">
        <v>44</v>
      </c>
      <c r="H48" s="72">
        <v>117.4</v>
      </c>
      <c r="I48" s="72"/>
      <c r="J48" s="36">
        <v>39</v>
      </c>
      <c r="K48" s="75">
        <f t="shared" si="4"/>
        <v>4006.6143318171848</v>
      </c>
      <c r="L48" s="76"/>
      <c r="M48" s="4">
        <f>IF(J48="","",(K48/J48)/LOOKUP(RIGHT($D$2,3),定数!$A$6:$A$13,定数!$B$6:$B$13))</f>
        <v>1.0273370081582527</v>
      </c>
      <c r="N48" s="36"/>
      <c r="O48" s="5"/>
      <c r="P48" s="72">
        <v>117.81</v>
      </c>
      <c r="Q48" s="72"/>
      <c r="R48" s="73">
        <f>IF(P48="","",T48*M48*LOOKUP(RIGHT($D$2,3),定数!$A$6:$A$13,定数!$B$6:$B$13))</f>
        <v>-4212.0817334488011</v>
      </c>
      <c r="S48" s="73"/>
      <c r="T48" s="74">
        <f t="shared" si="5"/>
        <v>-40.999999999999659</v>
      </c>
      <c r="U48" s="74"/>
      <c r="V48" t="str">
        <f t="shared" si="8"/>
        <v/>
      </c>
      <c r="W48">
        <f t="shared" si="2"/>
        <v>1</v>
      </c>
      <c r="X48" s="29">
        <f t="shared" si="6"/>
        <v>139744.8590950403</v>
      </c>
      <c r="Y48" s="30">
        <f t="shared" si="7"/>
        <v>4.4302510121370209E-2</v>
      </c>
    </row>
    <row r="49" spans="2:25" ht="15">
      <c r="B49" s="36">
        <v>41</v>
      </c>
      <c r="C49" s="71">
        <f t="shared" si="0"/>
        <v>129341.72932712403</v>
      </c>
      <c r="D49" s="71"/>
      <c r="E49" s="36"/>
      <c r="F49" s="5"/>
      <c r="G49" s="36" t="s">
        <v>44</v>
      </c>
      <c r="H49" s="72">
        <v>116.7</v>
      </c>
      <c r="I49" s="72"/>
      <c r="J49" s="36">
        <v>85</v>
      </c>
      <c r="K49" s="75">
        <f t="shared" si="4"/>
        <v>3880.2518798137207</v>
      </c>
      <c r="L49" s="76"/>
      <c r="M49" s="4">
        <f>IF(J49="","",(K49/J49)/LOOKUP(RIGHT($D$2,3),定数!$A$6:$A$13,定数!$B$6:$B$13))</f>
        <v>0.45650022115455535</v>
      </c>
      <c r="N49" s="36"/>
      <c r="O49" s="5"/>
      <c r="P49" s="72">
        <v>115.09</v>
      </c>
      <c r="Q49" s="72"/>
      <c r="R49" s="73">
        <f>IF(P49="","",T49*M49*LOOKUP(RIGHT($D$2,3),定数!$A$6:$A$13,定数!$B$6:$B$13))</f>
        <v>7349.6535605883382</v>
      </c>
      <c r="S49" s="73"/>
      <c r="T49" s="74">
        <f t="shared" si="5"/>
        <v>160.99999999999994</v>
      </c>
      <c r="U49" s="74"/>
      <c r="V49" t="str">
        <f t="shared" si="8"/>
        <v/>
      </c>
      <c r="W49">
        <f t="shared" si="2"/>
        <v>0</v>
      </c>
      <c r="X49" s="29">
        <f t="shared" si="6"/>
        <v>139744.8590950403</v>
      </c>
      <c r="Y49" s="30">
        <f t="shared" si="7"/>
        <v>7.4443738648311331E-2</v>
      </c>
    </row>
    <row r="50" spans="2:25" ht="15">
      <c r="B50" s="36">
        <v>42</v>
      </c>
      <c r="C50" s="71">
        <f t="shared" si="0"/>
        <v>136691.38288771236</v>
      </c>
      <c r="D50" s="71"/>
      <c r="E50" s="36"/>
      <c r="F50" s="5"/>
      <c r="G50" s="36" t="s">
        <v>44</v>
      </c>
      <c r="H50" s="72">
        <v>113.45</v>
      </c>
      <c r="I50" s="72"/>
      <c r="J50" s="36">
        <v>49</v>
      </c>
      <c r="K50" s="75">
        <f t="shared" si="4"/>
        <v>4100.7414866313702</v>
      </c>
      <c r="L50" s="76"/>
      <c r="M50" s="4">
        <f>IF(J50="","",(K50/J50)/LOOKUP(RIGHT($D$2,3),定数!$A$6:$A$13,定数!$B$6:$B$13))</f>
        <v>0.83688601767987147</v>
      </c>
      <c r="N50" s="36"/>
      <c r="O50" s="5"/>
      <c r="P50" s="72">
        <v>112.35</v>
      </c>
      <c r="Q50" s="72"/>
      <c r="R50" s="73">
        <f>IF(P50="","",T50*M50*LOOKUP(RIGHT($D$2,3),定数!$A$6:$A$13,定数!$B$6:$B$13))</f>
        <v>9205.7461944786573</v>
      </c>
      <c r="S50" s="73"/>
      <c r="T50" s="74">
        <f t="shared" si="5"/>
        <v>110.00000000000085</v>
      </c>
      <c r="U50" s="74"/>
      <c r="V50" t="str">
        <f t="shared" si="8"/>
        <v/>
      </c>
      <c r="W50">
        <f t="shared" si="2"/>
        <v>0</v>
      </c>
      <c r="X50" s="29">
        <f t="shared" si="6"/>
        <v>139744.8590950403</v>
      </c>
      <c r="Y50" s="30">
        <f t="shared" si="7"/>
        <v>2.1850365209150735E-2</v>
      </c>
    </row>
    <row r="51" spans="2:25" ht="15">
      <c r="B51" s="36">
        <v>43</v>
      </c>
      <c r="C51" s="71">
        <f t="shared" si="0"/>
        <v>145897.12908219101</v>
      </c>
      <c r="D51" s="71"/>
      <c r="E51" s="36"/>
      <c r="F51" s="5"/>
      <c r="G51" s="36" t="s">
        <v>44</v>
      </c>
      <c r="H51" s="72">
        <v>111.33</v>
      </c>
      <c r="I51" s="72"/>
      <c r="J51" s="36">
        <v>25</v>
      </c>
      <c r="K51" s="75">
        <f t="shared" si="4"/>
        <v>4376.9138724657305</v>
      </c>
      <c r="L51" s="76"/>
      <c r="M51" s="4">
        <f>IF(J51="","",(K51/J51)/LOOKUP(RIGHT($D$2,3),定数!$A$6:$A$13,定数!$B$6:$B$13))</f>
        <v>1.7507655489862921</v>
      </c>
      <c r="N51" s="36"/>
      <c r="O51" s="5"/>
      <c r="P51" s="72">
        <v>111.57</v>
      </c>
      <c r="Q51" s="72"/>
      <c r="R51" s="73">
        <f>IF(P51="","",T51*M51*LOOKUP(RIGHT($D$2,3),定数!$A$6:$A$13,定数!$B$6:$B$13))</f>
        <v>-4201.8373175670113</v>
      </c>
      <c r="S51" s="73"/>
      <c r="T51" s="74">
        <f t="shared" si="5"/>
        <v>-23.999999999999488</v>
      </c>
      <c r="U51" s="74"/>
      <c r="V51" t="str">
        <f t="shared" si="8"/>
        <v/>
      </c>
      <c r="W51">
        <f t="shared" si="2"/>
        <v>1</v>
      </c>
      <c r="X51" s="29">
        <f t="shared" si="6"/>
        <v>145897.12908219101</v>
      </c>
      <c r="Y51" s="30">
        <f t="shared" si="7"/>
        <v>0</v>
      </c>
    </row>
    <row r="52" spans="2:25" ht="15">
      <c r="B52" s="36">
        <v>44</v>
      </c>
      <c r="C52" s="71">
        <f t="shared" si="0"/>
        <v>141695.29176462401</v>
      </c>
      <c r="D52" s="71"/>
      <c r="E52" s="36"/>
      <c r="F52" s="5"/>
      <c r="G52" s="36" t="s">
        <v>45</v>
      </c>
      <c r="H52" s="72">
        <v>113.75</v>
      </c>
      <c r="I52" s="72"/>
      <c r="J52" s="36">
        <v>40</v>
      </c>
      <c r="K52" s="75">
        <f t="shared" si="4"/>
        <v>4250.8587529387205</v>
      </c>
      <c r="L52" s="76"/>
      <c r="M52" s="4">
        <f>IF(J52="","",(K52/J52)/LOOKUP(RIGHT($D$2,3),定数!$A$6:$A$13,定数!$B$6:$B$13))</f>
        <v>1.0627146882346801</v>
      </c>
      <c r="N52" s="36"/>
      <c r="O52" s="5"/>
      <c r="P52" s="72">
        <v>113.34</v>
      </c>
      <c r="Q52" s="72"/>
      <c r="R52" s="73">
        <f>IF(P52="","",T52*M52*LOOKUP(RIGHT($D$2,3),定数!$A$6:$A$13,定数!$B$6:$B$13))</f>
        <v>-4357.1302217621524</v>
      </c>
      <c r="S52" s="73"/>
      <c r="T52" s="74">
        <f t="shared" si="5"/>
        <v>-40.999999999999659</v>
      </c>
      <c r="U52" s="74"/>
      <c r="V52" t="str">
        <f t="shared" si="8"/>
        <v/>
      </c>
      <c r="W52">
        <f t="shared" si="2"/>
        <v>2</v>
      </c>
      <c r="X52" s="29">
        <f t="shared" si="6"/>
        <v>145897.12908219101</v>
      </c>
      <c r="Y52" s="30">
        <f t="shared" si="7"/>
        <v>2.8799999999999271E-2</v>
      </c>
    </row>
    <row r="53" spans="2:25" ht="15">
      <c r="B53" s="36">
        <v>45</v>
      </c>
      <c r="C53" s="71">
        <f t="shared" si="0"/>
        <v>137338.16154286187</v>
      </c>
      <c r="D53" s="71"/>
      <c r="E53" s="36"/>
      <c r="F53" s="5"/>
      <c r="G53" s="36" t="s">
        <v>44</v>
      </c>
      <c r="H53" s="72">
        <v>112.14</v>
      </c>
      <c r="I53" s="72"/>
      <c r="J53" s="36">
        <v>50</v>
      </c>
      <c r="K53" s="75">
        <f t="shared" si="4"/>
        <v>4120.1448462858561</v>
      </c>
      <c r="L53" s="76"/>
      <c r="M53" s="4">
        <f>IF(J53="","",(K53/J53)/LOOKUP(RIGHT($D$2,3),定数!$A$6:$A$13,定数!$B$6:$B$13))</f>
        <v>0.82402896925717128</v>
      </c>
      <c r="N53" s="36"/>
      <c r="O53" s="5"/>
      <c r="P53" s="72">
        <v>111.17</v>
      </c>
      <c r="Q53" s="72"/>
      <c r="R53" s="73">
        <f>IF(P53="","",T53*M53*LOOKUP(RIGHT($D$2,3),定数!$A$6:$A$13,定数!$B$6:$B$13))</f>
        <v>7993.0810017945514</v>
      </c>
      <c r="S53" s="73"/>
      <c r="T53" s="74">
        <f t="shared" si="5"/>
        <v>96.999999999999886</v>
      </c>
      <c r="U53" s="74"/>
      <c r="V53" t="str">
        <f t="shared" si="8"/>
        <v/>
      </c>
      <c r="W53">
        <f t="shared" si="2"/>
        <v>0</v>
      </c>
      <c r="X53" s="29">
        <f t="shared" si="6"/>
        <v>145897.12908219101</v>
      </c>
      <c r="Y53" s="30">
        <f t="shared" si="7"/>
        <v>5.8664399999998951E-2</v>
      </c>
    </row>
    <row r="54" spans="2:25" ht="15">
      <c r="B54" s="36">
        <v>46</v>
      </c>
      <c r="C54" s="71">
        <f t="shared" si="0"/>
        <v>145331.24254465642</v>
      </c>
      <c r="D54" s="71"/>
      <c r="E54" s="36"/>
      <c r="F54" s="5"/>
      <c r="G54" s="36" t="s">
        <v>44</v>
      </c>
      <c r="H54" s="72">
        <v>108.45</v>
      </c>
      <c r="I54" s="72"/>
      <c r="J54" s="36">
        <v>51</v>
      </c>
      <c r="K54" s="75">
        <f t="shared" si="4"/>
        <v>4359.9372763396923</v>
      </c>
      <c r="L54" s="76"/>
      <c r="M54" s="4">
        <f>IF(J54="","",(K54/J54)/LOOKUP(RIGHT($D$2,3),定数!$A$6:$A$13,定数!$B$6:$B$13))</f>
        <v>0.8548896620273907</v>
      </c>
      <c r="N54" s="36"/>
      <c r="O54" s="5"/>
      <c r="P54" s="72">
        <v>108.98</v>
      </c>
      <c r="Q54" s="72"/>
      <c r="R54" s="73">
        <f>IF(P54="","",T54*M54*LOOKUP(RIGHT($D$2,3),定数!$A$6:$A$13,定数!$B$6:$B$13))</f>
        <v>-4530.9152087451803</v>
      </c>
      <c r="S54" s="73"/>
      <c r="T54" s="74">
        <f t="shared" si="5"/>
        <v>-53.000000000000114</v>
      </c>
      <c r="U54" s="74"/>
      <c r="V54" t="str">
        <f t="shared" si="8"/>
        <v/>
      </c>
      <c r="W54">
        <f t="shared" si="2"/>
        <v>1</v>
      </c>
      <c r="X54" s="29">
        <f t="shared" si="6"/>
        <v>145897.12908219101</v>
      </c>
      <c r="Y54" s="30">
        <f t="shared" si="7"/>
        <v>3.878668079999037E-3</v>
      </c>
    </row>
    <row r="55" spans="2:25" ht="15">
      <c r="B55" s="36">
        <v>47</v>
      </c>
      <c r="C55" s="71">
        <f t="shared" si="0"/>
        <v>140800.32733591122</v>
      </c>
      <c r="D55" s="71"/>
      <c r="E55" s="36"/>
      <c r="F55" s="5"/>
      <c r="G55" s="36" t="s">
        <v>45</v>
      </c>
      <c r="H55" s="72">
        <v>109.47</v>
      </c>
      <c r="I55" s="72"/>
      <c r="J55" s="36">
        <v>36</v>
      </c>
      <c r="K55" s="75">
        <f t="shared" si="4"/>
        <v>4224.0098200773364</v>
      </c>
      <c r="L55" s="76"/>
      <c r="M55" s="4">
        <f>IF(J55="","",(K55/J55)/LOOKUP(RIGHT($D$2,3),定数!$A$6:$A$13,定数!$B$6:$B$13))</f>
        <v>1.1733360611325936</v>
      </c>
      <c r="N55" s="36"/>
      <c r="O55" s="5"/>
      <c r="P55" s="72">
        <v>109.1</v>
      </c>
      <c r="Q55" s="72"/>
      <c r="R55" s="73">
        <f>IF(P55="","",T55*M55*LOOKUP(RIGHT($D$2,3),定数!$A$6:$A$13,定数!$B$6:$B$13))</f>
        <v>-4341.3434261906496</v>
      </c>
      <c r="S55" s="73"/>
      <c r="T55" s="74">
        <f t="shared" si="5"/>
        <v>-37.000000000000455</v>
      </c>
      <c r="U55" s="74"/>
      <c r="V55" t="str">
        <f t="shared" si="8"/>
        <v/>
      </c>
      <c r="W55">
        <f t="shared" si="2"/>
        <v>2</v>
      </c>
      <c r="X55" s="29">
        <f t="shared" si="6"/>
        <v>145897.12908219101</v>
      </c>
      <c r="Y55" s="30">
        <f t="shared" si="7"/>
        <v>3.4934215486916886E-2</v>
      </c>
    </row>
    <row r="56" spans="2:25" ht="15">
      <c r="B56" s="36">
        <v>48</v>
      </c>
      <c r="C56" s="71">
        <f t="shared" si="0"/>
        <v>136458.98390972058</v>
      </c>
      <c r="D56" s="71"/>
      <c r="E56" s="36"/>
      <c r="F56" s="5"/>
      <c r="G56" s="36" t="s">
        <v>45</v>
      </c>
      <c r="H56" s="72">
        <v>109.37</v>
      </c>
      <c r="I56" s="72"/>
      <c r="J56" s="36">
        <v>44</v>
      </c>
      <c r="K56" s="75">
        <f t="shared" si="4"/>
        <v>4093.7695172916174</v>
      </c>
      <c r="L56" s="76"/>
      <c r="M56" s="4">
        <f>IF(J56="","",(K56/J56)/LOOKUP(RIGHT($D$2,3),定数!$A$6:$A$13,定数!$B$6:$B$13))</f>
        <v>0.93040216302082213</v>
      </c>
      <c r="N56" s="36"/>
      <c r="O56" s="5"/>
      <c r="P56" s="72">
        <v>110.56</v>
      </c>
      <c r="Q56" s="72"/>
      <c r="R56" s="73">
        <f>IF(P56="","",T56*M56*LOOKUP(RIGHT($D$2,3),定数!$A$6:$A$13,定数!$B$6:$B$13))</f>
        <v>11071.785739947762</v>
      </c>
      <c r="S56" s="73"/>
      <c r="T56" s="74">
        <f t="shared" si="5"/>
        <v>118.99999999999977</v>
      </c>
      <c r="U56" s="74"/>
      <c r="V56" t="str">
        <f t="shared" si="8"/>
        <v/>
      </c>
      <c r="W56">
        <f t="shared" si="2"/>
        <v>0</v>
      </c>
      <c r="X56" s="29">
        <f t="shared" si="6"/>
        <v>145897.12908219101</v>
      </c>
      <c r="Y56" s="30">
        <f t="shared" si="7"/>
        <v>6.4690410509403828E-2</v>
      </c>
    </row>
    <row r="57" spans="2:25" ht="15">
      <c r="B57" s="36">
        <v>49</v>
      </c>
      <c r="C57" s="71">
        <f t="shared" si="0"/>
        <v>147530.76964966833</v>
      </c>
      <c r="D57" s="71"/>
      <c r="E57" s="36"/>
      <c r="F57" s="5"/>
      <c r="G57" s="36" t="s">
        <v>44</v>
      </c>
      <c r="H57" s="72">
        <v>108.49</v>
      </c>
      <c r="I57" s="72"/>
      <c r="J57" s="36">
        <v>65</v>
      </c>
      <c r="K57" s="75">
        <f t="shared" si="4"/>
        <v>4425.9230894900502</v>
      </c>
      <c r="L57" s="76"/>
      <c r="M57" s="4">
        <f>IF(J57="","",(K57/J57)/LOOKUP(RIGHT($D$2,3),定数!$A$6:$A$13,定数!$B$6:$B$13))</f>
        <v>0.68091124453693086</v>
      </c>
      <c r="N57" s="36"/>
      <c r="O57" s="5"/>
      <c r="P57" s="72">
        <v>107.21</v>
      </c>
      <c r="Q57" s="72"/>
      <c r="R57" s="73">
        <f>IF(P57="","",T57*M57*LOOKUP(RIGHT($D$2,3),定数!$A$6:$A$13,定数!$B$6:$B$13))</f>
        <v>8715.663930072722</v>
      </c>
      <c r="S57" s="73"/>
      <c r="T57" s="74">
        <f t="shared" si="5"/>
        <v>128.00000000000011</v>
      </c>
      <c r="U57" s="74"/>
      <c r="V57" t="str">
        <f t="shared" si="8"/>
        <v/>
      </c>
      <c r="W57">
        <f t="shared" si="2"/>
        <v>0</v>
      </c>
      <c r="X57" s="29">
        <f t="shared" si="6"/>
        <v>147530.76964966833</v>
      </c>
      <c r="Y57" s="30">
        <f t="shared" si="7"/>
        <v>0</v>
      </c>
    </row>
    <row r="58" spans="2:25" ht="15">
      <c r="B58" s="36">
        <v>50</v>
      </c>
      <c r="C58" s="71">
        <f t="shared" si="0"/>
        <v>156246.43357974105</v>
      </c>
      <c r="D58" s="71"/>
      <c r="E58" s="36"/>
      <c r="F58" s="5"/>
      <c r="G58" s="36" t="s">
        <v>44</v>
      </c>
      <c r="H58" s="72">
        <v>107.52</v>
      </c>
      <c r="I58" s="72"/>
      <c r="J58" s="36">
        <v>150</v>
      </c>
      <c r="K58" s="75">
        <f t="shared" si="4"/>
        <v>4687.3930073922311</v>
      </c>
      <c r="L58" s="76"/>
      <c r="M58" s="4">
        <f>IF(J58="","",(K58/J58)/LOOKUP(RIGHT($D$2,3),定数!$A$6:$A$13,定数!$B$6:$B$13))</f>
        <v>0.3124928671594821</v>
      </c>
      <c r="N58" s="36"/>
      <c r="O58" s="5"/>
      <c r="P58" s="72">
        <v>104.54</v>
      </c>
      <c r="Q58" s="72"/>
      <c r="R58" s="73">
        <f>IF(P58="","",T58*M58*LOOKUP(RIGHT($D$2,3),定数!$A$6:$A$13,定数!$B$6:$B$13))</f>
        <v>9312.2874413525351</v>
      </c>
      <c r="S58" s="73"/>
      <c r="T58" s="74">
        <f t="shared" si="5"/>
        <v>297.99999999999898</v>
      </c>
      <c r="U58" s="74"/>
      <c r="V58" t="str">
        <f t="shared" si="8"/>
        <v/>
      </c>
      <c r="W58">
        <f t="shared" si="2"/>
        <v>0</v>
      </c>
      <c r="X58" s="29">
        <f t="shared" si="6"/>
        <v>156246.43357974105</v>
      </c>
      <c r="Y58" s="30">
        <f t="shared" si="7"/>
        <v>0</v>
      </c>
    </row>
    <row r="59" spans="2:25" ht="15">
      <c r="B59" s="36">
        <v>51</v>
      </c>
      <c r="C59" s="71">
        <f t="shared" si="0"/>
        <v>165558.72102109357</v>
      </c>
      <c r="D59" s="71"/>
      <c r="E59" s="36"/>
      <c r="F59" s="5"/>
      <c r="G59" s="36" t="s">
        <v>44</v>
      </c>
      <c r="H59" s="72">
        <v>105.94</v>
      </c>
      <c r="I59" s="72"/>
      <c r="J59" s="36">
        <v>50</v>
      </c>
      <c r="K59" s="75">
        <f t="shared" si="4"/>
        <v>4966.7616306328073</v>
      </c>
      <c r="L59" s="76"/>
      <c r="M59" s="4">
        <f>IF(J59="","",(K59/J59)/LOOKUP(RIGHT($D$2,3),定数!$A$6:$A$13,定数!$B$6:$B$13))</f>
        <v>0.99335232612656144</v>
      </c>
      <c r="N59" s="36"/>
      <c r="O59" s="5"/>
      <c r="P59" s="72">
        <v>105</v>
      </c>
      <c r="Q59" s="72"/>
      <c r="R59" s="73">
        <f>IF(P59="","",T59*M59*LOOKUP(RIGHT($D$2,3),定数!$A$6:$A$13,定数!$B$6:$B$13))</f>
        <v>9337.5118655896549</v>
      </c>
      <c r="S59" s="73"/>
      <c r="T59" s="74">
        <f t="shared" si="5"/>
        <v>93.999999999999773</v>
      </c>
      <c r="U59" s="74"/>
      <c r="V59" t="str">
        <f t="shared" si="8"/>
        <v/>
      </c>
      <c r="W59">
        <f t="shared" si="2"/>
        <v>0</v>
      </c>
      <c r="X59" s="29">
        <f t="shared" si="6"/>
        <v>165558.72102109357</v>
      </c>
      <c r="Y59" s="30">
        <f t="shared" si="7"/>
        <v>0</v>
      </c>
    </row>
    <row r="60" spans="2:25" ht="15">
      <c r="B60" s="36">
        <v>52</v>
      </c>
      <c r="C60" s="71">
        <f t="shared" si="0"/>
        <v>174896.23288668322</v>
      </c>
      <c r="D60" s="71"/>
      <c r="E60" s="36"/>
      <c r="F60" s="5"/>
      <c r="G60" s="36" t="s">
        <v>44</v>
      </c>
      <c r="H60" s="72">
        <v>105.54</v>
      </c>
      <c r="I60" s="72"/>
      <c r="J60" s="36">
        <v>50</v>
      </c>
      <c r="K60" s="75">
        <f t="shared" si="4"/>
        <v>5246.8869866004961</v>
      </c>
      <c r="L60" s="76"/>
      <c r="M60" s="4">
        <f>IF(J60="","",(K60/J60)/LOOKUP(RIGHT($D$2,3),定数!$A$6:$A$13,定数!$B$6:$B$13))</f>
        <v>1.0493773973200993</v>
      </c>
      <c r="N60" s="36"/>
      <c r="O60" s="5"/>
      <c r="P60" s="72">
        <v>104.06</v>
      </c>
      <c r="Q60" s="72"/>
      <c r="R60" s="73">
        <f>IF(P60="","",T60*M60*LOOKUP(RIGHT($D$2,3),定数!$A$6:$A$13,定数!$B$6:$B$13))</f>
        <v>15530.78548033751</v>
      </c>
      <c r="S60" s="73"/>
      <c r="T60" s="74">
        <f t="shared" si="5"/>
        <v>148.0000000000004</v>
      </c>
      <c r="U60" s="74"/>
      <c r="V60" t="str">
        <f t="shared" si="8"/>
        <v/>
      </c>
      <c r="W60">
        <f t="shared" si="2"/>
        <v>0</v>
      </c>
      <c r="X60" s="29">
        <f t="shared" si="6"/>
        <v>174896.23288668322</v>
      </c>
      <c r="Y60" s="30">
        <f t="shared" si="7"/>
        <v>0</v>
      </c>
    </row>
    <row r="61" spans="2:25" ht="15">
      <c r="B61" s="36">
        <v>53</v>
      </c>
      <c r="C61" s="71">
        <f t="shared" si="0"/>
        <v>190427.01836702073</v>
      </c>
      <c r="D61" s="71"/>
      <c r="E61" s="36"/>
      <c r="F61" s="5"/>
      <c r="G61" s="36" t="s">
        <v>44</v>
      </c>
      <c r="H61" s="72">
        <v>104.12</v>
      </c>
      <c r="I61" s="72"/>
      <c r="J61" s="36">
        <v>69</v>
      </c>
      <c r="K61" s="75">
        <f t="shared" si="4"/>
        <v>5712.8105510106216</v>
      </c>
      <c r="L61" s="76"/>
      <c r="M61" s="4">
        <f>IF(J61="","",(K61/J61)/LOOKUP(RIGHT($D$2,3),定数!$A$6:$A$13,定数!$B$6:$B$13))</f>
        <v>0.82794355811748133</v>
      </c>
      <c r="N61" s="36"/>
      <c r="O61" s="5"/>
      <c r="P61" s="72">
        <v>104.83</v>
      </c>
      <c r="Q61" s="72"/>
      <c r="R61" s="73">
        <f>IF(P61="","",T61*M61*LOOKUP(RIGHT($D$2,3),定数!$A$6:$A$13,定数!$B$6:$B$13))</f>
        <v>-5878.399262634066</v>
      </c>
      <c r="S61" s="73"/>
      <c r="T61" s="74">
        <f t="shared" si="5"/>
        <v>-70.999999999999375</v>
      </c>
      <c r="U61" s="74"/>
      <c r="V61" t="str">
        <f t="shared" si="8"/>
        <v/>
      </c>
      <c r="W61">
        <f t="shared" si="2"/>
        <v>1</v>
      </c>
      <c r="X61" s="29">
        <f t="shared" si="6"/>
        <v>190427.01836702073</v>
      </c>
      <c r="Y61" s="30">
        <f t="shared" si="7"/>
        <v>0</v>
      </c>
    </row>
    <row r="62" spans="2:25" ht="15">
      <c r="B62" s="36">
        <v>54</v>
      </c>
      <c r="C62" s="71">
        <f t="shared" si="0"/>
        <v>184548.61910438666</v>
      </c>
      <c r="D62" s="71"/>
      <c r="E62" s="36"/>
      <c r="F62" s="5"/>
      <c r="G62" s="36" t="s">
        <v>44</v>
      </c>
      <c r="H62" s="72">
        <v>104.11</v>
      </c>
      <c r="I62" s="72"/>
      <c r="J62" s="36">
        <v>23</v>
      </c>
      <c r="K62" s="75">
        <f t="shared" si="4"/>
        <v>5536.4585731315992</v>
      </c>
      <c r="L62" s="76"/>
      <c r="M62" s="4">
        <f>IF(J62="","",(K62/J62)/LOOKUP(RIGHT($D$2,3),定数!$A$6:$A$13,定数!$B$6:$B$13))</f>
        <v>2.4071559013615649</v>
      </c>
      <c r="N62" s="36"/>
      <c r="O62" s="5"/>
      <c r="P62" s="72">
        <v>104.34</v>
      </c>
      <c r="Q62" s="72"/>
      <c r="R62" s="73">
        <f>IF(P62="","",T62*M62*LOOKUP(RIGHT($D$2,3),定数!$A$6:$A$13,定数!$B$6:$B$13))</f>
        <v>-5536.4585731316947</v>
      </c>
      <c r="S62" s="73"/>
      <c r="T62" s="74">
        <f t="shared" si="5"/>
        <v>-23.000000000000398</v>
      </c>
      <c r="U62" s="74"/>
      <c r="V62" t="str">
        <f t="shared" si="8"/>
        <v/>
      </c>
      <c r="W62">
        <f t="shared" si="2"/>
        <v>2</v>
      </c>
      <c r="X62" s="29">
        <f t="shared" si="6"/>
        <v>190427.01836702073</v>
      </c>
      <c r="Y62" s="30">
        <f t="shared" si="7"/>
        <v>3.0869565217391037E-2</v>
      </c>
    </row>
    <row r="63" spans="2:25" ht="15">
      <c r="B63" s="36">
        <v>55</v>
      </c>
      <c r="C63" s="71">
        <f t="shared" si="0"/>
        <v>179012.16053125495</v>
      </c>
      <c r="D63" s="71"/>
      <c r="E63" s="36"/>
      <c r="F63" s="5"/>
      <c r="G63" s="36" t="s">
        <v>45</v>
      </c>
      <c r="H63" s="72">
        <v>102.95</v>
      </c>
      <c r="I63" s="72"/>
      <c r="J63" s="36">
        <v>45</v>
      </c>
      <c r="K63" s="75">
        <f t="shared" si="4"/>
        <v>5370.364815937648</v>
      </c>
      <c r="L63" s="76"/>
      <c r="M63" s="4">
        <f>IF(J63="","",(K63/J63)/LOOKUP(RIGHT($D$2,3),定数!$A$6:$A$13,定数!$B$6:$B$13))</f>
        <v>1.1934144035416996</v>
      </c>
      <c r="N63" s="36"/>
      <c r="O63" s="5"/>
      <c r="P63" s="72">
        <v>102.48</v>
      </c>
      <c r="Q63" s="72"/>
      <c r="R63" s="73">
        <f>IF(P63="","",T63*M63*LOOKUP(RIGHT($D$2,3),定数!$A$6:$A$13,定数!$B$6:$B$13))</f>
        <v>-5609.0476966459746</v>
      </c>
      <c r="S63" s="73"/>
      <c r="T63" s="74">
        <f t="shared" si="5"/>
        <v>-46.999999999999886</v>
      </c>
      <c r="U63" s="74"/>
      <c r="V63" t="str">
        <f t="shared" si="8"/>
        <v/>
      </c>
      <c r="W63">
        <f t="shared" si="2"/>
        <v>3</v>
      </c>
      <c r="X63" s="29">
        <f t="shared" si="6"/>
        <v>190427.01836702073</v>
      </c>
      <c r="Y63" s="30">
        <f t="shared" si="7"/>
        <v>5.9943478260869876E-2</v>
      </c>
    </row>
    <row r="64" spans="2:25" ht="15">
      <c r="B64" s="36">
        <v>56</v>
      </c>
      <c r="C64" s="71">
        <f t="shared" si="0"/>
        <v>173403.11283460897</v>
      </c>
      <c r="D64" s="71"/>
      <c r="E64" s="36"/>
      <c r="F64" s="5"/>
      <c r="G64" s="36" t="s">
        <v>45</v>
      </c>
      <c r="H64" s="72">
        <v>103.25</v>
      </c>
      <c r="I64" s="72"/>
      <c r="J64" s="36">
        <v>90</v>
      </c>
      <c r="K64" s="75">
        <f t="shared" si="4"/>
        <v>5202.0933850382689</v>
      </c>
      <c r="L64" s="76"/>
      <c r="M64" s="4">
        <f>IF(J64="","",(K64/J64)/LOOKUP(RIGHT($D$2,3),定数!$A$6:$A$13,定数!$B$6:$B$13))</f>
        <v>0.57801037611536321</v>
      </c>
      <c r="N64" s="36"/>
      <c r="O64" s="5"/>
      <c r="P64" s="72">
        <v>102.35</v>
      </c>
      <c r="Q64" s="72"/>
      <c r="R64" s="73">
        <f>IF(P64="","",T64*M64*LOOKUP(RIGHT($D$2,3),定数!$A$6:$A$13,定数!$B$6:$B$13))</f>
        <v>-5202.0933850383017</v>
      </c>
      <c r="S64" s="73"/>
      <c r="T64" s="74">
        <f t="shared" si="5"/>
        <v>-90.000000000000568</v>
      </c>
      <c r="U64" s="74"/>
      <c r="V64" t="str">
        <f t="shared" si="8"/>
        <v/>
      </c>
      <c r="W64">
        <f t="shared" si="2"/>
        <v>4</v>
      </c>
      <c r="X64" s="29">
        <f t="shared" si="6"/>
        <v>190427.01836702073</v>
      </c>
      <c r="Y64" s="30">
        <f t="shared" si="7"/>
        <v>8.9398582608695931E-2</v>
      </c>
    </row>
    <row r="65" spans="2:25" ht="15">
      <c r="B65" s="36">
        <v>57</v>
      </c>
      <c r="C65" s="71">
        <f t="shared" si="0"/>
        <v>168201.01944957065</v>
      </c>
      <c r="D65" s="71"/>
      <c r="E65" s="36"/>
      <c r="F65" s="5"/>
      <c r="G65" s="36" t="s">
        <v>44</v>
      </c>
      <c r="H65" s="72">
        <v>102.25</v>
      </c>
      <c r="I65" s="72"/>
      <c r="J65" s="36">
        <v>35</v>
      </c>
      <c r="K65" s="75">
        <f t="shared" si="4"/>
        <v>5046.0305834871197</v>
      </c>
      <c r="L65" s="76"/>
      <c r="M65" s="4">
        <f>IF(J65="","",(K65/J65)/LOOKUP(RIGHT($D$2,3),定数!$A$6:$A$13,定数!$B$6:$B$13))</f>
        <v>1.4417230238534628</v>
      </c>
      <c r="N65" s="36"/>
      <c r="O65" s="5"/>
      <c r="P65" s="72">
        <v>101.6</v>
      </c>
      <c r="Q65" s="72"/>
      <c r="R65" s="73">
        <f>IF(P65="","",T65*M65*LOOKUP(RIGHT($D$2,3),定数!$A$6:$A$13,定数!$B$6:$B$13))</f>
        <v>9371.1996550475906</v>
      </c>
      <c r="S65" s="73"/>
      <c r="T65" s="74">
        <f t="shared" si="5"/>
        <v>65.000000000000568</v>
      </c>
      <c r="U65" s="74"/>
      <c r="V65" t="str">
        <f t="shared" si="8"/>
        <v/>
      </c>
      <c r="W65">
        <f t="shared" si="2"/>
        <v>0</v>
      </c>
      <c r="X65" s="29">
        <f t="shared" si="6"/>
        <v>190427.01836702073</v>
      </c>
      <c r="Y65" s="30">
        <f t="shared" si="7"/>
        <v>0.11671662513043535</v>
      </c>
    </row>
    <row r="66" spans="2:25" ht="15">
      <c r="B66" s="36">
        <v>58</v>
      </c>
      <c r="C66" s="71">
        <f t="shared" si="0"/>
        <v>177572.21910461824</v>
      </c>
      <c r="D66" s="71"/>
      <c r="E66" s="36"/>
      <c r="F66" s="5"/>
      <c r="G66" s="36" t="s">
        <v>44</v>
      </c>
      <c r="H66" s="72">
        <v>100.59</v>
      </c>
      <c r="I66" s="72"/>
      <c r="J66" s="36">
        <v>62</v>
      </c>
      <c r="K66" s="75">
        <f t="shared" si="4"/>
        <v>5327.1665731385474</v>
      </c>
      <c r="L66" s="76"/>
      <c r="M66" s="4">
        <f>IF(J66="","",(K66/J66)/LOOKUP(RIGHT($D$2,3),定数!$A$6:$A$13,定数!$B$6:$B$13))</f>
        <v>0.85922041502234636</v>
      </c>
      <c r="N66" s="36"/>
      <c r="O66" s="5"/>
      <c r="P66" s="72">
        <v>101.21</v>
      </c>
      <c r="Q66" s="72"/>
      <c r="R66" s="73">
        <f>IF(P66="","",T66*M66*LOOKUP(RIGHT($D$2,3),定数!$A$6:$A$13,定数!$B$6:$B$13))</f>
        <v>-5327.1665731384646</v>
      </c>
      <c r="S66" s="73"/>
      <c r="T66" s="74">
        <f t="shared" si="5"/>
        <v>-61.999999999999034</v>
      </c>
      <c r="U66" s="74"/>
      <c r="V66" t="str">
        <f t="shared" si="8"/>
        <v/>
      </c>
      <c r="W66">
        <f t="shared" si="2"/>
        <v>1</v>
      </c>
      <c r="X66" s="29">
        <f t="shared" si="6"/>
        <v>190427.01836702073</v>
      </c>
      <c r="Y66" s="30">
        <f t="shared" si="7"/>
        <v>6.7505122816273411E-2</v>
      </c>
    </row>
    <row r="67" spans="2:25" ht="15">
      <c r="B67" s="36">
        <v>59</v>
      </c>
      <c r="C67" s="71">
        <f t="shared" si="0"/>
        <v>172245.05253147977</v>
      </c>
      <c r="D67" s="71"/>
      <c r="E67" s="36"/>
      <c r="F67" s="5"/>
      <c r="G67" s="36" t="s">
        <v>45</v>
      </c>
      <c r="H67" s="72">
        <v>104.8</v>
      </c>
      <c r="I67" s="72"/>
      <c r="J67" s="36">
        <v>75</v>
      </c>
      <c r="K67" s="75">
        <f t="shared" si="4"/>
        <v>5167.3515759443926</v>
      </c>
      <c r="L67" s="76"/>
      <c r="M67" s="4">
        <f>IF(J67="","",(K67/J67)/LOOKUP(RIGHT($D$2,3),定数!$A$6:$A$13,定数!$B$6:$B$13))</f>
        <v>0.68898021012591892</v>
      </c>
      <c r="N67" s="36"/>
      <c r="O67" s="5"/>
      <c r="P67" s="72">
        <v>106.43</v>
      </c>
      <c r="Q67" s="72"/>
      <c r="R67" s="73">
        <f>IF(P67="","",T67*M67*LOOKUP(RIGHT($D$2,3),定数!$A$6:$A$13,定数!$B$6:$B$13))</f>
        <v>11230.377425052546</v>
      </c>
      <c r="S67" s="73"/>
      <c r="T67" s="74">
        <f t="shared" si="5"/>
        <v>163.00000000000097</v>
      </c>
      <c r="U67" s="74"/>
      <c r="V67" t="str">
        <f t="shared" si="8"/>
        <v/>
      </c>
      <c r="W67">
        <f t="shared" si="2"/>
        <v>0</v>
      </c>
      <c r="X67" s="29">
        <f t="shared" si="6"/>
        <v>190427.01836702073</v>
      </c>
      <c r="Y67" s="30">
        <f t="shared" si="7"/>
        <v>9.5479969131784803E-2</v>
      </c>
    </row>
    <row r="68" spans="2:25" ht="15">
      <c r="B68" s="36">
        <v>60</v>
      </c>
      <c r="C68" s="71">
        <f t="shared" si="0"/>
        <v>183475.42995653232</v>
      </c>
      <c r="D68" s="71"/>
      <c r="E68" s="36"/>
      <c r="F68" s="5"/>
      <c r="G68" s="36" t="s">
        <v>45</v>
      </c>
      <c r="H68" s="72">
        <v>106.19</v>
      </c>
      <c r="I68" s="72"/>
      <c r="J68" s="36">
        <v>43</v>
      </c>
      <c r="K68" s="75">
        <f t="shared" si="4"/>
        <v>5504.2628986959689</v>
      </c>
      <c r="L68" s="76"/>
      <c r="M68" s="4">
        <f>IF(J68="","",(K68/J68)/LOOKUP(RIGHT($D$2,3),定数!$A$6:$A$13,定数!$B$6:$B$13))</f>
        <v>1.2800611392316208</v>
      </c>
      <c r="N68" s="36"/>
      <c r="O68" s="5"/>
      <c r="P68" s="72">
        <v>107.23</v>
      </c>
      <c r="Q68" s="72"/>
      <c r="R68" s="73">
        <f>IF(P68="","",T68*M68*LOOKUP(RIGHT($D$2,3),定数!$A$6:$A$13,定数!$B$6:$B$13))</f>
        <v>13312.635848008935</v>
      </c>
      <c r="S68" s="73"/>
      <c r="T68" s="74">
        <f t="shared" si="5"/>
        <v>104.00000000000063</v>
      </c>
      <c r="U68" s="74"/>
      <c r="V68" t="str">
        <f t="shared" si="8"/>
        <v/>
      </c>
      <c r="W68">
        <f t="shared" si="2"/>
        <v>0</v>
      </c>
      <c r="X68" s="29">
        <f t="shared" si="6"/>
        <v>190427.01836702073</v>
      </c>
      <c r="Y68" s="30">
        <f t="shared" si="7"/>
        <v>3.6505263119176901E-2</v>
      </c>
    </row>
    <row r="69" spans="2:25" ht="15">
      <c r="B69" s="36">
        <v>61</v>
      </c>
      <c r="C69" s="71">
        <f t="shared" si="0"/>
        <v>196788.06580454126</v>
      </c>
      <c r="D69" s="71"/>
      <c r="E69" s="36"/>
      <c r="F69" s="5"/>
      <c r="G69" s="36" t="s">
        <v>45</v>
      </c>
      <c r="H69" s="72">
        <v>106.21</v>
      </c>
      <c r="I69" s="72"/>
      <c r="J69" s="36">
        <v>94</v>
      </c>
      <c r="K69" s="75">
        <f t="shared" si="4"/>
        <v>5903.6419741362379</v>
      </c>
      <c r="L69" s="76"/>
      <c r="M69" s="4">
        <f>IF(J69="","",(K69/J69)/LOOKUP(RIGHT($D$2,3),定数!$A$6:$A$13,定数!$B$6:$B$13))</f>
        <v>0.62804701852513167</v>
      </c>
      <c r="N69" s="36"/>
      <c r="O69" s="5"/>
      <c r="P69" s="72">
        <v>105.26</v>
      </c>
      <c r="Q69" s="72"/>
      <c r="R69" s="73">
        <f>IF(P69="","",T69*M69*LOOKUP(RIGHT($D$2,3),定数!$A$6:$A$13,定数!$B$6:$B$13))</f>
        <v>-5966.4466759886791</v>
      </c>
      <c r="S69" s="73"/>
      <c r="T69" s="74">
        <f t="shared" si="5"/>
        <v>-94.999999999998863</v>
      </c>
      <c r="U69" s="74"/>
      <c r="V69" t="str">
        <f t="shared" si="8"/>
        <v/>
      </c>
      <c r="W69">
        <f t="shared" si="2"/>
        <v>1</v>
      </c>
      <c r="X69" s="29">
        <f t="shared" si="6"/>
        <v>196788.06580454126</v>
      </c>
      <c r="Y69" s="30">
        <f t="shared" si="7"/>
        <v>0</v>
      </c>
    </row>
    <row r="70" spans="2:25" ht="15">
      <c r="B70" s="36">
        <v>62</v>
      </c>
      <c r="C70" s="71">
        <f t="shared" si="0"/>
        <v>190821.61912855259</v>
      </c>
      <c r="D70" s="71"/>
      <c r="E70" s="36"/>
      <c r="F70" s="5"/>
      <c r="G70" s="36" t="s">
        <v>44</v>
      </c>
      <c r="H70" s="72">
        <v>101.45</v>
      </c>
      <c r="I70" s="72"/>
      <c r="J70" s="36">
        <v>110</v>
      </c>
      <c r="K70" s="75">
        <f t="shared" si="4"/>
        <v>5724.6485738565771</v>
      </c>
      <c r="L70" s="76"/>
      <c r="M70" s="4">
        <f>IF(J70="","",(K70/J70)/LOOKUP(RIGHT($D$2,3),定数!$A$6:$A$13,定数!$B$6:$B$13))</f>
        <v>0.52042259762332521</v>
      </c>
      <c r="N70" s="36"/>
      <c r="O70" s="5"/>
      <c r="P70" s="72">
        <v>102.55</v>
      </c>
      <c r="Q70" s="72"/>
      <c r="R70" s="73">
        <f>IF(P70="","",T70*M70*LOOKUP(RIGHT($D$2,3),定数!$A$6:$A$13,定数!$B$6:$B$13))</f>
        <v>-5724.648573856548</v>
      </c>
      <c r="S70" s="73"/>
      <c r="T70" s="74">
        <f t="shared" si="5"/>
        <v>-109.99999999999943</v>
      </c>
      <c r="U70" s="74"/>
      <c r="V70" t="str">
        <f t="shared" si="8"/>
        <v/>
      </c>
      <c r="W70">
        <f t="shared" si="2"/>
        <v>2</v>
      </c>
      <c r="X70" s="29">
        <f t="shared" si="6"/>
        <v>196788.06580454126</v>
      </c>
      <c r="Y70" s="30">
        <f t="shared" si="7"/>
        <v>3.0319148936169826E-2</v>
      </c>
    </row>
    <row r="71" spans="2:25" ht="15">
      <c r="B71" s="36">
        <v>63</v>
      </c>
      <c r="C71" s="71">
        <f t="shared" si="0"/>
        <v>185096.97055469605</v>
      </c>
      <c r="D71" s="71"/>
      <c r="E71" s="36"/>
      <c r="F71" s="5"/>
      <c r="G71" s="36" t="s">
        <v>44</v>
      </c>
      <c r="H71" s="72">
        <v>101.06</v>
      </c>
      <c r="I71" s="72"/>
      <c r="J71" s="36">
        <v>43</v>
      </c>
      <c r="K71" s="75">
        <f t="shared" si="4"/>
        <v>5552.9091166408816</v>
      </c>
      <c r="L71" s="76"/>
      <c r="M71" s="4">
        <f>IF(J71="","",(K71/J71)/LOOKUP(RIGHT($D$2,3),定数!$A$6:$A$13,定数!$B$6:$B$13))</f>
        <v>1.2913742131722981</v>
      </c>
      <c r="N71" s="36"/>
      <c r="O71" s="5"/>
      <c r="P71" s="72">
        <v>101.49</v>
      </c>
      <c r="Q71" s="72"/>
      <c r="R71" s="73">
        <f>IF(P71="","",T71*M71*LOOKUP(RIGHT($D$2,3),定数!$A$6:$A$13,定数!$B$6:$B$13))</f>
        <v>-5552.9091166407861</v>
      </c>
      <c r="S71" s="73"/>
      <c r="T71" s="74">
        <f t="shared" si="5"/>
        <v>-42.999999999999261</v>
      </c>
      <c r="U71" s="74"/>
      <c r="V71" t="str">
        <f t="shared" si="8"/>
        <v/>
      </c>
      <c r="W71">
        <f t="shared" si="2"/>
        <v>3</v>
      </c>
      <c r="X71" s="29">
        <f t="shared" si="6"/>
        <v>196788.06580454126</v>
      </c>
      <c r="Y71" s="30">
        <f t="shared" si="7"/>
        <v>5.9409574468084481E-2</v>
      </c>
    </row>
    <row r="72" spans="2:25" ht="15">
      <c r="B72" s="36">
        <v>64</v>
      </c>
      <c r="C72" s="71">
        <f t="shared" si="0"/>
        <v>179544.06143805527</v>
      </c>
      <c r="D72" s="71"/>
      <c r="E72" s="36"/>
      <c r="F72" s="5"/>
      <c r="G72" s="36" t="s">
        <v>44</v>
      </c>
      <c r="H72" s="72">
        <v>101.05</v>
      </c>
      <c r="I72" s="72"/>
      <c r="J72" s="36">
        <v>25</v>
      </c>
      <c r="K72" s="75">
        <f t="shared" si="4"/>
        <v>5386.3218431416581</v>
      </c>
      <c r="L72" s="76"/>
      <c r="M72" s="4">
        <f>IF(J72="","",(K72/J72)/LOOKUP(RIGHT($D$2,3),定数!$A$6:$A$13,定数!$B$6:$B$13))</f>
        <v>2.1545287372566633</v>
      </c>
      <c r="N72" s="36"/>
      <c r="O72" s="5"/>
      <c r="P72" s="72">
        <v>101.32</v>
      </c>
      <c r="Q72" s="72"/>
      <c r="R72" s="73">
        <f>IF(P72="","",T72*M72*LOOKUP(RIGHT($D$2,3),定数!$A$6:$A$13,定数!$B$6:$B$13))</f>
        <v>-5817.2275905929046</v>
      </c>
      <c r="S72" s="73"/>
      <c r="T72" s="74">
        <f t="shared" si="5"/>
        <v>-26.999999999999602</v>
      </c>
      <c r="U72" s="74"/>
      <c r="V72" t="str">
        <f t="shared" si="8"/>
        <v/>
      </c>
      <c r="W72">
        <f t="shared" si="2"/>
        <v>4</v>
      </c>
      <c r="X72" s="29">
        <f t="shared" si="6"/>
        <v>196788.06580454126</v>
      </c>
      <c r="Y72" s="30">
        <f t="shared" si="7"/>
        <v>8.7627287234041451E-2</v>
      </c>
    </row>
    <row r="73" spans="2:25" ht="15">
      <c r="B73" s="36">
        <v>65</v>
      </c>
      <c r="C73" s="71">
        <f t="shared" si="0"/>
        <v>173726.83384746237</v>
      </c>
      <c r="D73" s="71"/>
      <c r="E73" s="36"/>
      <c r="F73" s="5"/>
      <c r="G73" s="36" t="s">
        <v>44</v>
      </c>
      <c r="H73" s="72">
        <v>101.05</v>
      </c>
      <c r="I73" s="72"/>
      <c r="J73" s="36">
        <v>23</v>
      </c>
      <c r="K73" s="75">
        <f t="shared" si="4"/>
        <v>5211.8050154238708</v>
      </c>
      <c r="L73" s="76"/>
      <c r="M73" s="4">
        <f>IF(J73="","",(K73/J73)/LOOKUP(RIGHT($D$2,3),定数!$A$6:$A$13,定数!$B$6:$B$13))</f>
        <v>2.2660021806190742</v>
      </c>
      <c r="N73" s="36"/>
      <c r="O73" s="5"/>
      <c r="P73" s="72">
        <v>100.61</v>
      </c>
      <c r="Q73" s="72"/>
      <c r="R73" s="73">
        <f>IF(P73="","",T73*M73*LOOKUP(RIGHT($D$2,3),定数!$A$6:$A$13,定数!$B$6:$B$13))</f>
        <v>9970.4095947238748</v>
      </c>
      <c r="S73" s="73"/>
      <c r="T73" s="74">
        <f t="shared" si="5"/>
        <v>43.999999999999773</v>
      </c>
      <c r="U73" s="74"/>
      <c r="V73" t="str">
        <f t="shared" si="8"/>
        <v/>
      </c>
      <c r="W73">
        <f t="shared" si="2"/>
        <v>0</v>
      </c>
      <c r="X73" s="29">
        <f t="shared" si="6"/>
        <v>196788.06580454126</v>
      </c>
      <c r="Y73" s="30">
        <f t="shared" si="7"/>
        <v>0.11718816312765801</v>
      </c>
    </row>
    <row r="74" spans="2:25" ht="15">
      <c r="B74" s="36">
        <v>66</v>
      </c>
      <c r="C74" s="71">
        <f t="shared" ref="C74:C108" si="9">IF(R73="","",C73+R73)</f>
        <v>183697.24344218624</v>
      </c>
      <c r="D74" s="71"/>
      <c r="E74" s="36"/>
      <c r="F74" s="5"/>
      <c r="G74" s="36" t="s">
        <v>44</v>
      </c>
      <c r="H74" s="72">
        <v>100.01</v>
      </c>
      <c r="I74" s="72"/>
      <c r="J74" s="36">
        <v>47</v>
      </c>
      <c r="K74" s="75">
        <f t="shared" si="4"/>
        <v>5510.9173032655872</v>
      </c>
      <c r="L74" s="76"/>
      <c r="M74" s="4">
        <f>IF(J74="","",(K74/J74)/LOOKUP(RIGHT($D$2,3),定数!$A$6:$A$13,定数!$B$6:$B$13))</f>
        <v>1.1725355964394866</v>
      </c>
      <c r="N74" s="36"/>
      <c r="O74" s="5"/>
      <c r="P74" s="72">
        <v>100.49</v>
      </c>
      <c r="Q74" s="72"/>
      <c r="R74" s="73">
        <f>IF(P74="","",T74*M74*LOOKUP(RIGHT($D$2,3),定数!$A$6:$A$13,定数!$B$6:$B$13))</f>
        <v>-5628.1708629094155</v>
      </c>
      <c r="S74" s="73"/>
      <c r="T74" s="74">
        <f t="shared" si="5"/>
        <v>-47.999999999998977</v>
      </c>
      <c r="U74" s="74"/>
      <c r="V74" t="str">
        <f t="shared" si="8"/>
        <v/>
      </c>
      <c r="W74">
        <f t="shared" si="8"/>
        <v>1</v>
      </c>
      <c r="X74" s="29">
        <f t="shared" si="6"/>
        <v>196788.06580454126</v>
      </c>
      <c r="Y74" s="30">
        <f t="shared" si="7"/>
        <v>6.6522440315854303E-2</v>
      </c>
    </row>
    <row r="75" spans="2:25" ht="15">
      <c r="B75" s="36">
        <v>67</v>
      </c>
      <c r="C75" s="71">
        <f t="shared" si="9"/>
        <v>178069.07257927684</v>
      </c>
      <c r="D75" s="71"/>
      <c r="E75" s="36"/>
      <c r="F75" s="5"/>
      <c r="G75" s="36" t="s">
        <v>44</v>
      </c>
      <c r="H75" s="72">
        <v>101.99</v>
      </c>
      <c r="I75" s="72"/>
      <c r="J75" s="36">
        <v>26</v>
      </c>
      <c r="K75" s="75">
        <f t="shared" ref="K75:K108" si="10">IF(J75="","",C75*0.03)</f>
        <v>5342.0721773783052</v>
      </c>
      <c r="L75" s="76"/>
      <c r="M75" s="4">
        <f>IF(J75="","",(K75/J75)/LOOKUP(RIGHT($D$2,3),定数!$A$6:$A$13,定数!$B$6:$B$13))</f>
        <v>2.0546431451455023</v>
      </c>
      <c r="N75" s="36"/>
      <c r="O75" s="5"/>
      <c r="P75" s="72">
        <v>101.16</v>
      </c>
      <c r="Q75" s="72"/>
      <c r="R75" s="73">
        <f>IF(P75="","",T75*M75*LOOKUP(RIGHT($D$2,3),定数!$A$6:$A$13,定数!$B$6:$B$13))</f>
        <v>17053.538104707633</v>
      </c>
      <c r="S75" s="73"/>
      <c r="T75" s="74">
        <f t="shared" si="5"/>
        <v>82.999999999999829</v>
      </c>
      <c r="U75" s="74"/>
      <c r="V75" t="str">
        <f t="shared" ref="V75:W90" si="11">IF(S75&lt;&gt;"",IF(S75&lt;0,1+V74,0),"")</f>
        <v/>
      </c>
      <c r="W75">
        <f t="shared" si="11"/>
        <v>0</v>
      </c>
      <c r="X75" s="29">
        <f t="shared" si="6"/>
        <v>196788.06580454126</v>
      </c>
      <c r="Y75" s="30">
        <f t="shared" si="7"/>
        <v>9.5122603846601983E-2</v>
      </c>
    </row>
    <row r="76" spans="2:25" ht="15">
      <c r="B76" s="36">
        <v>68</v>
      </c>
      <c r="C76" s="71">
        <f t="shared" si="9"/>
        <v>195122.61068398447</v>
      </c>
      <c r="D76" s="71"/>
      <c r="E76" s="36"/>
      <c r="F76" s="5"/>
      <c r="G76" s="36" t="s">
        <v>45</v>
      </c>
      <c r="H76" s="72">
        <v>101.66</v>
      </c>
      <c r="I76" s="72"/>
      <c r="J76" s="36">
        <v>36</v>
      </c>
      <c r="K76" s="75">
        <f t="shared" si="10"/>
        <v>5853.6783205195343</v>
      </c>
      <c r="L76" s="76"/>
      <c r="M76" s="4">
        <f>IF(J76="","",(K76/J76)/LOOKUP(RIGHT($D$2,3),定数!$A$6:$A$13,定数!$B$6:$B$13))</f>
        <v>1.6260217556998706</v>
      </c>
      <c r="N76" s="36"/>
      <c r="O76" s="5"/>
      <c r="P76" s="72">
        <v>102.35</v>
      </c>
      <c r="Q76" s="72"/>
      <c r="R76" s="73">
        <f>IF(P76="","",T76*M76*LOOKUP(RIGHT($D$2,3),定数!$A$6:$A$13,定数!$B$6:$B$13))</f>
        <v>11219.550114329069</v>
      </c>
      <c r="S76" s="73"/>
      <c r="T76" s="74">
        <f t="shared" ref="T76:T108" si="12">IF(P76="","",IF(G76="買",(P76-H76),(H76-P76))*IF(RIGHT($D$2,3)="JPY",100,10000))</f>
        <v>68.999999999999773</v>
      </c>
      <c r="U76" s="74"/>
      <c r="V76" t="str">
        <f t="shared" si="11"/>
        <v/>
      </c>
      <c r="W76">
        <f t="shared" si="11"/>
        <v>0</v>
      </c>
      <c r="X76" s="29">
        <f t="shared" ref="X76:X108" si="13">IF(C76&lt;&gt;"",MAX(X75,C76),"")</f>
        <v>196788.06580454126</v>
      </c>
      <c r="Y76" s="30">
        <f t="shared" ref="Y76:Y108" si="14">IF(X76&lt;&gt;"",1-(C76/X76),"")</f>
        <v>8.4631916765267601E-3</v>
      </c>
    </row>
    <row r="77" spans="2:25" ht="15">
      <c r="B77" s="36">
        <v>69</v>
      </c>
      <c r="C77" s="71">
        <f t="shared" si="9"/>
        <v>206342.16079831353</v>
      </c>
      <c r="D77" s="71"/>
      <c r="E77" s="36"/>
      <c r="F77" s="5"/>
      <c r="G77" s="36" t="s">
        <v>44</v>
      </c>
      <c r="H77" s="72">
        <v>103.7</v>
      </c>
      <c r="I77" s="72"/>
      <c r="J77" s="36">
        <v>25</v>
      </c>
      <c r="K77" s="75">
        <f t="shared" si="10"/>
        <v>6190.2648239494056</v>
      </c>
      <c r="L77" s="76"/>
      <c r="M77" s="4">
        <f>IF(J77="","",(K77/J77)/LOOKUP(RIGHT($D$2,3),定数!$A$6:$A$13,定数!$B$6:$B$13))</f>
        <v>2.4761059295797621</v>
      </c>
      <c r="N77" s="36"/>
      <c r="O77" s="5"/>
      <c r="P77" s="72">
        <v>103.24</v>
      </c>
      <c r="Q77" s="72"/>
      <c r="R77" s="73">
        <f>IF(P77="","",T77*M77*LOOKUP(RIGHT($D$2,3),定数!$A$6:$A$13,定数!$B$6:$B$13))</f>
        <v>11390.087276067103</v>
      </c>
      <c r="S77" s="73"/>
      <c r="T77" s="74">
        <f t="shared" si="12"/>
        <v>46.000000000000796</v>
      </c>
      <c r="U77" s="74"/>
      <c r="V77" t="str">
        <f t="shared" si="11"/>
        <v/>
      </c>
      <c r="W77">
        <f t="shared" si="11"/>
        <v>0</v>
      </c>
      <c r="X77" s="29">
        <f t="shared" si="13"/>
        <v>206342.16079831353</v>
      </c>
      <c r="Y77" s="30">
        <f t="shared" si="14"/>
        <v>0</v>
      </c>
    </row>
    <row r="78" spans="2:25" ht="15">
      <c r="B78" s="36">
        <v>70</v>
      </c>
      <c r="C78" s="71">
        <f t="shared" si="9"/>
        <v>217732.24807438062</v>
      </c>
      <c r="D78" s="71"/>
      <c r="E78" s="36"/>
      <c r="F78" s="5"/>
      <c r="G78" s="36" t="s">
        <v>44</v>
      </c>
      <c r="H78" s="72">
        <v>103.4</v>
      </c>
      <c r="I78" s="72"/>
      <c r="J78" s="36">
        <v>44</v>
      </c>
      <c r="K78" s="75">
        <f t="shared" si="10"/>
        <v>6531.9674422314183</v>
      </c>
      <c r="L78" s="76"/>
      <c r="M78" s="4">
        <f>IF(J78="","",(K78/J78)/LOOKUP(RIGHT($D$2,3),定数!$A$6:$A$13,定数!$B$6:$B$13))</f>
        <v>1.4845380550525951</v>
      </c>
      <c r="N78" s="36"/>
      <c r="O78" s="5"/>
      <c r="P78" s="72">
        <v>103.86</v>
      </c>
      <c r="Q78" s="72"/>
      <c r="R78" s="73">
        <f>IF(P78="","",T78*M78*LOOKUP(RIGHT($D$2,3),定数!$A$6:$A$13,定数!$B$6:$B$13))</f>
        <v>-6828.8750532418444</v>
      </c>
      <c r="S78" s="73"/>
      <c r="T78" s="74">
        <f t="shared" si="12"/>
        <v>-45.999999999999375</v>
      </c>
      <c r="U78" s="74"/>
      <c r="V78" t="str">
        <f t="shared" si="11"/>
        <v/>
      </c>
      <c r="W78">
        <f t="shared" si="11"/>
        <v>1</v>
      </c>
      <c r="X78" s="29">
        <f t="shared" si="13"/>
        <v>217732.24807438062</v>
      </c>
      <c r="Y78" s="30">
        <f t="shared" si="14"/>
        <v>0</v>
      </c>
    </row>
    <row r="79" spans="2:25" ht="15">
      <c r="B79" s="36">
        <v>71</v>
      </c>
      <c r="C79" s="71">
        <f t="shared" si="9"/>
        <v>210903.37302113877</v>
      </c>
      <c r="D79" s="71"/>
      <c r="E79" s="36"/>
      <c r="F79" s="5"/>
      <c r="G79" s="36" t="s">
        <v>45</v>
      </c>
      <c r="H79" s="72">
        <v>104.07</v>
      </c>
      <c r="I79" s="72"/>
      <c r="J79" s="36">
        <v>21</v>
      </c>
      <c r="K79" s="75">
        <f t="shared" si="10"/>
        <v>6327.1011906341628</v>
      </c>
      <c r="L79" s="76"/>
      <c r="M79" s="4">
        <f>IF(J79="","",(K79/J79)/LOOKUP(RIGHT($D$2,3),定数!$A$6:$A$13,定数!$B$6:$B$13))</f>
        <v>3.0129053288734111</v>
      </c>
      <c r="N79" s="36"/>
      <c r="O79" s="5"/>
      <c r="P79" s="72">
        <v>104.73</v>
      </c>
      <c r="Q79" s="72"/>
      <c r="R79" s="73">
        <f>IF(P79="","",T79*M79*LOOKUP(RIGHT($D$2,3),定数!$A$6:$A$13,定数!$B$6:$B$13))</f>
        <v>19885.175170564838</v>
      </c>
      <c r="S79" s="73"/>
      <c r="T79" s="74">
        <f t="shared" si="12"/>
        <v>66.00000000000108</v>
      </c>
      <c r="U79" s="74"/>
      <c r="V79" t="str">
        <f t="shared" si="11"/>
        <v/>
      </c>
      <c r="W79">
        <f t="shared" si="11"/>
        <v>0</v>
      </c>
      <c r="X79" s="29">
        <f t="shared" si="13"/>
        <v>217732.24807438062</v>
      </c>
      <c r="Y79" s="30">
        <f t="shared" si="14"/>
        <v>3.1363636363635927E-2</v>
      </c>
    </row>
    <row r="80" spans="2:25" ht="15">
      <c r="B80" s="36">
        <v>72</v>
      </c>
      <c r="C80" s="71">
        <f t="shared" si="9"/>
        <v>230788.54819170362</v>
      </c>
      <c r="D80" s="71"/>
      <c r="E80" s="36"/>
      <c r="F80" s="5"/>
      <c r="G80" s="36" t="s">
        <v>45</v>
      </c>
      <c r="H80" s="72">
        <v>104.76</v>
      </c>
      <c r="I80" s="72"/>
      <c r="J80" s="36">
        <v>31</v>
      </c>
      <c r="K80" s="75">
        <f t="shared" si="10"/>
        <v>6923.6564457511085</v>
      </c>
      <c r="L80" s="76"/>
      <c r="M80" s="4">
        <f>IF(J80="","",(K80/J80)/LOOKUP(RIGHT($D$2,3),定数!$A$6:$A$13,定数!$B$6:$B$13))</f>
        <v>2.233437563145519</v>
      </c>
      <c r="N80" s="36"/>
      <c r="O80" s="5"/>
      <c r="P80" s="72">
        <v>104.43</v>
      </c>
      <c r="Q80" s="72"/>
      <c r="R80" s="73">
        <f>IF(P80="","",T80*M80*LOOKUP(RIGHT($D$2,3),定数!$A$6:$A$13,定数!$B$6:$B$13))</f>
        <v>-7370.3439583801755</v>
      </c>
      <c r="S80" s="73"/>
      <c r="T80" s="74">
        <f t="shared" si="12"/>
        <v>-32.999999999999829</v>
      </c>
      <c r="U80" s="74"/>
      <c r="V80" t="str">
        <f t="shared" si="11"/>
        <v/>
      </c>
      <c r="W80">
        <f t="shared" si="11"/>
        <v>1</v>
      </c>
      <c r="X80" s="29">
        <f t="shared" si="13"/>
        <v>230788.54819170362</v>
      </c>
      <c r="Y80" s="30">
        <f t="shared" si="14"/>
        <v>0</v>
      </c>
    </row>
    <row r="81" spans="2:25" ht="15">
      <c r="B81" s="36">
        <v>73</v>
      </c>
      <c r="C81" s="71">
        <f t="shared" si="9"/>
        <v>223418.20423332346</v>
      </c>
      <c r="D81" s="71"/>
      <c r="E81" s="36"/>
      <c r="F81" s="5"/>
      <c r="G81" s="36" t="s">
        <v>44</v>
      </c>
      <c r="H81" s="72">
        <v>102.92</v>
      </c>
      <c r="I81" s="72"/>
      <c r="J81" s="36">
        <v>42</v>
      </c>
      <c r="K81" s="75">
        <f t="shared" si="10"/>
        <v>6702.5461269997031</v>
      </c>
      <c r="L81" s="76"/>
      <c r="M81" s="4">
        <f>IF(J81="","",(K81/J81)/LOOKUP(RIGHT($D$2,3),定数!$A$6:$A$13,定数!$B$6:$B$13))</f>
        <v>1.5958443159523101</v>
      </c>
      <c r="N81" s="36"/>
      <c r="O81" s="5"/>
      <c r="P81" s="72">
        <v>103.37</v>
      </c>
      <c r="Q81" s="72"/>
      <c r="R81" s="73">
        <f>IF(P81="","",T81*M81*LOOKUP(RIGHT($D$2,3),定数!$A$6:$A$13,定数!$B$6:$B$13))</f>
        <v>-7181.2994217854412</v>
      </c>
      <c r="S81" s="73"/>
      <c r="T81" s="74">
        <f t="shared" si="12"/>
        <v>-45.000000000000284</v>
      </c>
      <c r="U81" s="74"/>
      <c r="V81" t="str">
        <f t="shared" si="11"/>
        <v/>
      </c>
      <c r="W81">
        <f t="shared" si="11"/>
        <v>2</v>
      </c>
      <c r="X81" s="29">
        <f t="shared" si="13"/>
        <v>230788.54819170362</v>
      </c>
      <c r="Y81" s="30">
        <f t="shared" si="14"/>
        <v>3.1935483870967563E-2</v>
      </c>
    </row>
    <row r="82" spans="2:25" ht="15">
      <c r="B82" s="36">
        <v>74</v>
      </c>
      <c r="C82" s="71">
        <f t="shared" si="9"/>
        <v>216236.90481153803</v>
      </c>
      <c r="D82" s="71"/>
      <c r="E82" s="36"/>
      <c r="F82" s="5"/>
      <c r="G82" s="36" t="s">
        <v>45</v>
      </c>
      <c r="H82" s="72">
        <v>109.65</v>
      </c>
      <c r="I82" s="72"/>
      <c r="J82" s="36">
        <v>75</v>
      </c>
      <c r="K82" s="75">
        <f t="shared" si="10"/>
        <v>6487.1071443461406</v>
      </c>
      <c r="L82" s="76"/>
      <c r="M82" s="4">
        <f>IF(J82="","",(K82/J82)/LOOKUP(RIGHT($D$2,3),定数!$A$6:$A$13,定数!$B$6:$B$13))</f>
        <v>0.86494761924615204</v>
      </c>
      <c r="N82" s="36"/>
      <c r="O82" s="5"/>
      <c r="P82" s="72">
        <v>111.27</v>
      </c>
      <c r="Q82" s="72"/>
      <c r="R82" s="73">
        <f>IF(P82="","",T82*M82*LOOKUP(RIGHT($D$2,3),定数!$A$6:$A$13,定数!$B$6:$B$13))</f>
        <v>14012.151431787581</v>
      </c>
      <c r="S82" s="73"/>
      <c r="T82" s="74">
        <f t="shared" si="12"/>
        <v>161.99999999999903</v>
      </c>
      <c r="U82" s="74"/>
      <c r="V82" t="str">
        <f t="shared" si="11"/>
        <v/>
      </c>
      <c r="W82">
        <f t="shared" si="11"/>
        <v>0</v>
      </c>
      <c r="X82" s="29">
        <f t="shared" si="13"/>
        <v>230788.54819170362</v>
      </c>
      <c r="Y82" s="30">
        <f t="shared" si="14"/>
        <v>6.3051843317972311E-2</v>
      </c>
    </row>
    <row r="83" spans="2:25" ht="15">
      <c r="B83" s="36">
        <v>75</v>
      </c>
      <c r="C83" s="71">
        <f t="shared" si="9"/>
        <v>230249.05624332561</v>
      </c>
      <c r="D83" s="71"/>
      <c r="E83" s="36"/>
      <c r="F83" s="5"/>
      <c r="G83" s="36" t="s">
        <v>45</v>
      </c>
      <c r="H83" s="72">
        <v>110.86</v>
      </c>
      <c r="I83" s="72"/>
      <c r="J83" s="36">
        <v>77</v>
      </c>
      <c r="K83" s="75">
        <f t="shared" si="10"/>
        <v>6907.4716872997678</v>
      </c>
      <c r="L83" s="76"/>
      <c r="M83" s="4">
        <f>IF(J83="","",(K83/J83)/LOOKUP(RIGHT($D$2,3),定数!$A$6:$A$13,定数!$B$6:$B$13))</f>
        <v>0.89707424510386602</v>
      </c>
      <c r="N83" s="36"/>
      <c r="O83" s="5"/>
      <c r="P83" s="72">
        <v>112.94</v>
      </c>
      <c r="Q83" s="72"/>
      <c r="R83" s="73">
        <f>IF(P83="","",T83*M83*LOOKUP(RIGHT($D$2,3),定数!$A$6:$A$13,定数!$B$6:$B$13))</f>
        <v>18659.144298160398</v>
      </c>
      <c r="S83" s="73"/>
      <c r="T83" s="74">
        <f t="shared" si="12"/>
        <v>207.99999999999983</v>
      </c>
      <c r="U83" s="74"/>
      <c r="V83" t="str">
        <f t="shared" si="11"/>
        <v/>
      </c>
      <c r="W83">
        <f t="shared" si="11"/>
        <v>0</v>
      </c>
      <c r="X83" s="29">
        <f t="shared" si="13"/>
        <v>230788.54819170362</v>
      </c>
      <c r="Y83" s="30">
        <f t="shared" si="14"/>
        <v>2.3376027649772979E-3</v>
      </c>
    </row>
    <row r="84" spans="2:25" ht="15">
      <c r="B84" s="36">
        <v>76</v>
      </c>
      <c r="C84" s="71">
        <f t="shared" si="9"/>
        <v>248908.200541486</v>
      </c>
      <c r="D84" s="71"/>
      <c r="E84" s="36"/>
      <c r="F84" s="5"/>
      <c r="G84" s="36" t="s">
        <v>45</v>
      </c>
      <c r="H84" s="72">
        <v>111.08</v>
      </c>
      <c r="I84" s="72"/>
      <c r="J84" s="36">
        <v>42</v>
      </c>
      <c r="K84" s="75">
        <f t="shared" si="10"/>
        <v>7467.2460162445796</v>
      </c>
      <c r="L84" s="76"/>
      <c r="M84" s="4">
        <f>IF(J84="","",(K84/J84)/LOOKUP(RIGHT($D$2,3),定数!$A$6:$A$13,定数!$B$6:$B$13))</f>
        <v>1.7779157181534715</v>
      </c>
      <c r="N84" s="36"/>
      <c r="O84" s="5"/>
      <c r="P84" s="72">
        <v>112.59</v>
      </c>
      <c r="Q84" s="72"/>
      <c r="R84" s="73">
        <f>IF(P84="","",T84*M84*LOOKUP(RIGHT($D$2,3),定数!$A$6:$A$13,定数!$B$6:$B$13))</f>
        <v>26846.527344117509</v>
      </c>
      <c r="S84" s="73"/>
      <c r="T84" s="74">
        <f t="shared" si="12"/>
        <v>151.00000000000051</v>
      </c>
      <c r="U84" s="74"/>
      <c r="V84" t="str">
        <f t="shared" si="11"/>
        <v/>
      </c>
      <c r="W84">
        <f t="shared" si="11"/>
        <v>0</v>
      </c>
      <c r="X84" s="29">
        <f t="shared" si="13"/>
        <v>248908.200541486</v>
      </c>
      <c r="Y84" s="30">
        <f t="shared" si="14"/>
        <v>0</v>
      </c>
    </row>
    <row r="85" spans="2:25" ht="15">
      <c r="B85" s="36">
        <v>77</v>
      </c>
      <c r="C85" s="71">
        <f t="shared" si="9"/>
        <v>275754.7278856035</v>
      </c>
      <c r="D85" s="71"/>
      <c r="E85" s="36"/>
      <c r="F85" s="5"/>
      <c r="G85" s="36" t="s">
        <v>45</v>
      </c>
      <c r="H85" s="72">
        <v>111.21</v>
      </c>
      <c r="I85" s="72"/>
      <c r="J85" s="36">
        <v>116</v>
      </c>
      <c r="K85" s="75">
        <f t="shared" si="10"/>
        <v>8272.6418365681038</v>
      </c>
      <c r="L85" s="76"/>
      <c r="M85" s="4">
        <f>IF(J85="","",(K85/J85)/LOOKUP(RIGHT($D$2,3),定数!$A$6:$A$13,定数!$B$6:$B$13))</f>
        <v>0.71315877901449165</v>
      </c>
      <c r="N85" s="36"/>
      <c r="O85" s="5"/>
      <c r="P85" s="72">
        <v>114.59</v>
      </c>
      <c r="Q85" s="72"/>
      <c r="R85" s="73">
        <f>IF(P85="","",T85*M85*LOOKUP(RIGHT($D$2,3),定数!$A$6:$A$13,定数!$B$6:$B$13))</f>
        <v>24104.766730689887</v>
      </c>
      <c r="S85" s="73"/>
      <c r="T85" s="74">
        <f t="shared" si="12"/>
        <v>338.00000000000097</v>
      </c>
      <c r="U85" s="74"/>
      <c r="V85" t="str">
        <f t="shared" si="11"/>
        <v/>
      </c>
      <c r="W85">
        <f t="shared" si="11"/>
        <v>0</v>
      </c>
      <c r="X85" s="29">
        <f t="shared" si="13"/>
        <v>275754.7278856035</v>
      </c>
      <c r="Y85" s="30">
        <f t="shared" si="14"/>
        <v>0</v>
      </c>
    </row>
    <row r="86" spans="2:25" ht="15">
      <c r="B86" s="36">
        <v>78</v>
      </c>
      <c r="C86" s="71">
        <f t="shared" si="9"/>
        <v>299859.49461629341</v>
      </c>
      <c r="D86" s="71"/>
      <c r="E86" s="36"/>
      <c r="F86" s="5"/>
      <c r="G86" s="36" t="s">
        <v>44</v>
      </c>
      <c r="H86" s="72">
        <v>114.53</v>
      </c>
      <c r="I86" s="72"/>
      <c r="J86" s="36">
        <v>51</v>
      </c>
      <c r="K86" s="75">
        <f t="shared" si="10"/>
        <v>8995.7848384888021</v>
      </c>
      <c r="L86" s="76"/>
      <c r="M86" s="4">
        <f>IF(J86="","",(K86/J86)/LOOKUP(RIGHT($D$2,3),定数!$A$6:$A$13,定数!$B$6:$B$13))</f>
        <v>1.7638793800958437</v>
      </c>
      <c r="N86" s="36"/>
      <c r="O86" s="5"/>
      <c r="P86" s="72">
        <v>115.07</v>
      </c>
      <c r="Q86" s="72"/>
      <c r="R86" s="73">
        <f>IF(P86="","",T86*M86*LOOKUP(RIGHT($D$2,3),定数!$A$6:$A$13,定数!$B$6:$B$13))</f>
        <v>-9524.9486525174143</v>
      </c>
      <c r="S86" s="73"/>
      <c r="T86" s="74">
        <f t="shared" si="12"/>
        <v>-53.999999999999204</v>
      </c>
      <c r="U86" s="74"/>
      <c r="V86" t="str">
        <f t="shared" si="11"/>
        <v/>
      </c>
      <c r="W86">
        <f t="shared" si="11"/>
        <v>1</v>
      </c>
      <c r="X86" s="29">
        <f t="shared" si="13"/>
        <v>299859.49461629341</v>
      </c>
      <c r="Y86" s="30">
        <f t="shared" si="14"/>
        <v>0</v>
      </c>
    </row>
    <row r="87" spans="2:25" ht="15">
      <c r="B87" s="36">
        <v>79</v>
      </c>
      <c r="C87" s="71">
        <f t="shared" si="9"/>
        <v>290334.54596377601</v>
      </c>
      <c r="D87" s="71"/>
      <c r="E87" s="36"/>
      <c r="F87" s="5"/>
      <c r="G87" s="36" t="s">
        <v>44</v>
      </c>
      <c r="H87" s="72">
        <v>113.38</v>
      </c>
      <c r="I87" s="72"/>
      <c r="J87" s="36">
        <v>86</v>
      </c>
      <c r="K87" s="75">
        <f t="shared" si="10"/>
        <v>8710.0363789132807</v>
      </c>
      <c r="L87" s="76"/>
      <c r="M87" s="4">
        <f>IF(J87="","",(K87/J87)/LOOKUP(RIGHT($D$2,3),定数!$A$6:$A$13,定数!$B$6:$B$13))</f>
        <v>1.0127949277806141</v>
      </c>
      <c r="N87" s="36"/>
      <c r="O87" s="5"/>
      <c r="P87" s="72">
        <v>114.23</v>
      </c>
      <c r="Q87" s="72"/>
      <c r="R87" s="73">
        <f>IF(P87="","",T87*M87*LOOKUP(RIGHT($D$2,3),定数!$A$6:$A$13,定数!$B$6:$B$13))</f>
        <v>-8608.7568861353066</v>
      </c>
      <c r="S87" s="73"/>
      <c r="T87" s="74">
        <f t="shared" si="12"/>
        <v>-85.000000000000853</v>
      </c>
      <c r="U87" s="74"/>
      <c r="V87" t="str">
        <f t="shared" si="11"/>
        <v/>
      </c>
      <c r="W87">
        <f t="shared" si="11"/>
        <v>2</v>
      </c>
      <c r="X87" s="29">
        <f t="shared" si="13"/>
        <v>299859.49461629341</v>
      </c>
      <c r="Y87" s="30">
        <f t="shared" si="14"/>
        <v>3.1764705882352473E-2</v>
      </c>
    </row>
    <row r="88" spans="2:25" ht="15">
      <c r="B88" s="36">
        <v>80</v>
      </c>
      <c r="C88" s="71">
        <f t="shared" si="9"/>
        <v>281725.78907764069</v>
      </c>
      <c r="D88" s="71"/>
      <c r="E88" s="36"/>
      <c r="F88" s="5"/>
      <c r="G88" s="36" t="s">
        <v>44</v>
      </c>
      <c r="H88" s="72">
        <v>114.52</v>
      </c>
      <c r="I88" s="72"/>
      <c r="J88" s="36">
        <v>29</v>
      </c>
      <c r="K88" s="75">
        <f t="shared" si="10"/>
        <v>8451.7736723292201</v>
      </c>
      <c r="L88" s="76"/>
      <c r="M88" s="4">
        <f>IF(J88="","",(K88/J88)/LOOKUP(RIGHT($D$2,3),定数!$A$6:$A$13,定数!$B$6:$B$13))</f>
        <v>2.9144047145962828</v>
      </c>
      <c r="N88" s="36"/>
      <c r="O88" s="5"/>
      <c r="P88" s="72">
        <v>113.94</v>
      </c>
      <c r="Q88" s="72"/>
      <c r="R88" s="73">
        <f>IF(P88="","",T88*M88*LOOKUP(RIGHT($D$2,3),定数!$A$6:$A$13,定数!$B$6:$B$13))</f>
        <v>16903.547344658389</v>
      </c>
      <c r="S88" s="73"/>
      <c r="T88" s="74">
        <f t="shared" si="12"/>
        <v>57.999999999999829</v>
      </c>
      <c r="U88" s="74"/>
      <c r="V88" t="str">
        <f t="shared" si="11"/>
        <v/>
      </c>
      <c r="W88">
        <f t="shared" si="11"/>
        <v>0</v>
      </c>
      <c r="X88" s="29">
        <f t="shared" si="13"/>
        <v>299859.49461629341</v>
      </c>
      <c r="Y88" s="30">
        <f t="shared" si="14"/>
        <v>6.0474008207934138E-2</v>
      </c>
    </row>
    <row r="89" spans="2:25" ht="15">
      <c r="B89" s="36">
        <v>81</v>
      </c>
      <c r="C89" s="71">
        <f t="shared" si="9"/>
        <v>298629.33642229909</v>
      </c>
      <c r="D89" s="71"/>
      <c r="E89" s="36"/>
      <c r="F89" s="5"/>
      <c r="G89" s="36" t="s">
        <v>44</v>
      </c>
      <c r="H89" s="72">
        <v>112.42</v>
      </c>
      <c r="I89" s="72"/>
      <c r="J89" s="36">
        <v>34</v>
      </c>
      <c r="K89" s="75">
        <f t="shared" si="10"/>
        <v>8958.8800926689728</v>
      </c>
      <c r="L89" s="76"/>
      <c r="M89" s="4">
        <f>IF(J89="","",(K89/J89)/LOOKUP(RIGHT($D$2,3),定数!$A$6:$A$13,定数!$B$6:$B$13))</f>
        <v>2.6349647331379331</v>
      </c>
      <c r="N89" s="36"/>
      <c r="O89" s="5"/>
      <c r="P89" s="72">
        <v>111.55</v>
      </c>
      <c r="Q89" s="72"/>
      <c r="R89" s="73">
        <f>IF(P89="","",T89*M89*LOOKUP(RIGHT($D$2,3),定数!$A$6:$A$13,定数!$B$6:$B$13))</f>
        <v>22924.193178300138</v>
      </c>
      <c r="S89" s="73"/>
      <c r="T89" s="74">
        <f t="shared" si="12"/>
        <v>87.000000000000455</v>
      </c>
      <c r="U89" s="74"/>
      <c r="V89" t="str">
        <f t="shared" si="11"/>
        <v/>
      </c>
      <c r="W89">
        <f t="shared" si="11"/>
        <v>0</v>
      </c>
      <c r="X89" s="29">
        <f t="shared" si="13"/>
        <v>299859.49461629341</v>
      </c>
      <c r="Y89" s="30">
        <f t="shared" si="14"/>
        <v>4.1024487004103216E-3</v>
      </c>
    </row>
    <row r="90" spans="2:25" ht="15">
      <c r="B90" s="36">
        <v>82</v>
      </c>
      <c r="C90" s="71">
        <f t="shared" si="9"/>
        <v>321553.52960059926</v>
      </c>
      <c r="D90" s="71"/>
      <c r="E90" s="36"/>
      <c r="F90" s="5"/>
      <c r="G90" s="36" t="s">
        <v>44</v>
      </c>
      <c r="H90" s="72">
        <v>110.23</v>
      </c>
      <c r="I90" s="72"/>
      <c r="J90" s="36">
        <v>46</v>
      </c>
      <c r="K90" s="75">
        <f t="shared" si="10"/>
        <v>9646.6058880179771</v>
      </c>
      <c r="L90" s="76"/>
      <c r="M90" s="4">
        <f>IF(J90="","",(K90/J90)/LOOKUP(RIGHT($D$2,3),定数!$A$6:$A$13,定数!$B$6:$B$13))</f>
        <v>2.0970882365256474</v>
      </c>
      <c r="N90" s="36"/>
      <c r="O90" s="5"/>
      <c r="P90" s="72">
        <v>110.72</v>
      </c>
      <c r="Q90" s="72"/>
      <c r="R90" s="73">
        <f>IF(P90="","",T90*M90*LOOKUP(RIGHT($D$2,3),定数!$A$6:$A$13,定数!$B$6:$B$13))</f>
        <v>-10275.732358975565</v>
      </c>
      <c r="S90" s="73"/>
      <c r="T90" s="74">
        <f t="shared" si="12"/>
        <v>-48.999999999999488</v>
      </c>
      <c r="U90" s="74"/>
      <c r="V90" t="str">
        <f t="shared" si="11"/>
        <v/>
      </c>
      <c r="W90">
        <f t="shared" si="11"/>
        <v>1</v>
      </c>
      <c r="X90" s="29">
        <f t="shared" si="13"/>
        <v>321553.52960059926</v>
      </c>
      <c r="Y90" s="30">
        <f t="shared" si="14"/>
        <v>0</v>
      </c>
    </row>
    <row r="91" spans="2:25" ht="15">
      <c r="B91" s="36">
        <v>83</v>
      </c>
      <c r="C91" s="71">
        <f t="shared" si="9"/>
        <v>311277.79724162369</v>
      </c>
      <c r="D91" s="71"/>
      <c r="E91" s="36"/>
      <c r="F91" s="5"/>
      <c r="G91" s="36" t="s">
        <v>45</v>
      </c>
      <c r="H91" s="72">
        <v>111.17</v>
      </c>
      <c r="I91" s="72"/>
      <c r="J91" s="36">
        <v>38</v>
      </c>
      <c r="K91" s="75">
        <f t="shared" si="10"/>
        <v>9338.3339172487103</v>
      </c>
      <c r="L91" s="76"/>
      <c r="M91" s="4">
        <f>IF(J91="","",(K91/J91)/LOOKUP(RIGHT($D$2,3),定数!$A$6:$A$13,定数!$B$6:$B$13))</f>
        <v>2.4574562940128186</v>
      </c>
      <c r="N91" s="36"/>
      <c r="O91" s="5"/>
      <c r="P91" s="72">
        <v>112.03</v>
      </c>
      <c r="Q91" s="72"/>
      <c r="R91" s="73">
        <f>IF(P91="","",T91*M91*LOOKUP(RIGHT($D$2,3),定数!$A$6:$A$13,定数!$B$6:$B$13))</f>
        <v>21134.124128510226</v>
      </c>
      <c r="S91" s="73"/>
      <c r="T91" s="74">
        <f t="shared" si="12"/>
        <v>85.999999999999943</v>
      </c>
      <c r="U91" s="74"/>
      <c r="V91" t="str">
        <f t="shared" ref="V91:W106" si="15">IF(S91&lt;&gt;"",IF(S91&lt;0,1+V90,0),"")</f>
        <v/>
      </c>
      <c r="W91">
        <f t="shared" si="15"/>
        <v>0</v>
      </c>
      <c r="X91" s="29">
        <f t="shared" si="13"/>
        <v>321553.52960059926</v>
      </c>
      <c r="Y91" s="30">
        <f t="shared" si="14"/>
        <v>3.1956521739130106E-2</v>
      </c>
    </row>
    <row r="92" spans="2:25" ht="15">
      <c r="B92" s="36">
        <v>84</v>
      </c>
      <c r="C92" s="71">
        <f t="shared" si="9"/>
        <v>332411.92137013393</v>
      </c>
      <c r="D92" s="71"/>
      <c r="E92" s="36"/>
      <c r="F92" s="5"/>
      <c r="G92" s="36" t="s">
        <v>45</v>
      </c>
      <c r="H92" s="72">
        <v>111.4</v>
      </c>
      <c r="I92" s="72"/>
      <c r="J92" s="36">
        <v>38</v>
      </c>
      <c r="K92" s="75">
        <f t="shared" si="10"/>
        <v>9972.3576411040176</v>
      </c>
      <c r="L92" s="76"/>
      <c r="M92" s="4">
        <f>IF(J92="","",(K92/J92)/LOOKUP(RIGHT($D$2,3),定数!$A$6:$A$13,定数!$B$6:$B$13))</f>
        <v>2.6243046423957939</v>
      </c>
      <c r="N92" s="36"/>
      <c r="O92" s="5"/>
      <c r="P92" s="72">
        <v>111.02</v>
      </c>
      <c r="Q92" s="72"/>
      <c r="R92" s="73">
        <f>IF(P92="","",T92*M92*LOOKUP(RIGHT($D$2,3),定数!$A$6:$A$13,定数!$B$6:$B$13))</f>
        <v>-9972.3576411042704</v>
      </c>
      <c r="S92" s="73"/>
      <c r="T92" s="74">
        <f t="shared" si="12"/>
        <v>-38.000000000000966</v>
      </c>
      <c r="U92" s="74"/>
      <c r="V92" t="str">
        <f t="shared" si="15"/>
        <v/>
      </c>
      <c r="W92">
        <f t="shared" si="15"/>
        <v>1</v>
      </c>
      <c r="X92" s="29">
        <f t="shared" si="13"/>
        <v>332411.92137013393</v>
      </c>
      <c r="Y92" s="30">
        <f t="shared" si="14"/>
        <v>0</v>
      </c>
    </row>
    <row r="93" spans="2:25" ht="15">
      <c r="B93" s="36">
        <v>85</v>
      </c>
      <c r="C93" s="71">
        <f t="shared" si="9"/>
        <v>322439.56372902967</v>
      </c>
      <c r="D93" s="71"/>
      <c r="E93" s="36"/>
      <c r="F93" s="5"/>
      <c r="G93" s="36" t="s">
        <v>44</v>
      </c>
      <c r="H93" s="72">
        <v>108.99</v>
      </c>
      <c r="I93" s="72"/>
      <c r="J93" s="36">
        <v>87</v>
      </c>
      <c r="K93" s="75">
        <f t="shared" si="10"/>
        <v>9673.1869118708892</v>
      </c>
      <c r="L93" s="76"/>
      <c r="M93" s="4">
        <f>IF(J93="","",(K93/J93)/LOOKUP(RIGHT($D$2,3),定数!$A$6:$A$13,定数!$B$6:$B$13))</f>
        <v>1.111860564582861</v>
      </c>
      <c r="N93" s="36"/>
      <c r="O93" s="5"/>
      <c r="P93" s="72">
        <v>109.88</v>
      </c>
      <c r="Q93" s="72"/>
      <c r="R93" s="73">
        <f>IF(P93="","",T93*M93*LOOKUP(RIGHT($D$2,3),定数!$A$6:$A$13,定数!$B$6:$B$13))</f>
        <v>-9895.5590247874698</v>
      </c>
      <c r="S93" s="73"/>
      <c r="T93" s="74">
        <f t="shared" si="12"/>
        <v>-89.000000000000057</v>
      </c>
      <c r="U93" s="74"/>
      <c r="V93" t="str">
        <f t="shared" si="15"/>
        <v/>
      </c>
      <c r="W93">
        <f t="shared" si="15"/>
        <v>2</v>
      </c>
      <c r="X93" s="29">
        <f t="shared" si="13"/>
        <v>332411.92137013393</v>
      </c>
      <c r="Y93" s="30">
        <f t="shared" si="14"/>
        <v>3.0000000000000693E-2</v>
      </c>
    </row>
    <row r="94" spans="2:25" ht="15">
      <c r="B94" s="36">
        <v>86</v>
      </c>
      <c r="C94" s="71">
        <f t="shared" si="9"/>
        <v>312544.00470424222</v>
      </c>
      <c r="D94" s="71"/>
      <c r="E94" s="36"/>
      <c r="F94" s="5"/>
      <c r="G94" s="36" t="s">
        <v>45</v>
      </c>
      <c r="H94" s="72">
        <v>114.17</v>
      </c>
      <c r="I94" s="72"/>
      <c r="J94" s="36">
        <v>39</v>
      </c>
      <c r="K94" s="75">
        <f t="shared" si="10"/>
        <v>9376.3201411272657</v>
      </c>
      <c r="L94" s="76"/>
      <c r="M94" s="4">
        <f>IF(J94="","",(K94/J94)/LOOKUP(RIGHT($D$2,3),定数!$A$6:$A$13,定数!$B$6:$B$13))</f>
        <v>2.4041846515710938</v>
      </c>
      <c r="N94" s="36"/>
      <c r="O94" s="5"/>
      <c r="P94" s="72">
        <v>113.76</v>
      </c>
      <c r="Q94" s="72"/>
      <c r="R94" s="73">
        <f>IF(P94="","",T94*M94*LOOKUP(RIGHT($D$2,3),定数!$A$6:$A$13,定数!$B$6:$B$13))</f>
        <v>-9857.1570714414029</v>
      </c>
      <c r="S94" s="73"/>
      <c r="T94" s="74">
        <f t="shared" si="12"/>
        <v>-40.999999999999659</v>
      </c>
      <c r="U94" s="74"/>
      <c r="V94" t="str">
        <f t="shared" si="15"/>
        <v/>
      </c>
      <c r="W94">
        <f t="shared" si="15"/>
        <v>3</v>
      </c>
      <c r="X94" s="29">
        <f t="shared" si="13"/>
        <v>332411.92137013393</v>
      </c>
      <c r="Y94" s="30">
        <f t="shared" si="14"/>
        <v>5.976896551724209E-2</v>
      </c>
    </row>
    <row r="95" spans="2:25" ht="15">
      <c r="B95" s="36">
        <v>87</v>
      </c>
      <c r="C95" s="71">
        <f t="shared" si="9"/>
        <v>302686.84763280081</v>
      </c>
      <c r="D95" s="71"/>
      <c r="E95" s="36"/>
      <c r="F95" s="5"/>
      <c r="G95" s="36" t="s">
        <v>44</v>
      </c>
      <c r="H95" s="72">
        <v>113.41</v>
      </c>
      <c r="I95" s="72"/>
      <c r="J95" s="36">
        <v>32</v>
      </c>
      <c r="K95" s="75">
        <f t="shared" si="10"/>
        <v>9080.6054289840231</v>
      </c>
      <c r="L95" s="76"/>
      <c r="M95" s="4">
        <f>IF(J95="","",(K95/J95)/LOOKUP(RIGHT($D$2,3),定数!$A$6:$A$13,定数!$B$6:$B$13))</f>
        <v>2.8376891965575073</v>
      </c>
      <c r="N95" s="36"/>
      <c r="O95" s="5"/>
      <c r="P95" s="72">
        <v>112.28</v>
      </c>
      <c r="Q95" s="72"/>
      <c r="R95" s="73">
        <f>IF(P95="","",T95*M95*LOOKUP(RIGHT($D$2,3),定数!$A$6:$A$13,定数!$B$6:$B$13))</f>
        <v>32065.887921099704</v>
      </c>
      <c r="S95" s="73"/>
      <c r="T95" s="74">
        <f t="shared" si="12"/>
        <v>112.99999999999955</v>
      </c>
      <c r="U95" s="74"/>
      <c r="V95" t="str">
        <f t="shared" si="15"/>
        <v/>
      </c>
      <c r="W95">
        <f t="shared" si="15"/>
        <v>0</v>
      </c>
      <c r="X95" s="29">
        <f t="shared" si="13"/>
        <v>332411.92137013393</v>
      </c>
      <c r="Y95" s="30">
        <f t="shared" si="14"/>
        <v>8.9422405835544172E-2</v>
      </c>
    </row>
    <row r="96" spans="2:25" ht="15">
      <c r="B96" s="36">
        <v>88</v>
      </c>
      <c r="C96" s="71">
        <f t="shared" si="9"/>
        <v>334752.73555390054</v>
      </c>
      <c r="D96" s="71"/>
      <c r="E96" s="36"/>
      <c r="F96" s="5"/>
      <c r="G96" s="36" t="s">
        <v>44</v>
      </c>
      <c r="H96" s="72">
        <v>111.25</v>
      </c>
      <c r="I96" s="72"/>
      <c r="J96" s="36">
        <v>12</v>
      </c>
      <c r="K96" s="75">
        <f t="shared" si="10"/>
        <v>10042.582066617017</v>
      </c>
      <c r="L96" s="76"/>
      <c r="M96" s="4">
        <f>IF(J96="","",(K96/J96)/LOOKUP(RIGHT($D$2,3),定数!$A$6:$A$13,定数!$B$6:$B$13))</f>
        <v>8.3688183888475134</v>
      </c>
      <c r="N96" s="36"/>
      <c r="O96" s="5"/>
      <c r="P96" s="72">
        <v>111</v>
      </c>
      <c r="Q96" s="72"/>
      <c r="R96" s="73">
        <f>IF(P96="","",T96*M96*LOOKUP(RIGHT($D$2,3),定数!$A$6:$A$13,定数!$B$6:$B$13))</f>
        <v>20922.045972118784</v>
      </c>
      <c r="S96" s="73"/>
      <c r="T96" s="74">
        <f t="shared" si="12"/>
        <v>25</v>
      </c>
      <c r="U96" s="74"/>
      <c r="V96" t="str">
        <f t="shared" si="15"/>
        <v/>
      </c>
      <c r="W96">
        <f t="shared" si="15"/>
        <v>0</v>
      </c>
      <c r="X96" s="29">
        <f t="shared" si="13"/>
        <v>334752.73555390054</v>
      </c>
      <c r="Y96" s="30">
        <f t="shared" si="14"/>
        <v>0</v>
      </c>
    </row>
    <row r="97" spans="2:25" ht="15">
      <c r="B97" s="36">
        <v>89</v>
      </c>
      <c r="C97" s="71">
        <f t="shared" si="9"/>
        <v>355674.78152601933</v>
      </c>
      <c r="D97" s="71"/>
      <c r="E97" s="36"/>
      <c r="F97" s="5"/>
      <c r="G97" s="36" t="s">
        <v>44</v>
      </c>
      <c r="H97" s="72">
        <v>110.77</v>
      </c>
      <c r="I97" s="72"/>
      <c r="J97" s="36">
        <v>26</v>
      </c>
      <c r="K97" s="75">
        <f t="shared" si="10"/>
        <v>10670.243445780579</v>
      </c>
      <c r="L97" s="76"/>
      <c r="M97" s="4">
        <f>IF(J97="","",(K97/J97)/LOOKUP(RIGHT($D$2,3),定数!$A$6:$A$13,定数!$B$6:$B$13))</f>
        <v>4.1039397868386844</v>
      </c>
      <c r="N97" s="36"/>
      <c r="O97" s="5"/>
      <c r="P97" s="72">
        <v>111.04</v>
      </c>
      <c r="Q97" s="72"/>
      <c r="R97" s="73">
        <f>IF(P97="","",T97*M97*LOOKUP(RIGHT($D$2,3),定数!$A$6:$A$13,定数!$B$6:$B$13))</f>
        <v>-11080.637424464869</v>
      </c>
      <c r="S97" s="73"/>
      <c r="T97" s="74">
        <f t="shared" si="12"/>
        <v>-27.000000000001023</v>
      </c>
      <c r="U97" s="74"/>
      <c r="V97" t="str">
        <f t="shared" si="15"/>
        <v/>
      </c>
      <c r="W97">
        <f t="shared" si="15"/>
        <v>1</v>
      </c>
      <c r="X97" s="29">
        <f t="shared" si="13"/>
        <v>355674.78152601933</v>
      </c>
      <c r="Y97" s="30">
        <f t="shared" si="14"/>
        <v>0</v>
      </c>
    </row>
    <row r="98" spans="2:25" ht="15">
      <c r="B98" s="36">
        <v>90</v>
      </c>
      <c r="C98" s="71">
        <f t="shared" si="9"/>
        <v>344594.14410155447</v>
      </c>
      <c r="D98" s="71"/>
      <c r="E98" s="36"/>
      <c r="F98" s="5"/>
      <c r="G98" s="36" t="s">
        <v>45</v>
      </c>
      <c r="H98" s="72">
        <v>111.72</v>
      </c>
      <c r="I98" s="72"/>
      <c r="J98" s="36">
        <v>36</v>
      </c>
      <c r="K98" s="75">
        <f t="shared" si="10"/>
        <v>10337.824323046634</v>
      </c>
      <c r="L98" s="76"/>
      <c r="M98" s="4">
        <f>IF(J98="","",(K98/J98)/LOOKUP(RIGHT($D$2,3),定数!$A$6:$A$13,定数!$B$6:$B$13))</f>
        <v>2.871617867512954</v>
      </c>
      <c r="N98" s="36"/>
      <c r="O98" s="5"/>
      <c r="P98" s="72">
        <v>112.46</v>
      </c>
      <c r="Q98" s="72"/>
      <c r="R98" s="73">
        <f>IF(P98="","",T98*M98*LOOKUP(RIGHT($D$2,3),定数!$A$6:$A$13,定数!$B$6:$B$13))</f>
        <v>21249.972219595715</v>
      </c>
      <c r="S98" s="73"/>
      <c r="T98" s="74">
        <f t="shared" si="12"/>
        <v>73.999999999999488</v>
      </c>
      <c r="U98" s="74"/>
      <c r="V98" t="str">
        <f t="shared" si="15"/>
        <v/>
      </c>
      <c r="W98">
        <f t="shared" si="15"/>
        <v>0</v>
      </c>
      <c r="X98" s="29">
        <f t="shared" si="13"/>
        <v>355674.78152601933</v>
      </c>
      <c r="Y98" s="30">
        <f t="shared" si="14"/>
        <v>3.1153846153847309E-2</v>
      </c>
    </row>
    <row r="99" spans="2:25" ht="15">
      <c r="B99" s="36">
        <v>91</v>
      </c>
      <c r="C99" s="71">
        <f t="shared" si="9"/>
        <v>365844.11632115021</v>
      </c>
      <c r="D99" s="71"/>
      <c r="E99" s="36"/>
      <c r="F99" s="5"/>
      <c r="G99" s="36" t="s">
        <v>45</v>
      </c>
      <c r="H99" s="72">
        <v>112</v>
      </c>
      <c r="I99" s="72"/>
      <c r="J99" s="36">
        <v>42</v>
      </c>
      <c r="K99" s="75">
        <f t="shared" si="10"/>
        <v>10975.323489634506</v>
      </c>
      <c r="L99" s="76"/>
      <c r="M99" s="4">
        <f>IF(J99="","",(K99/J99)/LOOKUP(RIGHT($D$2,3),定数!$A$6:$A$13,定数!$B$6:$B$13))</f>
        <v>2.6131722594367868</v>
      </c>
      <c r="N99" s="36"/>
      <c r="O99" s="5"/>
      <c r="P99" s="72">
        <v>113.06</v>
      </c>
      <c r="Q99" s="72"/>
      <c r="R99" s="73">
        <f>IF(P99="","",T99*M99*LOOKUP(RIGHT($D$2,3),定数!$A$6:$A$13,定数!$B$6:$B$13))</f>
        <v>27699.625950029997</v>
      </c>
      <c r="S99" s="73"/>
      <c r="T99" s="74">
        <f t="shared" si="12"/>
        <v>106.00000000000023</v>
      </c>
      <c r="U99" s="74"/>
      <c r="V99" t="str">
        <f t="shared" si="15"/>
        <v/>
      </c>
      <c r="W99">
        <f t="shared" si="15"/>
        <v>0</v>
      </c>
      <c r="X99" s="29">
        <f t="shared" si="13"/>
        <v>365844.11632115021</v>
      </c>
      <c r="Y99" s="30">
        <f t="shared" si="14"/>
        <v>0</v>
      </c>
    </row>
    <row r="100" spans="2:25" ht="15">
      <c r="B100" s="36">
        <v>92</v>
      </c>
      <c r="C100" s="71">
        <f t="shared" si="9"/>
        <v>393543.74227118021</v>
      </c>
      <c r="D100" s="71"/>
      <c r="E100" s="36"/>
      <c r="F100" s="5"/>
      <c r="G100" s="36" t="s">
        <v>44</v>
      </c>
      <c r="H100" s="72">
        <v>109.89</v>
      </c>
      <c r="I100" s="72"/>
      <c r="J100" s="36">
        <v>25</v>
      </c>
      <c r="K100" s="75">
        <f t="shared" si="10"/>
        <v>11806.312268135405</v>
      </c>
      <c r="L100" s="76"/>
      <c r="M100" s="4">
        <f>IF(J100="","",(K100/J100)/LOOKUP(RIGHT($D$2,3),定数!$A$6:$A$13,定数!$B$6:$B$13))</f>
        <v>4.7225249072541624</v>
      </c>
      <c r="N100" s="36"/>
      <c r="O100" s="5"/>
      <c r="P100" s="72">
        <v>109.34</v>
      </c>
      <c r="Q100" s="72"/>
      <c r="R100" s="73">
        <f>IF(P100="","",T100*M100*LOOKUP(RIGHT($D$2,3),定数!$A$6:$A$13,定数!$B$6:$B$13))</f>
        <v>25973.886989897761</v>
      </c>
      <c r="S100" s="73"/>
      <c r="T100" s="74">
        <f t="shared" si="12"/>
        <v>54.999999999999716</v>
      </c>
      <c r="U100" s="74"/>
      <c r="V100" t="str">
        <f t="shared" si="15"/>
        <v/>
      </c>
      <c r="W100">
        <f t="shared" si="15"/>
        <v>0</v>
      </c>
      <c r="X100" s="29">
        <f t="shared" si="13"/>
        <v>393543.74227118021</v>
      </c>
      <c r="Y100" s="30">
        <f t="shared" si="14"/>
        <v>0</v>
      </c>
    </row>
    <row r="101" spans="2:25" ht="15">
      <c r="B101" s="36">
        <v>93</v>
      </c>
      <c r="C101" s="71">
        <f t="shared" si="9"/>
        <v>419517.62926107796</v>
      </c>
      <c r="D101" s="71"/>
      <c r="E101" s="36"/>
      <c r="F101" s="5"/>
      <c r="G101" s="36" t="s">
        <v>44</v>
      </c>
      <c r="H101" s="72">
        <v>108.33</v>
      </c>
      <c r="I101" s="72"/>
      <c r="J101" s="36">
        <v>94</v>
      </c>
      <c r="K101" s="75">
        <f t="shared" si="10"/>
        <v>12585.528877832339</v>
      </c>
      <c r="L101" s="76"/>
      <c r="M101" s="4">
        <f>IF(J101="","",(K101/J101)/LOOKUP(RIGHT($D$2,3),定数!$A$6:$A$13,定数!$B$6:$B$13))</f>
        <v>1.3388860508332274</v>
      </c>
      <c r="N101" s="36"/>
      <c r="O101" s="5"/>
      <c r="P101" s="72">
        <v>109.27</v>
      </c>
      <c r="Q101" s="72"/>
      <c r="R101" s="73">
        <f>IF(P101="","",T101*M101*LOOKUP(RIGHT($D$2,3),定数!$A$6:$A$13,定数!$B$6:$B$13))</f>
        <v>-12585.528877832307</v>
      </c>
      <c r="S101" s="73"/>
      <c r="T101" s="74">
        <f t="shared" si="12"/>
        <v>-93.999999999999773</v>
      </c>
      <c r="U101" s="74"/>
      <c r="V101" t="str">
        <f t="shared" si="15"/>
        <v/>
      </c>
      <c r="W101">
        <f t="shared" si="15"/>
        <v>1</v>
      </c>
      <c r="X101" s="29">
        <f t="shared" si="13"/>
        <v>419517.62926107796</v>
      </c>
      <c r="Y101" s="30">
        <f t="shared" si="14"/>
        <v>0</v>
      </c>
    </row>
    <row r="102" spans="2:25" ht="15">
      <c r="B102" s="36">
        <v>94</v>
      </c>
      <c r="C102" s="71">
        <f t="shared" si="9"/>
        <v>406932.10038324568</v>
      </c>
      <c r="D102" s="71"/>
      <c r="E102" s="36"/>
      <c r="F102" s="5"/>
      <c r="G102" s="36" t="s">
        <v>44</v>
      </c>
      <c r="H102" s="72">
        <v>112.57</v>
      </c>
      <c r="I102" s="72"/>
      <c r="J102" s="36">
        <v>23</v>
      </c>
      <c r="K102" s="75">
        <f t="shared" si="10"/>
        <v>12207.96301149737</v>
      </c>
      <c r="L102" s="76"/>
      <c r="M102" s="4">
        <f>IF(J102="","",(K102/J102)/LOOKUP(RIGHT($D$2,3),定数!$A$6:$A$13,定数!$B$6:$B$13))</f>
        <v>5.3078100049988564</v>
      </c>
      <c r="N102" s="36"/>
      <c r="O102" s="5"/>
      <c r="P102" s="72">
        <v>112.08</v>
      </c>
      <c r="Q102" s="72"/>
      <c r="R102" s="73">
        <f>IF(P102="","",T102*M102*LOOKUP(RIGHT($D$2,3),定数!$A$6:$A$13,定数!$B$6:$B$13))</f>
        <v>26008.269024494126</v>
      </c>
      <c r="S102" s="73"/>
      <c r="T102" s="74">
        <f t="shared" si="12"/>
        <v>48.999999999999488</v>
      </c>
      <c r="U102" s="74"/>
      <c r="V102" t="str">
        <f t="shared" si="15"/>
        <v/>
      </c>
      <c r="W102">
        <f t="shared" si="15"/>
        <v>0</v>
      </c>
      <c r="X102" s="29">
        <f t="shared" si="13"/>
        <v>419517.62926107796</v>
      </c>
      <c r="Y102" s="30">
        <f t="shared" si="14"/>
        <v>2.9999999999999916E-2</v>
      </c>
    </row>
    <row r="103" spans="2:25" ht="15">
      <c r="B103" s="36">
        <v>95</v>
      </c>
      <c r="C103" s="71">
        <f t="shared" si="9"/>
        <v>432940.36940773978</v>
      </c>
      <c r="D103" s="71"/>
      <c r="E103" s="36"/>
      <c r="F103" s="5"/>
      <c r="G103" s="36" t="s">
        <v>44</v>
      </c>
      <c r="H103" s="72">
        <v>112.18</v>
      </c>
      <c r="I103" s="72"/>
      <c r="J103" s="36">
        <v>28</v>
      </c>
      <c r="K103" s="75">
        <f t="shared" si="10"/>
        <v>12988.211082232194</v>
      </c>
      <c r="L103" s="76"/>
      <c r="M103" s="4">
        <f>IF(J103="","",(K103/J103)/LOOKUP(RIGHT($D$2,3),定数!$A$6:$A$13,定数!$B$6:$B$13))</f>
        <v>4.6386468150829261</v>
      </c>
      <c r="N103" s="36"/>
      <c r="O103" s="5"/>
      <c r="P103" s="72">
        <v>112.48</v>
      </c>
      <c r="Q103" s="72"/>
      <c r="R103" s="73">
        <f>IF(P103="","",T103*M103*LOOKUP(RIGHT($D$2,3),定数!$A$6:$A$13,定数!$B$6:$B$13))</f>
        <v>-13915.940445248645</v>
      </c>
      <c r="S103" s="73"/>
      <c r="T103" s="74">
        <f t="shared" si="12"/>
        <v>-29.999999999999716</v>
      </c>
      <c r="U103" s="74"/>
      <c r="V103" t="str">
        <f t="shared" si="15"/>
        <v/>
      </c>
      <c r="W103">
        <f t="shared" si="15"/>
        <v>1</v>
      </c>
      <c r="X103" s="29">
        <f t="shared" si="13"/>
        <v>432940.36940773978</v>
      </c>
      <c r="Y103" s="30">
        <f t="shared" si="14"/>
        <v>0</v>
      </c>
    </row>
    <row r="104" spans="2:25" ht="15">
      <c r="B104" s="36">
        <v>96</v>
      </c>
      <c r="C104" s="71">
        <f t="shared" si="9"/>
        <v>419024.42896249116</v>
      </c>
      <c r="D104" s="71"/>
      <c r="E104" s="36"/>
      <c r="F104" s="5"/>
      <c r="G104" s="36" t="s">
        <v>45</v>
      </c>
      <c r="H104" s="72">
        <v>112.28</v>
      </c>
      <c r="I104" s="72"/>
      <c r="J104" s="36">
        <v>12</v>
      </c>
      <c r="K104" s="75">
        <f t="shared" si="10"/>
        <v>12570.732868874735</v>
      </c>
      <c r="L104" s="76"/>
      <c r="M104" s="4">
        <f>IF(J104="","",(K104/J104)/LOOKUP(RIGHT($D$2,3),定数!$A$6:$A$13,定数!$B$6:$B$13))</f>
        <v>10.475610724062278</v>
      </c>
      <c r="N104" s="36"/>
      <c r="O104" s="5"/>
      <c r="P104" s="72">
        <v>112.53</v>
      </c>
      <c r="Q104" s="72"/>
      <c r="R104" s="73">
        <f>IF(P104="","",T104*M104*LOOKUP(RIGHT($D$2,3),定数!$A$6:$A$13,定数!$B$6:$B$13))</f>
        <v>26189.026810155694</v>
      </c>
      <c r="S104" s="73"/>
      <c r="T104" s="74">
        <f t="shared" si="12"/>
        <v>25</v>
      </c>
      <c r="U104" s="74"/>
      <c r="V104" t="str">
        <f t="shared" si="15"/>
        <v/>
      </c>
      <c r="W104">
        <f t="shared" si="15"/>
        <v>0</v>
      </c>
      <c r="X104" s="29">
        <f t="shared" si="13"/>
        <v>432940.36940773978</v>
      </c>
      <c r="Y104" s="30">
        <f t="shared" si="14"/>
        <v>3.2142857142856807E-2</v>
      </c>
    </row>
    <row r="105" spans="2:25" ht="15">
      <c r="B105" s="36">
        <v>97</v>
      </c>
      <c r="C105" s="71">
        <f t="shared" si="9"/>
        <v>445213.45577264688</v>
      </c>
      <c r="D105" s="71"/>
      <c r="E105" s="36"/>
      <c r="F105" s="5"/>
      <c r="G105" s="36" t="s">
        <v>44</v>
      </c>
      <c r="H105" s="72">
        <v>113.63</v>
      </c>
      <c r="I105" s="72"/>
      <c r="J105" s="36">
        <v>40</v>
      </c>
      <c r="K105" s="75">
        <f t="shared" si="10"/>
        <v>13356.403673179406</v>
      </c>
      <c r="L105" s="76"/>
      <c r="M105" s="4">
        <f>IF(J105="","",(K105/J105)/LOOKUP(RIGHT($D$2,3),定数!$A$6:$A$13,定数!$B$6:$B$13))</f>
        <v>3.3391009182948519</v>
      </c>
      <c r="N105" s="36"/>
      <c r="O105" s="5"/>
      <c r="P105" s="72">
        <v>114.04</v>
      </c>
      <c r="Q105" s="72"/>
      <c r="R105" s="73">
        <f>IF(P105="","",T105*M105*LOOKUP(RIGHT($D$2,3),定数!$A$6:$A$13,定数!$B$6:$B$13))</f>
        <v>-13690.313765009254</v>
      </c>
      <c r="S105" s="73"/>
      <c r="T105" s="74">
        <f t="shared" si="12"/>
        <v>-41.00000000000108</v>
      </c>
      <c r="U105" s="74"/>
      <c r="V105" t="str">
        <f t="shared" si="15"/>
        <v/>
      </c>
      <c r="W105">
        <f t="shared" si="15"/>
        <v>1</v>
      </c>
      <c r="X105" s="29">
        <f t="shared" si="13"/>
        <v>445213.45577264688</v>
      </c>
      <c r="Y105" s="30">
        <f t="shared" si="14"/>
        <v>0</v>
      </c>
    </row>
    <row r="106" spans="2:25" ht="15">
      <c r="B106" s="36">
        <v>98</v>
      </c>
      <c r="C106" s="71">
        <f t="shared" si="9"/>
        <v>431523.14200763765</v>
      </c>
      <c r="D106" s="71"/>
      <c r="E106" s="36"/>
      <c r="F106" s="5"/>
      <c r="G106" s="36" t="s">
        <v>44</v>
      </c>
      <c r="H106" s="72">
        <v>113.1</v>
      </c>
      <c r="I106" s="72"/>
      <c r="J106" s="36">
        <v>60</v>
      </c>
      <c r="K106" s="75">
        <f t="shared" si="10"/>
        <v>12945.694260229129</v>
      </c>
      <c r="L106" s="76"/>
      <c r="M106" s="4">
        <f>IF(J106="","",(K106/J106)/LOOKUP(RIGHT($D$2,3),定数!$A$6:$A$13,定数!$B$6:$B$13))</f>
        <v>2.1576157100381881</v>
      </c>
      <c r="N106" s="36"/>
      <c r="O106" s="5"/>
      <c r="P106" s="72">
        <v>113.7</v>
      </c>
      <c r="Q106" s="72"/>
      <c r="R106" s="73">
        <f>IF(P106="","",T106*M106*LOOKUP(RIGHT($D$2,3),定数!$A$6:$A$13,定数!$B$6:$B$13))</f>
        <v>-12945.694260229311</v>
      </c>
      <c r="S106" s="73"/>
      <c r="T106" s="74">
        <f t="shared" si="12"/>
        <v>-60.000000000000853</v>
      </c>
      <c r="U106" s="74"/>
      <c r="V106" t="str">
        <f t="shared" si="15"/>
        <v/>
      </c>
      <c r="W106">
        <f t="shared" si="15"/>
        <v>2</v>
      </c>
      <c r="X106" s="29">
        <f t="shared" si="13"/>
        <v>445213.45577264688</v>
      </c>
      <c r="Y106" s="30">
        <f t="shared" si="14"/>
        <v>3.0750000000000721E-2</v>
      </c>
    </row>
    <row r="107" spans="2:25" ht="15">
      <c r="B107" s="36">
        <v>99</v>
      </c>
      <c r="C107" s="71">
        <f t="shared" si="9"/>
        <v>418577.44774740835</v>
      </c>
      <c r="D107" s="71"/>
      <c r="E107" s="36"/>
      <c r="F107" s="5"/>
      <c r="G107" s="36" t="s">
        <v>44</v>
      </c>
      <c r="H107" s="72">
        <v>112.52</v>
      </c>
      <c r="I107" s="72"/>
      <c r="J107" s="36">
        <v>62</v>
      </c>
      <c r="K107" s="75">
        <f t="shared" si="10"/>
        <v>12557.32343242225</v>
      </c>
      <c r="L107" s="76"/>
      <c r="M107" s="4">
        <f>IF(J107="","",(K107/J107)/LOOKUP(RIGHT($D$2,3),定数!$A$6:$A$13,定数!$B$6:$B$13))</f>
        <v>2.0253747471648791</v>
      </c>
      <c r="N107" s="36"/>
      <c r="O107" s="5"/>
      <c r="P107" s="72">
        <v>111.3</v>
      </c>
      <c r="Q107" s="72"/>
      <c r="R107" s="73">
        <f>IF(P107="","",T107*M107*LOOKUP(RIGHT($D$2,3),定数!$A$6:$A$13,定数!$B$6:$B$13))</f>
        <v>24709.571915411503</v>
      </c>
      <c r="S107" s="73"/>
      <c r="T107" s="74">
        <f t="shared" si="12"/>
        <v>121.99999999999989</v>
      </c>
      <c r="U107" s="74"/>
      <c r="V107" t="str">
        <f>IF(S107&lt;&gt;"",IF(S107&lt;0,1+V106,0),"")</f>
        <v/>
      </c>
      <c r="W107">
        <f>IF(T107&lt;&gt;"",IF(T107&lt;0,1+W106,0),"")</f>
        <v>0</v>
      </c>
      <c r="X107" s="29">
        <f t="shared" si="13"/>
        <v>445213.45577264688</v>
      </c>
      <c r="Y107" s="30">
        <f t="shared" si="14"/>
        <v>5.9827500000001144E-2</v>
      </c>
    </row>
    <row r="108" spans="2:25" ht="15">
      <c r="B108" s="36">
        <v>100</v>
      </c>
      <c r="C108" s="71">
        <f t="shared" si="9"/>
        <v>443287.01966281986</v>
      </c>
      <c r="D108" s="71"/>
      <c r="E108" s="36"/>
      <c r="F108" s="5"/>
      <c r="G108" s="36" t="s">
        <v>45</v>
      </c>
      <c r="H108" s="72">
        <v>112.53</v>
      </c>
      <c r="I108" s="72"/>
      <c r="J108" s="36">
        <v>80</v>
      </c>
      <c r="K108" s="75">
        <f t="shared" si="10"/>
        <v>13298.610589884594</v>
      </c>
      <c r="L108" s="76"/>
      <c r="M108" s="4">
        <f>IF(J108="","",(K108/J108)/LOOKUP(RIGHT($D$2,3),定数!$A$6:$A$13,定数!$B$6:$B$13))</f>
        <v>1.6623263237355743</v>
      </c>
      <c r="N108" s="36"/>
      <c r="O108" s="5"/>
      <c r="P108" s="72">
        <v>111.73</v>
      </c>
      <c r="Q108" s="72"/>
      <c r="R108" s="73">
        <f>IF(P108="","",T108*M108*LOOKUP(RIGHT($D$2,3),定数!$A$6:$A$13,定数!$B$6:$B$13))</f>
        <v>-13298.610589884547</v>
      </c>
      <c r="S108" s="73"/>
      <c r="T108" s="74">
        <f t="shared" si="12"/>
        <v>-79.999999999999716</v>
      </c>
      <c r="U108" s="74"/>
      <c r="V108" t="str">
        <f>IF(S108&lt;&gt;"",IF(S108&lt;0,1+V107,0),"")</f>
        <v/>
      </c>
      <c r="W108">
        <f>IF(T108&lt;&gt;"",IF(T108&lt;0,1+W107,0),"")</f>
        <v>1</v>
      </c>
      <c r="X108" s="29">
        <f t="shared" si="13"/>
        <v>445213.45577264688</v>
      </c>
      <c r="Y108" s="30">
        <f t="shared" si="14"/>
        <v>4.3269943548399636E-3</v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L4" sqref="L4:M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49</v>
      </c>
      <c r="E2" s="39"/>
      <c r="F2" s="37" t="s">
        <v>12</v>
      </c>
      <c r="G2" s="37"/>
      <c r="H2" s="41" t="s">
        <v>50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110526.31578947369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46</v>
      </c>
      <c r="E3" s="42"/>
      <c r="F3" s="42"/>
      <c r="G3" s="42"/>
      <c r="H3" s="42"/>
      <c r="I3" s="42"/>
      <c r="J3" s="37" t="s">
        <v>18</v>
      </c>
      <c r="K3" s="37"/>
      <c r="L3" s="42" t="s">
        <v>51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10526.315789473692</v>
      </c>
      <c r="E4" s="44"/>
      <c r="F4" s="37" t="s">
        <v>21</v>
      </c>
      <c r="G4" s="37"/>
      <c r="H4" s="45">
        <f>SUM($T$9:$U$108)</f>
        <v>200.00000000000017</v>
      </c>
      <c r="I4" s="41"/>
      <c r="J4" s="46" t="s">
        <v>48</v>
      </c>
      <c r="K4" s="46"/>
      <c r="L4" s="40">
        <f>MAX($C$9:$D$990)-C9</f>
        <v>10526.315789473694</v>
      </c>
      <c r="M4" s="40"/>
      <c r="N4" s="46" t="s">
        <v>22</v>
      </c>
      <c r="O4" s="46"/>
      <c r="P4" s="47">
        <f>MAX(Y:Y)</f>
        <v>0</v>
      </c>
      <c r="Q4" s="47"/>
      <c r="R4" s="1"/>
      <c r="S4" s="1"/>
      <c r="T4" s="1"/>
    </row>
    <row r="5" spans="2:25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48" t="s">
        <v>27</v>
      </c>
      <c r="K5" s="37"/>
      <c r="L5" s="49">
        <f>MAX(V9:V993)</f>
        <v>1</v>
      </c>
      <c r="M5" s="50"/>
      <c r="N5" s="14" t="s">
        <v>28</v>
      </c>
      <c r="O5" s="6"/>
      <c r="P5" s="49">
        <f>MAX(W9:W993)</f>
        <v>0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/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6">
        <v>1</v>
      </c>
      <c r="C9" s="71">
        <f>L2</f>
        <v>100000</v>
      </c>
      <c r="D9" s="71"/>
      <c r="E9" s="36">
        <v>2001</v>
      </c>
      <c r="F9" s="5">
        <v>42111</v>
      </c>
      <c r="G9" s="36" t="s">
        <v>45</v>
      </c>
      <c r="H9" s="72">
        <v>1</v>
      </c>
      <c r="I9" s="72"/>
      <c r="J9" s="36">
        <v>57</v>
      </c>
      <c r="K9" s="71">
        <f>IF(J9="","",C9*0.03)</f>
        <v>3000</v>
      </c>
      <c r="L9" s="71"/>
      <c r="M9" s="4">
        <f>IF(J9="","",(K9/J9)/LOOKUP(RIGHT($D$2,3),定数!$A$6:$A$13,定数!$B$6:$B$13))</f>
        <v>0.43859649122807015</v>
      </c>
      <c r="N9" s="36">
        <v>2001</v>
      </c>
      <c r="O9" s="5">
        <v>42111</v>
      </c>
      <c r="P9" s="72">
        <v>1.02</v>
      </c>
      <c r="Q9" s="72"/>
      <c r="R9" s="73">
        <f>IF(P9="","",T9*M9*LOOKUP(RIGHT($D$2,3),定数!$A$6:$A$13,定数!$B$6:$B$13))</f>
        <v>10526.315789473692</v>
      </c>
      <c r="S9" s="73"/>
      <c r="T9" s="74">
        <f>IF(P9="","",IF(G9="買",(P9-H9),(H9-P9))*IF(RIGHT($D$2,3)="JPY",100,10000))</f>
        <v>200.00000000000017</v>
      </c>
      <c r="U9" s="74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71">
        <f t="shared" ref="C10:C73" si="0">IF(R9="","",C9+R9)</f>
        <v>110526.31578947369</v>
      </c>
      <c r="D10" s="71"/>
      <c r="E10" s="36"/>
      <c r="F10" s="5"/>
      <c r="G10" s="36"/>
      <c r="H10" s="72"/>
      <c r="I10" s="72"/>
      <c r="J10" s="36"/>
      <c r="K10" s="75" t="str">
        <f>IF(J10="","",C10*0.03)</f>
        <v/>
      </c>
      <c r="L10" s="76"/>
      <c r="M10" s="4" t="str">
        <f>IF(J10="","",(K10/J10)/LOOKUP(RIGHT($D$2,3),定数!$A$6:$A$13,定数!$B$6:$B$13))</f>
        <v/>
      </c>
      <c r="N10" s="36"/>
      <c r="O10" s="5"/>
      <c r="P10" s="72"/>
      <c r="Q10" s="72"/>
      <c r="R10" s="73" t="str">
        <f>IF(P10="","",T10*M10*LOOKUP(RIGHT($D$2,3),定数!$A$6:$A$13,定数!$B$6:$B$13))</f>
        <v/>
      </c>
      <c r="S10" s="73"/>
      <c r="T10" s="74" t="str">
        <f>IF(P10="","",IF(G10="買",(P10-H10),(H10-P10))*IF(RIGHT($D$2,3)="JPY",100,10000))</f>
        <v/>
      </c>
      <c r="U10" s="74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6">
        <v>3</v>
      </c>
      <c r="C11" s="71" t="str">
        <f t="shared" si="0"/>
        <v/>
      </c>
      <c r="D11" s="71"/>
      <c r="E11" s="36"/>
      <c r="F11" s="5"/>
      <c r="G11" s="36"/>
      <c r="H11" s="72"/>
      <c r="I11" s="72"/>
      <c r="J11" s="36"/>
      <c r="K11" s="75" t="str">
        <f t="shared" ref="K11:K74" si="3">IF(J11="","",C11*0.03)</f>
        <v/>
      </c>
      <c r="L11" s="76"/>
      <c r="M11" s="4" t="str">
        <f>IF(J11="","",(K11/J11)/LOOKUP(RIGHT($D$2,3),定数!$A$6:$A$13,定数!$B$6:$B$13))</f>
        <v/>
      </c>
      <c r="N11" s="36"/>
      <c r="O11" s="5"/>
      <c r="P11" s="72"/>
      <c r="Q11" s="72"/>
      <c r="R11" s="73" t="str">
        <f>IF(P11="","",T11*M11*LOOKUP(RIGHT($D$2,3),定数!$A$6:$A$13,定数!$B$6:$B$13))</f>
        <v/>
      </c>
      <c r="S11" s="73"/>
      <c r="T11" s="74" t="str">
        <f>IF(P11="","",IF(G11="買",(P11-H11),(H11-P11))*IF(RIGHT($D$2,3)="JPY",100,10000))</f>
        <v/>
      </c>
      <c r="U11" s="74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6">
        <v>4</v>
      </c>
      <c r="C12" s="71" t="str">
        <f t="shared" si="0"/>
        <v/>
      </c>
      <c r="D12" s="71"/>
      <c r="E12" s="36"/>
      <c r="F12" s="5"/>
      <c r="G12" s="36"/>
      <c r="H12" s="72"/>
      <c r="I12" s="72"/>
      <c r="J12" s="36"/>
      <c r="K12" s="75" t="str">
        <f t="shared" si="3"/>
        <v/>
      </c>
      <c r="L12" s="76"/>
      <c r="M12" s="4" t="str">
        <f>IF(J12="","",(K12/J12)/LOOKUP(RIGHT($D$2,3),定数!$A$6:$A$13,定数!$B$6:$B$13))</f>
        <v/>
      </c>
      <c r="N12" s="36"/>
      <c r="O12" s="5"/>
      <c r="P12" s="72"/>
      <c r="Q12" s="72"/>
      <c r="R12" s="73" t="str">
        <f>IF(P12="","",T12*M12*LOOKUP(RIGHT($D$2,3),定数!$A$6:$A$13,定数!$B$6:$B$13))</f>
        <v/>
      </c>
      <c r="S12" s="73"/>
      <c r="T12" s="74" t="str">
        <f t="shared" ref="T12:T75" si="4">IF(P12="","",IF(G12="買",(P12-H12),(H12-P12))*IF(RIGHT($D$2,3)="JPY",100,10000))</f>
        <v/>
      </c>
      <c r="U12" s="74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6">
        <v>5</v>
      </c>
      <c r="C13" s="71" t="str">
        <f t="shared" si="0"/>
        <v/>
      </c>
      <c r="D13" s="71"/>
      <c r="E13" s="36"/>
      <c r="F13" s="5"/>
      <c r="G13" s="36"/>
      <c r="H13" s="72"/>
      <c r="I13" s="72"/>
      <c r="J13" s="36"/>
      <c r="K13" s="75" t="str">
        <f t="shared" si="3"/>
        <v/>
      </c>
      <c r="L13" s="76"/>
      <c r="M13" s="4" t="str">
        <f>IF(J13="","",(K13/J13)/LOOKUP(RIGHT($D$2,3),定数!$A$6:$A$13,定数!$B$6:$B$13))</f>
        <v/>
      </c>
      <c r="N13" s="36"/>
      <c r="O13" s="5"/>
      <c r="P13" s="72"/>
      <c r="Q13" s="72"/>
      <c r="R13" s="73" t="str">
        <f>IF(P13="","",T13*M13*LOOKUP(RIGHT($D$2,3),定数!$A$6:$A$13,定数!$B$6:$B$13))</f>
        <v/>
      </c>
      <c r="S13" s="73"/>
      <c r="T13" s="74" t="str">
        <f t="shared" si="4"/>
        <v/>
      </c>
      <c r="U13" s="74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6">
        <v>6</v>
      </c>
      <c r="C14" s="71" t="str">
        <f t="shared" si="0"/>
        <v/>
      </c>
      <c r="D14" s="71"/>
      <c r="E14" s="36"/>
      <c r="F14" s="5"/>
      <c r="G14" s="36"/>
      <c r="H14" s="72"/>
      <c r="I14" s="72"/>
      <c r="J14" s="36"/>
      <c r="K14" s="75" t="str">
        <f t="shared" si="3"/>
        <v/>
      </c>
      <c r="L14" s="76"/>
      <c r="M14" s="4" t="str">
        <f>IF(J14="","",(K14/J14)/LOOKUP(RIGHT($D$2,3),定数!$A$6:$A$13,定数!$B$6:$B$13))</f>
        <v/>
      </c>
      <c r="N14" s="36"/>
      <c r="O14" s="5"/>
      <c r="P14" s="72"/>
      <c r="Q14" s="72"/>
      <c r="R14" s="73" t="str">
        <f>IF(P14="","",T14*M14*LOOKUP(RIGHT($D$2,3),定数!$A$6:$A$13,定数!$B$6:$B$13))</f>
        <v/>
      </c>
      <c r="S14" s="73"/>
      <c r="T14" s="74" t="str">
        <f t="shared" si="4"/>
        <v/>
      </c>
      <c r="U14" s="74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6">
        <v>7</v>
      </c>
      <c r="C15" s="71" t="str">
        <f t="shared" si="0"/>
        <v/>
      </c>
      <c r="D15" s="71"/>
      <c r="E15" s="36"/>
      <c r="F15" s="5"/>
      <c r="G15" s="36"/>
      <c r="H15" s="72"/>
      <c r="I15" s="72"/>
      <c r="J15" s="36"/>
      <c r="K15" s="75" t="str">
        <f t="shared" si="3"/>
        <v/>
      </c>
      <c r="L15" s="76"/>
      <c r="M15" s="4" t="str">
        <f>IF(J15="","",(K15/J15)/LOOKUP(RIGHT($D$2,3),定数!$A$6:$A$13,定数!$B$6:$B$13))</f>
        <v/>
      </c>
      <c r="N15" s="36"/>
      <c r="O15" s="5"/>
      <c r="P15" s="72"/>
      <c r="Q15" s="72"/>
      <c r="R15" s="73" t="str">
        <f>IF(P15="","",T15*M15*LOOKUP(RIGHT($D$2,3),定数!$A$6:$A$13,定数!$B$6:$B$13))</f>
        <v/>
      </c>
      <c r="S15" s="73"/>
      <c r="T15" s="74" t="str">
        <f t="shared" si="4"/>
        <v/>
      </c>
      <c r="U15" s="74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6">
        <v>8</v>
      </c>
      <c r="C16" s="71" t="str">
        <f t="shared" si="0"/>
        <v/>
      </c>
      <c r="D16" s="71"/>
      <c r="E16" s="36"/>
      <c r="F16" s="5"/>
      <c r="G16" s="36"/>
      <c r="H16" s="72"/>
      <c r="I16" s="72"/>
      <c r="J16" s="36"/>
      <c r="K16" s="75" t="str">
        <f t="shared" si="3"/>
        <v/>
      </c>
      <c r="L16" s="76"/>
      <c r="M16" s="4" t="str">
        <f>IF(J16="","",(K16/J16)/LOOKUP(RIGHT($D$2,3),定数!$A$6:$A$13,定数!$B$6:$B$13))</f>
        <v/>
      </c>
      <c r="N16" s="36"/>
      <c r="O16" s="5"/>
      <c r="P16" s="72"/>
      <c r="Q16" s="72"/>
      <c r="R16" s="73" t="str">
        <f>IF(P16="","",T16*M16*LOOKUP(RIGHT($D$2,3),定数!$A$6:$A$13,定数!$B$6:$B$13))</f>
        <v/>
      </c>
      <c r="S16" s="73"/>
      <c r="T16" s="74" t="str">
        <f t="shared" si="4"/>
        <v/>
      </c>
      <c r="U16" s="74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6">
        <v>9</v>
      </c>
      <c r="C17" s="71" t="str">
        <f t="shared" si="0"/>
        <v/>
      </c>
      <c r="D17" s="71"/>
      <c r="E17" s="36"/>
      <c r="F17" s="5"/>
      <c r="G17" s="36"/>
      <c r="H17" s="72"/>
      <c r="I17" s="72"/>
      <c r="J17" s="36"/>
      <c r="K17" s="75" t="str">
        <f t="shared" si="3"/>
        <v/>
      </c>
      <c r="L17" s="76"/>
      <c r="M17" s="4" t="str">
        <f>IF(J17="","",(K17/J17)/LOOKUP(RIGHT($D$2,3),定数!$A$6:$A$13,定数!$B$6:$B$13))</f>
        <v/>
      </c>
      <c r="N17" s="36"/>
      <c r="O17" s="5"/>
      <c r="P17" s="72"/>
      <c r="Q17" s="72"/>
      <c r="R17" s="73" t="str">
        <f>IF(P17="","",T17*M17*LOOKUP(RIGHT($D$2,3),定数!$A$6:$A$13,定数!$B$6:$B$13))</f>
        <v/>
      </c>
      <c r="S17" s="73"/>
      <c r="T17" s="74" t="str">
        <f t="shared" si="4"/>
        <v/>
      </c>
      <c r="U17" s="74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6">
        <v>10</v>
      </c>
      <c r="C18" s="71" t="str">
        <f t="shared" si="0"/>
        <v/>
      </c>
      <c r="D18" s="71"/>
      <c r="E18" s="36"/>
      <c r="F18" s="5"/>
      <c r="G18" s="36"/>
      <c r="H18" s="72"/>
      <c r="I18" s="72"/>
      <c r="J18" s="36"/>
      <c r="K18" s="75" t="str">
        <f t="shared" si="3"/>
        <v/>
      </c>
      <c r="L18" s="76"/>
      <c r="M18" s="4" t="str">
        <f>IF(J18="","",(K18/J18)/LOOKUP(RIGHT($D$2,3),定数!$A$6:$A$13,定数!$B$6:$B$13))</f>
        <v/>
      </c>
      <c r="N18" s="36"/>
      <c r="O18" s="5"/>
      <c r="P18" s="72"/>
      <c r="Q18" s="72"/>
      <c r="R18" s="73" t="str">
        <f>IF(P18="","",T18*M18*LOOKUP(RIGHT($D$2,3),定数!$A$6:$A$13,定数!$B$6:$B$13))</f>
        <v/>
      </c>
      <c r="S18" s="73"/>
      <c r="T18" s="74" t="str">
        <f t="shared" si="4"/>
        <v/>
      </c>
      <c r="U18" s="74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6">
        <v>11</v>
      </c>
      <c r="C19" s="71" t="str">
        <f t="shared" si="0"/>
        <v/>
      </c>
      <c r="D19" s="71"/>
      <c r="E19" s="36"/>
      <c r="F19" s="5"/>
      <c r="G19" s="36"/>
      <c r="H19" s="72"/>
      <c r="I19" s="72"/>
      <c r="J19" s="36"/>
      <c r="K19" s="75" t="str">
        <f t="shared" si="3"/>
        <v/>
      </c>
      <c r="L19" s="76"/>
      <c r="M19" s="4" t="str">
        <f>IF(J19="","",(K19/J19)/LOOKUP(RIGHT($D$2,3),定数!$A$6:$A$13,定数!$B$6:$B$13))</f>
        <v/>
      </c>
      <c r="N19" s="36"/>
      <c r="O19" s="5"/>
      <c r="P19" s="72"/>
      <c r="Q19" s="72"/>
      <c r="R19" s="73" t="str">
        <f>IF(P19="","",T19*M19*LOOKUP(RIGHT($D$2,3),定数!$A$6:$A$13,定数!$B$6:$B$13))</f>
        <v/>
      </c>
      <c r="S19" s="73"/>
      <c r="T19" s="74" t="str">
        <f t="shared" si="4"/>
        <v/>
      </c>
      <c r="U19" s="74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6">
        <v>12</v>
      </c>
      <c r="C20" s="71" t="str">
        <f t="shared" si="0"/>
        <v/>
      </c>
      <c r="D20" s="71"/>
      <c r="E20" s="36"/>
      <c r="F20" s="5"/>
      <c r="G20" s="36"/>
      <c r="H20" s="72"/>
      <c r="I20" s="72"/>
      <c r="J20" s="36"/>
      <c r="K20" s="75" t="str">
        <f t="shared" si="3"/>
        <v/>
      </c>
      <c r="L20" s="76"/>
      <c r="M20" s="4" t="str">
        <f>IF(J20="","",(K20/J20)/LOOKUP(RIGHT($D$2,3),定数!$A$6:$A$13,定数!$B$6:$B$13))</f>
        <v/>
      </c>
      <c r="N20" s="36"/>
      <c r="O20" s="5"/>
      <c r="P20" s="72"/>
      <c r="Q20" s="72"/>
      <c r="R20" s="73" t="str">
        <f>IF(P20="","",T20*M20*LOOKUP(RIGHT($D$2,3),定数!$A$6:$A$13,定数!$B$6:$B$13))</f>
        <v/>
      </c>
      <c r="S20" s="73"/>
      <c r="T20" s="74" t="str">
        <f t="shared" si="4"/>
        <v/>
      </c>
      <c r="U20" s="74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6">
        <v>13</v>
      </c>
      <c r="C21" s="71" t="str">
        <f t="shared" si="0"/>
        <v/>
      </c>
      <c r="D21" s="71"/>
      <c r="E21" s="36"/>
      <c r="F21" s="5"/>
      <c r="G21" s="36"/>
      <c r="H21" s="72"/>
      <c r="I21" s="72"/>
      <c r="J21" s="36"/>
      <c r="K21" s="75" t="str">
        <f t="shared" si="3"/>
        <v/>
      </c>
      <c r="L21" s="76"/>
      <c r="M21" s="4" t="str">
        <f>IF(J21="","",(K21/J21)/LOOKUP(RIGHT($D$2,3),定数!$A$6:$A$13,定数!$B$6:$B$13))</f>
        <v/>
      </c>
      <c r="N21" s="36"/>
      <c r="O21" s="5"/>
      <c r="P21" s="72"/>
      <c r="Q21" s="72"/>
      <c r="R21" s="73" t="str">
        <f>IF(P21="","",T21*M21*LOOKUP(RIGHT($D$2,3),定数!$A$6:$A$13,定数!$B$6:$B$13))</f>
        <v/>
      </c>
      <c r="S21" s="73"/>
      <c r="T21" s="74" t="str">
        <f t="shared" si="4"/>
        <v/>
      </c>
      <c r="U21" s="74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6">
        <v>14</v>
      </c>
      <c r="C22" s="71" t="str">
        <f t="shared" si="0"/>
        <v/>
      </c>
      <c r="D22" s="71"/>
      <c r="E22" s="36"/>
      <c r="F22" s="5"/>
      <c r="G22" s="36"/>
      <c r="H22" s="72"/>
      <c r="I22" s="72"/>
      <c r="J22" s="36"/>
      <c r="K22" s="75" t="str">
        <f t="shared" si="3"/>
        <v/>
      </c>
      <c r="L22" s="76"/>
      <c r="M22" s="4" t="str">
        <f>IF(J22="","",(K22/J22)/LOOKUP(RIGHT($D$2,3),定数!$A$6:$A$13,定数!$B$6:$B$13))</f>
        <v/>
      </c>
      <c r="N22" s="36"/>
      <c r="O22" s="5"/>
      <c r="P22" s="72"/>
      <c r="Q22" s="72"/>
      <c r="R22" s="73" t="str">
        <f>IF(P22="","",T22*M22*LOOKUP(RIGHT($D$2,3),定数!$A$6:$A$13,定数!$B$6:$B$13))</f>
        <v/>
      </c>
      <c r="S22" s="73"/>
      <c r="T22" s="74" t="str">
        <f t="shared" si="4"/>
        <v/>
      </c>
      <c r="U22" s="74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6">
        <v>15</v>
      </c>
      <c r="C23" s="71" t="str">
        <f t="shared" si="0"/>
        <v/>
      </c>
      <c r="D23" s="71"/>
      <c r="E23" s="36"/>
      <c r="F23" s="5"/>
      <c r="G23" s="36"/>
      <c r="H23" s="72"/>
      <c r="I23" s="72"/>
      <c r="J23" s="36"/>
      <c r="K23" s="75" t="str">
        <f t="shared" si="3"/>
        <v/>
      </c>
      <c r="L23" s="76"/>
      <c r="M23" s="4" t="str">
        <f>IF(J23="","",(K23/J23)/LOOKUP(RIGHT($D$2,3),定数!$A$6:$A$13,定数!$B$6:$B$13))</f>
        <v/>
      </c>
      <c r="N23" s="36"/>
      <c r="O23" s="5"/>
      <c r="P23" s="72"/>
      <c r="Q23" s="72"/>
      <c r="R23" s="73" t="str">
        <f>IF(P23="","",T23*M23*LOOKUP(RIGHT($D$2,3),定数!$A$6:$A$13,定数!$B$6:$B$13))</f>
        <v/>
      </c>
      <c r="S23" s="73"/>
      <c r="T23" s="74" t="str">
        <f t="shared" si="4"/>
        <v/>
      </c>
      <c r="U23" s="74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6">
        <v>16</v>
      </c>
      <c r="C24" s="71" t="str">
        <f t="shared" si="0"/>
        <v/>
      </c>
      <c r="D24" s="71"/>
      <c r="E24" s="36"/>
      <c r="F24" s="5"/>
      <c r="G24" s="36"/>
      <c r="H24" s="72"/>
      <c r="I24" s="72"/>
      <c r="J24" s="36"/>
      <c r="K24" s="75" t="str">
        <f t="shared" si="3"/>
        <v/>
      </c>
      <c r="L24" s="76"/>
      <c r="M24" s="4" t="str">
        <f>IF(J24="","",(K24/J24)/LOOKUP(RIGHT($D$2,3),定数!$A$6:$A$13,定数!$B$6:$B$13))</f>
        <v/>
      </c>
      <c r="N24" s="36"/>
      <c r="O24" s="5"/>
      <c r="P24" s="72"/>
      <c r="Q24" s="72"/>
      <c r="R24" s="73" t="str">
        <f>IF(P24="","",T24*M24*LOOKUP(RIGHT($D$2,3),定数!$A$6:$A$13,定数!$B$6:$B$13))</f>
        <v/>
      </c>
      <c r="S24" s="73"/>
      <c r="T24" s="74" t="str">
        <f t="shared" si="4"/>
        <v/>
      </c>
      <c r="U24" s="74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6">
        <v>17</v>
      </c>
      <c r="C25" s="71" t="str">
        <f t="shared" si="0"/>
        <v/>
      </c>
      <c r="D25" s="71"/>
      <c r="E25" s="36"/>
      <c r="F25" s="5"/>
      <c r="G25" s="36"/>
      <c r="H25" s="72"/>
      <c r="I25" s="72"/>
      <c r="J25" s="36"/>
      <c r="K25" s="75" t="str">
        <f t="shared" si="3"/>
        <v/>
      </c>
      <c r="L25" s="76"/>
      <c r="M25" s="4" t="str">
        <f>IF(J25="","",(K25/J25)/LOOKUP(RIGHT($D$2,3),定数!$A$6:$A$13,定数!$B$6:$B$13))</f>
        <v/>
      </c>
      <c r="N25" s="36"/>
      <c r="O25" s="5"/>
      <c r="P25" s="72"/>
      <c r="Q25" s="72"/>
      <c r="R25" s="73" t="str">
        <f>IF(P25="","",T25*M25*LOOKUP(RIGHT($D$2,3),定数!$A$6:$A$13,定数!$B$6:$B$13))</f>
        <v/>
      </c>
      <c r="S25" s="73"/>
      <c r="T25" s="74" t="str">
        <f t="shared" si="4"/>
        <v/>
      </c>
      <c r="U25" s="74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6">
        <v>18</v>
      </c>
      <c r="C26" s="71" t="str">
        <f t="shared" si="0"/>
        <v/>
      </c>
      <c r="D26" s="71"/>
      <c r="E26" s="36"/>
      <c r="F26" s="5"/>
      <c r="G26" s="36"/>
      <c r="H26" s="72"/>
      <c r="I26" s="72"/>
      <c r="J26" s="36"/>
      <c r="K26" s="75" t="str">
        <f t="shared" si="3"/>
        <v/>
      </c>
      <c r="L26" s="76"/>
      <c r="M26" s="4" t="str">
        <f>IF(J26="","",(K26/J26)/LOOKUP(RIGHT($D$2,3),定数!$A$6:$A$13,定数!$B$6:$B$13))</f>
        <v/>
      </c>
      <c r="N26" s="36"/>
      <c r="O26" s="5"/>
      <c r="P26" s="72"/>
      <c r="Q26" s="72"/>
      <c r="R26" s="73" t="str">
        <f>IF(P26="","",T26*M26*LOOKUP(RIGHT($D$2,3),定数!$A$6:$A$13,定数!$B$6:$B$13))</f>
        <v/>
      </c>
      <c r="S26" s="73"/>
      <c r="T26" s="74" t="str">
        <f t="shared" si="4"/>
        <v/>
      </c>
      <c r="U26" s="74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6">
        <v>19</v>
      </c>
      <c r="C27" s="71" t="str">
        <f t="shared" si="0"/>
        <v/>
      </c>
      <c r="D27" s="71"/>
      <c r="E27" s="36"/>
      <c r="F27" s="5"/>
      <c r="G27" s="36"/>
      <c r="H27" s="72"/>
      <c r="I27" s="72"/>
      <c r="J27" s="36"/>
      <c r="K27" s="75" t="str">
        <f t="shared" si="3"/>
        <v/>
      </c>
      <c r="L27" s="76"/>
      <c r="M27" s="4" t="str">
        <f>IF(J27="","",(K27/J27)/LOOKUP(RIGHT($D$2,3),定数!$A$6:$A$13,定数!$B$6:$B$13))</f>
        <v/>
      </c>
      <c r="N27" s="36"/>
      <c r="O27" s="5"/>
      <c r="P27" s="72"/>
      <c r="Q27" s="72"/>
      <c r="R27" s="73" t="str">
        <f>IF(P27="","",T27*M27*LOOKUP(RIGHT($D$2,3),定数!$A$6:$A$13,定数!$B$6:$B$13))</f>
        <v/>
      </c>
      <c r="S27" s="73"/>
      <c r="T27" s="74" t="str">
        <f t="shared" si="4"/>
        <v/>
      </c>
      <c r="U27" s="74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6">
        <v>20</v>
      </c>
      <c r="C28" s="71" t="str">
        <f t="shared" si="0"/>
        <v/>
      </c>
      <c r="D28" s="71"/>
      <c r="E28" s="36"/>
      <c r="F28" s="5"/>
      <c r="G28" s="36"/>
      <c r="H28" s="72"/>
      <c r="I28" s="72"/>
      <c r="J28" s="36"/>
      <c r="K28" s="75" t="str">
        <f t="shared" si="3"/>
        <v/>
      </c>
      <c r="L28" s="76"/>
      <c r="M28" s="4" t="str">
        <f>IF(J28="","",(K28/J28)/LOOKUP(RIGHT($D$2,3),定数!$A$6:$A$13,定数!$B$6:$B$13))</f>
        <v/>
      </c>
      <c r="N28" s="36"/>
      <c r="O28" s="5"/>
      <c r="P28" s="72"/>
      <c r="Q28" s="72"/>
      <c r="R28" s="73" t="str">
        <f>IF(P28="","",T28*M28*LOOKUP(RIGHT($D$2,3),定数!$A$6:$A$13,定数!$B$6:$B$13))</f>
        <v/>
      </c>
      <c r="S28" s="73"/>
      <c r="T28" s="74" t="str">
        <f t="shared" si="4"/>
        <v/>
      </c>
      <c r="U28" s="74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6">
        <v>21</v>
      </c>
      <c r="C29" s="71" t="str">
        <f t="shared" si="0"/>
        <v/>
      </c>
      <c r="D29" s="71"/>
      <c r="E29" s="36"/>
      <c r="F29" s="5"/>
      <c r="G29" s="36"/>
      <c r="H29" s="72"/>
      <c r="I29" s="72"/>
      <c r="J29" s="36"/>
      <c r="K29" s="75" t="str">
        <f t="shared" si="3"/>
        <v/>
      </c>
      <c r="L29" s="76"/>
      <c r="M29" s="4" t="str">
        <f>IF(J29="","",(K29/J29)/LOOKUP(RIGHT($D$2,3),定数!$A$6:$A$13,定数!$B$6:$B$13))</f>
        <v/>
      </c>
      <c r="N29" s="36"/>
      <c r="O29" s="5"/>
      <c r="P29" s="72"/>
      <c r="Q29" s="72"/>
      <c r="R29" s="73" t="str">
        <f>IF(P29="","",T29*M29*LOOKUP(RIGHT($D$2,3),定数!$A$6:$A$13,定数!$B$6:$B$13))</f>
        <v/>
      </c>
      <c r="S29" s="73"/>
      <c r="T29" s="74" t="str">
        <f t="shared" si="4"/>
        <v/>
      </c>
      <c r="U29" s="74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6">
        <v>22</v>
      </c>
      <c r="C30" s="71" t="str">
        <f t="shared" si="0"/>
        <v/>
      </c>
      <c r="D30" s="71"/>
      <c r="E30" s="36"/>
      <c r="F30" s="5"/>
      <c r="G30" s="36"/>
      <c r="H30" s="72"/>
      <c r="I30" s="72"/>
      <c r="J30" s="36"/>
      <c r="K30" s="75" t="str">
        <f t="shared" si="3"/>
        <v/>
      </c>
      <c r="L30" s="76"/>
      <c r="M30" s="4" t="str">
        <f>IF(J30="","",(K30/J30)/LOOKUP(RIGHT($D$2,3),定数!$A$6:$A$13,定数!$B$6:$B$13))</f>
        <v/>
      </c>
      <c r="N30" s="36"/>
      <c r="O30" s="5"/>
      <c r="P30" s="72"/>
      <c r="Q30" s="72"/>
      <c r="R30" s="73" t="str">
        <f>IF(P30="","",T30*M30*LOOKUP(RIGHT($D$2,3),定数!$A$6:$A$13,定数!$B$6:$B$13))</f>
        <v/>
      </c>
      <c r="S30" s="73"/>
      <c r="T30" s="74" t="str">
        <f t="shared" si="4"/>
        <v/>
      </c>
      <c r="U30" s="74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6">
        <v>23</v>
      </c>
      <c r="C31" s="71" t="str">
        <f t="shared" si="0"/>
        <v/>
      </c>
      <c r="D31" s="71"/>
      <c r="E31" s="36"/>
      <c r="F31" s="5"/>
      <c r="G31" s="36"/>
      <c r="H31" s="72"/>
      <c r="I31" s="72"/>
      <c r="J31" s="36"/>
      <c r="K31" s="75" t="str">
        <f t="shared" si="3"/>
        <v/>
      </c>
      <c r="L31" s="76"/>
      <c r="M31" s="4" t="str">
        <f>IF(J31="","",(K31/J31)/LOOKUP(RIGHT($D$2,3),定数!$A$6:$A$13,定数!$B$6:$B$13))</f>
        <v/>
      </c>
      <c r="N31" s="36"/>
      <c r="O31" s="5"/>
      <c r="P31" s="72"/>
      <c r="Q31" s="72"/>
      <c r="R31" s="73" t="str">
        <f>IF(P31="","",T31*M31*LOOKUP(RIGHT($D$2,3),定数!$A$6:$A$13,定数!$B$6:$B$13))</f>
        <v/>
      </c>
      <c r="S31" s="73"/>
      <c r="T31" s="74" t="str">
        <f t="shared" si="4"/>
        <v/>
      </c>
      <c r="U31" s="74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6">
        <v>24</v>
      </c>
      <c r="C32" s="71" t="str">
        <f t="shared" si="0"/>
        <v/>
      </c>
      <c r="D32" s="71"/>
      <c r="E32" s="36"/>
      <c r="F32" s="5"/>
      <c r="G32" s="36"/>
      <c r="H32" s="72"/>
      <c r="I32" s="72"/>
      <c r="J32" s="36"/>
      <c r="K32" s="75" t="str">
        <f t="shared" si="3"/>
        <v/>
      </c>
      <c r="L32" s="76"/>
      <c r="M32" s="4" t="str">
        <f>IF(J32="","",(K32/J32)/LOOKUP(RIGHT($D$2,3),定数!$A$6:$A$13,定数!$B$6:$B$13))</f>
        <v/>
      </c>
      <c r="N32" s="36"/>
      <c r="O32" s="5"/>
      <c r="P32" s="72"/>
      <c r="Q32" s="72"/>
      <c r="R32" s="73" t="str">
        <f>IF(P32="","",T32*M32*LOOKUP(RIGHT($D$2,3),定数!$A$6:$A$13,定数!$B$6:$B$13))</f>
        <v/>
      </c>
      <c r="S32" s="73"/>
      <c r="T32" s="74" t="str">
        <f t="shared" si="4"/>
        <v/>
      </c>
      <c r="U32" s="74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6">
        <v>25</v>
      </c>
      <c r="C33" s="71" t="str">
        <f t="shared" si="0"/>
        <v/>
      </c>
      <c r="D33" s="71"/>
      <c r="E33" s="36"/>
      <c r="F33" s="5"/>
      <c r="G33" s="36"/>
      <c r="H33" s="72"/>
      <c r="I33" s="72"/>
      <c r="J33" s="36"/>
      <c r="K33" s="75" t="str">
        <f t="shared" si="3"/>
        <v/>
      </c>
      <c r="L33" s="76"/>
      <c r="M33" s="4" t="str">
        <f>IF(J33="","",(K33/J33)/LOOKUP(RIGHT($D$2,3),定数!$A$6:$A$13,定数!$B$6:$B$13))</f>
        <v/>
      </c>
      <c r="N33" s="36"/>
      <c r="O33" s="5"/>
      <c r="P33" s="72"/>
      <c r="Q33" s="72"/>
      <c r="R33" s="73" t="str">
        <f>IF(P33="","",T33*M33*LOOKUP(RIGHT($D$2,3),定数!$A$6:$A$13,定数!$B$6:$B$13))</f>
        <v/>
      </c>
      <c r="S33" s="73"/>
      <c r="T33" s="74" t="str">
        <f t="shared" si="4"/>
        <v/>
      </c>
      <c r="U33" s="74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6">
        <v>26</v>
      </c>
      <c r="C34" s="71" t="str">
        <f t="shared" si="0"/>
        <v/>
      </c>
      <c r="D34" s="71"/>
      <c r="E34" s="36"/>
      <c r="F34" s="5"/>
      <c r="G34" s="36"/>
      <c r="H34" s="72"/>
      <c r="I34" s="72"/>
      <c r="J34" s="36"/>
      <c r="K34" s="75" t="str">
        <f t="shared" si="3"/>
        <v/>
      </c>
      <c r="L34" s="76"/>
      <c r="M34" s="4" t="str">
        <f>IF(J34="","",(K34/J34)/LOOKUP(RIGHT($D$2,3),定数!$A$6:$A$13,定数!$B$6:$B$13))</f>
        <v/>
      </c>
      <c r="N34" s="36"/>
      <c r="O34" s="5"/>
      <c r="P34" s="72"/>
      <c r="Q34" s="72"/>
      <c r="R34" s="73" t="str">
        <f>IF(P34="","",T34*M34*LOOKUP(RIGHT($D$2,3),定数!$A$6:$A$13,定数!$B$6:$B$13))</f>
        <v/>
      </c>
      <c r="S34" s="73"/>
      <c r="T34" s="74" t="str">
        <f t="shared" si="4"/>
        <v/>
      </c>
      <c r="U34" s="74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6">
        <v>27</v>
      </c>
      <c r="C35" s="71" t="str">
        <f t="shared" si="0"/>
        <v/>
      </c>
      <c r="D35" s="71"/>
      <c r="E35" s="36"/>
      <c r="F35" s="5"/>
      <c r="G35" s="36"/>
      <c r="H35" s="72"/>
      <c r="I35" s="72"/>
      <c r="J35" s="36"/>
      <c r="K35" s="75" t="str">
        <f t="shared" si="3"/>
        <v/>
      </c>
      <c r="L35" s="76"/>
      <c r="M35" s="4" t="str">
        <f>IF(J35="","",(K35/J35)/LOOKUP(RIGHT($D$2,3),定数!$A$6:$A$13,定数!$B$6:$B$13))</f>
        <v/>
      </c>
      <c r="N35" s="36"/>
      <c r="O35" s="5"/>
      <c r="P35" s="72"/>
      <c r="Q35" s="72"/>
      <c r="R35" s="73" t="str">
        <f>IF(P35="","",T35*M35*LOOKUP(RIGHT($D$2,3),定数!$A$6:$A$13,定数!$B$6:$B$13))</f>
        <v/>
      </c>
      <c r="S35" s="73"/>
      <c r="T35" s="74" t="str">
        <f t="shared" si="4"/>
        <v/>
      </c>
      <c r="U35" s="74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6">
        <v>28</v>
      </c>
      <c r="C36" s="71" t="str">
        <f t="shared" si="0"/>
        <v/>
      </c>
      <c r="D36" s="71"/>
      <c r="E36" s="36"/>
      <c r="F36" s="5"/>
      <c r="G36" s="36"/>
      <c r="H36" s="72"/>
      <c r="I36" s="72"/>
      <c r="J36" s="36"/>
      <c r="K36" s="75" t="str">
        <f t="shared" si="3"/>
        <v/>
      </c>
      <c r="L36" s="76"/>
      <c r="M36" s="4" t="str">
        <f>IF(J36="","",(K36/J36)/LOOKUP(RIGHT($D$2,3),定数!$A$6:$A$13,定数!$B$6:$B$13))</f>
        <v/>
      </c>
      <c r="N36" s="36"/>
      <c r="O36" s="5"/>
      <c r="P36" s="72"/>
      <c r="Q36" s="72"/>
      <c r="R36" s="73" t="str">
        <f>IF(P36="","",T36*M36*LOOKUP(RIGHT($D$2,3),定数!$A$6:$A$13,定数!$B$6:$B$13))</f>
        <v/>
      </c>
      <c r="S36" s="73"/>
      <c r="T36" s="74" t="str">
        <f t="shared" si="4"/>
        <v/>
      </c>
      <c r="U36" s="74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6">
        <v>29</v>
      </c>
      <c r="C37" s="71" t="str">
        <f t="shared" si="0"/>
        <v/>
      </c>
      <c r="D37" s="71"/>
      <c r="E37" s="36"/>
      <c r="F37" s="5"/>
      <c r="G37" s="36"/>
      <c r="H37" s="72"/>
      <c r="I37" s="72"/>
      <c r="J37" s="36"/>
      <c r="K37" s="75" t="str">
        <f t="shared" si="3"/>
        <v/>
      </c>
      <c r="L37" s="76"/>
      <c r="M37" s="4" t="str">
        <f>IF(J37="","",(K37/J37)/LOOKUP(RIGHT($D$2,3),定数!$A$6:$A$13,定数!$B$6:$B$13))</f>
        <v/>
      </c>
      <c r="N37" s="36"/>
      <c r="O37" s="5"/>
      <c r="P37" s="72"/>
      <c r="Q37" s="72"/>
      <c r="R37" s="73" t="str">
        <f>IF(P37="","",T37*M37*LOOKUP(RIGHT($D$2,3),定数!$A$6:$A$13,定数!$B$6:$B$13))</f>
        <v/>
      </c>
      <c r="S37" s="73"/>
      <c r="T37" s="74" t="str">
        <f t="shared" si="4"/>
        <v/>
      </c>
      <c r="U37" s="74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6">
        <v>30</v>
      </c>
      <c r="C38" s="71" t="str">
        <f t="shared" si="0"/>
        <v/>
      </c>
      <c r="D38" s="71"/>
      <c r="E38" s="36"/>
      <c r="F38" s="5"/>
      <c r="G38" s="36"/>
      <c r="H38" s="72"/>
      <c r="I38" s="72"/>
      <c r="J38" s="36"/>
      <c r="K38" s="75" t="str">
        <f t="shared" si="3"/>
        <v/>
      </c>
      <c r="L38" s="76"/>
      <c r="M38" s="4" t="str">
        <f>IF(J38="","",(K38/J38)/LOOKUP(RIGHT($D$2,3),定数!$A$6:$A$13,定数!$B$6:$B$13))</f>
        <v/>
      </c>
      <c r="N38" s="36"/>
      <c r="O38" s="5"/>
      <c r="P38" s="72"/>
      <c r="Q38" s="72"/>
      <c r="R38" s="73" t="str">
        <f>IF(P38="","",T38*M38*LOOKUP(RIGHT($D$2,3),定数!$A$6:$A$13,定数!$B$6:$B$13))</f>
        <v/>
      </c>
      <c r="S38" s="73"/>
      <c r="T38" s="74" t="str">
        <f t="shared" si="4"/>
        <v/>
      </c>
      <c r="U38" s="74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6">
        <v>31</v>
      </c>
      <c r="C39" s="71" t="str">
        <f t="shared" si="0"/>
        <v/>
      </c>
      <c r="D39" s="71"/>
      <c r="E39" s="36"/>
      <c r="F39" s="5"/>
      <c r="G39" s="36"/>
      <c r="H39" s="72"/>
      <c r="I39" s="72"/>
      <c r="J39" s="36"/>
      <c r="K39" s="75" t="str">
        <f t="shared" si="3"/>
        <v/>
      </c>
      <c r="L39" s="76"/>
      <c r="M39" s="4" t="str">
        <f>IF(J39="","",(K39/J39)/LOOKUP(RIGHT($D$2,3),定数!$A$6:$A$13,定数!$B$6:$B$13))</f>
        <v/>
      </c>
      <c r="N39" s="36"/>
      <c r="O39" s="5"/>
      <c r="P39" s="72"/>
      <c r="Q39" s="72"/>
      <c r="R39" s="73" t="str">
        <f>IF(P39="","",T39*M39*LOOKUP(RIGHT($D$2,3),定数!$A$6:$A$13,定数!$B$6:$B$13))</f>
        <v/>
      </c>
      <c r="S39" s="73"/>
      <c r="T39" s="74" t="str">
        <f t="shared" si="4"/>
        <v/>
      </c>
      <c r="U39" s="74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6">
        <v>32</v>
      </c>
      <c r="C40" s="71" t="str">
        <f t="shared" si="0"/>
        <v/>
      </c>
      <c r="D40" s="71"/>
      <c r="E40" s="36"/>
      <c r="F40" s="5"/>
      <c r="G40" s="36"/>
      <c r="H40" s="72"/>
      <c r="I40" s="72"/>
      <c r="J40" s="36"/>
      <c r="K40" s="75" t="str">
        <f t="shared" si="3"/>
        <v/>
      </c>
      <c r="L40" s="76"/>
      <c r="M40" s="4" t="str">
        <f>IF(J40="","",(K40/J40)/LOOKUP(RIGHT($D$2,3),定数!$A$6:$A$13,定数!$B$6:$B$13))</f>
        <v/>
      </c>
      <c r="N40" s="36"/>
      <c r="O40" s="5"/>
      <c r="P40" s="72"/>
      <c r="Q40" s="72"/>
      <c r="R40" s="73" t="str">
        <f>IF(P40="","",T40*M40*LOOKUP(RIGHT($D$2,3),定数!$A$6:$A$13,定数!$B$6:$B$13))</f>
        <v/>
      </c>
      <c r="S40" s="73"/>
      <c r="T40" s="74" t="str">
        <f t="shared" si="4"/>
        <v/>
      </c>
      <c r="U40" s="74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6">
        <v>33</v>
      </c>
      <c r="C41" s="71" t="str">
        <f t="shared" si="0"/>
        <v/>
      </c>
      <c r="D41" s="71"/>
      <c r="E41" s="36"/>
      <c r="F41" s="5"/>
      <c r="G41" s="36"/>
      <c r="H41" s="72"/>
      <c r="I41" s="72"/>
      <c r="J41" s="36"/>
      <c r="K41" s="75" t="str">
        <f t="shared" si="3"/>
        <v/>
      </c>
      <c r="L41" s="76"/>
      <c r="M41" s="4" t="str">
        <f>IF(J41="","",(K41/J41)/LOOKUP(RIGHT($D$2,3),定数!$A$6:$A$13,定数!$B$6:$B$13))</f>
        <v/>
      </c>
      <c r="N41" s="36"/>
      <c r="O41" s="5"/>
      <c r="P41" s="72"/>
      <c r="Q41" s="72"/>
      <c r="R41" s="73" t="str">
        <f>IF(P41="","",T41*M41*LOOKUP(RIGHT($D$2,3),定数!$A$6:$A$13,定数!$B$6:$B$13))</f>
        <v/>
      </c>
      <c r="S41" s="73"/>
      <c r="T41" s="74" t="str">
        <f t="shared" si="4"/>
        <v/>
      </c>
      <c r="U41" s="74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6">
        <v>34</v>
      </c>
      <c r="C42" s="71" t="str">
        <f t="shared" si="0"/>
        <v/>
      </c>
      <c r="D42" s="71"/>
      <c r="E42" s="36"/>
      <c r="F42" s="5"/>
      <c r="G42" s="36"/>
      <c r="H42" s="72"/>
      <c r="I42" s="72"/>
      <c r="J42" s="36"/>
      <c r="K42" s="75" t="str">
        <f t="shared" si="3"/>
        <v/>
      </c>
      <c r="L42" s="76"/>
      <c r="M42" s="4" t="str">
        <f>IF(J42="","",(K42/J42)/LOOKUP(RIGHT($D$2,3),定数!$A$6:$A$13,定数!$B$6:$B$13))</f>
        <v/>
      </c>
      <c r="N42" s="36"/>
      <c r="O42" s="5"/>
      <c r="P42" s="72"/>
      <c r="Q42" s="72"/>
      <c r="R42" s="73" t="str">
        <f>IF(P42="","",T42*M42*LOOKUP(RIGHT($D$2,3),定数!$A$6:$A$13,定数!$B$6:$B$13))</f>
        <v/>
      </c>
      <c r="S42" s="73"/>
      <c r="T42" s="74" t="str">
        <f t="shared" si="4"/>
        <v/>
      </c>
      <c r="U42" s="74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6">
        <v>35</v>
      </c>
      <c r="C43" s="71" t="str">
        <f t="shared" si="0"/>
        <v/>
      </c>
      <c r="D43" s="71"/>
      <c r="E43" s="36"/>
      <c r="F43" s="5"/>
      <c r="G43" s="36"/>
      <c r="H43" s="72"/>
      <c r="I43" s="72"/>
      <c r="J43" s="36"/>
      <c r="K43" s="75" t="str">
        <f t="shared" si="3"/>
        <v/>
      </c>
      <c r="L43" s="76"/>
      <c r="M43" s="4" t="str">
        <f>IF(J43="","",(K43/J43)/LOOKUP(RIGHT($D$2,3),定数!$A$6:$A$13,定数!$B$6:$B$13))</f>
        <v/>
      </c>
      <c r="N43" s="36"/>
      <c r="O43" s="5"/>
      <c r="P43" s="72"/>
      <c r="Q43" s="72"/>
      <c r="R43" s="73" t="str">
        <f>IF(P43="","",T43*M43*LOOKUP(RIGHT($D$2,3),定数!$A$6:$A$13,定数!$B$6:$B$13))</f>
        <v/>
      </c>
      <c r="S43" s="73"/>
      <c r="T43" s="74" t="str">
        <f t="shared" si="4"/>
        <v/>
      </c>
      <c r="U43" s="74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6">
        <v>36</v>
      </c>
      <c r="C44" s="71" t="str">
        <f t="shared" si="0"/>
        <v/>
      </c>
      <c r="D44" s="71"/>
      <c r="E44" s="36"/>
      <c r="F44" s="5"/>
      <c r="G44" s="36"/>
      <c r="H44" s="72"/>
      <c r="I44" s="72"/>
      <c r="J44" s="36"/>
      <c r="K44" s="75" t="str">
        <f t="shared" si="3"/>
        <v/>
      </c>
      <c r="L44" s="76"/>
      <c r="M44" s="4" t="str">
        <f>IF(J44="","",(K44/J44)/LOOKUP(RIGHT($D$2,3),定数!$A$6:$A$13,定数!$B$6:$B$13))</f>
        <v/>
      </c>
      <c r="N44" s="36"/>
      <c r="O44" s="5"/>
      <c r="P44" s="72"/>
      <c r="Q44" s="72"/>
      <c r="R44" s="73" t="str">
        <f>IF(P44="","",T44*M44*LOOKUP(RIGHT($D$2,3),定数!$A$6:$A$13,定数!$B$6:$B$13))</f>
        <v/>
      </c>
      <c r="S44" s="73"/>
      <c r="T44" s="74" t="str">
        <f t="shared" si="4"/>
        <v/>
      </c>
      <c r="U44" s="74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6">
        <v>37</v>
      </c>
      <c r="C45" s="71" t="str">
        <f t="shared" si="0"/>
        <v/>
      </c>
      <c r="D45" s="71"/>
      <c r="E45" s="36"/>
      <c r="F45" s="5"/>
      <c r="G45" s="36"/>
      <c r="H45" s="72"/>
      <c r="I45" s="72"/>
      <c r="J45" s="36"/>
      <c r="K45" s="75" t="str">
        <f t="shared" si="3"/>
        <v/>
      </c>
      <c r="L45" s="76"/>
      <c r="M45" s="4" t="str">
        <f>IF(J45="","",(K45/J45)/LOOKUP(RIGHT($D$2,3),定数!$A$6:$A$13,定数!$B$6:$B$13))</f>
        <v/>
      </c>
      <c r="N45" s="36"/>
      <c r="O45" s="5"/>
      <c r="P45" s="72"/>
      <c r="Q45" s="72"/>
      <c r="R45" s="73" t="str">
        <f>IF(P45="","",T45*M45*LOOKUP(RIGHT($D$2,3),定数!$A$6:$A$13,定数!$B$6:$B$13))</f>
        <v/>
      </c>
      <c r="S45" s="73"/>
      <c r="T45" s="74" t="str">
        <f t="shared" si="4"/>
        <v/>
      </c>
      <c r="U45" s="74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6">
        <v>38</v>
      </c>
      <c r="C46" s="71" t="str">
        <f t="shared" si="0"/>
        <v/>
      </c>
      <c r="D46" s="71"/>
      <c r="E46" s="36"/>
      <c r="F46" s="5"/>
      <c r="G46" s="36"/>
      <c r="H46" s="72"/>
      <c r="I46" s="72"/>
      <c r="J46" s="36"/>
      <c r="K46" s="75" t="str">
        <f t="shared" si="3"/>
        <v/>
      </c>
      <c r="L46" s="76"/>
      <c r="M46" s="4" t="str">
        <f>IF(J46="","",(K46/J46)/LOOKUP(RIGHT($D$2,3),定数!$A$6:$A$13,定数!$B$6:$B$13))</f>
        <v/>
      </c>
      <c r="N46" s="36"/>
      <c r="O46" s="5"/>
      <c r="P46" s="72"/>
      <c r="Q46" s="72"/>
      <c r="R46" s="73" t="str">
        <f>IF(P46="","",T46*M46*LOOKUP(RIGHT($D$2,3),定数!$A$6:$A$13,定数!$B$6:$B$13))</f>
        <v/>
      </c>
      <c r="S46" s="73"/>
      <c r="T46" s="74" t="str">
        <f t="shared" si="4"/>
        <v/>
      </c>
      <c r="U46" s="74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6">
        <v>39</v>
      </c>
      <c r="C47" s="71" t="str">
        <f t="shared" si="0"/>
        <v/>
      </c>
      <c r="D47" s="71"/>
      <c r="E47" s="36"/>
      <c r="F47" s="5"/>
      <c r="G47" s="36"/>
      <c r="H47" s="72"/>
      <c r="I47" s="72"/>
      <c r="J47" s="36"/>
      <c r="K47" s="75" t="str">
        <f t="shared" si="3"/>
        <v/>
      </c>
      <c r="L47" s="76"/>
      <c r="M47" s="4" t="str">
        <f>IF(J47="","",(K47/J47)/LOOKUP(RIGHT($D$2,3),定数!$A$6:$A$13,定数!$B$6:$B$13))</f>
        <v/>
      </c>
      <c r="N47" s="36"/>
      <c r="O47" s="5"/>
      <c r="P47" s="72"/>
      <c r="Q47" s="72"/>
      <c r="R47" s="73" t="str">
        <f>IF(P47="","",T47*M47*LOOKUP(RIGHT($D$2,3),定数!$A$6:$A$13,定数!$B$6:$B$13))</f>
        <v/>
      </c>
      <c r="S47" s="73"/>
      <c r="T47" s="74" t="str">
        <f t="shared" si="4"/>
        <v/>
      </c>
      <c r="U47" s="74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6">
        <v>40</v>
      </c>
      <c r="C48" s="71" t="str">
        <f t="shared" si="0"/>
        <v/>
      </c>
      <c r="D48" s="71"/>
      <c r="E48" s="36"/>
      <c r="F48" s="5"/>
      <c r="G48" s="36"/>
      <c r="H48" s="72"/>
      <c r="I48" s="72"/>
      <c r="J48" s="36"/>
      <c r="K48" s="75" t="str">
        <f t="shared" si="3"/>
        <v/>
      </c>
      <c r="L48" s="76"/>
      <c r="M48" s="4" t="str">
        <f>IF(J48="","",(K48/J48)/LOOKUP(RIGHT($D$2,3),定数!$A$6:$A$13,定数!$B$6:$B$13))</f>
        <v/>
      </c>
      <c r="N48" s="36"/>
      <c r="O48" s="5"/>
      <c r="P48" s="72"/>
      <c r="Q48" s="72"/>
      <c r="R48" s="73" t="str">
        <f>IF(P48="","",T48*M48*LOOKUP(RIGHT($D$2,3),定数!$A$6:$A$13,定数!$B$6:$B$13))</f>
        <v/>
      </c>
      <c r="S48" s="73"/>
      <c r="T48" s="74" t="str">
        <f t="shared" si="4"/>
        <v/>
      </c>
      <c r="U48" s="74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6">
        <v>41</v>
      </c>
      <c r="C49" s="71" t="str">
        <f t="shared" si="0"/>
        <v/>
      </c>
      <c r="D49" s="71"/>
      <c r="E49" s="36"/>
      <c r="F49" s="5"/>
      <c r="G49" s="36"/>
      <c r="H49" s="72"/>
      <c r="I49" s="72"/>
      <c r="J49" s="36"/>
      <c r="K49" s="75" t="str">
        <f t="shared" si="3"/>
        <v/>
      </c>
      <c r="L49" s="76"/>
      <c r="M49" s="4" t="str">
        <f>IF(J49="","",(K49/J49)/LOOKUP(RIGHT($D$2,3),定数!$A$6:$A$13,定数!$B$6:$B$13))</f>
        <v/>
      </c>
      <c r="N49" s="36"/>
      <c r="O49" s="5"/>
      <c r="P49" s="72"/>
      <c r="Q49" s="72"/>
      <c r="R49" s="73" t="str">
        <f>IF(P49="","",T49*M49*LOOKUP(RIGHT($D$2,3),定数!$A$6:$A$13,定数!$B$6:$B$13))</f>
        <v/>
      </c>
      <c r="S49" s="73"/>
      <c r="T49" s="74" t="str">
        <f t="shared" si="4"/>
        <v/>
      </c>
      <c r="U49" s="74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6">
        <v>42</v>
      </c>
      <c r="C50" s="71" t="str">
        <f t="shared" si="0"/>
        <v/>
      </c>
      <c r="D50" s="71"/>
      <c r="E50" s="36"/>
      <c r="F50" s="5"/>
      <c r="G50" s="36"/>
      <c r="H50" s="72"/>
      <c r="I50" s="72"/>
      <c r="J50" s="36"/>
      <c r="K50" s="75" t="str">
        <f t="shared" si="3"/>
        <v/>
      </c>
      <c r="L50" s="76"/>
      <c r="M50" s="4" t="str">
        <f>IF(J50="","",(K50/J50)/LOOKUP(RIGHT($D$2,3),定数!$A$6:$A$13,定数!$B$6:$B$13))</f>
        <v/>
      </c>
      <c r="N50" s="36"/>
      <c r="O50" s="5"/>
      <c r="P50" s="72"/>
      <c r="Q50" s="72"/>
      <c r="R50" s="73" t="str">
        <f>IF(P50="","",T50*M50*LOOKUP(RIGHT($D$2,3),定数!$A$6:$A$13,定数!$B$6:$B$13))</f>
        <v/>
      </c>
      <c r="S50" s="73"/>
      <c r="T50" s="74" t="str">
        <f t="shared" si="4"/>
        <v/>
      </c>
      <c r="U50" s="74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6">
        <v>43</v>
      </c>
      <c r="C51" s="71" t="str">
        <f t="shared" si="0"/>
        <v/>
      </c>
      <c r="D51" s="71"/>
      <c r="E51" s="36"/>
      <c r="F51" s="5"/>
      <c r="G51" s="36"/>
      <c r="H51" s="72"/>
      <c r="I51" s="72"/>
      <c r="J51" s="36"/>
      <c r="K51" s="75" t="str">
        <f t="shared" si="3"/>
        <v/>
      </c>
      <c r="L51" s="76"/>
      <c r="M51" s="4" t="str">
        <f>IF(J51="","",(K51/J51)/LOOKUP(RIGHT($D$2,3),定数!$A$6:$A$13,定数!$B$6:$B$13))</f>
        <v/>
      </c>
      <c r="N51" s="36"/>
      <c r="O51" s="5"/>
      <c r="P51" s="72"/>
      <c r="Q51" s="72"/>
      <c r="R51" s="73" t="str">
        <f>IF(P51="","",T51*M51*LOOKUP(RIGHT($D$2,3),定数!$A$6:$A$13,定数!$B$6:$B$13))</f>
        <v/>
      </c>
      <c r="S51" s="73"/>
      <c r="T51" s="74" t="str">
        <f t="shared" si="4"/>
        <v/>
      </c>
      <c r="U51" s="74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6">
        <v>44</v>
      </c>
      <c r="C52" s="71" t="str">
        <f t="shared" si="0"/>
        <v/>
      </c>
      <c r="D52" s="71"/>
      <c r="E52" s="36"/>
      <c r="F52" s="5"/>
      <c r="G52" s="36"/>
      <c r="H52" s="72"/>
      <c r="I52" s="72"/>
      <c r="J52" s="36"/>
      <c r="K52" s="75" t="str">
        <f t="shared" si="3"/>
        <v/>
      </c>
      <c r="L52" s="76"/>
      <c r="M52" s="4" t="str">
        <f>IF(J52="","",(K52/J52)/LOOKUP(RIGHT($D$2,3),定数!$A$6:$A$13,定数!$B$6:$B$13))</f>
        <v/>
      </c>
      <c r="N52" s="36"/>
      <c r="O52" s="5"/>
      <c r="P52" s="72"/>
      <c r="Q52" s="72"/>
      <c r="R52" s="73" t="str">
        <f>IF(P52="","",T52*M52*LOOKUP(RIGHT($D$2,3),定数!$A$6:$A$13,定数!$B$6:$B$13))</f>
        <v/>
      </c>
      <c r="S52" s="73"/>
      <c r="T52" s="74" t="str">
        <f t="shared" si="4"/>
        <v/>
      </c>
      <c r="U52" s="74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6">
        <v>45</v>
      </c>
      <c r="C53" s="71" t="str">
        <f t="shared" si="0"/>
        <v/>
      </c>
      <c r="D53" s="71"/>
      <c r="E53" s="36"/>
      <c r="F53" s="5"/>
      <c r="G53" s="36"/>
      <c r="H53" s="72"/>
      <c r="I53" s="72"/>
      <c r="J53" s="36"/>
      <c r="K53" s="75" t="str">
        <f t="shared" si="3"/>
        <v/>
      </c>
      <c r="L53" s="76"/>
      <c r="M53" s="4" t="str">
        <f>IF(J53="","",(K53/J53)/LOOKUP(RIGHT($D$2,3),定数!$A$6:$A$13,定数!$B$6:$B$13))</f>
        <v/>
      </c>
      <c r="N53" s="36"/>
      <c r="O53" s="5"/>
      <c r="P53" s="72"/>
      <c r="Q53" s="72"/>
      <c r="R53" s="73" t="str">
        <f>IF(P53="","",T53*M53*LOOKUP(RIGHT($D$2,3),定数!$A$6:$A$13,定数!$B$6:$B$13))</f>
        <v/>
      </c>
      <c r="S53" s="73"/>
      <c r="T53" s="74" t="str">
        <f t="shared" si="4"/>
        <v/>
      </c>
      <c r="U53" s="74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6">
        <v>46</v>
      </c>
      <c r="C54" s="71" t="str">
        <f t="shared" si="0"/>
        <v/>
      </c>
      <c r="D54" s="71"/>
      <c r="E54" s="36"/>
      <c r="F54" s="5"/>
      <c r="G54" s="36"/>
      <c r="H54" s="72"/>
      <c r="I54" s="72"/>
      <c r="J54" s="36"/>
      <c r="K54" s="75" t="str">
        <f t="shared" si="3"/>
        <v/>
      </c>
      <c r="L54" s="76"/>
      <c r="M54" s="4" t="str">
        <f>IF(J54="","",(K54/J54)/LOOKUP(RIGHT($D$2,3),定数!$A$6:$A$13,定数!$B$6:$B$13))</f>
        <v/>
      </c>
      <c r="N54" s="36"/>
      <c r="O54" s="5"/>
      <c r="P54" s="72"/>
      <c r="Q54" s="72"/>
      <c r="R54" s="73" t="str">
        <f>IF(P54="","",T54*M54*LOOKUP(RIGHT($D$2,3),定数!$A$6:$A$13,定数!$B$6:$B$13))</f>
        <v/>
      </c>
      <c r="S54" s="73"/>
      <c r="T54" s="74" t="str">
        <f t="shared" si="4"/>
        <v/>
      </c>
      <c r="U54" s="74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6">
        <v>47</v>
      </c>
      <c r="C55" s="71" t="str">
        <f t="shared" si="0"/>
        <v/>
      </c>
      <c r="D55" s="71"/>
      <c r="E55" s="36"/>
      <c r="F55" s="5"/>
      <c r="G55" s="36"/>
      <c r="H55" s="72"/>
      <c r="I55" s="72"/>
      <c r="J55" s="36"/>
      <c r="K55" s="75" t="str">
        <f t="shared" si="3"/>
        <v/>
      </c>
      <c r="L55" s="76"/>
      <c r="M55" s="4" t="str">
        <f>IF(J55="","",(K55/J55)/LOOKUP(RIGHT($D$2,3),定数!$A$6:$A$13,定数!$B$6:$B$13))</f>
        <v/>
      </c>
      <c r="N55" s="36"/>
      <c r="O55" s="5"/>
      <c r="P55" s="72"/>
      <c r="Q55" s="72"/>
      <c r="R55" s="73" t="str">
        <f>IF(P55="","",T55*M55*LOOKUP(RIGHT($D$2,3),定数!$A$6:$A$13,定数!$B$6:$B$13))</f>
        <v/>
      </c>
      <c r="S55" s="73"/>
      <c r="T55" s="74" t="str">
        <f t="shared" si="4"/>
        <v/>
      </c>
      <c r="U55" s="74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6">
        <v>48</v>
      </c>
      <c r="C56" s="71" t="str">
        <f t="shared" si="0"/>
        <v/>
      </c>
      <c r="D56" s="71"/>
      <c r="E56" s="36"/>
      <c r="F56" s="5"/>
      <c r="G56" s="36"/>
      <c r="H56" s="72"/>
      <c r="I56" s="72"/>
      <c r="J56" s="36"/>
      <c r="K56" s="75" t="str">
        <f t="shared" si="3"/>
        <v/>
      </c>
      <c r="L56" s="76"/>
      <c r="M56" s="4" t="str">
        <f>IF(J56="","",(K56/J56)/LOOKUP(RIGHT($D$2,3),定数!$A$6:$A$13,定数!$B$6:$B$13))</f>
        <v/>
      </c>
      <c r="N56" s="36"/>
      <c r="O56" s="5"/>
      <c r="P56" s="72"/>
      <c r="Q56" s="72"/>
      <c r="R56" s="73" t="str">
        <f>IF(P56="","",T56*M56*LOOKUP(RIGHT($D$2,3),定数!$A$6:$A$13,定数!$B$6:$B$13))</f>
        <v/>
      </c>
      <c r="S56" s="73"/>
      <c r="T56" s="74" t="str">
        <f t="shared" si="4"/>
        <v/>
      </c>
      <c r="U56" s="74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6">
        <v>49</v>
      </c>
      <c r="C57" s="71" t="str">
        <f t="shared" si="0"/>
        <v/>
      </c>
      <c r="D57" s="71"/>
      <c r="E57" s="36"/>
      <c r="F57" s="5"/>
      <c r="G57" s="36"/>
      <c r="H57" s="72"/>
      <c r="I57" s="72"/>
      <c r="J57" s="36"/>
      <c r="K57" s="75" t="str">
        <f t="shared" si="3"/>
        <v/>
      </c>
      <c r="L57" s="76"/>
      <c r="M57" s="4" t="str">
        <f>IF(J57="","",(K57/J57)/LOOKUP(RIGHT($D$2,3),定数!$A$6:$A$13,定数!$B$6:$B$13))</f>
        <v/>
      </c>
      <c r="N57" s="36"/>
      <c r="O57" s="5"/>
      <c r="P57" s="72"/>
      <c r="Q57" s="72"/>
      <c r="R57" s="73" t="str">
        <f>IF(P57="","",T57*M57*LOOKUP(RIGHT($D$2,3),定数!$A$6:$A$13,定数!$B$6:$B$13))</f>
        <v/>
      </c>
      <c r="S57" s="73"/>
      <c r="T57" s="74" t="str">
        <f t="shared" si="4"/>
        <v/>
      </c>
      <c r="U57" s="74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6">
        <v>50</v>
      </c>
      <c r="C58" s="71" t="str">
        <f t="shared" si="0"/>
        <v/>
      </c>
      <c r="D58" s="71"/>
      <c r="E58" s="36"/>
      <c r="F58" s="5"/>
      <c r="G58" s="36"/>
      <c r="H58" s="72"/>
      <c r="I58" s="72"/>
      <c r="J58" s="36"/>
      <c r="K58" s="75" t="str">
        <f t="shared" si="3"/>
        <v/>
      </c>
      <c r="L58" s="76"/>
      <c r="M58" s="4" t="str">
        <f>IF(J58="","",(K58/J58)/LOOKUP(RIGHT($D$2,3),定数!$A$6:$A$13,定数!$B$6:$B$13))</f>
        <v/>
      </c>
      <c r="N58" s="36"/>
      <c r="O58" s="5"/>
      <c r="P58" s="72"/>
      <c r="Q58" s="72"/>
      <c r="R58" s="73" t="str">
        <f>IF(P58="","",T58*M58*LOOKUP(RIGHT($D$2,3),定数!$A$6:$A$13,定数!$B$6:$B$13))</f>
        <v/>
      </c>
      <c r="S58" s="73"/>
      <c r="T58" s="74" t="str">
        <f t="shared" si="4"/>
        <v/>
      </c>
      <c r="U58" s="74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6">
        <v>51</v>
      </c>
      <c r="C59" s="71" t="str">
        <f t="shared" si="0"/>
        <v/>
      </c>
      <c r="D59" s="71"/>
      <c r="E59" s="36"/>
      <c r="F59" s="5"/>
      <c r="G59" s="36"/>
      <c r="H59" s="72"/>
      <c r="I59" s="72"/>
      <c r="J59" s="36"/>
      <c r="K59" s="75" t="str">
        <f t="shared" si="3"/>
        <v/>
      </c>
      <c r="L59" s="76"/>
      <c r="M59" s="4" t="str">
        <f>IF(J59="","",(K59/J59)/LOOKUP(RIGHT($D$2,3),定数!$A$6:$A$13,定数!$B$6:$B$13))</f>
        <v/>
      </c>
      <c r="N59" s="36"/>
      <c r="O59" s="5"/>
      <c r="P59" s="72"/>
      <c r="Q59" s="72"/>
      <c r="R59" s="73" t="str">
        <f>IF(P59="","",T59*M59*LOOKUP(RIGHT($D$2,3),定数!$A$6:$A$13,定数!$B$6:$B$13))</f>
        <v/>
      </c>
      <c r="S59" s="73"/>
      <c r="T59" s="74" t="str">
        <f t="shared" si="4"/>
        <v/>
      </c>
      <c r="U59" s="74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6">
        <v>52</v>
      </c>
      <c r="C60" s="71" t="str">
        <f t="shared" si="0"/>
        <v/>
      </c>
      <c r="D60" s="71"/>
      <c r="E60" s="36"/>
      <c r="F60" s="5"/>
      <c r="G60" s="36"/>
      <c r="H60" s="72"/>
      <c r="I60" s="72"/>
      <c r="J60" s="36"/>
      <c r="K60" s="75" t="str">
        <f t="shared" si="3"/>
        <v/>
      </c>
      <c r="L60" s="76"/>
      <c r="M60" s="4" t="str">
        <f>IF(J60="","",(K60/J60)/LOOKUP(RIGHT($D$2,3),定数!$A$6:$A$13,定数!$B$6:$B$13))</f>
        <v/>
      </c>
      <c r="N60" s="36"/>
      <c r="O60" s="5"/>
      <c r="P60" s="72"/>
      <c r="Q60" s="72"/>
      <c r="R60" s="73" t="str">
        <f>IF(P60="","",T60*M60*LOOKUP(RIGHT($D$2,3),定数!$A$6:$A$13,定数!$B$6:$B$13))</f>
        <v/>
      </c>
      <c r="S60" s="73"/>
      <c r="T60" s="74" t="str">
        <f t="shared" si="4"/>
        <v/>
      </c>
      <c r="U60" s="74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6">
        <v>53</v>
      </c>
      <c r="C61" s="71" t="str">
        <f t="shared" si="0"/>
        <v/>
      </c>
      <c r="D61" s="71"/>
      <c r="E61" s="36"/>
      <c r="F61" s="5"/>
      <c r="G61" s="36"/>
      <c r="H61" s="72"/>
      <c r="I61" s="72"/>
      <c r="J61" s="36"/>
      <c r="K61" s="75" t="str">
        <f t="shared" si="3"/>
        <v/>
      </c>
      <c r="L61" s="76"/>
      <c r="M61" s="4" t="str">
        <f>IF(J61="","",(K61/J61)/LOOKUP(RIGHT($D$2,3),定数!$A$6:$A$13,定数!$B$6:$B$13))</f>
        <v/>
      </c>
      <c r="N61" s="36"/>
      <c r="O61" s="5"/>
      <c r="P61" s="72"/>
      <c r="Q61" s="72"/>
      <c r="R61" s="73" t="str">
        <f>IF(P61="","",T61*M61*LOOKUP(RIGHT($D$2,3),定数!$A$6:$A$13,定数!$B$6:$B$13))</f>
        <v/>
      </c>
      <c r="S61" s="73"/>
      <c r="T61" s="74" t="str">
        <f t="shared" si="4"/>
        <v/>
      </c>
      <c r="U61" s="74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6">
        <v>54</v>
      </c>
      <c r="C62" s="71" t="str">
        <f t="shared" si="0"/>
        <v/>
      </c>
      <c r="D62" s="71"/>
      <c r="E62" s="36"/>
      <c r="F62" s="5"/>
      <c r="G62" s="36"/>
      <c r="H62" s="72"/>
      <c r="I62" s="72"/>
      <c r="J62" s="36"/>
      <c r="K62" s="75" t="str">
        <f t="shared" si="3"/>
        <v/>
      </c>
      <c r="L62" s="76"/>
      <c r="M62" s="4" t="str">
        <f>IF(J62="","",(K62/J62)/LOOKUP(RIGHT($D$2,3),定数!$A$6:$A$13,定数!$B$6:$B$13))</f>
        <v/>
      </c>
      <c r="N62" s="36"/>
      <c r="O62" s="5"/>
      <c r="P62" s="72"/>
      <c r="Q62" s="72"/>
      <c r="R62" s="73" t="str">
        <f>IF(P62="","",T62*M62*LOOKUP(RIGHT($D$2,3),定数!$A$6:$A$13,定数!$B$6:$B$13))</f>
        <v/>
      </c>
      <c r="S62" s="73"/>
      <c r="T62" s="74" t="str">
        <f t="shared" si="4"/>
        <v/>
      </c>
      <c r="U62" s="74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6">
        <v>55</v>
      </c>
      <c r="C63" s="71" t="str">
        <f t="shared" si="0"/>
        <v/>
      </c>
      <c r="D63" s="71"/>
      <c r="E63" s="36"/>
      <c r="F63" s="5"/>
      <c r="G63" s="36"/>
      <c r="H63" s="72"/>
      <c r="I63" s="72"/>
      <c r="J63" s="36"/>
      <c r="K63" s="75" t="str">
        <f t="shared" si="3"/>
        <v/>
      </c>
      <c r="L63" s="76"/>
      <c r="M63" s="4" t="str">
        <f>IF(J63="","",(K63/J63)/LOOKUP(RIGHT($D$2,3),定数!$A$6:$A$13,定数!$B$6:$B$13))</f>
        <v/>
      </c>
      <c r="N63" s="36"/>
      <c r="O63" s="5"/>
      <c r="P63" s="72"/>
      <c r="Q63" s="72"/>
      <c r="R63" s="73" t="str">
        <f>IF(P63="","",T63*M63*LOOKUP(RIGHT($D$2,3),定数!$A$6:$A$13,定数!$B$6:$B$13))</f>
        <v/>
      </c>
      <c r="S63" s="73"/>
      <c r="T63" s="74" t="str">
        <f t="shared" si="4"/>
        <v/>
      </c>
      <c r="U63" s="74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6">
        <v>56</v>
      </c>
      <c r="C64" s="71" t="str">
        <f t="shared" si="0"/>
        <v/>
      </c>
      <c r="D64" s="71"/>
      <c r="E64" s="36"/>
      <c r="F64" s="5"/>
      <c r="G64" s="36"/>
      <c r="H64" s="72"/>
      <c r="I64" s="72"/>
      <c r="J64" s="36"/>
      <c r="K64" s="75" t="str">
        <f t="shared" si="3"/>
        <v/>
      </c>
      <c r="L64" s="76"/>
      <c r="M64" s="4" t="str">
        <f>IF(J64="","",(K64/J64)/LOOKUP(RIGHT($D$2,3),定数!$A$6:$A$13,定数!$B$6:$B$13))</f>
        <v/>
      </c>
      <c r="N64" s="36"/>
      <c r="O64" s="5"/>
      <c r="P64" s="72"/>
      <c r="Q64" s="72"/>
      <c r="R64" s="73" t="str">
        <f>IF(P64="","",T64*M64*LOOKUP(RIGHT($D$2,3),定数!$A$6:$A$13,定数!$B$6:$B$13))</f>
        <v/>
      </c>
      <c r="S64" s="73"/>
      <c r="T64" s="74" t="str">
        <f t="shared" si="4"/>
        <v/>
      </c>
      <c r="U64" s="74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6">
        <v>57</v>
      </c>
      <c r="C65" s="71" t="str">
        <f t="shared" si="0"/>
        <v/>
      </c>
      <c r="D65" s="71"/>
      <c r="E65" s="36"/>
      <c r="F65" s="5"/>
      <c r="G65" s="36"/>
      <c r="H65" s="72"/>
      <c r="I65" s="72"/>
      <c r="J65" s="36"/>
      <c r="K65" s="75" t="str">
        <f t="shared" si="3"/>
        <v/>
      </c>
      <c r="L65" s="76"/>
      <c r="M65" s="4" t="str">
        <f>IF(J65="","",(K65/J65)/LOOKUP(RIGHT($D$2,3),定数!$A$6:$A$13,定数!$B$6:$B$13))</f>
        <v/>
      </c>
      <c r="N65" s="36"/>
      <c r="O65" s="5"/>
      <c r="P65" s="72"/>
      <c r="Q65" s="72"/>
      <c r="R65" s="73" t="str">
        <f>IF(P65="","",T65*M65*LOOKUP(RIGHT($D$2,3),定数!$A$6:$A$13,定数!$B$6:$B$13))</f>
        <v/>
      </c>
      <c r="S65" s="73"/>
      <c r="T65" s="74" t="str">
        <f t="shared" si="4"/>
        <v/>
      </c>
      <c r="U65" s="74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6">
        <v>58</v>
      </c>
      <c r="C66" s="71" t="str">
        <f t="shared" si="0"/>
        <v/>
      </c>
      <c r="D66" s="71"/>
      <c r="E66" s="36"/>
      <c r="F66" s="5"/>
      <c r="G66" s="36"/>
      <c r="H66" s="72"/>
      <c r="I66" s="72"/>
      <c r="J66" s="36"/>
      <c r="K66" s="75" t="str">
        <f t="shared" si="3"/>
        <v/>
      </c>
      <c r="L66" s="76"/>
      <c r="M66" s="4" t="str">
        <f>IF(J66="","",(K66/J66)/LOOKUP(RIGHT($D$2,3),定数!$A$6:$A$13,定数!$B$6:$B$13))</f>
        <v/>
      </c>
      <c r="N66" s="36"/>
      <c r="O66" s="5"/>
      <c r="P66" s="72"/>
      <c r="Q66" s="72"/>
      <c r="R66" s="73" t="str">
        <f>IF(P66="","",T66*M66*LOOKUP(RIGHT($D$2,3),定数!$A$6:$A$13,定数!$B$6:$B$13))</f>
        <v/>
      </c>
      <c r="S66" s="73"/>
      <c r="T66" s="74" t="str">
        <f t="shared" si="4"/>
        <v/>
      </c>
      <c r="U66" s="74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6">
        <v>59</v>
      </c>
      <c r="C67" s="71" t="str">
        <f t="shared" si="0"/>
        <v/>
      </c>
      <c r="D67" s="71"/>
      <c r="E67" s="36"/>
      <c r="F67" s="5"/>
      <c r="G67" s="36"/>
      <c r="H67" s="72"/>
      <c r="I67" s="72"/>
      <c r="J67" s="36"/>
      <c r="K67" s="75" t="str">
        <f t="shared" si="3"/>
        <v/>
      </c>
      <c r="L67" s="76"/>
      <c r="M67" s="4" t="str">
        <f>IF(J67="","",(K67/J67)/LOOKUP(RIGHT($D$2,3),定数!$A$6:$A$13,定数!$B$6:$B$13))</f>
        <v/>
      </c>
      <c r="N67" s="36"/>
      <c r="O67" s="5"/>
      <c r="P67" s="72"/>
      <c r="Q67" s="72"/>
      <c r="R67" s="73" t="str">
        <f>IF(P67="","",T67*M67*LOOKUP(RIGHT($D$2,3),定数!$A$6:$A$13,定数!$B$6:$B$13))</f>
        <v/>
      </c>
      <c r="S67" s="73"/>
      <c r="T67" s="74" t="str">
        <f t="shared" si="4"/>
        <v/>
      </c>
      <c r="U67" s="74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6">
        <v>60</v>
      </c>
      <c r="C68" s="71" t="str">
        <f t="shared" si="0"/>
        <v/>
      </c>
      <c r="D68" s="71"/>
      <c r="E68" s="36"/>
      <c r="F68" s="5"/>
      <c r="G68" s="36"/>
      <c r="H68" s="72"/>
      <c r="I68" s="72"/>
      <c r="J68" s="36"/>
      <c r="K68" s="75" t="str">
        <f t="shared" si="3"/>
        <v/>
      </c>
      <c r="L68" s="76"/>
      <c r="M68" s="4" t="str">
        <f>IF(J68="","",(K68/J68)/LOOKUP(RIGHT($D$2,3),定数!$A$6:$A$13,定数!$B$6:$B$13))</f>
        <v/>
      </c>
      <c r="N68" s="36"/>
      <c r="O68" s="5"/>
      <c r="P68" s="72"/>
      <c r="Q68" s="72"/>
      <c r="R68" s="73" t="str">
        <f>IF(P68="","",T68*M68*LOOKUP(RIGHT($D$2,3),定数!$A$6:$A$13,定数!$B$6:$B$13))</f>
        <v/>
      </c>
      <c r="S68" s="73"/>
      <c r="T68" s="74" t="str">
        <f t="shared" si="4"/>
        <v/>
      </c>
      <c r="U68" s="74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6">
        <v>61</v>
      </c>
      <c r="C69" s="71" t="str">
        <f t="shared" si="0"/>
        <v/>
      </c>
      <c r="D69" s="71"/>
      <c r="E69" s="36"/>
      <c r="F69" s="5"/>
      <c r="G69" s="36"/>
      <c r="H69" s="72"/>
      <c r="I69" s="72"/>
      <c r="J69" s="36"/>
      <c r="K69" s="75" t="str">
        <f t="shared" si="3"/>
        <v/>
      </c>
      <c r="L69" s="76"/>
      <c r="M69" s="4" t="str">
        <f>IF(J69="","",(K69/J69)/LOOKUP(RIGHT($D$2,3),定数!$A$6:$A$13,定数!$B$6:$B$13))</f>
        <v/>
      </c>
      <c r="N69" s="36"/>
      <c r="O69" s="5"/>
      <c r="P69" s="72"/>
      <c r="Q69" s="72"/>
      <c r="R69" s="73" t="str">
        <f>IF(P69="","",T69*M69*LOOKUP(RIGHT($D$2,3),定数!$A$6:$A$13,定数!$B$6:$B$13))</f>
        <v/>
      </c>
      <c r="S69" s="73"/>
      <c r="T69" s="74" t="str">
        <f t="shared" si="4"/>
        <v/>
      </c>
      <c r="U69" s="74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6">
        <v>62</v>
      </c>
      <c r="C70" s="71" t="str">
        <f t="shared" si="0"/>
        <v/>
      </c>
      <c r="D70" s="71"/>
      <c r="E70" s="36"/>
      <c r="F70" s="5"/>
      <c r="G70" s="36"/>
      <c r="H70" s="72"/>
      <c r="I70" s="72"/>
      <c r="J70" s="36"/>
      <c r="K70" s="75" t="str">
        <f t="shared" si="3"/>
        <v/>
      </c>
      <c r="L70" s="76"/>
      <c r="M70" s="4" t="str">
        <f>IF(J70="","",(K70/J70)/LOOKUP(RIGHT($D$2,3),定数!$A$6:$A$13,定数!$B$6:$B$13))</f>
        <v/>
      </c>
      <c r="N70" s="36"/>
      <c r="O70" s="5"/>
      <c r="P70" s="72"/>
      <c r="Q70" s="72"/>
      <c r="R70" s="73" t="str">
        <f>IF(P70="","",T70*M70*LOOKUP(RIGHT($D$2,3),定数!$A$6:$A$13,定数!$B$6:$B$13))</f>
        <v/>
      </c>
      <c r="S70" s="73"/>
      <c r="T70" s="74" t="str">
        <f t="shared" si="4"/>
        <v/>
      </c>
      <c r="U70" s="74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6">
        <v>63</v>
      </c>
      <c r="C71" s="71" t="str">
        <f t="shared" si="0"/>
        <v/>
      </c>
      <c r="D71" s="71"/>
      <c r="E71" s="36"/>
      <c r="F71" s="5"/>
      <c r="G71" s="36"/>
      <c r="H71" s="72"/>
      <c r="I71" s="72"/>
      <c r="J71" s="36"/>
      <c r="K71" s="75" t="str">
        <f t="shared" si="3"/>
        <v/>
      </c>
      <c r="L71" s="76"/>
      <c r="M71" s="4" t="str">
        <f>IF(J71="","",(K71/J71)/LOOKUP(RIGHT($D$2,3),定数!$A$6:$A$13,定数!$B$6:$B$13))</f>
        <v/>
      </c>
      <c r="N71" s="36"/>
      <c r="O71" s="5"/>
      <c r="P71" s="72"/>
      <c r="Q71" s="72"/>
      <c r="R71" s="73" t="str">
        <f>IF(P71="","",T71*M71*LOOKUP(RIGHT($D$2,3),定数!$A$6:$A$13,定数!$B$6:$B$13))</f>
        <v/>
      </c>
      <c r="S71" s="73"/>
      <c r="T71" s="74" t="str">
        <f t="shared" si="4"/>
        <v/>
      </c>
      <c r="U71" s="74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6">
        <v>64</v>
      </c>
      <c r="C72" s="71" t="str">
        <f t="shared" si="0"/>
        <v/>
      </c>
      <c r="D72" s="71"/>
      <c r="E72" s="36"/>
      <c r="F72" s="5"/>
      <c r="G72" s="36"/>
      <c r="H72" s="72"/>
      <c r="I72" s="72"/>
      <c r="J72" s="36"/>
      <c r="K72" s="75" t="str">
        <f t="shared" si="3"/>
        <v/>
      </c>
      <c r="L72" s="76"/>
      <c r="M72" s="4" t="str">
        <f>IF(J72="","",(K72/J72)/LOOKUP(RIGHT($D$2,3),定数!$A$6:$A$13,定数!$B$6:$B$13))</f>
        <v/>
      </c>
      <c r="N72" s="36"/>
      <c r="O72" s="5"/>
      <c r="P72" s="72"/>
      <c r="Q72" s="72"/>
      <c r="R72" s="73" t="str">
        <f>IF(P72="","",T72*M72*LOOKUP(RIGHT($D$2,3),定数!$A$6:$A$13,定数!$B$6:$B$13))</f>
        <v/>
      </c>
      <c r="S72" s="73"/>
      <c r="T72" s="74" t="str">
        <f t="shared" si="4"/>
        <v/>
      </c>
      <c r="U72" s="74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6">
        <v>65</v>
      </c>
      <c r="C73" s="71" t="str">
        <f t="shared" si="0"/>
        <v/>
      </c>
      <c r="D73" s="71"/>
      <c r="E73" s="36"/>
      <c r="F73" s="5"/>
      <c r="G73" s="36"/>
      <c r="H73" s="72"/>
      <c r="I73" s="72"/>
      <c r="J73" s="36"/>
      <c r="K73" s="75" t="str">
        <f t="shared" si="3"/>
        <v/>
      </c>
      <c r="L73" s="76"/>
      <c r="M73" s="4" t="str">
        <f>IF(J73="","",(K73/J73)/LOOKUP(RIGHT($D$2,3),定数!$A$6:$A$13,定数!$B$6:$B$13))</f>
        <v/>
      </c>
      <c r="N73" s="36"/>
      <c r="O73" s="5"/>
      <c r="P73" s="72"/>
      <c r="Q73" s="72"/>
      <c r="R73" s="73" t="str">
        <f>IF(P73="","",T73*M73*LOOKUP(RIGHT($D$2,3),定数!$A$6:$A$13,定数!$B$6:$B$13))</f>
        <v/>
      </c>
      <c r="S73" s="73"/>
      <c r="T73" s="74" t="str">
        <f t="shared" si="4"/>
        <v/>
      </c>
      <c r="U73" s="74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6">
        <v>66</v>
      </c>
      <c r="C74" s="71" t="str">
        <f t="shared" ref="C74:C108" si="8">IF(R73="","",C73+R73)</f>
        <v/>
      </c>
      <c r="D74" s="71"/>
      <c r="E74" s="36"/>
      <c r="F74" s="5"/>
      <c r="G74" s="36"/>
      <c r="H74" s="72"/>
      <c r="I74" s="72"/>
      <c r="J74" s="36"/>
      <c r="K74" s="75" t="str">
        <f t="shared" si="3"/>
        <v/>
      </c>
      <c r="L74" s="76"/>
      <c r="M74" s="4" t="str">
        <f>IF(J74="","",(K74/J74)/LOOKUP(RIGHT($D$2,3),定数!$A$6:$A$13,定数!$B$6:$B$13))</f>
        <v/>
      </c>
      <c r="N74" s="36"/>
      <c r="O74" s="5"/>
      <c r="P74" s="72"/>
      <c r="Q74" s="72"/>
      <c r="R74" s="73" t="str">
        <f>IF(P74="","",T74*M74*LOOKUP(RIGHT($D$2,3),定数!$A$6:$A$13,定数!$B$6:$B$13))</f>
        <v/>
      </c>
      <c r="S74" s="73"/>
      <c r="T74" s="74" t="str">
        <f t="shared" si="4"/>
        <v/>
      </c>
      <c r="U74" s="74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6">
        <v>67</v>
      </c>
      <c r="C75" s="71" t="str">
        <f t="shared" si="8"/>
        <v/>
      </c>
      <c r="D75" s="71"/>
      <c r="E75" s="36"/>
      <c r="F75" s="5"/>
      <c r="G75" s="36"/>
      <c r="H75" s="72"/>
      <c r="I75" s="72"/>
      <c r="J75" s="36"/>
      <c r="K75" s="75" t="str">
        <f t="shared" ref="K75:K108" si="9">IF(J75="","",C75*0.03)</f>
        <v/>
      </c>
      <c r="L75" s="76"/>
      <c r="M75" s="4" t="str">
        <f>IF(J75="","",(K75/J75)/LOOKUP(RIGHT($D$2,3),定数!$A$6:$A$13,定数!$B$6:$B$13))</f>
        <v/>
      </c>
      <c r="N75" s="36"/>
      <c r="O75" s="5"/>
      <c r="P75" s="72"/>
      <c r="Q75" s="72"/>
      <c r="R75" s="73" t="str">
        <f>IF(P75="","",T75*M75*LOOKUP(RIGHT($D$2,3),定数!$A$6:$A$13,定数!$B$6:$B$13))</f>
        <v/>
      </c>
      <c r="S75" s="73"/>
      <c r="T75" s="74" t="str">
        <f t="shared" si="4"/>
        <v/>
      </c>
      <c r="U75" s="74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6">
        <v>68</v>
      </c>
      <c r="C76" s="71" t="str">
        <f t="shared" si="8"/>
        <v/>
      </c>
      <c r="D76" s="71"/>
      <c r="E76" s="36"/>
      <c r="F76" s="5"/>
      <c r="G76" s="36"/>
      <c r="H76" s="72"/>
      <c r="I76" s="72"/>
      <c r="J76" s="36"/>
      <c r="K76" s="75" t="str">
        <f t="shared" si="9"/>
        <v/>
      </c>
      <c r="L76" s="76"/>
      <c r="M76" s="4" t="str">
        <f>IF(J76="","",(K76/J76)/LOOKUP(RIGHT($D$2,3),定数!$A$6:$A$13,定数!$B$6:$B$13))</f>
        <v/>
      </c>
      <c r="N76" s="36"/>
      <c r="O76" s="5"/>
      <c r="P76" s="72"/>
      <c r="Q76" s="72"/>
      <c r="R76" s="73" t="str">
        <f>IF(P76="","",T76*M76*LOOKUP(RIGHT($D$2,3),定数!$A$6:$A$13,定数!$B$6:$B$13))</f>
        <v/>
      </c>
      <c r="S76" s="73"/>
      <c r="T76" s="74" t="str">
        <f t="shared" ref="T76:T108" si="11">IF(P76="","",IF(G76="買",(P76-H76),(H76-P76))*IF(RIGHT($D$2,3)="JPY",100,10000))</f>
        <v/>
      </c>
      <c r="U76" s="74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6">
        <v>69</v>
      </c>
      <c r="C77" s="71" t="str">
        <f t="shared" si="8"/>
        <v/>
      </c>
      <c r="D77" s="71"/>
      <c r="E77" s="36"/>
      <c r="F77" s="5"/>
      <c r="G77" s="36"/>
      <c r="H77" s="72"/>
      <c r="I77" s="72"/>
      <c r="J77" s="36"/>
      <c r="K77" s="75" t="str">
        <f t="shared" si="9"/>
        <v/>
      </c>
      <c r="L77" s="76"/>
      <c r="M77" s="4" t="str">
        <f>IF(J77="","",(K77/J77)/LOOKUP(RIGHT($D$2,3),定数!$A$6:$A$13,定数!$B$6:$B$13))</f>
        <v/>
      </c>
      <c r="N77" s="36"/>
      <c r="O77" s="5"/>
      <c r="P77" s="72"/>
      <c r="Q77" s="72"/>
      <c r="R77" s="73" t="str">
        <f>IF(P77="","",T77*M77*LOOKUP(RIGHT($D$2,3),定数!$A$6:$A$13,定数!$B$6:$B$13))</f>
        <v/>
      </c>
      <c r="S77" s="73"/>
      <c r="T77" s="74" t="str">
        <f t="shared" si="11"/>
        <v/>
      </c>
      <c r="U77" s="74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6">
        <v>70</v>
      </c>
      <c r="C78" s="71" t="str">
        <f t="shared" si="8"/>
        <v/>
      </c>
      <c r="D78" s="71"/>
      <c r="E78" s="36"/>
      <c r="F78" s="5"/>
      <c r="G78" s="36"/>
      <c r="H78" s="72"/>
      <c r="I78" s="72"/>
      <c r="J78" s="36"/>
      <c r="K78" s="75" t="str">
        <f t="shared" si="9"/>
        <v/>
      </c>
      <c r="L78" s="76"/>
      <c r="M78" s="4" t="str">
        <f>IF(J78="","",(K78/J78)/LOOKUP(RIGHT($D$2,3),定数!$A$6:$A$13,定数!$B$6:$B$13))</f>
        <v/>
      </c>
      <c r="N78" s="36"/>
      <c r="O78" s="5"/>
      <c r="P78" s="72"/>
      <c r="Q78" s="72"/>
      <c r="R78" s="73" t="str">
        <f>IF(P78="","",T78*M78*LOOKUP(RIGHT($D$2,3),定数!$A$6:$A$13,定数!$B$6:$B$13))</f>
        <v/>
      </c>
      <c r="S78" s="73"/>
      <c r="T78" s="74" t="str">
        <f t="shared" si="11"/>
        <v/>
      </c>
      <c r="U78" s="74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6">
        <v>71</v>
      </c>
      <c r="C79" s="71" t="str">
        <f t="shared" si="8"/>
        <v/>
      </c>
      <c r="D79" s="71"/>
      <c r="E79" s="36"/>
      <c r="F79" s="5"/>
      <c r="G79" s="36"/>
      <c r="H79" s="72"/>
      <c r="I79" s="72"/>
      <c r="J79" s="36"/>
      <c r="K79" s="75" t="str">
        <f t="shared" si="9"/>
        <v/>
      </c>
      <c r="L79" s="76"/>
      <c r="M79" s="4" t="str">
        <f>IF(J79="","",(K79/J79)/LOOKUP(RIGHT($D$2,3),定数!$A$6:$A$13,定数!$B$6:$B$13))</f>
        <v/>
      </c>
      <c r="N79" s="36"/>
      <c r="O79" s="5"/>
      <c r="P79" s="72"/>
      <c r="Q79" s="72"/>
      <c r="R79" s="73" t="str">
        <f>IF(P79="","",T79*M79*LOOKUP(RIGHT($D$2,3),定数!$A$6:$A$13,定数!$B$6:$B$13))</f>
        <v/>
      </c>
      <c r="S79" s="73"/>
      <c r="T79" s="74" t="str">
        <f t="shared" si="11"/>
        <v/>
      </c>
      <c r="U79" s="74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6">
        <v>72</v>
      </c>
      <c r="C80" s="71" t="str">
        <f t="shared" si="8"/>
        <v/>
      </c>
      <c r="D80" s="71"/>
      <c r="E80" s="36"/>
      <c r="F80" s="5"/>
      <c r="G80" s="36"/>
      <c r="H80" s="72"/>
      <c r="I80" s="72"/>
      <c r="J80" s="36"/>
      <c r="K80" s="75" t="str">
        <f t="shared" si="9"/>
        <v/>
      </c>
      <c r="L80" s="76"/>
      <c r="M80" s="4" t="str">
        <f>IF(J80="","",(K80/J80)/LOOKUP(RIGHT($D$2,3),定数!$A$6:$A$13,定数!$B$6:$B$13))</f>
        <v/>
      </c>
      <c r="N80" s="36"/>
      <c r="O80" s="5"/>
      <c r="P80" s="72"/>
      <c r="Q80" s="72"/>
      <c r="R80" s="73" t="str">
        <f>IF(P80="","",T80*M80*LOOKUP(RIGHT($D$2,3),定数!$A$6:$A$13,定数!$B$6:$B$13))</f>
        <v/>
      </c>
      <c r="S80" s="73"/>
      <c r="T80" s="74" t="str">
        <f t="shared" si="11"/>
        <v/>
      </c>
      <c r="U80" s="74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6">
        <v>73</v>
      </c>
      <c r="C81" s="71" t="str">
        <f t="shared" si="8"/>
        <v/>
      </c>
      <c r="D81" s="71"/>
      <c r="E81" s="36"/>
      <c r="F81" s="5"/>
      <c r="G81" s="36"/>
      <c r="H81" s="72"/>
      <c r="I81" s="72"/>
      <c r="J81" s="36"/>
      <c r="K81" s="75" t="str">
        <f t="shared" si="9"/>
        <v/>
      </c>
      <c r="L81" s="76"/>
      <c r="M81" s="4" t="str">
        <f>IF(J81="","",(K81/J81)/LOOKUP(RIGHT($D$2,3),定数!$A$6:$A$13,定数!$B$6:$B$13))</f>
        <v/>
      </c>
      <c r="N81" s="36"/>
      <c r="O81" s="5"/>
      <c r="P81" s="72"/>
      <c r="Q81" s="72"/>
      <c r="R81" s="73" t="str">
        <f>IF(P81="","",T81*M81*LOOKUP(RIGHT($D$2,3),定数!$A$6:$A$13,定数!$B$6:$B$13))</f>
        <v/>
      </c>
      <c r="S81" s="73"/>
      <c r="T81" s="74" t="str">
        <f t="shared" si="11"/>
        <v/>
      </c>
      <c r="U81" s="74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6">
        <v>74</v>
      </c>
      <c r="C82" s="71" t="str">
        <f t="shared" si="8"/>
        <v/>
      </c>
      <c r="D82" s="71"/>
      <c r="E82" s="36"/>
      <c r="F82" s="5"/>
      <c r="G82" s="36"/>
      <c r="H82" s="72"/>
      <c r="I82" s="72"/>
      <c r="J82" s="36"/>
      <c r="K82" s="75" t="str">
        <f t="shared" si="9"/>
        <v/>
      </c>
      <c r="L82" s="76"/>
      <c r="M82" s="4" t="str">
        <f>IF(J82="","",(K82/J82)/LOOKUP(RIGHT($D$2,3),定数!$A$6:$A$13,定数!$B$6:$B$13))</f>
        <v/>
      </c>
      <c r="N82" s="36"/>
      <c r="O82" s="5"/>
      <c r="P82" s="72"/>
      <c r="Q82" s="72"/>
      <c r="R82" s="73" t="str">
        <f>IF(P82="","",T82*M82*LOOKUP(RIGHT($D$2,3),定数!$A$6:$A$13,定数!$B$6:$B$13))</f>
        <v/>
      </c>
      <c r="S82" s="73"/>
      <c r="T82" s="74" t="str">
        <f t="shared" si="11"/>
        <v/>
      </c>
      <c r="U82" s="74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6">
        <v>75</v>
      </c>
      <c r="C83" s="71" t="str">
        <f t="shared" si="8"/>
        <v/>
      </c>
      <c r="D83" s="71"/>
      <c r="E83" s="36"/>
      <c r="F83" s="5"/>
      <c r="G83" s="36"/>
      <c r="H83" s="72"/>
      <c r="I83" s="72"/>
      <c r="J83" s="36"/>
      <c r="K83" s="75" t="str">
        <f t="shared" si="9"/>
        <v/>
      </c>
      <c r="L83" s="76"/>
      <c r="M83" s="4" t="str">
        <f>IF(J83="","",(K83/J83)/LOOKUP(RIGHT($D$2,3),定数!$A$6:$A$13,定数!$B$6:$B$13))</f>
        <v/>
      </c>
      <c r="N83" s="36"/>
      <c r="O83" s="5"/>
      <c r="P83" s="72"/>
      <c r="Q83" s="72"/>
      <c r="R83" s="73" t="str">
        <f>IF(P83="","",T83*M83*LOOKUP(RIGHT($D$2,3),定数!$A$6:$A$13,定数!$B$6:$B$13))</f>
        <v/>
      </c>
      <c r="S83" s="73"/>
      <c r="T83" s="74" t="str">
        <f t="shared" si="11"/>
        <v/>
      </c>
      <c r="U83" s="74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6">
        <v>76</v>
      </c>
      <c r="C84" s="71" t="str">
        <f t="shared" si="8"/>
        <v/>
      </c>
      <c r="D84" s="71"/>
      <c r="E84" s="36"/>
      <c r="F84" s="5"/>
      <c r="G84" s="36"/>
      <c r="H84" s="72"/>
      <c r="I84" s="72"/>
      <c r="J84" s="36"/>
      <c r="K84" s="75" t="str">
        <f t="shared" si="9"/>
        <v/>
      </c>
      <c r="L84" s="76"/>
      <c r="M84" s="4" t="str">
        <f>IF(J84="","",(K84/J84)/LOOKUP(RIGHT($D$2,3),定数!$A$6:$A$13,定数!$B$6:$B$13))</f>
        <v/>
      </c>
      <c r="N84" s="36"/>
      <c r="O84" s="5"/>
      <c r="P84" s="72"/>
      <c r="Q84" s="72"/>
      <c r="R84" s="73" t="str">
        <f>IF(P84="","",T84*M84*LOOKUP(RIGHT($D$2,3),定数!$A$6:$A$13,定数!$B$6:$B$13))</f>
        <v/>
      </c>
      <c r="S84" s="73"/>
      <c r="T84" s="74" t="str">
        <f t="shared" si="11"/>
        <v/>
      </c>
      <c r="U84" s="74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6">
        <v>77</v>
      </c>
      <c r="C85" s="71" t="str">
        <f t="shared" si="8"/>
        <v/>
      </c>
      <c r="D85" s="71"/>
      <c r="E85" s="36"/>
      <c r="F85" s="5"/>
      <c r="G85" s="36"/>
      <c r="H85" s="72"/>
      <c r="I85" s="72"/>
      <c r="J85" s="36"/>
      <c r="K85" s="75" t="str">
        <f t="shared" si="9"/>
        <v/>
      </c>
      <c r="L85" s="76"/>
      <c r="M85" s="4" t="str">
        <f>IF(J85="","",(K85/J85)/LOOKUP(RIGHT($D$2,3),定数!$A$6:$A$13,定数!$B$6:$B$13))</f>
        <v/>
      </c>
      <c r="N85" s="36"/>
      <c r="O85" s="5"/>
      <c r="P85" s="72"/>
      <c r="Q85" s="72"/>
      <c r="R85" s="73" t="str">
        <f>IF(P85="","",T85*M85*LOOKUP(RIGHT($D$2,3),定数!$A$6:$A$13,定数!$B$6:$B$13))</f>
        <v/>
      </c>
      <c r="S85" s="73"/>
      <c r="T85" s="74" t="str">
        <f t="shared" si="11"/>
        <v/>
      </c>
      <c r="U85" s="74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6">
        <v>78</v>
      </c>
      <c r="C86" s="71" t="str">
        <f t="shared" si="8"/>
        <v/>
      </c>
      <c r="D86" s="71"/>
      <c r="E86" s="36"/>
      <c r="F86" s="5"/>
      <c r="G86" s="36"/>
      <c r="H86" s="72"/>
      <c r="I86" s="72"/>
      <c r="J86" s="36"/>
      <c r="K86" s="75" t="str">
        <f t="shared" si="9"/>
        <v/>
      </c>
      <c r="L86" s="76"/>
      <c r="M86" s="4" t="str">
        <f>IF(J86="","",(K86/J86)/LOOKUP(RIGHT($D$2,3),定数!$A$6:$A$13,定数!$B$6:$B$13))</f>
        <v/>
      </c>
      <c r="N86" s="36"/>
      <c r="O86" s="5"/>
      <c r="P86" s="72"/>
      <c r="Q86" s="72"/>
      <c r="R86" s="73" t="str">
        <f>IF(P86="","",T86*M86*LOOKUP(RIGHT($D$2,3),定数!$A$6:$A$13,定数!$B$6:$B$13))</f>
        <v/>
      </c>
      <c r="S86" s="73"/>
      <c r="T86" s="74" t="str">
        <f t="shared" si="11"/>
        <v/>
      </c>
      <c r="U86" s="74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6">
        <v>79</v>
      </c>
      <c r="C87" s="71" t="str">
        <f t="shared" si="8"/>
        <v/>
      </c>
      <c r="D87" s="71"/>
      <c r="E87" s="36"/>
      <c r="F87" s="5"/>
      <c r="G87" s="36"/>
      <c r="H87" s="72"/>
      <c r="I87" s="72"/>
      <c r="J87" s="36"/>
      <c r="K87" s="75" t="str">
        <f t="shared" si="9"/>
        <v/>
      </c>
      <c r="L87" s="76"/>
      <c r="M87" s="4" t="str">
        <f>IF(J87="","",(K87/J87)/LOOKUP(RIGHT($D$2,3),定数!$A$6:$A$13,定数!$B$6:$B$13))</f>
        <v/>
      </c>
      <c r="N87" s="36"/>
      <c r="O87" s="5"/>
      <c r="P87" s="72"/>
      <c r="Q87" s="72"/>
      <c r="R87" s="73" t="str">
        <f>IF(P87="","",T87*M87*LOOKUP(RIGHT($D$2,3),定数!$A$6:$A$13,定数!$B$6:$B$13))</f>
        <v/>
      </c>
      <c r="S87" s="73"/>
      <c r="T87" s="74" t="str">
        <f t="shared" si="11"/>
        <v/>
      </c>
      <c r="U87" s="74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6">
        <v>80</v>
      </c>
      <c r="C88" s="71" t="str">
        <f t="shared" si="8"/>
        <v/>
      </c>
      <c r="D88" s="71"/>
      <c r="E88" s="36"/>
      <c r="F88" s="5"/>
      <c r="G88" s="36"/>
      <c r="H88" s="72"/>
      <c r="I88" s="72"/>
      <c r="J88" s="36"/>
      <c r="K88" s="75" t="str">
        <f t="shared" si="9"/>
        <v/>
      </c>
      <c r="L88" s="76"/>
      <c r="M88" s="4" t="str">
        <f>IF(J88="","",(K88/J88)/LOOKUP(RIGHT($D$2,3),定数!$A$6:$A$13,定数!$B$6:$B$13))</f>
        <v/>
      </c>
      <c r="N88" s="36"/>
      <c r="O88" s="5"/>
      <c r="P88" s="72"/>
      <c r="Q88" s="72"/>
      <c r="R88" s="73" t="str">
        <f>IF(P88="","",T88*M88*LOOKUP(RIGHT($D$2,3),定数!$A$6:$A$13,定数!$B$6:$B$13))</f>
        <v/>
      </c>
      <c r="S88" s="73"/>
      <c r="T88" s="74" t="str">
        <f t="shared" si="11"/>
        <v/>
      </c>
      <c r="U88" s="74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6">
        <v>81</v>
      </c>
      <c r="C89" s="71" t="str">
        <f t="shared" si="8"/>
        <v/>
      </c>
      <c r="D89" s="71"/>
      <c r="E89" s="36"/>
      <c r="F89" s="5"/>
      <c r="G89" s="36"/>
      <c r="H89" s="72"/>
      <c r="I89" s="72"/>
      <c r="J89" s="36"/>
      <c r="K89" s="75" t="str">
        <f t="shared" si="9"/>
        <v/>
      </c>
      <c r="L89" s="76"/>
      <c r="M89" s="4" t="str">
        <f>IF(J89="","",(K89/J89)/LOOKUP(RIGHT($D$2,3),定数!$A$6:$A$13,定数!$B$6:$B$13))</f>
        <v/>
      </c>
      <c r="N89" s="36"/>
      <c r="O89" s="5"/>
      <c r="P89" s="72"/>
      <c r="Q89" s="72"/>
      <c r="R89" s="73" t="str">
        <f>IF(P89="","",T89*M89*LOOKUP(RIGHT($D$2,3),定数!$A$6:$A$13,定数!$B$6:$B$13))</f>
        <v/>
      </c>
      <c r="S89" s="73"/>
      <c r="T89" s="74" t="str">
        <f t="shared" si="11"/>
        <v/>
      </c>
      <c r="U89" s="74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6">
        <v>82</v>
      </c>
      <c r="C90" s="71" t="str">
        <f t="shared" si="8"/>
        <v/>
      </c>
      <c r="D90" s="71"/>
      <c r="E90" s="36"/>
      <c r="F90" s="5"/>
      <c r="G90" s="36"/>
      <c r="H90" s="72"/>
      <c r="I90" s="72"/>
      <c r="J90" s="36"/>
      <c r="K90" s="75" t="str">
        <f t="shared" si="9"/>
        <v/>
      </c>
      <c r="L90" s="76"/>
      <c r="M90" s="4" t="str">
        <f>IF(J90="","",(K90/J90)/LOOKUP(RIGHT($D$2,3),定数!$A$6:$A$13,定数!$B$6:$B$13))</f>
        <v/>
      </c>
      <c r="N90" s="36"/>
      <c r="O90" s="5"/>
      <c r="P90" s="72"/>
      <c r="Q90" s="72"/>
      <c r="R90" s="73" t="str">
        <f>IF(P90="","",T90*M90*LOOKUP(RIGHT($D$2,3),定数!$A$6:$A$13,定数!$B$6:$B$13))</f>
        <v/>
      </c>
      <c r="S90" s="73"/>
      <c r="T90" s="74" t="str">
        <f t="shared" si="11"/>
        <v/>
      </c>
      <c r="U90" s="74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6">
        <v>83</v>
      </c>
      <c r="C91" s="71" t="str">
        <f t="shared" si="8"/>
        <v/>
      </c>
      <c r="D91" s="71"/>
      <c r="E91" s="36"/>
      <c r="F91" s="5"/>
      <c r="G91" s="36"/>
      <c r="H91" s="72"/>
      <c r="I91" s="72"/>
      <c r="J91" s="36"/>
      <c r="K91" s="75" t="str">
        <f t="shared" si="9"/>
        <v/>
      </c>
      <c r="L91" s="76"/>
      <c r="M91" s="4" t="str">
        <f>IF(J91="","",(K91/J91)/LOOKUP(RIGHT($D$2,3),定数!$A$6:$A$13,定数!$B$6:$B$13))</f>
        <v/>
      </c>
      <c r="N91" s="36"/>
      <c r="O91" s="5"/>
      <c r="P91" s="72"/>
      <c r="Q91" s="72"/>
      <c r="R91" s="73" t="str">
        <f>IF(P91="","",T91*M91*LOOKUP(RIGHT($D$2,3),定数!$A$6:$A$13,定数!$B$6:$B$13))</f>
        <v/>
      </c>
      <c r="S91" s="73"/>
      <c r="T91" s="74" t="str">
        <f t="shared" si="11"/>
        <v/>
      </c>
      <c r="U91" s="74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6">
        <v>84</v>
      </c>
      <c r="C92" s="71" t="str">
        <f t="shared" si="8"/>
        <v/>
      </c>
      <c r="D92" s="71"/>
      <c r="E92" s="36"/>
      <c r="F92" s="5"/>
      <c r="G92" s="36"/>
      <c r="H92" s="72"/>
      <c r="I92" s="72"/>
      <c r="J92" s="36"/>
      <c r="K92" s="75" t="str">
        <f t="shared" si="9"/>
        <v/>
      </c>
      <c r="L92" s="76"/>
      <c r="M92" s="4" t="str">
        <f>IF(J92="","",(K92/J92)/LOOKUP(RIGHT($D$2,3),定数!$A$6:$A$13,定数!$B$6:$B$13))</f>
        <v/>
      </c>
      <c r="N92" s="36"/>
      <c r="O92" s="5"/>
      <c r="P92" s="72"/>
      <c r="Q92" s="72"/>
      <c r="R92" s="73" t="str">
        <f>IF(P92="","",T92*M92*LOOKUP(RIGHT($D$2,3),定数!$A$6:$A$13,定数!$B$6:$B$13))</f>
        <v/>
      </c>
      <c r="S92" s="73"/>
      <c r="T92" s="74" t="str">
        <f t="shared" si="11"/>
        <v/>
      </c>
      <c r="U92" s="74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6">
        <v>85</v>
      </c>
      <c r="C93" s="71" t="str">
        <f t="shared" si="8"/>
        <v/>
      </c>
      <c r="D93" s="71"/>
      <c r="E93" s="36"/>
      <c r="F93" s="5"/>
      <c r="G93" s="36"/>
      <c r="H93" s="72"/>
      <c r="I93" s="72"/>
      <c r="J93" s="36"/>
      <c r="K93" s="75" t="str">
        <f t="shared" si="9"/>
        <v/>
      </c>
      <c r="L93" s="76"/>
      <c r="M93" s="4" t="str">
        <f>IF(J93="","",(K93/J93)/LOOKUP(RIGHT($D$2,3),定数!$A$6:$A$13,定数!$B$6:$B$13))</f>
        <v/>
      </c>
      <c r="N93" s="36"/>
      <c r="O93" s="5"/>
      <c r="P93" s="72"/>
      <c r="Q93" s="72"/>
      <c r="R93" s="73" t="str">
        <f>IF(P93="","",T93*M93*LOOKUP(RIGHT($D$2,3),定数!$A$6:$A$13,定数!$B$6:$B$13))</f>
        <v/>
      </c>
      <c r="S93" s="73"/>
      <c r="T93" s="74" t="str">
        <f t="shared" si="11"/>
        <v/>
      </c>
      <c r="U93" s="74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6">
        <v>86</v>
      </c>
      <c r="C94" s="71" t="str">
        <f t="shared" si="8"/>
        <v/>
      </c>
      <c r="D94" s="71"/>
      <c r="E94" s="36"/>
      <c r="F94" s="5"/>
      <c r="G94" s="36"/>
      <c r="H94" s="72"/>
      <c r="I94" s="72"/>
      <c r="J94" s="36"/>
      <c r="K94" s="75" t="str">
        <f t="shared" si="9"/>
        <v/>
      </c>
      <c r="L94" s="76"/>
      <c r="M94" s="4" t="str">
        <f>IF(J94="","",(K94/J94)/LOOKUP(RIGHT($D$2,3),定数!$A$6:$A$13,定数!$B$6:$B$13))</f>
        <v/>
      </c>
      <c r="N94" s="36"/>
      <c r="O94" s="5"/>
      <c r="P94" s="72"/>
      <c r="Q94" s="72"/>
      <c r="R94" s="73" t="str">
        <f>IF(P94="","",T94*M94*LOOKUP(RIGHT($D$2,3),定数!$A$6:$A$13,定数!$B$6:$B$13))</f>
        <v/>
      </c>
      <c r="S94" s="73"/>
      <c r="T94" s="74" t="str">
        <f t="shared" si="11"/>
        <v/>
      </c>
      <c r="U94" s="74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6">
        <v>87</v>
      </c>
      <c r="C95" s="71" t="str">
        <f t="shared" si="8"/>
        <v/>
      </c>
      <c r="D95" s="71"/>
      <c r="E95" s="36"/>
      <c r="F95" s="5"/>
      <c r="G95" s="36"/>
      <c r="H95" s="72"/>
      <c r="I95" s="72"/>
      <c r="J95" s="36"/>
      <c r="K95" s="75" t="str">
        <f t="shared" si="9"/>
        <v/>
      </c>
      <c r="L95" s="76"/>
      <c r="M95" s="4" t="str">
        <f>IF(J95="","",(K95/J95)/LOOKUP(RIGHT($D$2,3),定数!$A$6:$A$13,定数!$B$6:$B$13))</f>
        <v/>
      </c>
      <c r="N95" s="36"/>
      <c r="O95" s="5"/>
      <c r="P95" s="72"/>
      <c r="Q95" s="72"/>
      <c r="R95" s="73" t="str">
        <f>IF(P95="","",T95*M95*LOOKUP(RIGHT($D$2,3),定数!$A$6:$A$13,定数!$B$6:$B$13))</f>
        <v/>
      </c>
      <c r="S95" s="73"/>
      <c r="T95" s="74" t="str">
        <f t="shared" si="11"/>
        <v/>
      </c>
      <c r="U95" s="74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6">
        <v>88</v>
      </c>
      <c r="C96" s="71" t="str">
        <f t="shared" si="8"/>
        <v/>
      </c>
      <c r="D96" s="71"/>
      <c r="E96" s="36"/>
      <c r="F96" s="5"/>
      <c r="G96" s="36"/>
      <c r="H96" s="72"/>
      <c r="I96" s="72"/>
      <c r="J96" s="36"/>
      <c r="K96" s="75" t="str">
        <f t="shared" si="9"/>
        <v/>
      </c>
      <c r="L96" s="76"/>
      <c r="M96" s="4" t="str">
        <f>IF(J96="","",(K96/J96)/LOOKUP(RIGHT($D$2,3),定数!$A$6:$A$13,定数!$B$6:$B$13))</f>
        <v/>
      </c>
      <c r="N96" s="36"/>
      <c r="O96" s="5"/>
      <c r="P96" s="72"/>
      <c r="Q96" s="72"/>
      <c r="R96" s="73" t="str">
        <f>IF(P96="","",T96*M96*LOOKUP(RIGHT($D$2,3),定数!$A$6:$A$13,定数!$B$6:$B$13))</f>
        <v/>
      </c>
      <c r="S96" s="73"/>
      <c r="T96" s="74" t="str">
        <f t="shared" si="11"/>
        <v/>
      </c>
      <c r="U96" s="74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6">
        <v>89</v>
      </c>
      <c r="C97" s="71" t="str">
        <f t="shared" si="8"/>
        <v/>
      </c>
      <c r="D97" s="71"/>
      <c r="E97" s="36"/>
      <c r="F97" s="5"/>
      <c r="G97" s="36"/>
      <c r="H97" s="72"/>
      <c r="I97" s="72"/>
      <c r="J97" s="36"/>
      <c r="K97" s="75" t="str">
        <f t="shared" si="9"/>
        <v/>
      </c>
      <c r="L97" s="76"/>
      <c r="M97" s="4" t="str">
        <f>IF(J97="","",(K97/J97)/LOOKUP(RIGHT($D$2,3),定数!$A$6:$A$13,定数!$B$6:$B$13))</f>
        <v/>
      </c>
      <c r="N97" s="36"/>
      <c r="O97" s="5"/>
      <c r="P97" s="72"/>
      <c r="Q97" s="72"/>
      <c r="R97" s="73" t="str">
        <f>IF(P97="","",T97*M97*LOOKUP(RIGHT($D$2,3),定数!$A$6:$A$13,定数!$B$6:$B$13))</f>
        <v/>
      </c>
      <c r="S97" s="73"/>
      <c r="T97" s="74" t="str">
        <f t="shared" si="11"/>
        <v/>
      </c>
      <c r="U97" s="74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6">
        <v>90</v>
      </c>
      <c r="C98" s="71" t="str">
        <f t="shared" si="8"/>
        <v/>
      </c>
      <c r="D98" s="71"/>
      <c r="E98" s="36"/>
      <c r="F98" s="5"/>
      <c r="G98" s="36"/>
      <c r="H98" s="72"/>
      <c r="I98" s="72"/>
      <c r="J98" s="36"/>
      <c r="K98" s="75" t="str">
        <f t="shared" si="9"/>
        <v/>
      </c>
      <c r="L98" s="76"/>
      <c r="M98" s="4" t="str">
        <f>IF(J98="","",(K98/J98)/LOOKUP(RIGHT($D$2,3),定数!$A$6:$A$13,定数!$B$6:$B$13))</f>
        <v/>
      </c>
      <c r="N98" s="36"/>
      <c r="O98" s="5"/>
      <c r="P98" s="72"/>
      <c r="Q98" s="72"/>
      <c r="R98" s="73" t="str">
        <f>IF(P98="","",T98*M98*LOOKUP(RIGHT($D$2,3),定数!$A$6:$A$13,定数!$B$6:$B$13))</f>
        <v/>
      </c>
      <c r="S98" s="73"/>
      <c r="T98" s="74" t="str">
        <f t="shared" si="11"/>
        <v/>
      </c>
      <c r="U98" s="74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6">
        <v>91</v>
      </c>
      <c r="C99" s="71" t="str">
        <f t="shared" si="8"/>
        <v/>
      </c>
      <c r="D99" s="71"/>
      <c r="E99" s="36"/>
      <c r="F99" s="5"/>
      <c r="G99" s="36"/>
      <c r="H99" s="72"/>
      <c r="I99" s="72"/>
      <c r="J99" s="36"/>
      <c r="K99" s="75" t="str">
        <f t="shared" si="9"/>
        <v/>
      </c>
      <c r="L99" s="76"/>
      <c r="M99" s="4" t="str">
        <f>IF(J99="","",(K99/J99)/LOOKUP(RIGHT($D$2,3),定数!$A$6:$A$13,定数!$B$6:$B$13))</f>
        <v/>
      </c>
      <c r="N99" s="36"/>
      <c r="O99" s="5"/>
      <c r="P99" s="72"/>
      <c r="Q99" s="72"/>
      <c r="R99" s="73" t="str">
        <f>IF(P99="","",T99*M99*LOOKUP(RIGHT($D$2,3),定数!$A$6:$A$13,定数!$B$6:$B$13))</f>
        <v/>
      </c>
      <c r="S99" s="73"/>
      <c r="T99" s="74" t="str">
        <f t="shared" si="11"/>
        <v/>
      </c>
      <c r="U99" s="74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6">
        <v>92</v>
      </c>
      <c r="C100" s="71" t="str">
        <f t="shared" si="8"/>
        <v/>
      </c>
      <c r="D100" s="71"/>
      <c r="E100" s="36"/>
      <c r="F100" s="5"/>
      <c r="G100" s="36"/>
      <c r="H100" s="72"/>
      <c r="I100" s="72"/>
      <c r="J100" s="36"/>
      <c r="K100" s="75" t="str">
        <f t="shared" si="9"/>
        <v/>
      </c>
      <c r="L100" s="76"/>
      <c r="M100" s="4" t="str">
        <f>IF(J100="","",(K100/J100)/LOOKUP(RIGHT($D$2,3),定数!$A$6:$A$13,定数!$B$6:$B$13))</f>
        <v/>
      </c>
      <c r="N100" s="36"/>
      <c r="O100" s="5"/>
      <c r="P100" s="72"/>
      <c r="Q100" s="72"/>
      <c r="R100" s="73" t="str">
        <f>IF(P100="","",T100*M100*LOOKUP(RIGHT($D$2,3),定数!$A$6:$A$13,定数!$B$6:$B$13))</f>
        <v/>
      </c>
      <c r="S100" s="73"/>
      <c r="T100" s="74" t="str">
        <f t="shared" si="11"/>
        <v/>
      </c>
      <c r="U100" s="74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6">
        <v>93</v>
      </c>
      <c r="C101" s="71" t="str">
        <f t="shared" si="8"/>
        <v/>
      </c>
      <c r="D101" s="71"/>
      <c r="E101" s="36"/>
      <c r="F101" s="5"/>
      <c r="G101" s="36"/>
      <c r="H101" s="72"/>
      <c r="I101" s="72"/>
      <c r="J101" s="36"/>
      <c r="K101" s="75" t="str">
        <f t="shared" si="9"/>
        <v/>
      </c>
      <c r="L101" s="76"/>
      <c r="M101" s="4" t="str">
        <f>IF(J101="","",(K101/J101)/LOOKUP(RIGHT($D$2,3),定数!$A$6:$A$13,定数!$B$6:$B$13))</f>
        <v/>
      </c>
      <c r="N101" s="36"/>
      <c r="O101" s="5"/>
      <c r="P101" s="72"/>
      <c r="Q101" s="72"/>
      <c r="R101" s="73" t="str">
        <f>IF(P101="","",T101*M101*LOOKUP(RIGHT($D$2,3),定数!$A$6:$A$13,定数!$B$6:$B$13))</f>
        <v/>
      </c>
      <c r="S101" s="73"/>
      <c r="T101" s="74" t="str">
        <f t="shared" si="11"/>
        <v/>
      </c>
      <c r="U101" s="74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6">
        <v>94</v>
      </c>
      <c r="C102" s="71" t="str">
        <f t="shared" si="8"/>
        <v/>
      </c>
      <c r="D102" s="71"/>
      <c r="E102" s="36"/>
      <c r="F102" s="5"/>
      <c r="G102" s="36"/>
      <c r="H102" s="72"/>
      <c r="I102" s="72"/>
      <c r="J102" s="36"/>
      <c r="K102" s="75" t="str">
        <f t="shared" si="9"/>
        <v/>
      </c>
      <c r="L102" s="76"/>
      <c r="M102" s="4" t="str">
        <f>IF(J102="","",(K102/J102)/LOOKUP(RIGHT($D$2,3),定数!$A$6:$A$13,定数!$B$6:$B$13))</f>
        <v/>
      </c>
      <c r="N102" s="36"/>
      <c r="O102" s="5"/>
      <c r="P102" s="72"/>
      <c r="Q102" s="72"/>
      <c r="R102" s="73" t="str">
        <f>IF(P102="","",T102*M102*LOOKUP(RIGHT($D$2,3),定数!$A$6:$A$13,定数!$B$6:$B$13))</f>
        <v/>
      </c>
      <c r="S102" s="73"/>
      <c r="T102" s="74" t="str">
        <f t="shared" si="11"/>
        <v/>
      </c>
      <c r="U102" s="74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6">
        <v>95</v>
      </c>
      <c r="C103" s="71" t="str">
        <f t="shared" si="8"/>
        <v/>
      </c>
      <c r="D103" s="71"/>
      <c r="E103" s="36"/>
      <c r="F103" s="5"/>
      <c r="G103" s="36"/>
      <c r="H103" s="72"/>
      <c r="I103" s="72"/>
      <c r="J103" s="36"/>
      <c r="K103" s="75" t="str">
        <f t="shared" si="9"/>
        <v/>
      </c>
      <c r="L103" s="76"/>
      <c r="M103" s="4" t="str">
        <f>IF(J103="","",(K103/J103)/LOOKUP(RIGHT($D$2,3),定数!$A$6:$A$13,定数!$B$6:$B$13))</f>
        <v/>
      </c>
      <c r="N103" s="36"/>
      <c r="O103" s="5"/>
      <c r="P103" s="72"/>
      <c r="Q103" s="72"/>
      <c r="R103" s="73" t="str">
        <f>IF(P103="","",T103*M103*LOOKUP(RIGHT($D$2,3),定数!$A$6:$A$13,定数!$B$6:$B$13))</f>
        <v/>
      </c>
      <c r="S103" s="73"/>
      <c r="T103" s="74" t="str">
        <f t="shared" si="11"/>
        <v/>
      </c>
      <c r="U103" s="74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6">
        <v>96</v>
      </c>
      <c r="C104" s="71" t="str">
        <f t="shared" si="8"/>
        <v/>
      </c>
      <c r="D104" s="71"/>
      <c r="E104" s="36"/>
      <c r="F104" s="5"/>
      <c r="G104" s="36"/>
      <c r="H104" s="72"/>
      <c r="I104" s="72"/>
      <c r="J104" s="36"/>
      <c r="K104" s="75" t="str">
        <f t="shared" si="9"/>
        <v/>
      </c>
      <c r="L104" s="76"/>
      <c r="M104" s="4" t="str">
        <f>IF(J104="","",(K104/J104)/LOOKUP(RIGHT($D$2,3),定数!$A$6:$A$13,定数!$B$6:$B$13))</f>
        <v/>
      </c>
      <c r="N104" s="36"/>
      <c r="O104" s="5"/>
      <c r="P104" s="72"/>
      <c r="Q104" s="72"/>
      <c r="R104" s="73" t="str">
        <f>IF(P104="","",T104*M104*LOOKUP(RIGHT($D$2,3),定数!$A$6:$A$13,定数!$B$6:$B$13))</f>
        <v/>
      </c>
      <c r="S104" s="73"/>
      <c r="T104" s="74" t="str">
        <f t="shared" si="11"/>
        <v/>
      </c>
      <c r="U104" s="74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6">
        <v>97</v>
      </c>
      <c r="C105" s="71" t="str">
        <f t="shared" si="8"/>
        <v/>
      </c>
      <c r="D105" s="71"/>
      <c r="E105" s="36"/>
      <c r="F105" s="5"/>
      <c r="G105" s="36"/>
      <c r="H105" s="72"/>
      <c r="I105" s="72"/>
      <c r="J105" s="36"/>
      <c r="K105" s="75" t="str">
        <f t="shared" si="9"/>
        <v/>
      </c>
      <c r="L105" s="76"/>
      <c r="M105" s="4" t="str">
        <f>IF(J105="","",(K105/J105)/LOOKUP(RIGHT($D$2,3),定数!$A$6:$A$13,定数!$B$6:$B$13))</f>
        <v/>
      </c>
      <c r="N105" s="36"/>
      <c r="O105" s="5"/>
      <c r="P105" s="72"/>
      <c r="Q105" s="72"/>
      <c r="R105" s="73" t="str">
        <f>IF(P105="","",T105*M105*LOOKUP(RIGHT($D$2,3),定数!$A$6:$A$13,定数!$B$6:$B$13))</f>
        <v/>
      </c>
      <c r="S105" s="73"/>
      <c r="T105" s="74" t="str">
        <f t="shared" si="11"/>
        <v/>
      </c>
      <c r="U105" s="74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6">
        <v>98</v>
      </c>
      <c r="C106" s="71" t="str">
        <f t="shared" si="8"/>
        <v/>
      </c>
      <c r="D106" s="71"/>
      <c r="E106" s="36"/>
      <c r="F106" s="5"/>
      <c r="G106" s="36"/>
      <c r="H106" s="72"/>
      <c r="I106" s="72"/>
      <c r="J106" s="36"/>
      <c r="K106" s="75" t="str">
        <f t="shared" si="9"/>
        <v/>
      </c>
      <c r="L106" s="76"/>
      <c r="M106" s="4" t="str">
        <f>IF(J106="","",(K106/J106)/LOOKUP(RIGHT($D$2,3),定数!$A$6:$A$13,定数!$B$6:$B$13))</f>
        <v/>
      </c>
      <c r="N106" s="36"/>
      <c r="O106" s="5"/>
      <c r="P106" s="72"/>
      <c r="Q106" s="72"/>
      <c r="R106" s="73" t="str">
        <f>IF(P106="","",T106*M106*LOOKUP(RIGHT($D$2,3),定数!$A$6:$A$13,定数!$B$6:$B$13))</f>
        <v/>
      </c>
      <c r="S106" s="73"/>
      <c r="T106" s="74" t="str">
        <f t="shared" si="11"/>
        <v/>
      </c>
      <c r="U106" s="74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6">
        <v>99</v>
      </c>
      <c r="C107" s="71" t="str">
        <f t="shared" si="8"/>
        <v/>
      </c>
      <c r="D107" s="71"/>
      <c r="E107" s="36"/>
      <c r="F107" s="5"/>
      <c r="G107" s="36"/>
      <c r="H107" s="72"/>
      <c r="I107" s="72"/>
      <c r="J107" s="36"/>
      <c r="K107" s="75" t="str">
        <f t="shared" si="9"/>
        <v/>
      </c>
      <c r="L107" s="76"/>
      <c r="M107" s="4" t="str">
        <f>IF(J107="","",(K107/J107)/LOOKUP(RIGHT($D$2,3),定数!$A$6:$A$13,定数!$B$6:$B$13))</f>
        <v/>
      </c>
      <c r="N107" s="36"/>
      <c r="O107" s="5"/>
      <c r="P107" s="72"/>
      <c r="Q107" s="72"/>
      <c r="R107" s="73" t="str">
        <f>IF(P107="","",T107*M107*LOOKUP(RIGHT($D$2,3),定数!$A$6:$A$13,定数!$B$6:$B$13))</f>
        <v/>
      </c>
      <c r="S107" s="73"/>
      <c r="T107" s="74" t="str">
        <f t="shared" si="11"/>
        <v/>
      </c>
      <c r="U107" s="74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6">
        <v>100</v>
      </c>
      <c r="C108" s="71" t="str">
        <f t="shared" si="8"/>
        <v/>
      </c>
      <c r="D108" s="71"/>
      <c r="E108" s="36"/>
      <c r="F108" s="5"/>
      <c r="G108" s="36"/>
      <c r="H108" s="72"/>
      <c r="I108" s="72"/>
      <c r="J108" s="36"/>
      <c r="K108" s="75" t="str">
        <f t="shared" si="9"/>
        <v/>
      </c>
      <c r="L108" s="76"/>
      <c r="M108" s="4" t="str">
        <f>IF(J108="","",(K108/J108)/LOOKUP(RIGHT($D$2,3),定数!$A$6:$A$13,定数!$B$6:$B$13))</f>
        <v/>
      </c>
      <c r="N108" s="36"/>
      <c r="O108" s="5"/>
      <c r="P108" s="72"/>
      <c r="Q108" s="72"/>
      <c r="R108" s="73" t="str">
        <f>IF(P108="","",T108*M108*LOOKUP(RIGHT($D$2,3),定数!$A$6:$A$13,定数!$B$6:$B$13))</f>
        <v/>
      </c>
      <c r="S108" s="73"/>
      <c r="T108" s="74" t="str">
        <f t="shared" si="11"/>
        <v/>
      </c>
      <c r="U108" s="74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1:J9"/>
    </sheetView>
  </sheetViews>
  <sheetFormatPr defaultRowHeight="13.5"/>
  <sheetData>
    <row r="1" spans="1:10">
      <c r="A1" t="s">
        <v>52</v>
      </c>
    </row>
    <row r="2" spans="1:10">
      <c r="A2" s="77"/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53</v>
      </c>
    </row>
    <row r="12" spans="1:10">
      <c r="A12" s="79"/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54</v>
      </c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30" workbookViewId="0">
      <selection activeCell="A142" sqref="A142"/>
    </sheetView>
  </sheetViews>
  <sheetFormatPr defaultRowHeight="14.25"/>
  <cols>
    <col min="1" max="1" width="7.375" style="28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F15" sqref="F15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55</v>
      </c>
      <c r="C2" s="20"/>
    </row>
    <row r="4" spans="2:9">
      <c r="B4" s="23" t="s">
        <v>56</v>
      </c>
      <c r="C4" s="23" t="s">
        <v>57</v>
      </c>
      <c r="D4" s="23" t="s">
        <v>58</v>
      </c>
      <c r="E4" s="24" t="s">
        <v>59</v>
      </c>
      <c r="F4" s="23" t="s">
        <v>60</v>
      </c>
      <c r="G4" s="24" t="s">
        <v>59</v>
      </c>
      <c r="H4" s="23" t="s">
        <v>61</v>
      </c>
      <c r="I4" s="24" t="s">
        <v>59</v>
      </c>
    </row>
    <row r="5" spans="2:9">
      <c r="B5" s="21" t="s">
        <v>62</v>
      </c>
      <c r="C5" s="22" t="s">
        <v>63</v>
      </c>
      <c r="D5" s="22"/>
      <c r="E5" s="26"/>
      <c r="F5" s="22">
        <v>100</v>
      </c>
      <c r="G5" s="26" t="s">
        <v>64</v>
      </c>
      <c r="H5" s="22"/>
      <c r="I5" s="26"/>
    </row>
    <row r="6" spans="2:9">
      <c r="B6" s="21" t="s">
        <v>62</v>
      </c>
      <c r="C6" s="22" t="s">
        <v>65</v>
      </c>
      <c r="D6" s="22"/>
      <c r="E6" s="26"/>
      <c r="F6" s="22">
        <v>100</v>
      </c>
      <c r="G6" s="27" t="s">
        <v>66</v>
      </c>
      <c r="H6" s="22"/>
      <c r="I6" s="27"/>
    </row>
    <row r="7" spans="2:9">
      <c r="B7" s="21" t="s">
        <v>62</v>
      </c>
      <c r="C7" s="22" t="s">
        <v>67</v>
      </c>
      <c r="D7" s="22">
        <v>40</v>
      </c>
      <c r="E7" s="27"/>
      <c r="F7" s="22">
        <v>100</v>
      </c>
      <c r="G7" s="27" t="s">
        <v>68</v>
      </c>
      <c r="H7" s="22"/>
      <c r="I7" s="27"/>
    </row>
    <row r="8" spans="2:9">
      <c r="B8" s="21" t="s">
        <v>62</v>
      </c>
      <c r="C8" s="22" t="s">
        <v>69</v>
      </c>
      <c r="D8" s="22"/>
      <c r="E8" s="27"/>
      <c r="F8" s="22">
        <v>100</v>
      </c>
      <c r="G8" s="27" t="s">
        <v>70</v>
      </c>
      <c r="H8" s="22"/>
      <c r="I8" s="27"/>
    </row>
    <row r="9" spans="2:9">
      <c r="B9" s="21" t="s">
        <v>62</v>
      </c>
      <c r="C9" s="22" t="s">
        <v>71</v>
      </c>
      <c r="D9" s="22"/>
      <c r="E9" s="27"/>
      <c r="F9" s="22">
        <v>100</v>
      </c>
      <c r="G9" s="27" t="s">
        <v>72</v>
      </c>
      <c r="H9" s="22"/>
      <c r="I9" s="27"/>
    </row>
    <row r="10" spans="2:9">
      <c r="B10" s="21" t="s">
        <v>62</v>
      </c>
      <c r="C10" s="22" t="s">
        <v>67</v>
      </c>
      <c r="D10" s="22"/>
      <c r="E10" s="27"/>
      <c r="F10" s="22">
        <v>100</v>
      </c>
      <c r="G10" s="27" t="s">
        <v>73</v>
      </c>
      <c r="H10" s="22"/>
      <c r="I10" s="27"/>
    </row>
    <row r="11" spans="2:9">
      <c r="B11" s="21" t="s">
        <v>62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62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37" t="s">
        <v>10</v>
      </c>
      <c r="C2" s="37"/>
      <c r="D2" s="41"/>
      <c r="E2" s="41"/>
      <c r="F2" s="37" t="s">
        <v>12</v>
      </c>
      <c r="G2" s="37"/>
      <c r="H2" s="41" t="s">
        <v>50</v>
      </c>
      <c r="I2" s="41"/>
      <c r="J2" s="37" t="s">
        <v>14</v>
      </c>
      <c r="K2" s="37"/>
      <c r="L2" s="40">
        <f>C9</f>
        <v>1000000</v>
      </c>
      <c r="M2" s="41"/>
      <c r="N2" s="37" t="s">
        <v>15</v>
      </c>
      <c r="O2" s="37"/>
      <c r="P2" s="40" t="e">
        <f>C108+R108</f>
        <v>#VALUE!</v>
      </c>
      <c r="Q2" s="41"/>
      <c r="R2" s="1"/>
      <c r="S2" s="1"/>
      <c r="T2" s="1"/>
    </row>
    <row r="3" spans="2:21" ht="57" customHeight="1">
      <c r="B3" s="37" t="s">
        <v>16</v>
      </c>
      <c r="C3" s="37"/>
      <c r="D3" s="42" t="s">
        <v>46</v>
      </c>
      <c r="E3" s="42"/>
      <c r="F3" s="42"/>
      <c r="G3" s="42"/>
      <c r="H3" s="42"/>
      <c r="I3" s="42"/>
      <c r="J3" s="37" t="s">
        <v>18</v>
      </c>
      <c r="K3" s="37"/>
      <c r="L3" s="42" t="s">
        <v>74</v>
      </c>
      <c r="M3" s="43"/>
      <c r="N3" s="43"/>
      <c r="O3" s="43"/>
      <c r="P3" s="43"/>
      <c r="Q3" s="43"/>
      <c r="R3" s="1"/>
      <c r="S3" s="1"/>
    </row>
    <row r="4" spans="2:21" ht="15">
      <c r="B4" s="37" t="s">
        <v>20</v>
      </c>
      <c r="C4" s="37"/>
      <c r="D4" s="44">
        <f>SUM($R$9:$S$993)</f>
        <v>153684.21052631587</v>
      </c>
      <c r="E4" s="44"/>
      <c r="F4" s="37" t="s">
        <v>21</v>
      </c>
      <c r="G4" s="37"/>
      <c r="H4" s="45">
        <f>SUM($T$9:$U$108)</f>
        <v>292.00000000000017</v>
      </c>
      <c r="I4" s="41"/>
      <c r="J4" s="46" t="s">
        <v>75</v>
      </c>
      <c r="K4" s="46"/>
      <c r="L4" s="40">
        <f>MAX($C$9:$D$990)-C9</f>
        <v>153684.21052631596</v>
      </c>
      <c r="M4" s="40"/>
      <c r="N4" s="46" t="s">
        <v>76</v>
      </c>
      <c r="O4" s="46"/>
      <c r="P4" s="44">
        <f>MIN($C$9:$D$990)-C9</f>
        <v>0</v>
      </c>
      <c r="Q4" s="44"/>
      <c r="R4" s="1"/>
      <c r="S4" s="1"/>
      <c r="T4" s="1"/>
    </row>
    <row r="5" spans="2:21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48" t="s">
        <v>27</v>
      </c>
      <c r="K5" s="37"/>
      <c r="L5" s="49"/>
      <c r="M5" s="50"/>
      <c r="N5" s="14" t="s">
        <v>28</v>
      </c>
      <c r="O5" s="6"/>
      <c r="P5" s="49"/>
      <c r="Q5" s="50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1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</row>
    <row r="9" spans="2:21" ht="15">
      <c r="B9" s="36">
        <v>1</v>
      </c>
      <c r="C9" s="71">
        <v>1000000</v>
      </c>
      <c r="D9" s="71"/>
      <c r="E9" s="36">
        <v>2001</v>
      </c>
      <c r="F9" s="5">
        <v>42111</v>
      </c>
      <c r="G9" s="36" t="s">
        <v>45</v>
      </c>
      <c r="H9" s="72">
        <v>105.33</v>
      </c>
      <c r="I9" s="72"/>
      <c r="J9" s="36">
        <v>57</v>
      </c>
      <c r="K9" s="71">
        <f t="shared" ref="K9:K72" si="0">IF(F9="","",C9*0.03)</f>
        <v>30000</v>
      </c>
      <c r="L9" s="71"/>
      <c r="M9" s="4">
        <f>IF(J9="","",(K9/J9)/1000)</f>
        <v>0.52631578947368418</v>
      </c>
      <c r="N9" s="36">
        <v>2001</v>
      </c>
      <c r="O9" s="5">
        <v>42111</v>
      </c>
      <c r="P9" s="72">
        <v>108.25</v>
      </c>
      <c r="Q9" s="72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ht="15">
      <c r="B10" s="36">
        <v>2</v>
      </c>
      <c r="C10" s="71">
        <f t="shared" ref="C10:C73" si="1">IF(R9="","",C9+R9)</f>
        <v>1153684.210526316</v>
      </c>
      <c r="D10" s="71"/>
      <c r="E10" s="36"/>
      <c r="F10" s="5"/>
      <c r="G10" s="36" t="s">
        <v>45</v>
      </c>
      <c r="H10" s="72"/>
      <c r="I10" s="72"/>
      <c r="J10" s="36"/>
      <c r="K10" s="71" t="str">
        <f t="shared" si="0"/>
        <v/>
      </c>
      <c r="L10" s="71"/>
      <c r="M10" s="4" t="str">
        <f t="shared" ref="M10:M73" si="2">IF(J10="","",(K10/J10)/1000)</f>
        <v/>
      </c>
      <c r="N10" s="36"/>
      <c r="O10" s="5"/>
      <c r="P10" s="72"/>
      <c r="Q10" s="72"/>
      <c r="R10" s="73" t="str">
        <f t="shared" ref="R10:R73" si="3">IF(O10="","",(IF(G10="売",H10-P10,P10-H10))*M10*100000)</f>
        <v/>
      </c>
      <c r="S10" s="73"/>
      <c r="T10" s="74" t="str">
        <f t="shared" ref="T10:T73" si="4">IF(O10="","",IF(R10&lt;0,J10*(-1),IF(G10="買",(P10-H10)*100,(H10-P10)*100)))</f>
        <v/>
      </c>
      <c r="U10" s="74"/>
    </row>
    <row r="11" spans="2:21" ht="15">
      <c r="B11" s="36">
        <v>3</v>
      </c>
      <c r="C11" s="71" t="str">
        <f t="shared" si="1"/>
        <v/>
      </c>
      <c r="D11" s="71"/>
      <c r="E11" s="36"/>
      <c r="F11" s="5"/>
      <c r="G11" s="36" t="s">
        <v>45</v>
      </c>
      <c r="H11" s="72"/>
      <c r="I11" s="72"/>
      <c r="J11" s="36"/>
      <c r="K11" s="71" t="str">
        <f t="shared" si="0"/>
        <v/>
      </c>
      <c r="L11" s="71"/>
      <c r="M11" s="4" t="str">
        <f t="shared" si="2"/>
        <v/>
      </c>
      <c r="N11" s="36"/>
      <c r="O11" s="5"/>
      <c r="P11" s="72"/>
      <c r="Q11" s="72"/>
      <c r="R11" s="73" t="str">
        <f t="shared" si="3"/>
        <v/>
      </c>
      <c r="S11" s="73"/>
      <c r="T11" s="74" t="str">
        <f t="shared" si="4"/>
        <v/>
      </c>
      <c r="U11" s="74"/>
    </row>
    <row r="12" spans="2:21" ht="15">
      <c r="B12" s="36">
        <v>4</v>
      </c>
      <c r="C12" s="71" t="str">
        <f t="shared" si="1"/>
        <v/>
      </c>
      <c r="D12" s="71"/>
      <c r="E12" s="36"/>
      <c r="F12" s="5"/>
      <c r="G12" s="36" t="s">
        <v>44</v>
      </c>
      <c r="H12" s="72"/>
      <c r="I12" s="72"/>
      <c r="J12" s="36"/>
      <c r="K12" s="71" t="str">
        <f t="shared" si="0"/>
        <v/>
      </c>
      <c r="L12" s="71"/>
      <c r="M12" s="4" t="str">
        <f t="shared" si="2"/>
        <v/>
      </c>
      <c r="N12" s="36"/>
      <c r="O12" s="5"/>
      <c r="P12" s="72"/>
      <c r="Q12" s="72"/>
      <c r="R12" s="73" t="str">
        <f t="shared" si="3"/>
        <v/>
      </c>
      <c r="S12" s="73"/>
      <c r="T12" s="74" t="str">
        <f t="shared" si="4"/>
        <v/>
      </c>
      <c r="U12" s="74"/>
    </row>
    <row r="13" spans="2:21" ht="15">
      <c r="B13" s="36">
        <v>5</v>
      </c>
      <c r="C13" s="71" t="str">
        <f t="shared" si="1"/>
        <v/>
      </c>
      <c r="D13" s="71"/>
      <c r="E13" s="36"/>
      <c r="F13" s="5"/>
      <c r="G13" s="36" t="s">
        <v>44</v>
      </c>
      <c r="H13" s="72"/>
      <c r="I13" s="72"/>
      <c r="J13" s="36"/>
      <c r="K13" s="71" t="str">
        <f t="shared" si="0"/>
        <v/>
      </c>
      <c r="L13" s="71"/>
      <c r="M13" s="4" t="str">
        <f t="shared" si="2"/>
        <v/>
      </c>
      <c r="N13" s="36"/>
      <c r="O13" s="5"/>
      <c r="P13" s="72"/>
      <c r="Q13" s="72"/>
      <c r="R13" s="73" t="str">
        <f t="shared" si="3"/>
        <v/>
      </c>
      <c r="S13" s="73"/>
      <c r="T13" s="74" t="str">
        <f t="shared" si="4"/>
        <v/>
      </c>
      <c r="U13" s="74"/>
    </row>
    <row r="14" spans="2:21" ht="15">
      <c r="B14" s="36">
        <v>6</v>
      </c>
      <c r="C14" s="71" t="str">
        <f t="shared" si="1"/>
        <v/>
      </c>
      <c r="D14" s="71"/>
      <c r="E14" s="36"/>
      <c r="F14" s="5"/>
      <c r="G14" s="36" t="s">
        <v>45</v>
      </c>
      <c r="H14" s="72"/>
      <c r="I14" s="72"/>
      <c r="J14" s="36"/>
      <c r="K14" s="71" t="str">
        <f t="shared" si="0"/>
        <v/>
      </c>
      <c r="L14" s="71"/>
      <c r="M14" s="4" t="str">
        <f t="shared" si="2"/>
        <v/>
      </c>
      <c r="N14" s="36"/>
      <c r="O14" s="5"/>
      <c r="P14" s="72"/>
      <c r="Q14" s="72"/>
      <c r="R14" s="73" t="str">
        <f t="shared" si="3"/>
        <v/>
      </c>
      <c r="S14" s="73"/>
      <c r="T14" s="74" t="str">
        <f t="shared" si="4"/>
        <v/>
      </c>
      <c r="U14" s="74"/>
    </row>
    <row r="15" spans="2:21" ht="15">
      <c r="B15" s="36">
        <v>7</v>
      </c>
      <c r="C15" s="71" t="str">
        <f t="shared" si="1"/>
        <v/>
      </c>
      <c r="D15" s="71"/>
      <c r="E15" s="36"/>
      <c r="F15" s="5"/>
      <c r="G15" s="36" t="s">
        <v>45</v>
      </c>
      <c r="H15" s="72"/>
      <c r="I15" s="72"/>
      <c r="J15" s="36"/>
      <c r="K15" s="71" t="str">
        <f t="shared" si="0"/>
        <v/>
      </c>
      <c r="L15" s="71"/>
      <c r="M15" s="4" t="str">
        <f t="shared" si="2"/>
        <v/>
      </c>
      <c r="N15" s="36"/>
      <c r="O15" s="5"/>
      <c r="P15" s="72"/>
      <c r="Q15" s="72"/>
      <c r="R15" s="73" t="str">
        <f t="shared" si="3"/>
        <v/>
      </c>
      <c r="S15" s="73"/>
      <c r="T15" s="74" t="str">
        <f t="shared" si="4"/>
        <v/>
      </c>
      <c r="U15" s="74"/>
    </row>
    <row r="16" spans="2:21" ht="15">
      <c r="B16" s="36">
        <v>8</v>
      </c>
      <c r="C16" s="71" t="str">
        <f t="shared" si="1"/>
        <v/>
      </c>
      <c r="D16" s="71"/>
      <c r="E16" s="36"/>
      <c r="F16" s="5"/>
      <c r="G16" s="36" t="s">
        <v>45</v>
      </c>
      <c r="H16" s="72"/>
      <c r="I16" s="72"/>
      <c r="J16" s="36"/>
      <c r="K16" s="71" t="str">
        <f t="shared" si="0"/>
        <v/>
      </c>
      <c r="L16" s="71"/>
      <c r="M16" s="4" t="str">
        <f t="shared" si="2"/>
        <v/>
      </c>
      <c r="N16" s="36"/>
      <c r="O16" s="5"/>
      <c r="P16" s="72"/>
      <c r="Q16" s="72"/>
      <c r="R16" s="73" t="str">
        <f t="shared" si="3"/>
        <v/>
      </c>
      <c r="S16" s="73"/>
      <c r="T16" s="74" t="str">
        <f t="shared" si="4"/>
        <v/>
      </c>
      <c r="U16" s="74"/>
    </row>
    <row r="17" spans="2:21" ht="15">
      <c r="B17" s="36">
        <v>9</v>
      </c>
      <c r="C17" s="71" t="str">
        <f t="shared" si="1"/>
        <v/>
      </c>
      <c r="D17" s="71"/>
      <c r="E17" s="36"/>
      <c r="F17" s="5"/>
      <c r="G17" s="36" t="s">
        <v>45</v>
      </c>
      <c r="H17" s="72"/>
      <c r="I17" s="72"/>
      <c r="J17" s="36"/>
      <c r="K17" s="71" t="str">
        <f t="shared" si="0"/>
        <v/>
      </c>
      <c r="L17" s="71"/>
      <c r="M17" s="4" t="str">
        <f t="shared" si="2"/>
        <v/>
      </c>
      <c r="N17" s="36"/>
      <c r="O17" s="5"/>
      <c r="P17" s="72"/>
      <c r="Q17" s="72"/>
      <c r="R17" s="73" t="str">
        <f t="shared" si="3"/>
        <v/>
      </c>
      <c r="S17" s="73"/>
      <c r="T17" s="74" t="str">
        <f t="shared" si="4"/>
        <v/>
      </c>
      <c r="U17" s="74"/>
    </row>
    <row r="18" spans="2:21" ht="15">
      <c r="B18" s="36">
        <v>10</v>
      </c>
      <c r="C18" s="71" t="str">
        <f t="shared" si="1"/>
        <v/>
      </c>
      <c r="D18" s="71"/>
      <c r="E18" s="36"/>
      <c r="F18" s="5"/>
      <c r="G18" s="36" t="s">
        <v>45</v>
      </c>
      <c r="H18" s="72"/>
      <c r="I18" s="72"/>
      <c r="J18" s="36"/>
      <c r="K18" s="71" t="str">
        <f t="shared" si="0"/>
        <v/>
      </c>
      <c r="L18" s="71"/>
      <c r="M18" s="4" t="str">
        <f t="shared" si="2"/>
        <v/>
      </c>
      <c r="N18" s="36"/>
      <c r="O18" s="5"/>
      <c r="P18" s="72"/>
      <c r="Q18" s="72"/>
      <c r="R18" s="73" t="str">
        <f t="shared" si="3"/>
        <v/>
      </c>
      <c r="S18" s="73"/>
      <c r="T18" s="74" t="str">
        <f t="shared" si="4"/>
        <v/>
      </c>
      <c r="U18" s="74"/>
    </row>
    <row r="19" spans="2:21" ht="15">
      <c r="B19" s="36">
        <v>11</v>
      </c>
      <c r="C19" s="71" t="str">
        <f t="shared" si="1"/>
        <v/>
      </c>
      <c r="D19" s="71"/>
      <c r="E19" s="36"/>
      <c r="F19" s="5"/>
      <c r="G19" s="36" t="s">
        <v>45</v>
      </c>
      <c r="H19" s="72"/>
      <c r="I19" s="72"/>
      <c r="J19" s="36"/>
      <c r="K19" s="71" t="str">
        <f t="shared" si="0"/>
        <v/>
      </c>
      <c r="L19" s="71"/>
      <c r="M19" s="4" t="str">
        <f t="shared" si="2"/>
        <v/>
      </c>
      <c r="N19" s="36"/>
      <c r="O19" s="5"/>
      <c r="P19" s="72"/>
      <c r="Q19" s="72"/>
      <c r="R19" s="73" t="str">
        <f t="shared" si="3"/>
        <v/>
      </c>
      <c r="S19" s="73"/>
      <c r="T19" s="74" t="str">
        <f t="shared" si="4"/>
        <v/>
      </c>
      <c r="U19" s="74"/>
    </row>
    <row r="20" spans="2:21" ht="15">
      <c r="B20" s="36">
        <v>12</v>
      </c>
      <c r="C20" s="71" t="str">
        <f t="shared" si="1"/>
        <v/>
      </c>
      <c r="D20" s="71"/>
      <c r="E20" s="36"/>
      <c r="F20" s="5"/>
      <c r="G20" s="36" t="s">
        <v>45</v>
      </c>
      <c r="H20" s="72"/>
      <c r="I20" s="72"/>
      <c r="J20" s="36"/>
      <c r="K20" s="71" t="str">
        <f t="shared" si="0"/>
        <v/>
      </c>
      <c r="L20" s="71"/>
      <c r="M20" s="4" t="str">
        <f t="shared" si="2"/>
        <v/>
      </c>
      <c r="N20" s="36"/>
      <c r="O20" s="5"/>
      <c r="P20" s="72"/>
      <c r="Q20" s="72"/>
      <c r="R20" s="73" t="str">
        <f t="shared" si="3"/>
        <v/>
      </c>
      <c r="S20" s="73"/>
      <c r="T20" s="74" t="str">
        <f t="shared" si="4"/>
        <v/>
      </c>
      <c r="U20" s="74"/>
    </row>
    <row r="21" spans="2:21" ht="15">
      <c r="B21" s="36">
        <v>13</v>
      </c>
      <c r="C21" s="71" t="str">
        <f t="shared" si="1"/>
        <v/>
      </c>
      <c r="D21" s="71"/>
      <c r="E21" s="36"/>
      <c r="F21" s="5"/>
      <c r="G21" s="36" t="s">
        <v>45</v>
      </c>
      <c r="H21" s="72"/>
      <c r="I21" s="72"/>
      <c r="J21" s="36"/>
      <c r="K21" s="71" t="str">
        <f t="shared" si="0"/>
        <v/>
      </c>
      <c r="L21" s="71"/>
      <c r="M21" s="4" t="str">
        <f t="shared" si="2"/>
        <v/>
      </c>
      <c r="N21" s="36"/>
      <c r="O21" s="5"/>
      <c r="P21" s="72"/>
      <c r="Q21" s="72"/>
      <c r="R21" s="73" t="str">
        <f t="shared" si="3"/>
        <v/>
      </c>
      <c r="S21" s="73"/>
      <c r="T21" s="74" t="str">
        <f t="shared" si="4"/>
        <v/>
      </c>
      <c r="U21" s="74"/>
    </row>
    <row r="22" spans="2:21" ht="15">
      <c r="B22" s="36">
        <v>14</v>
      </c>
      <c r="C22" s="71" t="str">
        <f t="shared" si="1"/>
        <v/>
      </c>
      <c r="D22" s="71"/>
      <c r="E22" s="36"/>
      <c r="F22" s="5"/>
      <c r="G22" s="36" t="s">
        <v>44</v>
      </c>
      <c r="H22" s="72"/>
      <c r="I22" s="72"/>
      <c r="J22" s="36"/>
      <c r="K22" s="71" t="str">
        <f t="shared" si="0"/>
        <v/>
      </c>
      <c r="L22" s="71"/>
      <c r="M22" s="4" t="str">
        <f t="shared" si="2"/>
        <v/>
      </c>
      <c r="N22" s="36"/>
      <c r="O22" s="5"/>
      <c r="P22" s="72"/>
      <c r="Q22" s="72"/>
      <c r="R22" s="73" t="str">
        <f t="shared" si="3"/>
        <v/>
      </c>
      <c r="S22" s="73"/>
      <c r="T22" s="74" t="str">
        <f t="shared" si="4"/>
        <v/>
      </c>
      <c r="U22" s="74"/>
    </row>
    <row r="23" spans="2:21" ht="15">
      <c r="B23" s="36">
        <v>15</v>
      </c>
      <c r="C23" s="71" t="str">
        <f t="shared" si="1"/>
        <v/>
      </c>
      <c r="D23" s="71"/>
      <c r="E23" s="36"/>
      <c r="F23" s="5"/>
      <c r="G23" s="36" t="s">
        <v>45</v>
      </c>
      <c r="H23" s="72"/>
      <c r="I23" s="72"/>
      <c r="J23" s="36"/>
      <c r="K23" s="71" t="str">
        <f t="shared" si="0"/>
        <v/>
      </c>
      <c r="L23" s="71"/>
      <c r="M23" s="4" t="str">
        <f t="shared" si="2"/>
        <v/>
      </c>
      <c r="N23" s="36"/>
      <c r="O23" s="5"/>
      <c r="P23" s="72"/>
      <c r="Q23" s="72"/>
      <c r="R23" s="73" t="str">
        <f t="shared" si="3"/>
        <v/>
      </c>
      <c r="S23" s="73"/>
      <c r="T23" s="74" t="str">
        <f t="shared" si="4"/>
        <v/>
      </c>
      <c r="U23" s="74"/>
    </row>
    <row r="24" spans="2:21" ht="15">
      <c r="B24" s="36">
        <v>16</v>
      </c>
      <c r="C24" s="71" t="str">
        <f t="shared" si="1"/>
        <v/>
      </c>
      <c r="D24" s="71"/>
      <c r="E24" s="36"/>
      <c r="F24" s="5"/>
      <c r="G24" s="36" t="s">
        <v>45</v>
      </c>
      <c r="H24" s="72"/>
      <c r="I24" s="72"/>
      <c r="J24" s="36"/>
      <c r="K24" s="71" t="str">
        <f t="shared" si="0"/>
        <v/>
      </c>
      <c r="L24" s="71"/>
      <c r="M24" s="4" t="str">
        <f t="shared" si="2"/>
        <v/>
      </c>
      <c r="N24" s="36"/>
      <c r="O24" s="5"/>
      <c r="P24" s="72"/>
      <c r="Q24" s="72"/>
      <c r="R24" s="73" t="str">
        <f t="shared" si="3"/>
        <v/>
      </c>
      <c r="S24" s="73"/>
      <c r="T24" s="74" t="str">
        <f t="shared" si="4"/>
        <v/>
      </c>
      <c r="U24" s="74"/>
    </row>
    <row r="25" spans="2:21" ht="15">
      <c r="B25" s="36">
        <v>17</v>
      </c>
      <c r="C25" s="71" t="str">
        <f t="shared" si="1"/>
        <v/>
      </c>
      <c r="D25" s="71"/>
      <c r="E25" s="36"/>
      <c r="F25" s="5"/>
      <c r="G25" s="36" t="s">
        <v>45</v>
      </c>
      <c r="H25" s="72"/>
      <c r="I25" s="72"/>
      <c r="J25" s="36"/>
      <c r="K25" s="71" t="str">
        <f t="shared" si="0"/>
        <v/>
      </c>
      <c r="L25" s="71"/>
      <c r="M25" s="4" t="str">
        <f t="shared" si="2"/>
        <v/>
      </c>
      <c r="N25" s="36"/>
      <c r="O25" s="5"/>
      <c r="P25" s="72"/>
      <c r="Q25" s="72"/>
      <c r="R25" s="73" t="str">
        <f t="shared" si="3"/>
        <v/>
      </c>
      <c r="S25" s="73"/>
      <c r="T25" s="74" t="str">
        <f t="shared" si="4"/>
        <v/>
      </c>
      <c r="U25" s="74"/>
    </row>
    <row r="26" spans="2:21" ht="15">
      <c r="B26" s="36">
        <v>18</v>
      </c>
      <c r="C26" s="71" t="str">
        <f t="shared" si="1"/>
        <v/>
      </c>
      <c r="D26" s="71"/>
      <c r="E26" s="36"/>
      <c r="F26" s="5"/>
      <c r="G26" s="36" t="s">
        <v>45</v>
      </c>
      <c r="H26" s="72"/>
      <c r="I26" s="72"/>
      <c r="J26" s="36"/>
      <c r="K26" s="71" t="str">
        <f t="shared" si="0"/>
        <v/>
      </c>
      <c r="L26" s="71"/>
      <c r="M26" s="4" t="str">
        <f t="shared" si="2"/>
        <v/>
      </c>
      <c r="N26" s="36"/>
      <c r="O26" s="5"/>
      <c r="P26" s="72"/>
      <c r="Q26" s="72"/>
      <c r="R26" s="73" t="str">
        <f t="shared" si="3"/>
        <v/>
      </c>
      <c r="S26" s="73"/>
      <c r="T26" s="74" t="str">
        <f t="shared" si="4"/>
        <v/>
      </c>
      <c r="U26" s="74"/>
    </row>
    <row r="27" spans="2:21" ht="15">
      <c r="B27" s="36">
        <v>19</v>
      </c>
      <c r="C27" s="71" t="str">
        <f t="shared" si="1"/>
        <v/>
      </c>
      <c r="D27" s="71"/>
      <c r="E27" s="36"/>
      <c r="F27" s="5"/>
      <c r="G27" s="36" t="s">
        <v>44</v>
      </c>
      <c r="H27" s="72"/>
      <c r="I27" s="72"/>
      <c r="J27" s="36"/>
      <c r="K27" s="71" t="str">
        <f t="shared" si="0"/>
        <v/>
      </c>
      <c r="L27" s="71"/>
      <c r="M27" s="4" t="str">
        <f t="shared" si="2"/>
        <v/>
      </c>
      <c r="N27" s="36"/>
      <c r="O27" s="5"/>
      <c r="P27" s="72"/>
      <c r="Q27" s="72"/>
      <c r="R27" s="73" t="str">
        <f t="shared" si="3"/>
        <v/>
      </c>
      <c r="S27" s="73"/>
      <c r="T27" s="74" t="str">
        <f t="shared" si="4"/>
        <v/>
      </c>
      <c r="U27" s="74"/>
    </row>
    <row r="28" spans="2:21" ht="15">
      <c r="B28" s="36">
        <v>20</v>
      </c>
      <c r="C28" s="71" t="str">
        <f t="shared" si="1"/>
        <v/>
      </c>
      <c r="D28" s="71"/>
      <c r="E28" s="36"/>
      <c r="F28" s="5"/>
      <c r="G28" s="36" t="s">
        <v>45</v>
      </c>
      <c r="H28" s="72"/>
      <c r="I28" s="72"/>
      <c r="J28" s="36"/>
      <c r="K28" s="71" t="str">
        <f t="shared" si="0"/>
        <v/>
      </c>
      <c r="L28" s="71"/>
      <c r="M28" s="4" t="str">
        <f t="shared" si="2"/>
        <v/>
      </c>
      <c r="N28" s="36"/>
      <c r="O28" s="5"/>
      <c r="P28" s="72"/>
      <c r="Q28" s="72"/>
      <c r="R28" s="73" t="str">
        <f t="shared" si="3"/>
        <v/>
      </c>
      <c r="S28" s="73"/>
      <c r="T28" s="74" t="str">
        <f t="shared" si="4"/>
        <v/>
      </c>
      <c r="U28" s="74"/>
    </row>
    <row r="29" spans="2:21" ht="15">
      <c r="B29" s="36">
        <v>21</v>
      </c>
      <c r="C29" s="71" t="str">
        <f t="shared" si="1"/>
        <v/>
      </c>
      <c r="D29" s="71"/>
      <c r="E29" s="36"/>
      <c r="F29" s="5"/>
      <c r="G29" s="36" t="s">
        <v>44</v>
      </c>
      <c r="H29" s="72"/>
      <c r="I29" s="72"/>
      <c r="J29" s="36"/>
      <c r="K29" s="71" t="str">
        <f t="shared" si="0"/>
        <v/>
      </c>
      <c r="L29" s="71"/>
      <c r="M29" s="4" t="str">
        <f t="shared" si="2"/>
        <v/>
      </c>
      <c r="N29" s="36"/>
      <c r="O29" s="5"/>
      <c r="P29" s="72"/>
      <c r="Q29" s="72"/>
      <c r="R29" s="73" t="str">
        <f t="shared" si="3"/>
        <v/>
      </c>
      <c r="S29" s="73"/>
      <c r="T29" s="74" t="str">
        <f t="shared" si="4"/>
        <v/>
      </c>
      <c r="U29" s="74"/>
    </row>
    <row r="30" spans="2:21" ht="15">
      <c r="B30" s="36">
        <v>22</v>
      </c>
      <c r="C30" s="71" t="str">
        <f t="shared" si="1"/>
        <v/>
      </c>
      <c r="D30" s="71"/>
      <c r="E30" s="36"/>
      <c r="F30" s="5"/>
      <c r="G30" s="36" t="s">
        <v>44</v>
      </c>
      <c r="H30" s="72"/>
      <c r="I30" s="72"/>
      <c r="J30" s="36"/>
      <c r="K30" s="71" t="str">
        <f t="shared" si="0"/>
        <v/>
      </c>
      <c r="L30" s="71"/>
      <c r="M30" s="4" t="str">
        <f t="shared" si="2"/>
        <v/>
      </c>
      <c r="N30" s="36"/>
      <c r="O30" s="5"/>
      <c r="P30" s="72"/>
      <c r="Q30" s="72"/>
      <c r="R30" s="73" t="str">
        <f t="shared" si="3"/>
        <v/>
      </c>
      <c r="S30" s="73"/>
      <c r="T30" s="74" t="str">
        <f t="shared" si="4"/>
        <v/>
      </c>
      <c r="U30" s="74"/>
    </row>
    <row r="31" spans="2:21" ht="15">
      <c r="B31" s="36">
        <v>23</v>
      </c>
      <c r="C31" s="71" t="str">
        <f t="shared" si="1"/>
        <v/>
      </c>
      <c r="D31" s="71"/>
      <c r="E31" s="36"/>
      <c r="F31" s="5"/>
      <c r="G31" s="36" t="s">
        <v>44</v>
      </c>
      <c r="H31" s="72"/>
      <c r="I31" s="72"/>
      <c r="J31" s="36"/>
      <c r="K31" s="71" t="str">
        <f t="shared" si="0"/>
        <v/>
      </c>
      <c r="L31" s="71"/>
      <c r="M31" s="4" t="str">
        <f t="shared" si="2"/>
        <v/>
      </c>
      <c r="N31" s="36"/>
      <c r="O31" s="5"/>
      <c r="P31" s="72"/>
      <c r="Q31" s="72"/>
      <c r="R31" s="73" t="str">
        <f t="shared" si="3"/>
        <v/>
      </c>
      <c r="S31" s="73"/>
      <c r="T31" s="74" t="str">
        <f t="shared" si="4"/>
        <v/>
      </c>
      <c r="U31" s="74"/>
    </row>
    <row r="32" spans="2:21" ht="15">
      <c r="B32" s="36">
        <v>24</v>
      </c>
      <c r="C32" s="71" t="str">
        <f t="shared" si="1"/>
        <v/>
      </c>
      <c r="D32" s="71"/>
      <c r="E32" s="36"/>
      <c r="F32" s="5"/>
      <c r="G32" s="36" t="s">
        <v>44</v>
      </c>
      <c r="H32" s="72"/>
      <c r="I32" s="72"/>
      <c r="J32" s="36"/>
      <c r="K32" s="71" t="str">
        <f t="shared" si="0"/>
        <v/>
      </c>
      <c r="L32" s="71"/>
      <c r="M32" s="4" t="str">
        <f t="shared" si="2"/>
        <v/>
      </c>
      <c r="N32" s="36"/>
      <c r="O32" s="5"/>
      <c r="P32" s="72"/>
      <c r="Q32" s="72"/>
      <c r="R32" s="73" t="str">
        <f t="shared" si="3"/>
        <v/>
      </c>
      <c r="S32" s="73"/>
      <c r="T32" s="74" t="str">
        <f t="shared" si="4"/>
        <v/>
      </c>
      <c r="U32" s="74"/>
    </row>
    <row r="33" spans="2:21" ht="15">
      <c r="B33" s="36">
        <v>25</v>
      </c>
      <c r="C33" s="71" t="str">
        <f t="shared" si="1"/>
        <v/>
      </c>
      <c r="D33" s="71"/>
      <c r="E33" s="36"/>
      <c r="F33" s="5"/>
      <c r="G33" s="36" t="s">
        <v>45</v>
      </c>
      <c r="H33" s="72"/>
      <c r="I33" s="72"/>
      <c r="J33" s="36"/>
      <c r="K33" s="71" t="str">
        <f t="shared" si="0"/>
        <v/>
      </c>
      <c r="L33" s="71"/>
      <c r="M33" s="4" t="str">
        <f t="shared" si="2"/>
        <v/>
      </c>
      <c r="N33" s="36"/>
      <c r="O33" s="5"/>
      <c r="P33" s="72"/>
      <c r="Q33" s="72"/>
      <c r="R33" s="73" t="str">
        <f t="shared" si="3"/>
        <v/>
      </c>
      <c r="S33" s="73"/>
      <c r="T33" s="74" t="str">
        <f t="shared" si="4"/>
        <v/>
      </c>
      <c r="U33" s="74"/>
    </row>
    <row r="34" spans="2:21" ht="15">
      <c r="B34" s="36">
        <v>26</v>
      </c>
      <c r="C34" s="71" t="str">
        <f t="shared" si="1"/>
        <v/>
      </c>
      <c r="D34" s="71"/>
      <c r="E34" s="36"/>
      <c r="F34" s="5"/>
      <c r="G34" s="36" t="s">
        <v>44</v>
      </c>
      <c r="H34" s="72"/>
      <c r="I34" s="72"/>
      <c r="J34" s="36"/>
      <c r="K34" s="71" t="str">
        <f t="shared" si="0"/>
        <v/>
      </c>
      <c r="L34" s="71"/>
      <c r="M34" s="4" t="str">
        <f t="shared" si="2"/>
        <v/>
      </c>
      <c r="N34" s="36"/>
      <c r="O34" s="5"/>
      <c r="P34" s="72"/>
      <c r="Q34" s="72"/>
      <c r="R34" s="73" t="str">
        <f t="shared" si="3"/>
        <v/>
      </c>
      <c r="S34" s="73"/>
      <c r="T34" s="74" t="str">
        <f t="shared" si="4"/>
        <v/>
      </c>
      <c r="U34" s="74"/>
    </row>
    <row r="35" spans="2:21" ht="15">
      <c r="B35" s="36">
        <v>27</v>
      </c>
      <c r="C35" s="71" t="str">
        <f t="shared" si="1"/>
        <v/>
      </c>
      <c r="D35" s="71"/>
      <c r="E35" s="36"/>
      <c r="F35" s="5"/>
      <c r="G35" s="36" t="s">
        <v>44</v>
      </c>
      <c r="H35" s="72"/>
      <c r="I35" s="72"/>
      <c r="J35" s="36"/>
      <c r="K35" s="71" t="str">
        <f t="shared" si="0"/>
        <v/>
      </c>
      <c r="L35" s="71"/>
      <c r="M35" s="4" t="str">
        <f t="shared" si="2"/>
        <v/>
      </c>
      <c r="N35" s="36"/>
      <c r="O35" s="5"/>
      <c r="P35" s="72"/>
      <c r="Q35" s="72"/>
      <c r="R35" s="73" t="str">
        <f t="shared" si="3"/>
        <v/>
      </c>
      <c r="S35" s="73"/>
      <c r="T35" s="74" t="str">
        <f t="shared" si="4"/>
        <v/>
      </c>
      <c r="U35" s="74"/>
    </row>
    <row r="36" spans="2:21" ht="15">
      <c r="B36" s="36">
        <v>28</v>
      </c>
      <c r="C36" s="71" t="str">
        <f t="shared" si="1"/>
        <v/>
      </c>
      <c r="D36" s="71"/>
      <c r="E36" s="36"/>
      <c r="F36" s="5"/>
      <c r="G36" s="36" t="s">
        <v>44</v>
      </c>
      <c r="H36" s="72"/>
      <c r="I36" s="72"/>
      <c r="J36" s="36"/>
      <c r="K36" s="71" t="str">
        <f t="shared" si="0"/>
        <v/>
      </c>
      <c r="L36" s="71"/>
      <c r="M36" s="4" t="str">
        <f t="shared" si="2"/>
        <v/>
      </c>
      <c r="N36" s="36"/>
      <c r="O36" s="5"/>
      <c r="P36" s="72"/>
      <c r="Q36" s="72"/>
      <c r="R36" s="73" t="str">
        <f t="shared" si="3"/>
        <v/>
      </c>
      <c r="S36" s="73"/>
      <c r="T36" s="74" t="str">
        <f t="shared" si="4"/>
        <v/>
      </c>
      <c r="U36" s="74"/>
    </row>
    <row r="37" spans="2:21" ht="15">
      <c r="B37" s="36">
        <v>29</v>
      </c>
      <c r="C37" s="71" t="str">
        <f t="shared" si="1"/>
        <v/>
      </c>
      <c r="D37" s="71"/>
      <c r="E37" s="36"/>
      <c r="F37" s="5"/>
      <c r="G37" s="36" t="s">
        <v>44</v>
      </c>
      <c r="H37" s="72"/>
      <c r="I37" s="72"/>
      <c r="J37" s="36"/>
      <c r="K37" s="71" t="str">
        <f t="shared" si="0"/>
        <v/>
      </c>
      <c r="L37" s="71"/>
      <c r="M37" s="4" t="str">
        <f t="shared" si="2"/>
        <v/>
      </c>
      <c r="N37" s="36"/>
      <c r="O37" s="5"/>
      <c r="P37" s="72"/>
      <c r="Q37" s="72"/>
      <c r="R37" s="73" t="str">
        <f t="shared" si="3"/>
        <v/>
      </c>
      <c r="S37" s="73"/>
      <c r="T37" s="74" t="str">
        <f t="shared" si="4"/>
        <v/>
      </c>
      <c r="U37" s="74"/>
    </row>
    <row r="38" spans="2:21" ht="15">
      <c r="B38" s="36">
        <v>30</v>
      </c>
      <c r="C38" s="71" t="str">
        <f t="shared" si="1"/>
        <v/>
      </c>
      <c r="D38" s="71"/>
      <c r="E38" s="36"/>
      <c r="F38" s="5"/>
      <c r="G38" s="36" t="s">
        <v>45</v>
      </c>
      <c r="H38" s="72"/>
      <c r="I38" s="72"/>
      <c r="J38" s="36"/>
      <c r="K38" s="71" t="str">
        <f t="shared" si="0"/>
        <v/>
      </c>
      <c r="L38" s="71"/>
      <c r="M38" s="4" t="str">
        <f t="shared" si="2"/>
        <v/>
      </c>
      <c r="N38" s="36"/>
      <c r="O38" s="5"/>
      <c r="P38" s="72"/>
      <c r="Q38" s="72"/>
      <c r="R38" s="73" t="str">
        <f t="shared" si="3"/>
        <v/>
      </c>
      <c r="S38" s="73"/>
      <c r="T38" s="74" t="str">
        <f t="shared" si="4"/>
        <v/>
      </c>
      <c r="U38" s="74"/>
    </row>
    <row r="39" spans="2:21" ht="15">
      <c r="B39" s="36">
        <v>31</v>
      </c>
      <c r="C39" s="71" t="str">
        <f t="shared" si="1"/>
        <v/>
      </c>
      <c r="D39" s="71"/>
      <c r="E39" s="36"/>
      <c r="F39" s="5"/>
      <c r="G39" s="36" t="s">
        <v>45</v>
      </c>
      <c r="H39" s="72"/>
      <c r="I39" s="72"/>
      <c r="J39" s="36"/>
      <c r="K39" s="71" t="str">
        <f t="shared" si="0"/>
        <v/>
      </c>
      <c r="L39" s="71"/>
      <c r="M39" s="4" t="str">
        <f t="shared" si="2"/>
        <v/>
      </c>
      <c r="N39" s="36"/>
      <c r="O39" s="5"/>
      <c r="P39" s="72"/>
      <c r="Q39" s="72"/>
      <c r="R39" s="73" t="str">
        <f t="shared" si="3"/>
        <v/>
      </c>
      <c r="S39" s="73"/>
      <c r="T39" s="74" t="str">
        <f t="shared" si="4"/>
        <v/>
      </c>
      <c r="U39" s="74"/>
    </row>
    <row r="40" spans="2:21" ht="15">
      <c r="B40" s="36">
        <v>32</v>
      </c>
      <c r="C40" s="71" t="str">
        <f t="shared" si="1"/>
        <v/>
      </c>
      <c r="D40" s="71"/>
      <c r="E40" s="36"/>
      <c r="F40" s="5"/>
      <c r="G40" s="36" t="s">
        <v>45</v>
      </c>
      <c r="H40" s="72"/>
      <c r="I40" s="72"/>
      <c r="J40" s="36"/>
      <c r="K40" s="71" t="str">
        <f t="shared" si="0"/>
        <v/>
      </c>
      <c r="L40" s="71"/>
      <c r="M40" s="4" t="str">
        <f t="shared" si="2"/>
        <v/>
      </c>
      <c r="N40" s="36"/>
      <c r="O40" s="5"/>
      <c r="P40" s="72"/>
      <c r="Q40" s="72"/>
      <c r="R40" s="73" t="str">
        <f t="shared" si="3"/>
        <v/>
      </c>
      <c r="S40" s="73"/>
      <c r="T40" s="74" t="str">
        <f t="shared" si="4"/>
        <v/>
      </c>
      <c r="U40" s="74"/>
    </row>
    <row r="41" spans="2:21" ht="15">
      <c r="B41" s="36">
        <v>33</v>
      </c>
      <c r="C41" s="71" t="str">
        <f t="shared" si="1"/>
        <v/>
      </c>
      <c r="D41" s="71"/>
      <c r="E41" s="36"/>
      <c r="F41" s="5"/>
      <c r="G41" s="36" t="s">
        <v>44</v>
      </c>
      <c r="H41" s="72"/>
      <c r="I41" s="72"/>
      <c r="J41" s="36"/>
      <c r="K41" s="71" t="str">
        <f t="shared" si="0"/>
        <v/>
      </c>
      <c r="L41" s="71"/>
      <c r="M41" s="4" t="str">
        <f t="shared" si="2"/>
        <v/>
      </c>
      <c r="N41" s="36"/>
      <c r="O41" s="5"/>
      <c r="P41" s="72"/>
      <c r="Q41" s="72"/>
      <c r="R41" s="73" t="str">
        <f t="shared" si="3"/>
        <v/>
      </c>
      <c r="S41" s="73"/>
      <c r="T41" s="74" t="str">
        <f t="shared" si="4"/>
        <v/>
      </c>
      <c r="U41" s="74"/>
    </row>
    <row r="42" spans="2:21" ht="15">
      <c r="B42" s="36">
        <v>34</v>
      </c>
      <c r="C42" s="71" t="str">
        <f t="shared" si="1"/>
        <v/>
      </c>
      <c r="D42" s="71"/>
      <c r="E42" s="36"/>
      <c r="F42" s="5"/>
      <c r="G42" s="36" t="s">
        <v>45</v>
      </c>
      <c r="H42" s="72"/>
      <c r="I42" s="72"/>
      <c r="J42" s="36"/>
      <c r="K42" s="71" t="str">
        <f t="shared" si="0"/>
        <v/>
      </c>
      <c r="L42" s="71"/>
      <c r="M42" s="4" t="str">
        <f t="shared" si="2"/>
        <v/>
      </c>
      <c r="N42" s="36"/>
      <c r="O42" s="5"/>
      <c r="P42" s="72"/>
      <c r="Q42" s="72"/>
      <c r="R42" s="73" t="str">
        <f t="shared" si="3"/>
        <v/>
      </c>
      <c r="S42" s="73"/>
      <c r="T42" s="74" t="str">
        <f t="shared" si="4"/>
        <v/>
      </c>
      <c r="U42" s="74"/>
    </row>
    <row r="43" spans="2:21" ht="15">
      <c r="B43" s="36">
        <v>35</v>
      </c>
      <c r="C43" s="71" t="str">
        <f t="shared" si="1"/>
        <v/>
      </c>
      <c r="D43" s="71"/>
      <c r="E43" s="36"/>
      <c r="F43" s="5"/>
      <c r="G43" s="36" t="s">
        <v>44</v>
      </c>
      <c r="H43" s="72"/>
      <c r="I43" s="72"/>
      <c r="J43" s="36"/>
      <c r="K43" s="71" t="str">
        <f t="shared" si="0"/>
        <v/>
      </c>
      <c r="L43" s="71"/>
      <c r="M43" s="4" t="str">
        <f t="shared" si="2"/>
        <v/>
      </c>
      <c r="N43" s="36"/>
      <c r="O43" s="5"/>
      <c r="P43" s="72"/>
      <c r="Q43" s="72"/>
      <c r="R43" s="73" t="str">
        <f t="shared" si="3"/>
        <v/>
      </c>
      <c r="S43" s="73"/>
      <c r="T43" s="74" t="str">
        <f t="shared" si="4"/>
        <v/>
      </c>
      <c r="U43" s="74"/>
    </row>
    <row r="44" spans="2:21" ht="15">
      <c r="B44" s="36">
        <v>36</v>
      </c>
      <c r="C44" s="71" t="str">
        <f t="shared" si="1"/>
        <v/>
      </c>
      <c r="D44" s="71"/>
      <c r="E44" s="36"/>
      <c r="F44" s="5"/>
      <c r="G44" s="36" t="s">
        <v>45</v>
      </c>
      <c r="H44" s="72"/>
      <c r="I44" s="72"/>
      <c r="J44" s="36"/>
      <c r="K44" s="71" t="str">
        <f t="shared" si="0"/>
        <v/>
      </c>
      <c r="L44" s="71"/>
      <c r="M44" s="4" t="str">
        <f t="shared" si="2"/>
        <v/>
      </c>
      <c r="N44" s="36"/>
      <c r="O44" s="5"/>
      <c r="P44" s="72"/>
      <c r="Q44" s="72"/>
      <c r="R44" s="73" t="str">
        <f t="shared" si="3"/>
        <v/>
      </c>
      <c r="S44" s="73"/>
      <c r="T44" s="74" t="str">
        <f t="shared" si="4"/>
        <v/>
      </c>
      <c r="U44" s="74"/>
    </row>
    <row r="45" spans="2:21" ht="15">
      <c r="B45" s="36">
        <v>37</v>
      </c>
      <c r="C45" s="71" t="str">
        <f t="shared" si="1"/>
        <v/>
      </c>
      <c r="D45" s="71"/>
      <c r="E45" s="36"/>
      <c r="F45" s="5"/>
      <c r="G45" s="36" t="s">
        <v>44</v>
      </c>
      <c r="H45" s="72"/>
      <c r="I45" s="72"/>
      <c r="J45" s="36"/>
      <c r="K45" s="71" t="str">
        <f t="shared" si="0"/>
        <v/>
      </c>
      <c r="L45" s="71"/>
      <c r="M45" s="4" t="str">
        <f t="shared" si="2"/>
        <v/>
      </c>
      <c r="N45" s="36"/>
      <c r="O45" s="5"/>
      <c r="P45" s="72"/>
      <c r="Q45" s="72"/>
      <c r="R45" s="73" t="str">
        <f t="shared" si="3"/>
        <v/>
      </c>
      <c r="S45" s="73"/>
      <c r="T45" s="74" t="str">
        <f t="shared" si="4"/>
        <v/>
      </c>
      <c r="U45" s="74"/>
    </row>
    <row r="46" spans="2:21" ht="15">
      <c r="B46" s="36">
        <v>38</v>
      </c>
      <c r="C46" s="71" t="str">
        <f t="shared" si="1"/>
        <v/>
      </c>
      <c r="D46" s="71"/>
      <c r="E46" s="36"/>
      <c r="F46" s="5"/>
      <c r="G46" s="36" t="s">
        <v>45</v>
      </c>
      <c r="H46" s="72"/>
      <c r="I46" s="72"/>
      <c r="J46" s="36"/>
      <c r="K46" s="71" t="str">
        <f t="shared" si="0"/>
        <v/>
      </c>
      <c r="L46" s="71"/>
      <c r="M46" s="4" t="str">
        <f t="shared" si="2"/>
        <v/>
      </c>
      <c r="N46" s="36"/>
      <c r="O46" s="5"/>
      <c r="P46" s="72"/>
      <c r="Q46" s="72"/>
      <c r="R46" s="73" t="str">
        <f t="shared" si="3"/>
        <v/>
      </c>
      <c r="S46" s="73"/>
      <c r="T46" s="74" t="str">
        <f t="shared" si="4"/>
        <v/>
      </c>
      <c r="U46" s="74"/>
    </row>
    <row r="47" spans="2:21" ht="15">
      <c r="B47" s="36">
        <v>39</v>
      </c>
      <c r="C47" s="71" t="str">
        <f t="shared" si="1"/>
        <v/>
      </c>
      <c r="D47" s="71"/>
      <c r="E47" s="36"/>
      <c r="F47" s="5"/>
      <c r="G47" s="36" t="s">
        <v>45</v>
      </c>
      <c r="H47" s="72"/>
      <c r="I47" s="72"/>
      <c r="J47" s="36"/>
      <c r="K47" s="71" t="str">
        <f t="shared" si="0"/>
        <v/>
      </c>
      <c r="L47" s="71"/>
      <c r="M47" s="4" t="str">
        <f t="shared" si="2"/>
        <v/>
      </c>
      <c r="N47" s="36"/>
      <c r="O47" s="5"/>
      <c r="P47" s="72"/>
      <c r="Q47" s="72"/>
      <c r="R47" s="73" t="str">
        <f t="shared" si="3"/>
        <v/>
      </c>
      <c r="S47" s="73"/>
      <c r="T47" s="74" t="str">
        <f t="shared" si="4"/>
        <v/>
      </c>
      <c r="U47" s="74"/>
    </row>
    <row r="48" spans="2:21" ht="15">
      <c r="B48" s="36">
        <v>40</v>
      </c>
      <c r="C48" s="71" t="str">
        <f t="shared" si="1"/>
        <v/>
      </c>
      <c r="D48" s="71"/>
      <c r="E48" s="36"/>
      <c r="F48" s="5"/>
      <c r="G48" s="36" t="s">
        <v>77</v>
      </c>
      <c r="H48" s="72"/>
      <c r="I48" s="72"/>
      <c r="J48" s="36"/>
      <c r="K48" s="71" t="str">
        <f t="shared" si="0"/>
        <v/>
      </c>
      <c r="L48" s="71"/>
      <c r="M48" s="4" t="str">
        <f t="shared" si="2"/>
        <v/>
      </c>
      <c r="N48" s="36"/>
      <c r="O48" s="5"/>
      <c r="P48" s="72"/>
      <c r="Q48" s="72"/>
      <c r="R48" s="73" t="str">
        <f t="shared" si="3"/>
        <v/>
      </c>
      <c r="S48" s="73"/>
      <c r="T48" s="74" t="str">
        <f t="shared" si="4"/>
        <v/>
      </c>
      <c r="U48" s="74"/>
    </row>
    <row r="49" spans="2:21" ht="15">
      <c r="B49" s="36">
        <v>41</v>
      </c>
      <c r="C49" s="71" t="str">
        <f t="shared" si="1"/>
        <v/>
      </c>
      <c r="D49" s="71"/>
      <c r="E49" s="36"/>
      <c r="F49" s="5"/>
      <c r="G49" s="36" t="s">
        <v>45</v>
      </c>
      <c r="H49" s="72"/>
      <c r="I49" s="72"/>
      <c r="J49" s="36"/>
      <c r="K49" s="71" t="str">
        <f t="shared" si="0"/>
        <v/>
      </c>
      <c r="L49" s="71"/>
      <c r="M49" s="4" t="str">
        <f t="shared" si="2"/>
        <v/>
      </c>
      <c r="N49" s="36"/>
      <c r="O49" s="5"/>
      <c r="P49" s="72"/>
      <c r="Q49" s="72"/>
      <c r="R49" s="73" t="str">
        <f t="shared" si="3"/>
        <v/>
      </c>
      <c r="S49" s="73"/>
      <c r="T49" s="74" t="str">
        <f t="shared" si="4"/>
        <v/>
      </c>
      <c r="U49" s="74"/>
    </row>
    <row r="50" spans="2:21" ht="15">
      <c r="B50" s="36">
        <v>42</v>
      </c>
      <c r="C50" s="71" t="str">
        <f t="shared" si="1"/>
        <v/>
      </c>
      <c r="D50" s="71"/>
      <c r="E50" s="36"/>
      <c r="F50" s="5"/>
      <c r="G50" s="36" t="s">
        <v>45</v>
      </c>
      <c r="H50" s="72"/>
      <c r="I50" s="72"/>
      <c r="J50" s="36"/>
      <c r="K50" s="71" t="str">
        <f t="shared" si="0"/>
        <v/>
      </c>
      <c r="L50" s="71"/>
      <c r="M50" s="4" t="str">
        <f t="shared" si="2"/>
        <v/>
      </c>
      <c r="N50" s="36"/>
      <c r="O50" s="5"/>
      <c r="P50" s="72"/>
      <c r="Q50" s="72"/>
      <c r="R50" s="73" t="str">
        <f t="shared" si="3"/>
        <v/>
      </c>
      <c r="S50" s="73"/>
      <c r="T50" s="74" t="str">
        <f t="shared" si="4"/>
        <v/>
      </c>
      <c r="U50" s="74"/>
    </row>
    <row r="51" spans="2:21" ht="15">
      <c r="B51" s="36">
        <v>43</v>
      </c>
      <c r="C51" s="71" t="str">
        <f t="shared" si="1"/>
        <v/>
      </c>
      <c r="D51" s="71"/>
      <c r="E51" s="36"/>
      <c r="F51" s="5"/>
      <c r="G51" s="36" t="s">
        <v>44</v>
      </c>
      <c r="H51" s="72"/>
      <c r="I51" s="72"/>
      <c r="J51" s="36"/>
      <c r="K51" s="71" t="str">
        <f t="shared" si="0"/>
        <v/>
      </c>
      <c r="L51" s="71"/>
      <c r="M51" s="4" t="str">
        <f t="shared" si="2"/>
        <v/>
      </c>
      <c r="N51" s="36"/>
      <c r="O51" s="5"/>
      <c r="P51" s="72"/>
      <c r="Q51" s="72"/>
      <c r="R51" s="73" t="str">
        <f t="shared" si="3"/>
        <v/>
      </c>
      <c r="S51" s="73"/>
      <c r="T51" s="74" t="str">
        <f t="shared" si="4"/>
        <v/>
      </c>
      <c r="U51" s="74"/>
    </row>
    <row r="52" spans="2:21" ht="15">
      <c r="B52" s="36">
        <v>44</v>
      </c>
      <c r="C52" s="71" t="str">
        <f t="shared" si="1"/>
        <v/>
      </c>
      <c r="D52" s="71"/>
      <c r="E52" s="36"/>
      <c r="F52" s="5"/>
      <c r="G52" s="36" t="s">
        <v>44</v>
      </c>
      <c r="H52" s="72"/>
      <c r="I52" s="72"/>
      <c r="J52" s="36"/>
      <c r="K52" s="71" t="str">
        <f t="shared" si="0"/>
        <v/>
      </c>
      <c r="L52" s="71"/>
      <c r="M52" s="4" t="str">
        <f t="shared" si="2"/>
        <v/>
      </c>
      <c r="N52" s="36"/>
      <c r="O52" s="5"/>
      <c r="P52" s="72"/>
      <c r="Q52" s="72"/>
      <c r="R52" s="73" t="str">
        <f t="shared" si="3"/>
        <v/>
      </c>
      <c r="S52" s="73"/>
      <c r="T52" s="74" t="str">
        <f t="shared" si="4"/>
        <v/>
      </c>
      <c r="U52" s="74"/>
    </row>
    <row r="53" spans="2:21" ht="15">
      <c r="B53" s="36">
        <v>45</v>
      </c>
      <c r="C53" s="71" t="str">
        <f t="shared" si="1"/>
        <v/>
      </c>
      <c r="D53" s="71"/>
      <c r="E53" s="36"/>
      <c r="F53" s="5"/>
      <c r="G53" s="36" t="s">
        <v>45</v>
      </c>
      <c r="H53" s="72"/>
      <c r="I53" s="72"/>
      <c r="J53" s="36"/>
      <c r="K53" s="71" t="str">
        <f t="shared" si="0"/>
        <v/>
      </c>
      <c r="L53" s="71"/>
      <c r="M53" s="4" t="str">
        <f t="shared" si="2"/>
        <v/>
      </c>
      <c r="N53" s="36"/>
      <c r="O53" s="5"/>
      <c r="P53" s="72"/>
      <c r="Q53" s="72"/>
      <c r="R53" s="73" t="str">
        <f t="shared" si="3"/>
        <v/>
      </c>
      <c r="S53" s="73"/>
      <c r="T53" s="74" t="str">
        <f t="shared" si="4"/>
        <v/>
      </c>
      <c r="U53" s="74"/>
    </row>
    <row r="54" spans="2:21" ht="15">
      <c r="B54" s="36">
        <v>46</v>
      </c>
      <c r="C54" s="71" t="str">
        <f t="shared" si="1"/>
        <v/>
      </c>
      <c r="D54" s="71"/>
      <c r="E54" s="36"/>
      <c r="F54" s="5"/>
      <c r="G54" s="36" t="s">
        <v>45</v>
      </c>
      <c r="H54" s="72"/>
      <c r="I54" s="72"/>
      <c r="J54" s="36"/>
      <c r="K54" s="71" t="str">
        <f t="shared" si="0"/>
        <v/>
      </c>
      <c r="L54" s="71"/>
      <c r="M54" s="4" t="str">
        <f t="shared" si="2"/>
        <v/>
      </c>
      <c r="N54" s="36"/>
      <c r="O54" s="5"/>
      <c r="P54" s="72"/>
      <c r="Q54" s="72"/>
      <c r="R54" s="73" t="str">
        <f t="shared" si="3"/>
        <v/>
      </c>
      <c r="S54" s="73"/>
      <c r="T54" s="74" t="str">
        <f t="shared" si="4"/>
        <v/>
      </c>
      <c r="U54" s="74"/>
    </row>
    <row r="55" spans="2:21" ht="15">
      <c r="B55" s="36">
        <v>47</v>
      </c>
      <c r="C55" s="71" t="str">
        <f t="shared" si="1"/>
        <v/>
      </c>
      <c r="D55" s="71"/>
      <c r="E55" s="36"/>
      <c r="F55" s="5"/>
      <c r="G55" s="36" t="s">
        <v>44</v>
      </c>
      <c r="H55" s="72"/>
      <c r="I55" s="72"/>
      <c r="J55" s="36"/>
      <c r="K55" s="71" t="str">
        <f t="shared" si="0"/>
        <v/>
      </c>
      <c r="L55" s="71"/>
      <c r="M55" s="4" t="str">
        <f t="shared" si="2"/>
        <v/>
      </c>
      <c r="N55" s="36"/>
      <c r="O55" s="5"/>
      <c r="P55" s="72"/>
      <c r="Q55" s="72"/>
      <c r="R55" s="73" t="str">
        <f t="shared" si="3"/>
        <v/>
      </c>
      <c r="S55" s="73"/>
      <c r="T55" s="74" t="str">
        <f t="shared" si="4"/>
        <v/>
      </c>
      <c r="U55" s="74"/>
    </row>
    <row r="56" spans="2:21" ht="15">
      <c r="B56" s="36">
        <v>48</v>
      </c>
      <c r="C56" s="71" t="str">
        <f t="shared" si="1"/>
        <v/>
      </c>
      <c r="D56" s="71"/>
      <c r="E56" s="36"/>
      <c r="F56" s="5"/>
      <c r="G56" s="36" t="s">
        <v>44</v>
      </c>
      <c r="H56" s="72"/>
      <c r="I56" s="72"/>
      <c r="J56" s="36"/>
      <c r="K56" s="71" t="str">
        <f t="shared" si="0"/>
        <v/>
      </c>
      <c r="L56" s="71"/>
      <c r="M56" s="4" t="str">
        <f t="shared" si="2"/>
        <v/>
      </c>
      <c r="N56" s="36"/>
      <c r="O56" s="5"/>
      <c r="P56" s="72"/>
      <c r="Q56" s="72"/>
      <c r="R56" s="73" t="str">
        <f t="shared" si="3"/>
        <v/>
      </c>
      <c r="S56" s="73"/>
      <c r="T56" s="74" t="str">
        <f t="shared" si="4"/>
        <v/>
      </c>
      <c r="U56" s="74"/>
    </row>
    <row r="57" spans="2:21" ht="15">
      <c r="B57" s="36">
        <v>49</v>
      </c>
      <c r="C57" s="71" t="str">
        <f t="shared" si="1"/>
        <v/>
      </c>
      <c r="D57" s="71"/>
      <c r="E57" s="36"/>
      <c r="F57" s="5"/>
      <c r="G57" s="36" t="s">
        <v>44</v>
      </c>
      <c r="H57" s="72"/>
      <c r="I57" s="72"/>
      <c r="J57" s="36"/>
      <c r="K57" s="71" t="str">
        <f t="shared" si="0"/>
        <v/>
      </c>
      <c r="L57" s="71"/>
      <c r="M57" s="4" t="str">
        <f t="shared" si="2"/>
        <v/>
      </c>
      <c r="N57" s="36"/>
      <c r="O57" s="5"/>
      <c r="P57" s="72"/>
      <c r="Q57" s="72"/>
      <c r="R57" s="73" t="str">
        <f t="shared" si="3"/>
        <v/>
      </c>
      <c r="S57" s="73"/>
      <c r="T57" s="74" t="str">
        <f t="shared" si="4"/>
        <v/>
      </c>
      <c r="U57" s="74"/>
    </row>
    <row r="58" spans="2:21" ht="15">
      <c r="B58" s="36">
        <v>50</v>
      </c>
      <c r="C58" s="71" t="str">
        <f t="shared" si="1"/>
        <v/>
      </c>
      <c r="D58" s="71"/>
      <c r="E58" s="36"/>
      <c r="F58" s="5"/>
      <c r="G58" s="36" t="s">
        <v>44</v>
      </c>
      <c r="H58" s="72"/>
      <c r="I58" s="72"/>
      <c r="J58" s="36"/>
      <c r="K58" s="71" t="str">
        <f t="shared" si="0"/>
        <v/>
      </c>
      <c r="L58" s="71"/>
      <c r="M58" s="4" t="str">
        <f t="shared" si="2"/>
        <v/>
      </c>
      <c r="N58" s="36"/>
      <c r="O58" s="5"/>
      <c r="P58" s="72"/>
      <c r="Q58" s="72"/>
      <c r="R58" s="73" t="str">
        <f t="shared" si="3"/>
        <v/>
      </c>
      <c r="S58" s="73"/>
      <c r="T58" s="74" t="str">
        <f t="shared" si="4"/>
        <v/>
      </c>
      <c r="U58" s="74"/>
    </row>
    <row r="59" spans="2:21" ht="15">
      <c r="B59" s="36">
        <v>51</v>
      </c>
      <c r="C59" s="71" t="str">
        <f t="shared" si="1"/>
        <v/>
      </c>
      <c r="D59" s="71"/>
      <c r="E59" s="36"/>
      <c r="F59" s="5"/>
      <c r="G59" s="36" t="s">
        <v>44</v>
      </c>
      <c r="H59" s="72"/>
      <c r="I59" s="72"/>
      <c r="J59" s="36"/>
      <c r="K59" s="71" t="str">
        <f t="shared" si="0"/>
        <v/>
      </c>
      <c r="L59" s="71"/>
      <c r="M59" s="4" t="str">
        <f t="shared" si="2"/>
        <v/>
      </c>
      <c r="N59" s="36"/>
      <c r="O59" s="5"/>
      <c r="P59" s="72"/>
      <c r="Q59" s="72"/>
      <c r="R59" s="73" t="str">
        <f t="shared" si="3"/>
        <v/>
      </c>
      <c r="S59" s="73"/>
      <c r="T59" s="74" t="str">
        <f t="shared" si="4"/>
        <v/>
      </c>
      <c r="U59" s="74"/>
    </row>
    <row r="60" spans="2:21" ht="15">
      <c r="B60" s="36">
        <v>52</v>
      </c>
      <c r="C60" s="71" t="str">
        <f t="shared" si="1"/>
        <v/>
      </c>
      <c r="D60" s="71"/>
      <c r="E60" s="36"/>
      <c r="F60" s="5"/>
      <c r="G60" s="36" t="s">
        <v>44</v>
      </c>
      <c r="H60" s="72"/>
      <c r="I60" s="72"/>
      <c r="J60" s="36"/>
      <c r="K60" s="71" t="str">
        <f t="shared" si="0"/>
        <v/>
      </c>
      <c r="L60" s="71"/>
      <c r="M60" s="4" t="str">
        <f t="shared" si="2"/>
        <v/>
      </c>
      <c r="N60" s="36"/>
      <c r="O60" s="5"/>
      <c r="P60" s="72"/>
      <c r="Q60" s="72"/>
      <c r="R60" s="73" t="str">
        <f t="shared" si="3"/>
        <v/>
      </c>
      <c r="S60" s="73"/>
      <c r="T60" s="74" t="str">
        <f t="shared" si="4"/>
        <v/>
      </c>
      <c r="U60" s="74"/>
    </row>
    <row r="61" spans="2:21" ht="15">
      <c r="B61" s="36">
        <v>53</v>
      </c>
      <c r="C61" s="71" t="str">
        <f t="shared" si="1"/>
        <v/>
      </c>
      <c r="D61" s="71"/>
      <c r="E61" s="36"/>
      <c r="F61" s="5"/>
      <c r="G61" s="36" t="s">
        <v>44</v>
      </c>
      <c r="H61" s="72"/>
      <c r="I61" s="72"/>
      <c r="J61" s="36"/>
      <c r="K61" s="71" t="str">
        <f t="shared" si="0"/>
        <v/>
      </c>
      <c r="L61" s="71"/>
      <c r="M61" s="4" t="str">
        <f t="shared" si="2"/>
        <v/>
      </c>
      <c r="N61" s="36"/>
      <c r="O61" s="5"/>
      <c r="P61" s="72"/>
      <c r="Q61" s="72"/>
      <c r="R61" s="73" t="str">
        <f t="shared" si="3"/>
        <v/>
      </c>
      <c r="S61" s="73"/>
      <c r="T61" s="74" t="str">
        <f t="shared" si="4"/>
        <v/>
      </c>
      <c r="U61" s="74"/>
    </row>
    <row r="62" spans="2:21" ht="15">
      <c r="B62" s="36">
        <v>54</v>
      </c>
      <c r="C62" s="71" t="str">
        <f t="shared" si="1"/>
        <v/>
      </c>
      <c r="D62" s="71"/>
      <c r="E62" s="36"/>
      <c r="F62" s="5"/>
      <c r="G62" s="36" t="s">
        <v>44</v>
      </c>
      <c r="H62" s="72"/>
      <c r="I62" s="72"/>
      <c r="J62" s="36"/>
      <c r="K62" s="71" t="str">
        <f t="shared" si="0"/>
        <v/>
      </c>
      <c r="L62" s="71"/>
      <c r="M62" s="4" t="str">
        <f t="shared" si="2"/>
        <v/>
      </c>
      <c r="N62" s="36"/>
      <c r="O62" s="5"/>
      <c r="P62" s="72"/>
      <c r="Q62" s="72"/>
      <c r="R62" s="73" t="str">
        <f t="shared" si="3"/>
        <v/>
      </c>
      <c r="S62" s="73"/>
      <c r="T62" s="74" t="str">
        <f t="shared" si="4"/>
        <v/>
      </c>
      <c r="U62" s="74"/>
    </row>
    <row r="63" spans="2:21" ht="15">
      <c r="B63" s="36">
        <v>55</v>
      </c>
      <c r="C63" s="71" t="str">
        <f t="shared" si="1"/>
        <v/>
      </c>
      <c r="D63" s="71"/>
      <c r="E63" s="36"/>
      <c r="F63" s="5"/>
      <c r="G63" s="36" t="s">
        <v>45</v>
      </c>
      <c r="H63" s="72"/>
      <c r="I63" s="72"/>
      <c r="J63" s="36"/>
      <c r="K63" s="71" t="str">
        <f t="shared" si="0"/>
        <v/>
      </c>
      <c r="L63" s="71"/>
      <c r="M63" s="4" t="str">
        <f t="shared" si="2"/>
        <v/>
      </c>
      <c r="N63" s="36"/>
      <c r="O63" s="5"/>
      <c r="P63" s="72"/>
      <c r="Q63" s="72"/>
      <c r="R63" s="73" t="str">
        <f t="shared" si="3"/>
        <v/>
      </c>
      <c r="S63" s="73"/>
      <c r="T63" s="74" t="str">
        <f t="shared" si="4"/>
        <v/>
      </c>
      <c r="U63" s="74"/>
    </row>
    <row r="64" spans="2:21" ht="15">
      <c r="B64" s="36">
        <v>56</v>
      </c>
      <c r="C64" s="71" t="str">
        <f t="shared" si="1"/>
        <v/>
      </c>
      <c r="D64" s="71"/>
      <c r="E64" s="36"/>
      <c r="F64" s="5"/>
      <c r="G64" s="36" t="s">
        <v>44</v>
      </c>
      <c r="H64" s="72"/>
      <c r="I64" s="72"/>
      <c r="J64" s="36"/>
      <c r="K64" s="71" t="str">
        <f t="shared" si="0"/>
        <v/>
      </c>
      <c r="L64" s="71"/>
      <c r="M64" s="4" t="str">
        <f t="shared" si="2"/>
        <v/>
      </c>
      <c r="N64" s="36"/>
      <c r="O64" s="5"/>
      <c r="P64" s="72"/>
      <c r="Q64" s="72"/>
      <c r="R64" s="73" t="str">
        <f t="shared" si="3"/>
        <v/>
      </c>
      <c r="S64" s="73"/>
      <c r="T64" s="74" t="str">
        <f t="shared" si="4"/>
        <v/>
      </c>
      <c r="U64" s="74"/>
    </row>
    <row r="65" spans="2:21" ht="15">
      <c r="B65" s="36">
        <v>57</v>
      </c>
      <c r="C65" s="71" t="str">
        <f t="shared" si="1"/>
        <v/>
      </c>
      <c r="D65" s="71"/>
      <c r="E65" s="36"/>
      <c r="F65" s="5"/>
      <c r="G65" s="36" t="s">
        <v>44</v>
      </c>
      <c r="H65" s="72"/>
      <c r="I65" s="72"/>
      <c r="J65" s="36"/>
      <c r="K65" s="71" t="str">
        <f t="shared" si="0"/>
        <v/>
      </c>
      <c r="L65" s="71"/>
      <c r="M65" s="4" t="str">
        <f t="shared" si="2"/>
        <v/>
      </c>
      <c r="N65" s="36"/>
      <c r="O65" s="5"/>
      <c r="P65" s="72"/>
      <c r="Q65" s="72"/>
      <c r="R65" s="73" t="str">
        <f t="shared" si="3"/>
        <v/>
      </c>
      <c r="S65" s="73"/>
      <c r="T65" s="74" t="str">
        <f t="shared" si="4"/>
        <v/>
      </c>
      <c r="U65" s="74"/>
    </row>
    <row r="66" spans="2:21" ht="15">
      <c r="B66" s="36">
        <v>58</v>
      </c>
      <c r="C66" s="71" t="str">
        <f t="shared" si="1"/>
        <v/>
      </c>
      <c r="D66" s="71"/>
      <c r="E66" s="36"/>
      <c r="F66" s="5"/>
      <c r="G66" s="36" t="s">
        <v>44</v>
      </c>
      <c r="H66" s="72"/>
      <c r="I66" s="72"/>
      <c r="J66" s="36"/>
      <c r="K66" s="71" t="str">
        <f t="shared" si="0"/>
        <v/>
      </c>
      <c r="L66" s="71"/>
      <c r="M66" s="4" t="str">
        <f t="shared" si="2"/>
        <v/>
      </c>
      <c r="N66" s="36"/>
      <c r="O66" s="5"/>
      <c r="P66" s="72"/>
      <c r="Q66" s="72"/>
      <c r="R66" s="73" t="str">
        <f t="shared" si="3"/>
        <v/>
      </c>
      <c r="S66" s="73"/>
      <c r="T66" s="74" t="str">
        <f t="shared" si="4"/>
        <v/>
      </c>
      <c r="U66" s="74"/>
    </row>
    <row r="67" spans="2:21" ht="15">
      <c r="B67" s="36">
        <v>59</v>
      </c>
      <c r="C67" s="71" t="str">
        <f t="shared" si="1"/>
        <v/>
      </c>
      <c r="D67" s="71"/>
      <c r="E67" s="36"/>
      <c r="F67" s="5"/>
      <c r="G67" s="36" t="s">
        <v>44</v>
      </c>
      <c r="H67" s="72"/>
      <c r="I67" s="72"/>
      <c r="J67" s="36"/>
      <c r="K67" s="71" t="str">
        <f t="shared" si="0"/>
        <v/>
      </c>
      <c r="L67" s="71"/>
      <c r="M67" s="4" t="str">
        <f t="shared" si="2"/>
        <v/>
      </c>
      <c r="N67" s="36"/>
      <c r="O67" s="5"/>
      <c r="P67" s="72"/>
      <c r="Q67" s="72"/>
      <c r="R67" s="73" t="str">
        <f t="shared" si="3"/>
        <v/>
      </c>
      <c r="S67" s="73"/>
      <c r="T67" s="74" t="str">
        <f t="shared" si="4"/>
        <v/>
      </c>
      <c r="U67" s="74"/>
    </row>
    <row r="68" spans="2:21" ht="15">
      <c r="B68" s="36">
        <v>60</v>
      </c>
      <c r="C68" s="71" t="str">
        <f t="shared" si="1"/>
        <v/>
      </c>
      <c r="D68" s="71"/>
      <c r="E68" s="36"/>
      <c r="F68" s="5"/>
      <c r="G68" s="36" t="s">
        <v>45</v>
      </c>
      <c r="H68" s="72"/>
      <c r="I68" s="72"/>
      <c r="J68" s="36"/>
      <c r="K68" s="71" t="str">
        <f t="shared" si="0"/>
        <v/>
      </c>
      <c r="L68" s="71"/>
      <c r="M68" s="4" t="str">
        <f t="shared" si="2"/>
        <v/>
      </c>
      <c r="N68" s="36"/>
      <c r="O68" s="5"/>
      <c r="P68" s="72"/>
      <c r="Q68" s="72"/>
      <c r="R68" s="73" t="str">
        <f t="shared" si="3"/>
        <v/>
      </c>
      <c r="S68" s="73"/>
      <c r="T68" s="74" t="str">
        <f t="shared" si="4"/>
        <v/>
      </c>
      <c r="U68" s="74"/>
    </row>
    <row r="69" spans="2:21" ht="15">
      <c r="B69" s="36">
        <v>61</v>
      </c>
      <c r="C69" s="71" t="str">
        <f t="shared" si="1"/>
        <v/>
      </c>
      <c r="D69" s="71"/>
      <c r="E69" s="36"/>
      <c r="F69" s="5"/>
      <c r="G69" s="36" t="s">
        <v>45</v>
      </c>
      <c r="H69" s="72"/>
      <c r="I69" s="72"/>
      <c r="J69" s="36"/>
      <c r="K69" s="71" t="str">
        <f t="shared" si="0"/>
        <v/>
      </c>
      <c r="L69" s="71"/>
      <c r="M69" s="4" t="str">
        <f t="shared" si="2"/>
        <v/>
      </c>
      <c r="N69" s="36"/>
      <c r="O69" s="5"/>
      <c r="P69" s="72"/>
      <c r="Q69" s="72"/>
      <c r="R69" s="73" t="str">
        <f t="shared" si="3"/>
        <v/>
      </c>
      <c r="S69" s="73"/>
      <c r="T69" s="74" t="str">
        <f t="shared" si="4"/>
        <v/>
      </c>
      <c r="U69" s="74"/>
    </row>
    <row r="70" spans="2:21" ht="15">
      <c r="B70" s="36">
        <v>62</v>
      </c>
      <c r="C70" s="71" t="str">
        <f t="shared" si="1"/>
        <v/>
      </c>
      <c r="D70" s="71"/>
      <c r="E70" s="36"/>
      <c r="F70" s="5"/>
      <c r="G70" s="36" t="s">
        <v>44</v>
      </c>
      <c r="H70" s="72"/>
      <c r="I70" s="72"/>
      <c r="J70" s="36"/>
      <c r="K70" s="71" t="str">
        <f t="shared" si="0"/>
        <v/>
      </c>
      <c r="L70" s="71"/>
      <c r="M70" s="4" t="str">
        <f t="shared" si="2"/>
        <v/>
      </c>
      <c r="N70" s="36"/>
      <c r="O70" s="5"/>
      <c r="P70" s="72"/>
      <c r="Q70" s="72"/>
      <c r="R70" s="73" t="str">
        <f t="shared" si="3"/>
        <v/>
      </c>
      <c r="S70" s="73"/>
      <c r="T70" s="74" t="str">
        <f t="shared" si="4"/>
        <v/>
      </c>
      <c r="U70" s="74"/>
    </row>
    <row r="71" spans="2:21" ht="15">
      <c r="B71" s="36">
        <v>63</v>
      </c>
      <c r="C71" s="71" t="str">
        <f t="shared" si="1"/>
        <v/>
      </c>
      <c r="D71" s="71"/>
      <c r="E71" s="36"/>
      <c r="F71" s="5"/>
      <c r="G71" s="36" t="s">
        <v>45</v>
      </c>
      <c r="H71" s="72"/>
      <c r="I71" s="72"/>
      <c r="J71" s="36"/>
      <c r="K71" s="71" t="str">
        <f t="shared" si="0"/>
        <v/>
      </c>
      <c r="L71" s="71"/>
      <c r="M71" s="4" t="str">
        <f t="shared" si="2"/>
        <v/>
      </c>
      <c r="N71" s="36"/>
      <c r="O71" s="5"/>
      <c r="P71" s="72"/>
      <c r="Q71" s="72"/>
      <c r="R71" s="73" t="str">
        <f t="shared" si="3"/>
        <v/>
      </c>
      <c r="S71" s="73"/>
      <c r="T71" s="74" t="str">
        <f t="shared" si="4"/>
        <v/>
      </c>
      <c r="U71" s="74"/>
    </row>
    <row r="72" spans="2:21" ht="15">
      <c r="B72" s="36">
        <v>64</v>
      </c>
      <c r="C72" s="71" t="str">
        <f t="shared" si="1"/>
        <v/>
      </c>
      <c r="D72" s="71"/>
      <c r="E72" s="36"/>
      <c r="F72" s="5"/>
      <c r="G72" s="36" t="s">
        <v>44</v>
      </c>
      <c r="H72" s="72"/>
      <c r="I72" s="72"/>
      <c r="J72" s="36"/>
      <c r="K72" s="71" t="str">
        <f t="shared" si="0"/>
        <v/>
      </c>
      <c r="L72" s="71"/>
      <c r="M72" s="4" t="str">
        <f t="shared" si="2"/>
        <v/>
      </c>
      <c r="N72" s="36"/>
      <c r="O72" s="5"/>
      <c r="P72" s="72"/>
      <c r="Q72" s="72"/>
      <c r="R72" s="73" t="str">
        <f t="shared" si="3"/>
        <v/>
      </c>
      <c r="S72" s="73"/>
      <c r="T72" s="74" t="str">
        <f t="shared" si="4"/>
        <v/>
      </c>
      <c r="U72" s="74"/>
    </row>
    <row r="73" spans="2:21" ht="15">
      <c r="B73" s="36">
        <v>65</v>
      </c>
      <c r="C73" s="71" t="str">
        <f t="shared" si="1"/>
        <v/>
      </c>
      <c r="D73" s="71"/>
      <c r="E73" s="36"/>
      <c r="F73" s="5"/>
      <c r="G73" s="36" t="s">
        <v>45</v>
      </c>
      <c r="H73" s="72"/>
      <c r="I73" s="72"/>
      <c r="J73" s="36"/>
      <c r="K73" s="71" t="str">
        <f t="shared" ref="K73:K108" si="5">IF(F73="","",C73*0.03)</f>
        <v/>
      </c>
      <c r="L73" s="71"/>
      <c r="M73" s="4" t="str">
        <f t="shared" si="2"/>
        <v/>
      </c>
      <c r="N73" s="36"/>
      <c r="O73" s="5"/>
      <c r="P73" s="72"/>
      <c r="Q73" s="72"/>
      <c r="R73" s="73" t="str">
        <f t="shared" si="3"/>
        <v/>
      </c>
      <c r="S73" s="73"/>
      <c r="T73" s="74" t="str">
        <f t="shared" si="4"/>
        <v/>
      </c>
      <c r="U73" s="74"/>
    </row>
    <row r="74" spans="2:21" ht="15">
      <c r="B74" s="36">
        <v>66</v>
      </c>
      <c r="C74" s="71" t="str">
        <f t="shared" ref="C74:C108" si="6">IF(R73="","",C73+R73)</f>
        <v/>
      </c>
      <c r="D74" s="71"/>
      <c r="E74" s="36"/>
      <c r="F74" s="5"/>
      <c r="G74" s="36" t="s">
        <v>45</v>
      </c>
      <c r="H74" s="72"/>
      <c r="I74" s="72"/>
      <c r="J74" s="36"/>
      <c r="K74" s="71" t="str">
        <f t="shared" si="5"/>
        <v/>
      </c>
      <c r="L74" s="71"/>
      <c r="M74" s="4" t="str">
        <f t="shared" ref="M74:M108" si="7">IF(J74="","",(K74/J74)/1000)</f>
        <v/>
      </c>
      <c r="N74" s="36"/>
      <c r="O74" s="5"/>
      <c r="P74" s="72"/>
      <c r="Q74" s="72"/>
      <c r="R74" s="73" t="str">
        <f t="shared" ref="R74:R108" si="8">IF(O74="","",(IF(G74="売",H74-P74,P74-H74))*M74*100000)</f>
        <v/>
      </c>
      <c r="S74" s="73"/>
      <c r="T74" s="74" t="str">
        <f t="shared" ref="T74:T108" si="9">IF(O74="","",IF(R74&lt;0,J74*(-1),IF(G74="買",(P74-H74)*100,(H74-P74)*100)))</f>
        <v/>
      </c>
      <c r="U74" s="74"/>
    </row>
    <row r="75" spans="2:21" ht="15">
      <c r="B75" s="36">
        <v>67</v>
      </c>
      <c r="C75" s="71" t="str">
        <f t="shared" si="6"/>
        <v/>
      </c>
      <c r="D75" s="71"/>
      <c r="E75" s="36"/>
      <c r="F75" s="5"/>
      <c r="G75" s="36" t="s">
        <v>44</v>
      </c>
      <c r="H75" s="72"/>
      <c r="I75" s="72"/>
      <c r="J75" s="36"/>
      <c r="K75" s="71" t="str">
        <f t="shared" si="5"/>
        <v/>
      </c>
      <c r="L75" s="71"/>
      <c r="M75" s="4" t="str">
        <f t="shared" si="7"/>
        <v/>
      </c>
      <c r="N75" s="36"/>
      <c r="O75" s="5"/>
      <c r="P75" s="72"/>
      <c r="Q75" s="72"/>
      <c r="R75" s="73" t="str">
        <f t="shared" si="8"/>
        <v/>
      </c>
      <c r="S75" s="73"/>
      <c r="T75" s="74" t="str">
        <f t="shared" si="9"/>
        <v/>
      </c>
      <c r="U75" s="74"/>
    </row>
    <row r="76" spans="2:21" ht="15">
      <c r="B76" s="36">
        <v>68</v>
      </c>
      <c r="C76" s="71" t="str">
        <f t="shared" si="6"/>
        <v/>
      </c>
      <c r="D76" s="71"/>
      <c r="E76" s="36"/>
      <c r="F76" s="5"/>
      <c r="G76" s="36" t="s">
        <v>44</v>
      </c>
      <c r="H76" s="72"/>
      <c r="I76" s="72"/>
      <c r="J76" s="36"/>
      <c r="K76" s="71" t="str">
        <f t="shared" si="5"/>
        <v/>
      </c>
      <c r="L76" s="71"/>
      <c r="M76" s="4" t="str">
        <f t="shared" si="7"/>
        <v/>
      </c>
      <c r="N76" s="36"/>
      <c r="O76" s="5"/>
      <c r="P76" s="72"/>
      <c r="Q76" s="72"/>
      <c r="R76" s="73" t="str">
        <f t="shared" si="8"/>
        <v/>
      </c>
      <c r="S76" s="73"/>
      <c r="T76" s="74" t="str">
        <f t="shared" si="9"/>
        <v/>
      </c>
      <c r="U76" s="74"/>
    </row>
    <row r="77" spans="2:21" ht="15">
      <c r="B77" s="36">
        <v>69</v>
      </c>
      <c r="C77" s="71" t="str">
        <f t="shared" si="6"/>
        <v/>
      </c>
      <c r="D77" s="71"/>
      <c r="E77" s="36"/>
      <c r="F77" s="5"/>
      <c r="G77" s="36" t="s">
        <v>44</v>
      </c>
      <c r="H77" s="72"/>
      <c r="I77" s="72"/>
      <c r="J77" s="36"/>
      <c r="K77" s="71" t="str">
        <f t="shared" si="5"/>
        <v/>
      </c>
      <c r="L77" s="71"/>
      <c r="M77" s="4" t="str">
        <f t="shared" si="7"/>
        <v/>
      </c>
      <c r="N77" s="36"/>
      <c r="O77" s="5"/>
      <c r="P77" s="72"/>
      <c r="Q77" s="72"/>
      <c r="R77" s="73" t="str">
        <f t="shared" si="8"/>
        <v/>
      </c>
      <c r="S77" s="73"/>
      <c r="T77" s="74" t="str">
        <f t="shared" si="9"/>
        <v/>
      </c>
      <c r="U77" s="74"/>
    </row>
    <row r="78" spans="2:21" ht="15">
      <c r="B78" s="36">
        <v>70</v>
      </c>
      <c r="C78" s="71" t="str">
        <f t="shared" si="6"/>
        <v/>
      </c>
      <c r="D78" s="71"/>
      <c r="E78" s="36"/>
      <c r="F78" s="5"/>
      <c r="G78" s="36" t="s">
        <v>45</v>
      </c>
      <c r="H78" s="72"/>
      <c r="I78" s="72"/>
      <c r="J78" s="36"/>
      <c r="K78" s="71" t="str">
        <f t="shared" si="5"/>
        <v/>
      </c>
      <c r="L78" s="71"/>
      <c r="M78" s="4" t="str">
        <f t="shared" si="7"/>
        <v/>
      </c>
      <c r="N78" s="36"/>
      <c r="O78" s="5"/>
      <c r="P78" s="72"/>
      <c r="Q78" s="72"/>
      <c r="R78" s="73" t="str">
        <f t="shared" si="8"/>
        <v/>
      </c>
      <c r="S78" s="73"/>
      <c r="T78" s="74" t="str">
        <f t="shared" si="9"/>
        <v/>
      </c>
      <c r="U78" s="74"/>
    </row>
    <row r="79" spans="2:21" ht="15">
      <c r="B79" s="36">
        <v>71</v>
      </c>
      <c r="C79" s="71" t="str">
        <f t="shared" si="6"/>
        <v/>
      </c>
      <c r="D79" s="71"/>
      <c r="E79" s="36"/>
      <c r="F79" s="5"/>
      <c r="G79" s="36" t="s">
        <v>44</v>
      </c>
      <c r="H79" s="72"/>
      <c r="I79" s="72"/>
      <c r="J79" s="36"/>
      <c r="K79" s="71" t="str">
        <f t="shared" si="5"/>
        <v/>
      </c>
      <c r="L79" s="71"/>
      <c r="M79" s="4" t="str">
        <f t="shared" si="7"/>
        <v/>
      </c>
      <c r="N79" s="36"/>
      <c r="O79" s="5"/>
      <c r="P79" s="72"/>
      <c r="Q79" s="72"/>
      <c r="R79" s="73" t="str">
        <f t="shared" si="8"/>
        <v/>
      </c>
      <c r="S79" s="73"/>
      <c r="T79" s="74" t="str">
        <f t="shared" si="9"/>
        <v/>
      </c>
      <c r="U79" s="74"/>
    </row>
    <row r="80" spans="2:21" ht="15">
      <c r="B80" s="36">
        <v>72</v>
      </c>
      <c r="C80" s="71" t="str">
        <f t="shared" si="6"/>
        <v/>
      </c>
      <c r="D80" s="71"/>
      <c r="E80" s="36"/>
      <c r="F80" s="5"/>
      <c r="G80" s="36" t="s">
        <v>45</v>
      </c>
      <c r="H80" s="72"/>
      <c r="I80" s="72"/>
      <c r="J80" s="36"/>
      <c r="K80" s="71" t="str">
        <f t="shared" si="5"/>
        <v/>
      </c>
      <c r="L80" s="71"/>
      <c r="M80" s="4" t="str">
        <f t="shared" si="7"/>
        <v/>
      </c>
      <c r="N80" s="36"/>
      <c r="O80" s="5"/>
      <c r="P80" s="72"/>
      <c r="Q80" s="72"/>
      <c r="R80" s="73" t="str">
        <f t="shared" si="8"/>
        <v/>
      </c>
      <c r="S80" s="73"/>
      <c r="T80" s="74" t="str">
        <f t="shared" si="9"/>
        <v/>
      </c>
      <c r="U80" s="74"/>
    </row>
    <row r="81" spans="2:21" ht="15">
      <c r="B81" s="36">
        <v>73</v>
      </c>
      <c r="C81" s="71" t="str">
        <f t="shared" si="6"/>
        <v/>
      </c>
      <c r="D81" s="71"/>
      <c r="E81" s="36"/>
      <c r="F81" s="5"/>
      <c r="G81" s="36" t="s">
        <v>44</v>
      </c>
      <c r="H81" s="72"/>
      <c r="I81" s="72"/>
      <c r="J81" s="36"/>
      <c r="K81" s="71" t="str">
        <f t="shared" si="5"/>
        <v/>
      </c>
      <c r="L81" s="71"/>
      <c r="M81" s="4" t="str">
        <f t="shared" si="7"/>
        <v/>
      </c>
      <c r="N81" s="36"/>
      <c r="O81" s="5"/>
      <c r="P81" s="72"/>
      <c r="Q81" s="72"/>
      <c r="R81" s="73" t="str">
        <f t="shared" si="8"/>
        <v/>
      </c>
      <c r="S81" s="73"/>
      <c r="T81" s="74" t="str">
        <f t="shared" si="9"/>
        <v/>
      </c>
      <c r="U81" s="74"/>
    </row>
    <row r="82" spans="2:21" ht="15">
      <c r="B82" s="36">
        <v>74</v>
      </c>
      <c r="C82" s="71" t="str">
        <f t="shared" si="6"/>
        <v/>
      </c>
      <c r="D82" s="71"/>
      <c r="E82" s="36"/>
      <c r="F82" s="5"/>
      <c r="G82" s="36" t="s">
        <v>44</v>
      </c>
      <c r="H82" s="72"/>
      <c r="I82" s="72"/>
      <c r="J82" s="36"/>
      <c r="K82" s="71" t="str">
        <f t="shared" si="5"/>
        <v/>
      </c>
      <c r="L82" s="71"/>
      <c r="M82" s="4" t="str">
        <f t="shared" si="7"/>
        <v/>
      </c>
      <c r="N82" s="36"/>
      <c r="O82" s="5"/>
      <c r="P82" s="72"/>
      <c r="Q82" s="72"/>
      <c r="R82" s="73" t="str">
        <f t="shared" si="8"/>
        <v/>
      </c>
      <c r="S82" s="73"/>
      <c r="T82" s="74" t="str">
        <f t="shared" si="9"/>
        <v/>
      </c>
      <c r="U82" s="74"/>
    </row>
    <row r="83" spans="2:21" ht="15">
      <c r="B83" s="36">
        <v>75</v>
      </c>
      <c r="C83" s="71" t="str">
        <f t="shared" si="6"/>
        <v/>
      </c>
      <c r="D83" s="71"/>
      <c r="E83" s="36"/>
      <c r="F83" s="5"/>
      <c r="G83" s="36" t="s">
        <v>44</v>
      </c>
      <c r="H83" s="72"/>
      <c r="I83" s="72"/>
      <c r="J83" s="36"/>
      <c r="K83" s="71" t="str">
        <f t="shared" si="5"/>
        <v/>
      </c>
      <c r="L83" s="71"/>
      <c r="M83" s="4" t="str">
        <f t="shared" si="7"/>
        <v/>
      </c>
      <c r="N83" s="36"/>
      <c r="O83" s="5"/>
      <c r="P83" s="72"/>
      <c r="Q83" s="72"/>
      <c r="R83" s="73" t="str">
        <f t="shared" si="8"/>
        <v/>
      </c>
      <c r="S83" s="73"/>
      <c r="T83" s="74" t="str">
        <f t="shared" si="9"/>
        <v/>
      </c>
      <c r="U83" s="74"/>
    </row>
    <row r="84" spans="2:21" ht="15">
      <c r="B84" s="36">
        <v>76</v>
      </c>
      <c r="C84" s="71" t="str">
        <f t="shared" si="6"/>
        <v/>
      </c>
      <c r="D84" s="71"/>
      <c r="E84" s="36"/>
      <c r="F84" s="5"/>
      <c r="G84" s="36" t="s">
        <v>44</v>
      </c>
      <c r="H84" s="72"/>
      <c r="I84" s="72"/>
      <c r="J84" s="36"/>
      <c r="K84" s="71" t="str">
        <f t="shared" si="5"/>
        <v/>
      </c>
      <c r="L84" s="71"/>
      <c r="M84" s="4" t="str">
        <f t="shared" si="7"/>
        <v/>
      </c>
      <c r="N84" s="36"/>
      <c r="O84" s="5"/>
      <c r="P84" s="72"/>
      <c r="Q84" s="72"/>
      <c r="R84" s="73" t="str">
        <f t="shared" si="8"/>
        <v/>
      </c>
      <c r="S84" s="73"/>
      <c r="T84" s="74" t="str">
        <f t="shared" si="9"/>
        <v/>
      </c>
      <c r="U84" s="74"/>
    </row>
    <row r="85" spans="2:21" ht="15">
      <c r="B85" s="36">
        <v>77</v>
      </c>
      <c r="C85" s="71" t="str">
        <f t="shared" si="6"/>
        <v/>
      </c>
      <c r="D85" s="71"/>
      <c r="E85" s="36"/>
      <c r="F85" s="5"/>
      <c r="G85" s="36" t="s">
        <v>45</v>
      </c>
      <c r="H85" s="72"/>
      <c r="I85" s="72"/>
      <c r="J85" s="36"/>
      <c r="K85" s="71" t="str">
        <f t="shared" si="5"/>
        <v/>
      </c>
      <c r="L85" s="71"/>
      <c r="M85" s="4" t="str">
        <f t="shared" si="7"/>
        <v/>
      </c>
      <c r="N85" s="36"/>
      <c r="O85" s="5"/>
      <c r="P85" s="72"/>
      <c r="Q85" s="72"/>
      <c r="R85" s="73" t="str">
        <f t="shared" si="8"/>
        <v/>
      </c>
      <c r="S85" s="73"/>
      <c r="T85" s="74" t="str">
        <f t="shared" si="9"/>
        <v/>
      </c>
      <c r="U85" s="74"/>
    </row>
    <row r="86" spans="2:21" ht="15">
      <c r="B86" s="36">
        <v>78</v>
      </c>
      <c r="C86" s="71" t="str">
        <f t="shared" si="6"/>
        <v/>
      </c>
      <c r="D86" s="71"/>
      <c r="E86" s="36"/>
      <c r="F86" s="5"/>
      <c r="G86" s="36" t="s">
        <v>44</v>
      </c>
      <c r="H86" s="72"/>
      <c r="I86" s="72"/>
      <c r="J86" s="36"/>
      <c r="K86" s="71" t="str">
        <f t="shared" si="5"/>
        <v/>
      </c>
      <c r="L86" s="71"/>
      <c r="M86" s="4" t="str">
        <f t="shared" si="7"/>
        <v/>
      </c>
      <c r="N86" s="36"/>
      <c r="O86" s="5"/>
      <c r="P86" s="72"/>
      <c r="Q86" s="72"/>
      <c r="R86" s="73" t="str">
        <f t="shared" si="8"/>
        <v/>
      </c>
      <c r="S86" s="73"/>
      <c r="T86" s="74" t="str">
        <f t="shared" si="9"/>
        <v/>
      </c>
      <c r="U86" s="74"/>
    </row>
    <row r="87" spans="2:21" ht="15">
      <c r="B87" s="36">
        <v>79</v>
      </c>
      <c r="C87" s="71" t="str">
        <f t="shared" si="6"/>
        <v/>
      </c>
      <c r="D87" s="71"/>
      <c r="E87" s="36"/>
      <c r="F87" s="5"/>
      <c r="G87" s="36" t="s">
        <v>45</v>
      </c>
      <c r="H87" s="72"/>
      <c r="I87" s="72"/>
      <c r="J87" s="36"/>
      <c r="K87" s="71" t="str">
        <f t="shared" si="5"/>
        <v/>
      </c>
      <c r="L87" s="71"/>
      <c r="M87" s="4" t="str">
        <f t="shared" si="7"/>
        <v/>
      </c>
      <c r="N87" s="36"/>
      <c r="O87" s="5"/>
      <c r="P87" s="72"/>
      <c r="Q87" s="72"/>
      <c r="R87" s="73" t="str">
        <f t="shared" si="8"/>
        <v/>
      </c>
      <c r="S87" s="73"/>
      <c r="T87" s="74" t="str">
        <f t="shared" si="9"/>
        <v/>
      </c>
      <c r="U87" s="74"/>
    </row>
    <row r="88" spans="2:21" ht="15">
      <c r="B88" s="36">
        <v>80</v>
      </c>
      <c r="C88" s="71" t="str">
        <f t="shared" si="6"/>
        <v/>
      </c>
      <c r="D88" s="71"/>
      <c r="E88" s="36"/>
      <c r="F88" s="5"/>
      <c r="G88" s="36" t="s">
        <v>45</v>
      </c>
      <c r="H88" s="72"/>
      <c r="I88" s="72"/>
      <c r="J88" s="36"/>
      <c r="K88" s="71" t="str">
        <f t="shared" si="5"/>
        <v/>
      </c>
      <c r="L88" s="71"/>
      <c r="M88" s="4" t="str">
        <f t="shared" si="7"/>
        <v/>
      </c>
      <c r="N88" s="36"/>
      <c r="O88" s="5"/>
      <c r="P88" s="72"/>
      <c r="Q88" s="72"/>
      <c r="R88" s="73" t="str">
        <f t="shared" si="8"/>
        <v/>
      </c>
      <c r="S88" s="73"/>
      <c r="T88" s="74" t="str">
        <f t="shared" si="9"/>
        <v/>
      </c>
      <c r="U88" s="74"/>
    </row>
    <row r="89" spans="2:21" ht="15">
      <c r="B89" s="36">
        <v>81</v>
      </c>
      <c r="C89" s="71" t="str">
        <f t="shared" si="6"/>
        <v/>
      </c>
      <c r="D89" s="71"/>
      <c r="E89" s="36"/>
      <c r="F89" s="5"/>
      <c r="G89" s="36" t="s">
        <v>45</v>
      </c>
      <c r="H89" s="72"/>
      <c r="I89" s="72"/>
      <c r="J89" s="36"/>
      <c r="K89" s="71" t="str">
        <f t="shared" si="5"/>
        <v/>
      </c>
      <c r="L89" s="71"/>
      <c r="M89" s="4" t="str">
        <f t="shared" si="7"/>
        <v/>
      </c>
      <c r="N89" s="36"/>
      <c r="O89" s="5"/>
      <c r="P89" s="72"/>
      <c r="Q89" s="72"/>
      <c r="R89" s="73" t="str">
        <f t="shared" si="8"/>
        <v/>
      </c>
      <c r="S89" s="73"/>
      <c r="T89" s="74" t="str">
        <f t="shared" si="9"/>
        <v/>
      </c>
      <c r="U89" s="74"/>
    </row>
    <row r="90" spans="2:21" ht="15">
      <c r="B90" s="36">
        <v>82</v>
      </c>
      <c r="C90" s="71" t="str">
        <f t="shared" si="6"/>
        <v/>
      </c>
      <c r="D90" s="71"/>
      <c r="E90" s="36"/>
      <c r="F90" s="5"/>
      <c r="G90" s="36" t="s">
        <v>45</v>
      </c>
      <c r="H90" s="72"/>
      <c r="I90" s="72"/>
      <c r="J90" s="36"/>
      <c r="K90" s="71" t="str">
        <f t="shared" si="5"/>
        <v/>
      </c>
      <c r="L90" s="71"/>
      <c r="M90" s="4" t="str">
        <f t="shared" si="7"/>
        <v/>
      </c>
      <c r="N90" s="36"/>
      <c r="O90" s="5"/>
      <c r="P90" s="72"/>
      <c r="Q90" s="72"/>
      <c r="R90" s="73" t="str">
        <f t="shared" si="8"/>
        <v/>
      </c>
      <c r="S90" s="73"/>
      <c r="T90" s="74" t="str">
        <f t="shared" si="9"/>
        <v/>
      </c>
      <c r="U90" s="74"/>
    </row>
    <row r="91" spans="2:21" ht="15">
      <c r="B91" s="36">
        <v>83</v>
      </c>
      <c r="C91" s="71" t="str">
        <f t="shared" si="6"/>
        <v/>
      </c>
      <c r="D91" s="71"/>
      <c r="E91" s="36"/>
      <c r="F91" s="5"/>
      <c r="G91" s="36" t="s">
        <v>45</v>
      </c>
      <c r="H91" s="72"/>
      <c r="I91" s="72"/>
      <c r="J91" s="36"/>
      <c r="K91" s="71" t="str">
        <f t="shared" si="5"/>
        <v/>
      </c>
      <c r="L91" s="71"/>
      <c r="M91" s="4" t="str">
        <f t="shared" si="7"/>
        <v/>
      </c>
      <c r="N91" s="36"/>
      <c r="O91" s="5"/>
      <c r="P91" s="72"/>
      <c r="Q91" s="72"/>
      <c r="R91" s="73" t="str">
        <f t="shared" si="8"/>
        <v/>
      </c>
      <c r="S91" s="73"/>
      <c r="T91" s="74" t="str">
        <f t="shared" si="9"/>
        <v/>
      </c>
      <c r="U91" s="74"/>
    </row>
    <row r="92" spans="2:21" ht="15">
      <c r="B92" s="36">
        <v>84</v>
      </c>
      <c r="C92" s="71" t="str">
        <f t="shared" si="6"/>
        <v/>
      </c>
      <c r="D92" s="71"/>
      <c r="E92" s="36"/>
      <c r="F92" s="5"/>
      <c r="G92" s="36" t="s">
        <v>44</v>
      </c>
      <c r="H92" s="72"/>
      <c r="I92" s="72"/>
      <c r="J92" s="36"/>
      <c r="K92" s="71" t="str">
        <f t="shared" si="5"/>
        <v/>
      </c>
      <c r="L92" s="71"/>
      <c r="M92" s="4" t="str">
        <f t="shared" si="7"/>
        <v/>
      </c>
      <c r="N92" s="36"/>
      <c r="O92" s="5"/>
      <c r="P92" s="72"/>
      <c r="Q92" s="72"/>
      <c r="R92" s="73" t="str">
        <f t="shared" si="8"/>
        <v/>
      </c>
      <c r="S92" s="73"/>
      <c r="T92" s="74" t="str">
        <f t="shared" si="9"/>
        <v/>
      </c>
      <c r="U92" s="74"/>
    </row>
    <row r="93" spans="2:21" ht="15">
      <c r="B93" s="36">
        <v>85</v>
      </c>
      <c r="C93" s="71" t="str">
        <f t="shared" si="6"/>
        <v/>
      </c>
      <c r="D93" s="71"/>
      <c r="E93" s="36"/>
      <c r="F93" s="5"/>
      <c r="G93" s="36" t="s">
        <v>45</v>
      </c>
      <c r="H93" s="72"/>
      <c r="I93" s="72"/>
      <c r="J93" s="36"/>
      <c r="K93" s="71" t="str">
        <f t="shared" si="5"/>
        <v/>
      </c>
      <c r="L93" s="71"/>
      <c r="M93" s="4" t="str">
        <f t="shared" si="7"/>
        <v/>
      </c>
      <c r="N93" s="36"/>
      <c r="O93" s="5"/>
      <c r="P93" s="72"/>
      <c r="Q93" s="72"/>
      <c r="R93" s="73" t="str">
        <f t="shared" si="8"/>
        <v/>
      </c>
      <c r="S93" s="73"/>
      <c r="T93" s="74" t="str">
        <f t="shared" si="9"/>
        <v/>
      </c>
      <c r="U93" s="74"/>
    </row>
    <row r="94" spans="2:21" ht="15">
      <c r="B94" s="36">
        <v>86</v>
      </c>
      <c r="C94" s="71" t="str">
        <f t="shared" si="6"/>
        <v/>
      </c>
      <c r="D94" s="71"/>
      <c r="E94" s="36"/>
      <c r="F94" s="5"/>
      <c r="G94" s="36" t="s">
        <v>44</v>
      </c>
      <c r="H94" s="72"/>
      <c r="I94" s="72"/>
      <c r="J94" s="36"/>
      <c r="K94" s="71" t="str">
        <f t="shared" si="5"/>
        <v/>
      </c>
      <c r="L94" s="71"/>
      <c r="M94" s="4" t="str">
        <f t="shared" si="7"/>
        <v/>
      </c>
      <c r="N94" s="36"/>
      <c r="O94" s="5"/>
      <c r="P94" s="72"/>
      <c r="Q94" s="72"/>
      <c r="R94" s="73" t="str">
        <f t="shared" si="8"/>
        <v/>
      </c>
      <c r="S94" s="73"/>
      <c r="T94" s="74" t="str">
        <f t="shared" si="9"/>
        <v/>
      </c>
      <c r="U94" s="74"/>
    </row>
    <row r="95" spans="2:21" ht="15">
      <c r="B95" s="36">
        <v>87</v>
      </c>
      <c r="C95" s="71" t="str">
        <f t="shared" si="6"/>
        <v/>
      </c>
      <c r="D95" s="71"/>
      <c r="E95" s="36"/>
      <c r="F95" s="5"/>
      <c r="G95" s="36" t="s">
        <v>45</v>
      </c>
      <c r="H95" s="72"/>
      <c r="I95" s="72"/>
      <c r="J95" s="36"/>
      <c r="K95" s="71" t="str">
        <f t="shared" si="5"/>
        <v/>
      </c>
      <c r="L95" s="71"/>
      <c r="M95" s="4" t="str">
        <f t="shared" si="7"/>
        <v/>
      </c>
      <c r="N95" s="36"/>
      <c r="O95" s="5"/>
      <c r="P95" s="72"/>
      <c r="Q95" s="72"/>
      <c r="R95" s="73" t="str">
        <f t="shared" si="8"/>
        <v/>
      </c>
      <c r="S95" s="73"/>
      <c r="T95" s="74" t="str">
        <f t="shared" si="9"/>
        <v/>
      </c>
      <c r="U95" s="74"/>
    </row>
    <row r="96" spans="2:21" ht="15">
      <c r="B96" s="36">
        <v>88</v>
      </c>
      <c r="C96" s="71" t="str">
        <f t="shared" si="6"/>
        <v/>
      </c>
      <c r="D96" s="71"/>
      <c r="E96" s="36"/>
      <c r="F96" s="5"/>
      <c r="G96" s="36" t="s">
        <v>44</v>
      </c>
      <c r="H96" s="72"/>
      <c r="I96" s="72"/>
      <c r="J96" s="36"/>
      <c r="K96" s="71" t="str">
        <f t="shared" si="5"/>
        <v/>
      </c>
      <c r="L96" s="71"/>
      <c r="M96" s="4" t="str">
        <f t="shared" si="7"/>
        <v/>
      </c>
      <c r="N96" s="36"/>
      <c r="O96" s="5"/>
      <c r="P96" s="72"/>
      <c r="Q96" s="72"/>
      <c r="R96" s="73" t="str">
        <f t="shared" si="8"/>
        <v/>
      </c>
      <c r="S96" s="73"/>
      <c r="T96" s="74" t="str">
        <f t="shared" si="9"/>
        <v/>
      </c>
      <c r="U96" s="74"/>
    </row>
    <row r="97" spans="2:21" ht="15">
      <c r="B97" s="36">
        <v>89</v>
      </c>
      <c r="C97" s="71" t="str">
        <f t="shared" si="6"/>
        <v/>
      </c>
      <c r="D97" s="71"/>
      <c r="E97" s="36"/>
      <c r="F97" s="5"/>
      <c r="G97" s="36" t="s">
        <v>45</v>
      </c>
      <c r="H97" s="72"/>
      <c r="I97" s="72"/>
      <c r="J97" s="36"/>
      <c r="K97" s="71" t="str">
        <f t="shared" si="5"/>
        <v/>
      </c>
      <c r="L97" s="71"/>
      <c r="M97" s="4" t="str">
        <f t="shared" si="7"/>
        <v/>
      </c>
      <c r="N97" s="36"/>
      <c r="O97" s="5"/>
      <c r="P97" s="72"/>
      <c r="Q97" s="72"/>
      <c r="R97" s="73" t="str">
        <f t="shared" si="8"/>
        <v/>
      </c>
      <c r="S97" s="73"/>
      <c r="T97" s="74" t="str">
        <f t="shared" si="9"/>
        <v/>
      </c>
      <c r="U97" s="74"/>
    </row>
    <row r="98" spans="2:21" ht="15">
      <c r="B98" s="36">
        <v>90</v>
      </c>
      <c r="C98" s="71" t="str">
        <f t="shared" si="6"/>
        <v/>
      </c>
      <c r="D98" s="71"/>
      <c r="E98" s="36"/>
      <c r="F98" s="5"/>
      <c r="G98" s="36" t="s">
        <v>44</v>
      </c>
      <c r="H98" s="72"/>
      <c r="I98" s="72"/>
      <c r="J98" s="36"/>
      <c r="K98" s="71" t="str">
        <f t="shared" si="5"/>
        <v/>
      </c>
      <c r="L98" s="71"/>
      <c r="M98" s="4" t="str">
        <f t="shared" si="7"/>
        <v/>
      </c>
      <c r="N98" s="36"/>
      <c r="O98" s="5"/>
      <c r="P98" s="72"/>
      <c r="Q98" s="72"/>
      <c r="R98" s="73" t="str">
        <f t="shared" si="8"/>
        <v/>
      </c>
      <c r="S98" s="73"/>
      <c r="T98" s="74" t="str">
        <f t="shared" si="9"/>
        <v/>
      </c>
      <c r="U98" s="74"/>
    </row>
    <row r="99" spans="2:21" ht="15">
      <c r="B99" s="36">
        <v>91</v>
      </c>
      <c r="C99" s="71" t="str">
        <f t="shared" si="6"/>
        <v/>
      </c>
      <c r="D99" s="71"/>
      <c r="E99" s="36"/>
      <c r="F99" s="5"/>
      <c r="G99" s="36" t="s">
        <v>45</v>
      </c>
      <c r="H99" s="72"/>
      <c r="I99" s="72"/>
      <c r="J99" s="36"/>
      <c r="K99" s="71" t="str">
        <f t="shared" si="5"/>
        <v/>
      </c>
      <c r="L99" s="71"/>
      <c r="M99" s="4" t="str">
        <f t="shared" si="7"/>
        <v/>
      </c>
      <c r="N99" s="36"/>
      <c r="O99" s="5"/>
      <c r="P99" s="72"/>
      <c r="Q99" s="72"/>
      <c r="R99" s="73" t="str">
        <f t="shared" si="8"/>
        <v/>
      </c>
      <c r="S99" s="73"/>
      <c r="T99" s="74" t="str">
        <f t="shared" si="9"/>
        <v/>
      </c>
      <c r="U99" s="74"/>
    </row>
    <row r="100" spans="2:21" ht="15">
      <c r="B100" s="36">
        <v>92</v>
      </c>
      <c r="C100" s="71" t="str">
        <f t="shared" si="6"/>
        <v/>
      </c>
      <c r="D100" s="71"/>
      <c r="E100" s="36"/>
      <c r="F100" s="5"/>
      <c r="G100" s="36" t="s">
        <v>45</v>
      </c>
      <c r="H100" s="72"/>
      <c r="I100" s="72"/>
      <c r="J100" s="36"/>
      <c r="K100" s="71" t="str">
        <f t="shared" si="5"/>
        <v/>
      </c>
      <c r="L100" s="71"/>
      <c r="M100" s="4" t="str">
        <f t="shared" si="7"/>
        <v/>
      </c>
      <c r="N100" s="36"/>
      <c r="O100" s="5"/>
      <c r="P100" s="72"/>
      <c r="Q100" s="72"/>
      <c r="R100" s="73" t="str">
        <f t="shared" si="8"/>
        <v/>
      </c>
      <c r="S100" s="73"/>
      <c r="T100" s="74" t="str">
        <f t="shared" si="9"/>
        <v/>
      </c>
      <c r="U100" s="74"/>
    </row>
    <row r="101" spans="2:21" ht="15">
      <c r="B101" s="36">
        <v>93</v>
      </c>
      <c r="C101" s="71" t="str">
        <f t="shared" si="6"/>
        <v/>
      </c>
      <c r="D101" s="71"/>
      <c r="E101" s="36"/>
      <c r="F101" s="5"/>
      <c r="G101" s="36" t="s">
        <v>44</v>
      </c>
      <c r="H101" s="72"/>
      <c r="I101" s="72"/>
      <c r="J101" s="36"/>
      <c r="K101" s="71" t="str">
        <f t="shared" si="5"/>
        <v/>
      </c>
      <c r="L101" s="71"/>
      <c r="M101" s="4" t="str">
        <f t="shared" si="7"/>
        <v/>
      </c>
      <c r="N101" s="36"/>
      <c r="O101" s="5"/>
      <c r="P101" s="72"/>
      <c r="Q101" s="72"/>
      <c r="R101" s="73" t="str">
        <f t="shared" si="8"/>
        <v/>
      </c>
      <c r="S101" s="73"/>
      <c r="T101" s="74" t="str">
        <f t="shared" si="9"/>
        <v/>
      </c>
      <c r="U101" s="74"/>
    </row>
    <row r="102" spans="2:21" ht="15">
      <c r="B102" s="36">
        <v>94</v>
      </c>
      <c r="C102" s="71" t="str">
        <f t="shared" si="6"/>
        <v/>
      </c>
      <c r="D102" s="71"/>
      <c r="E102" s="36"/>
      <c r="F102" s="5"/>
      <c r="G102" s="36" t="s">
        <v>44</v>
      </c>
      <c r="H102" s="72"/>
      <c r="I102" s="72"/>
      <c r="J102" s="36"/>
      <c r="K102" s="71" t="str">
        <f t="shared" si="5"/>
        <v/>
      </c>
      <c r="L102" s="71"/>
      <c r="M102" s="4" t="str">
        <f t="shared" si="7"/>
        <v/>
      </c>
      <c r="N102" s="36"/>
      <c r="O102" s="5"/>
      <c r="P102" s="72"/>
      <c r="Q102" s="72"/>
      <c r="R102" s="73" t="str">
        <f t="shared" si="8"/>
        <v/>
      </c>
      <c r="S102" s="73"/>
      <c r="T102" s="74" t="str">
        <f t="shared" si="9"/>
        <v/>
      </c>
      <c r="U102" s="74"/>
    </row>
    <row r="103" spans="2:21" ht="15">
      <c r="B103" s="36">
        <v>95</v>
      </c>
      <c r="C103" s="71" t="str">
        <f t="shared" si="6"/>
        <v/>
      </c>
      <c r="D103" s="71"/>
      <c r="E103" s="36"/>
      <c r="F103" s="5"/>
      <c r="G103" s="36" t="s">
        <v>44</v>
      </c>
      <c r="H103" s="72"/>
      <c r="I103" s="72"/>
      <c r="J103" s="36"/>
      <c r="K103" s="71" t="str">
        <f t="shared" si="5"/>
        <v/>
      </c>
      <c r="L103" s="71"/>
      <c r="M103" s="4" t="str">
        <f t="shared" si="7"/>
        <v/>
      </c>
      <c r="N103" s="36"/>
      <c r="O103" s="5"/>
      <c r="P103" s="72"/>
      <c r="Q103" s="72"/>
      <c r="R103" s="73" t="str">
        <f t="shared" si="8"/>
        <v/>
      </c>
      <c r="S103" s="73"/>
      <c r="T103" s="74" t="str">
        <f t="shared" si="9"/>
        <v/>
      </c>
      <c r="U103" s="74"/>
    </row>
    <row r="104" spans="2:21" ht="15">
      <c r="B104" s="36">
        <v>96</v>
      </c>
      <c r="C104" s="71" t="str">
        <f t="shared" si="6"/>
        <v/>
      </c>
      <c r="D104" s="71"/>
      <c r="E104" s="36"/>
      <c r="F104" s="5"/>
      <c r="G104" s="36" t="s">
        <v>45</v>
      </c>
      <c r="H104" s="72"/>
      <c r="I104" s="72"/>
      <c r="J104" s="36"/>
      <c r="K104" s="71" t="str">
        <f t="shared" si="5"/>
        <v/>
      </c>
      <c r="L104" s="71"/>
      <c r="M104" s="4" t="str">
        <f t="shared" si="7"/>
        <v/>
      </c>
      <c r="N104" s="36"/>
      <c r="O104" s="5"/>
      <c r="P104" s="72"/>
      <c r="Q104" s="72"/>
      <c r="R104" s="73" t="str">
        <f t="shared" si="8"/>
        <v/>
      </c>
      <c r="S104" s="73"/>
      <c r="T104" s="74" t="str">
        <f t="shared" si="9"/>
        <v/>
      </c>
      <c r="U104" s="74"/>
    </row>
    <row r="105" spans="2:21" ht="15">
      <c r="B105" s="36">
        <v>97</v>
      </c>
      <c r="C105" s="71" t="str">
        <f t="shared" si="6"/>
        <v/>
      </c>
      <c r="D105" s="71"/>
      <c r="E105" s="36"/>
      <c r="F105" s="5"/>
      <c r="G105" s="36" t="s">
        <v>44</v>
      </c>
      <c r="H105" s="72"/>
      <c r="I105" s="72"/>
      <c r="J105" s="36"/>
      <c r="K105" s="71" t="str">
        <f t="shared" si="5"/>
        <v/>
      </c>
      <c r="L105" s="71"/>
      <c r="M105" s="4" t="str">
        <f t="shared" si="7"/>
        <v/>
      </c>
      <c r="N105" s="36"/>
      <c r="O105" s="5"/>
      <c r="P105" s="72"/>
      <c r="Q105" s="72"/>
      <c r="R105" s="73" t="str">
        <f t="shared" si="8"/>
        <v/>
      </c>
      <c r="S105" s="73"/>
      <c r="T105" s="74" t="str">
        <f t="shared" si="9"/>
        <v/>
      </c>
      <c r="U105" s="74"/>
    </row>
    <row r="106" spans="2:21" ht="15">
      <c r="B106" s="36">
        <v>98</v>
      </c>
      <c r="C106" s="71" t="str">
        <f t="shared" si="6"/>
        <v/>
      </c>
      <c r="D106" s="71"/>
      <c r="E106" s="36"/>
      <c r="F106" s="5"/>
      <c r="G106" s="36" t="s">
        <v>45</v>
      </c>
      <c r="H106" s="72"/>
      <c r="I106" s="72"/>
      <c r="J106" s="36"/>
      <c r="K106" s="71" t="str">
        <f t="shared" si="5"/>
        <v/>
      </c>
      <c r="L106" s="71"/>
      <c r="M106" s="4" t="str">
        <f t="shared" si="7"/>
        <v/>
      </c>
      <c r="N106" s="36"/>
      <c r="O106" s="5"/>
      <c r="P106" s="72"/>
      <c r="Q106" s="72"/>
      <c r="R106" s="73" t="str">
        <f t="shared" si="8"/>
        <v/>
      </c>
      <c r="S106" s="73"/>
      <c r="T106" s="74" t="str">
        <f t="shared" si="9"/>
        <v/>
      </c>
      <c r="U106" s="74"/>
    </row>
    <row r="107" spans="2:21" ht="15">
      <c r="B107" s="36">
        <v>99</v>
      </c>
      <c r="C107" s="71" t="str">
        <f t="shared" si="6"/>
        <v/>
      </c>
      <c r="D107" s="71"/>
      <c r="E107" s="36"/>
      <c r="F107" s="5"/>
      <c r="G107" s="36" t="s">
        <v>45</v>
      </c>
      <c r="H107" s="72"/>
      <c r="I107" s="72"/>
      <c r="J107" s="36"/>
      <c r="K107" s="71" t="str">
        <f t="shared" si="5"/>
        <v/>
      </c>
      <c r="L107" s="71"/>
      <c r="M107" s="4" t="str">
        <f t="shared" si="7"/>
        <v/>
      </c>
      <c r="N107" s="36"/>
      <c r="O107" s="5"/>
      <c r="P107" s="72"/>
      <c r="Q107" s="72"/>
      <c r="R107" s="73" t="str">
        <f t="shared" si="8"/>
        <v/>
      </c>
      <c r="S107" s="73"/>
      <c r="T107" s="74" t="str">
        <f t="shared" si="9"/>
        <v/>
      </c>
      <c r="U107" s="74"/>
    </row>
    <row r="108" spans="2:21" ht="15">
      <c r="B108" s="36">
        <v>100</v>
      </c>
      <c r="C108" s="71" t="str">
        <f t="shared" si="6"/>
        <v/>
      </c>
      <c r="D108" s="71"/>
      <c r="E108" s="36"/>
      <c r="F108" s="5"/>
      <c r="G108" s="36" t="s">
        <v>44</v>
      </c>
      <c r="H108" s="72"/>
      <c r="I108" s="72"/>
      <c r="J108" s="36"/>
      <c r="K108" s="71" t="str">
        <f t="shared" si="5"/>
        <v/>
      </c>
      <c r="L108" s="71"/>
      <c r="M108" s="4" t="str">
        <f t="shared" si="7"/>
        <v/>
      </c>
      <c r="N108" s="36"/>
      <c r="O108" s="5"/>
      <c r="P108" s="72"/>
      <c r="Q108" s="72"/>
      <c r="R108" s="73" t="str">
        <f t="shared" si="8"/>
        <v/>
      </c>
      <c r="S108" s="73"/>
      <c r="T108" s="74" t="str">
        <f t="shared" si="9"/>
        <v/>
      </c>
      <c r="U108" s="7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/>
  <cp:revision/>
  <dcterms:created xsi:type="dcterms:W3CDTF">2013-10-09T23:04:08Z</dcterms:created>
  <dcterms:modified xsi:type="dcterms:W3CDTF">2019-06-04T13:56:44Z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