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824"/>
  <workbookPr defaultThemeVersion="124226"/>
  <mc:AlternateContent xmlns:mc="http://schemas.openxmlformats.org/markup-compatibility/2006">
    <mc:Choice Requires="x15">
      <x15ac:absPath xmlns:x15ac="http://schemas.microsoft.com/office/spreadsheetml/2010/11/ac" url="D:\TempUserProfiles\NetworkService\AppData\OICE_16_974FA576_32C1D314_2F59\"/>
    </mc:Choice>
  </mc:AlternateContent>
  <xr:revisionPtr revIDLastSave="0" documentId="8_{5946E612-C814-4129-BB93-DE63D18570BC}" xr6:coauthVersionLast="43" xr6:coauthVersionMax="43" xr10:uidLastSave="{00000000-0000-0000-0000-000000000000}"/>
  <bookViews>
    <workbookView xWindow="-120" yWindow="-120" windowWidth="15600" windowHeight="11760" firstSheet="4" activeTab="6" xr2:uid="{00000000-000D-0000-FFFF-FFFF00000000}"/>
  </bookViews>
  <sheets>
    <sheet name="定数" sheetId="29" state="hidden" r:id="rId1"/>
    <sheet name="検証シート　FIB1.27 建値" sheetId="34" r:id="rId2"/>
    <sheet name="検証シート　FIB2.0 建値" sheetId="35" r:id="rId3"/>
    <sheet name="検証シート　FIB1.27" sheetId="33" r:id="rId4"/>
    <sheet name="検証シート　FIB2.0" sheetId="31" r:id="rId5"/>
    <sheet name="画像" sheetId="26" r:id="rId6"/>
    <sheet name="気づき" sheetId="9" r:id="rId7"/>
    <sheet name="検証終了通貨" sheetId="10" r:id="rId8"/>
    <sheet name="テンプレ" sheetId="17" state="hidden" r:id="rId9"/>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2" i="34" l="1"/>
  <c r="K11" i="33"/>
  <c r="V108" i="35" l="1"/>
  <c r="T108" i="35"/>
  <c r="W108" i="35" s="1"/>
  <c r="R108" i="35"/>
  <c r="K108" i="35"/>
  <c r="M108" i="35" s="1"/>
  <c r="V107" i="35"/>
  <c r="T107" i="35"/>
  <c r="W107" i="35" s="1"/>
  <c r="R107" i="35"/>
  <c r="C108" i="35" s="1"/>
  <c r="X108" i="35" s="1"/>
  <c r="Y108" i="35" s="1"/>
  <c r="K107" i="35"/>
  <c r="M107" i="35" s="1"/>
  <c r="V106" i="35"/>
  <c r="T106" i="35"/>
  <c r="W106" i="35" s="1"/>
  <c r="R106" i="35"/>
  <c r="C107" i="35" s="1"/>
  <c r="X107" i="35" s="1"/>
  <c r="Y107" i="35" s="1"/>
  <c r="K106" i="35"/>
  <c r="M106" i="35" s="1"/>
  <c r="V105" i="35"/>
  <c r="T105" i="35"/>
  <c r="W105" i="35" s="1"/>
  <c r="R105" i="35"/>
  <c r="C106" i="35" s="1"/>
  <c r="X106" i="35" s="1"/>
  <c r="Y106" i="35" s="1"/>
  <c r="K105" i="35"/>
  <c r="M105" i="35" s="1"/>
  <c r="V104" i="35"/>
  <c r="T104" i="35"/>
  <c r="W104" i="35" s="1"/>
  <c r="R104" i="35"/>
  <c r="C105" i="35" s="1"/>
  <c r="X105" i="35" s="1"/>
  <c r="Y105" i="35" s="1"/>
  <c r="K104" i="35"/>
  <c r="M104" i="35" s="1"/>
  <c r="V103" i="35"/>
  <c r="T103" i="35"/>
  <c r="W103" i="35" s="1"/>
  <c r="R103" i="35"/>
  <c r="C104" i="35" s="1"/>
  <c r="X104" i="35" s="1"/>
  <c r="Y104" i="35" s="1"/>
  <c r="V102" i="35"/>
  <c r="T102" i="35"/>
  <c r="W102" i="35" s="1"/>
  <c r="R102" i="35"/>
  <c r="C103" i="35" s="1"/>
  <c r="K102" i="35"/>
  <c r="M102" i="35" s="1"/>
  <c r="V101" i="35"/>
  <c r="T101" i="35"/>
  <c r="W101" i="35" s="1"/>
  <c r="R101" i="35"/>
  <c r="C102" i="35" s="1"/>
  <c r="X102" i="35" s="1"/>
  <c r="Y102" i="35" s="1"/>
  <c r="K101" i="35"/>
  <c r="M101" i="35" s="1"/>
  <c r="V100" i="35"/>
  <c r="T100" i="35"/>
  <c r="W100" i="35" s="1"/>
  <c r="R100" i="35"/>
  <c r="C101" i="35" s="1"/>
  <c r="X101" i="35" s="1"/>
  <c r="Y101" i="35" s="1"/>
  <c r="K100" i="35"/>
  <c r="M100" i="35" s="1"/>
  <c r="V99" i="35"/>
  <c r="T99" i="35"/>
  <c r="W99" i="35" s="1"/>
  <c r="R99" i="35"/>
  <c r="C100" i="35" s="1"/>
  <c r="X100" i="35" s="1"/>
  <c r="Y100" i="35" s="1"/>
  <c r="K99" i="35"/>
  <c r="M99" i="35" s="1"/>
  <c r="V98" i="35"/>
  <c r="T98" i="35"/>
  <c r="W98" i="35" s="1"/>
  <c r="R98" i="35"/>
  <c r="C99" i="35" s="1"/>
  <c r="X99" i="35" s="1"/>
  <c r="Y99" i="35" s="1"/>
  <c r="K98" i="35"/>
  <c r="M98" i="35" s="1"/>
  <c r="V97" i="35"/>
  <c r="T97" i="35"/>
  <c r="W97" i="35" s="1"/>
  <c r="R97" i="35"/>
  <c r="C98" i="35" s="1"/>
  <c r="X98" i="35" s="1"/>
  <c r="Y98" i="35" s="1"/>
  <c r="K97" i="35"/>
  <c r="M97" i="35" s="1"/>
  <c r="V96" i="35"/>
  <c r="T96" i="35"/>
  <c r="W96" i="35" s="1"/>
  <c r="R96" i="35"/>
  <c r="C97" i="35" s="1"/>
  <c r="X97" i="35" s="1"/>
  <c r="Y97" i="35" s="1"/>
  <c r="K96" i="35"/>
  <c r="M96" i="35" s="1"/>
  <c r="V95" i="35"/>
  <c r="T95" i="35"/>
  <c r="W95" i="35" s="1"/>
  <c r="R95" i="35"/>
  <c r="C96" i="35" s="1"/>
  <c r="X96" i="35" s="1"/>
  <c r="Y96" i="35" s="1"/>
  <c r="K95" i="35"/>
  <c r="M95" i="35" s="1"/>
  <c r="V94" i="35"/>
  <c r="T94" i="35"/>
  <c r="W94" i="35" s="1"/>
  <c r="R94" i="35"/>
  <c r="C95" i="35" s="1"/>
  <c r="X95" i="35" s="1"/>
  <c r="Y95" i="35" s="1"/>
  <c r="K94" i="35"/>
  <c r="M94" i="35" s="1"/>
  <c r="V93" i="35"/>
  <c r="T93" i="35"/>
  <c r="W93" i="35" s="1"/>
  <c r="R93" i="35"/>
  <c r="C94" i="35" s="1"/>
  <c r="X94" i="35" s="1"/>
  <c r="Y94" i="35" s="1"/>
  <c r="K93" i="35"/>
  <c r="M93" i="35" s="1"/>
  <c r="V92" i="35"/>
  <c r="T92" i="35"/>
  <c r="W92" i="35" s="1"/>
  <c r="V91" i="35"/>
  <c r="T91" i="35"/>
  <c r="W91" i="35" s="1"/>
  <c r="R91" i="35"/>
  <c r="C92" i="35" s="1"/>
  <c r="K91" i="35"/>
  <c r="M91" i="35" s="1"/>
  <c r="V90" i="35"/>
  <c r="T90" i="35"/>
  <c r="W90" i="35" s="1"/>
  <c r="K90" i="35"/>
  <c r="M90" i="35" s="1"/>
  <c r="R90" i="35" s="1"/>
  <c r="C91" i="35" s="1"/>
  <c r="X91" i="35" s="1"/>
  <c r="Y91" i="35" s="1"/>
  <c r="V89" i="35"/>
  <c r="T89" i="35"/>
  <c r="W89" i="35" s="1"/>
  <c r="R89" i="35"/>
  <c r="C90" i="35" s="1"/>
  <c r="X90" i="35" s="1"/>
  <c r="Y90" i="35" s="1"/>
  <c r="K89" i="35"/>
  <c r="M89" i="35" s="1"/>
  <c r="V88" i="35"/>
  <c r="T88" i="35"/>
  <c r="W88" i="35" s="1"/>
  <c r="R88" i="35"/>
  <c r="C89" i="35" s="1"/>
  <c r="X89" i="35" s="1"/>
  <c r="Y89" i="35" s="1"/>
  <c r="K88" i="35"/>
  <c r="M88" i="35" s="1"/>
  <c r="V87" i="35"/>
  <c r="T87" i="35"/>
  <c r="W87" i="35" s="1"/>
  <c r="R87" i="35"/>
  <c r="C88" i="35" s="1"/>
  <c r="X88" i="35" s="1"/>
  <c r="Y88" i="35" s="1"/>
  <c r="K87" i="35"/>
  <c r="M87" i="35" s="1"/>
  <c r="V86" i="35"/>
  <c r="T86" i="35"/>
  <c r="W86" i="35" s="1"/>
  <c r="R86" i="35"/>
  <c r="C87" i="35" s="1"/>
  <c r="X87" i="35" s="1"/>
  <c r="Y87" i="35" s="1"/>
  <c r="K86" i="35"/>
  <c r="M86" i="35" s="1"/>
  <c r="V85" i="35"/>
  <c r="T85" i="35"/>
  <c r="W85" i="35" s="1"/>
  <c r="R85" i="35"/>
  <c r="C86" i="35" s="1"/>
  <c r="X86" i="35" s="1"/>
  <c r="Y86" i="35" s="1"/>
  <c r="K85" i="35"/>
  <c r="M85" i="35" s="1"/>
  <c r="V84" i="35"/>
  <c r="T84" i="35"/>
  <c r="W84" i="35" s="1"/>
  <c r="R84" i="35"/>
  <c r="C85" i="35" s="1"/>
  <c r="X85" i="35" s="1"/>
  <c r="Y85" i="35" s="1"/>
  <c r="K84" i="35"/>
  <c r="M84" i="35" s="1"/>
  <c r="V83" i="35"/>
  <c r="T83" i="35"/>
  <c r="W83" i="35" s="1"/>
  <c r="R83" i="35"/>
  <c r="C84" i="35" s="1"/>
  <c r="X84" i="35" s="1"/>
  <c r="Y84" i="35" s="1"/>
  <c r="K83" i="35"/>
  <c r="M83" i="35" s="1"/>
  <c r="V82" i="35"/>
  <c r="T82" i="35"/>
  <c r="W82" i="35" s="1"/>
  <c r="R82" i="35"/>
  <c r="C83" i="35" s="1"/>
  <c r="X83" i="35" s="1"/>
  <c r="Y83" i="35" s="1"/>
  <c r="K82" i="35"/>
  <c r="M82" i="35" s="1"/>
  <c r="V81" i="35"/>
  <c r="T81" i="35"/>
  <c r="W81" i="35" s="1"/>
  <c r="R81" i="35"/>
  <c r="C82" i="35" s="1"/>
  <c r="X82" i="35" s="1"/>
  <c r="Y82" i="35" s="1"/>
  <c r="K81" i="35"/>
  <c r="M81" i="35" s="1"/>
  <c r="V80" i="35"/>
  <c r="T80" i="35"/>
  <c r="W80" i="35" s="1"/>
  <c r="R80" i="35"/>
  <c r="C81" i="35" s="1"/>
  <c r="X81" i="35" s="1"/>
  <c r="Y81" i="35" s="1"/>
  <c r="K80" i="35"/>
  <c r="M80" i="35" s="1"/>
  <c r="V79" i="35"/>
  <c r="T79" i="35"/>
  <c r="W79" i="35" s="1"/>
  <c r="R79" i="35"/>
  <c r="C80" i="35" s="1"/>
  <c r="X80" i="35" s="1"/>
  <c r="Y80" i="35" s="1"/>
  <c r="K79" i="35"/>
  <c r="M79" i="35" s="1"/>
  <c r="V78" i="35"/>
  <c r="T78" i="35"/>
  <c r="W78" i="35" s="1"/>
  <c r="R78" i="35"/>
  <c r="C79" i="35" s="1"/>
  <c r="X79" i="35" s="1"/>
  <c r="Y79" i="35" s="1"/>
  <c r="K78" i="35"/>
  <c r="M78" i="35" s="1"/>
  <c r="V77" i="35"/>
  <c r="T77" i="35"/>
  <c r="W77" i="35" s="1"/>
  <c r="R77" i="35"/>
  <c r="C78" i="35" s="1"/>
  <c r="X78" i="35" s="1"/>
  <c r="Y78" i="35" s="1"/>
  <c r="K77" i="35"/>
  <c r="M77" i="35" s="1"/>
  <c r="V76" i="35"/>
  <c r="T76" i="35"/>
  <c r="W76" i="35" s="1"/>
  <c r="R76" i="35"/>
  <c r="C77" i="35" s="1"/>
  <c r="X77" i="35" s="1"/>
  <c r="Y77" i="35" s="1"/>
  <c r="K76" i="35"/>
  <c r="M76" i="35" s="1"/>
  <c r="V75" i="35"/>
  <c r="T75" i="35"/>
  <c r="W75" i="35" s="1"/>
  <c r="R75" i="35"/>
  <c r="C76" i="35" s="1"/>
  <c r="X76" i="35" s="1"/>
  <c r="Y76" i="35" s="1"/>
  <c r="K75" i="35"/>
  <c r="M75" i="35" s="1"/>
  <c r="V74" i="35"/>
  <c r="T74" i="35"/>
  <c r="W74" i="35" s="1"/>
  <c r="R74" i="35"/>
  <c r="C75" i="35" s="1"/>
  <c r="X75" i="35" s="1"/>
  <c r="Y75" i="35" s="1"/>
  <c r="K74" i="35"/>
  <c r="M74" i="35" s="1"/>
  <c r="V73" i="35"/>
  <c r="T73" i="35"/>
  <c r="W73" i="35" s="1"/>
  <c r="R73" i="35"/>
  <c r="C74" i="35" s="1"/>
  <c r="X74" i="35" s="1"/>
  <c r="Y74" i="35" s="1"/>
  <c r="K73" i="35"/>
  <c r="M73" i="35" s="1"/>
  <c r="V72" i="35"/>
  <c r="T72" i="35"/>
  <c r="W72" i="35" s="1"/>
  <c r="R72" i="35"/>
  <c r="C73" i="35" s="1"/>
  <c r="X73" i="35" s="1"/>
  <c r="Y73" i="35" s="1"/>
  <c r="K72" i="35"/>
  <c r="M72" i="35" s="1"/>
  <c r="V71" i="35"/>
  <c r="T71" i="35"/>
  <c r="W71" i="35" s="1"/>
  <c r="R71" i="35"/>
  <c r="C72" i="35" s="1"/>
  <c r="X72" i="35" s="1"/>
  <c r="Y72" i="35" s="1"/>
  <c r="K71" i="35"/>
  <c r="M71" i="35" s="1"/>
  <c r="V70" i="35"/>
  <c r="T70" i="35"/>
  <c r="W70" i="35" s="1"/>
  <c r="R70" i="35"/>
  <c r="C71" i="35" s="1"/>
  <c r="X71" i="35" s="1"/>
  <c r="Y71" i="35" s="1"/>
  <c r="K70" i="35"/>
  <c r="M70" i="35" s="1"/>
  <c r="V69" i="35"/>
  <c r="T69" i="35"/>
  <c r="W69" i="35" s="1"/>
  <c r="K69" i="35"/>
  <c r="M69" i="35" s="1"/>
  <c r="R69" i="35" s="1"/>
  <c r="C70" i="35" s="1"/>
  <c r="X70" i="35" s="1"/>
  <c r="Y70" i="35" s="1"/>
  <c r="V68" i="35"/>
  <c r="T68" i="35"/>
  <c r="W68" i="35" s="1"/>
  <c r="R68" i="35"/>
  <c r="C69" i="35" s="1"/>
  <c r="X69" i="35" s="1"/>
  <c r="Y69" i="35" s="1"/>
  <c r="K68" i="35"/>
  <c r="M68" i="35" s="1"/>
  <c r="V67" i="35"/>
  <c r="T67" i="35"/>
  <c r="W67" i="35" s="1"/>
  <c r="R67" i="35"/>
  <c r="C68" i="35" s="1"/>
  <c r="X68" i="35" s="1"/>
  <c r="Y68" i="35" s="1"/>
  <c r="K67" i="35"/>
  <c r="M67" i="35" s="1"/>
  <c r="V66" i="35"/>
  <c r="T66" i="35"/>
  <c r="W66" i="35" s="1"/>
  <c r="R66" i="35"/>
  <c r="C67" i="35" s="1"/>
  <c r="X67" i="35" s="1"/>
  <c r="Y67" i="35" s="1"/>
  <c r="K66" i="35"/>
  <c r="M66" i="35" s="1"/>
  <c r="V65" i="35"/>
  <c r="T65" i="35"/>
  <c r="W65" i="35" s="1"/>
  <c r="R65" i="35"/>
  <c r="C66" i="35" s="1"/>
  <c r="X66" i="35" s="1"/>
  <c r="Y66" i="35" s="1"/>
  <c r="K65" i="35"/>
  <c r="M65" i="35" s="1"/>
  <c r="V64" i="35"/>
  <c r="T64" i="35"/>
  <c r="W64" i="35" s="1"/>
  <c r="R64" i="35"/>
  <c r="C65" i="35" s="1"/>
  <c r="X65" i="35" s="1"/>
  <c r="Y65" i="35" s="1"/>
  <c r="K64" i="35"/>
  <c r="M64" i="35" s="1"/>
  <c r="V63" i="35"/>
  <c r="T63" i="35"/>
  <c r="W63" i="35" s="1"/>
  <c r="R63" i="35"/>
  <c r="C64" i="35" s="1"/>
  <c r="X64" i="35" s="1"/>
  <c r="Y64" i="35" s="1"/>
  <c r="K63" i="35"/>
  <c r="M63" i="35" s="1"/>
  <c r="V62" i="35"/>
  <c r="T62" i="35"/>
  <c r="W62" i="35" s="1"/>
  <c r="R62" i="35"/>
  <c r="C63" i="35" s="1"/>
  <c r="X63" i="35" s="1"/>
  <c r="Y63" i="35" s="1"/>
  <c r="K62" i="35"/>
  <c r="M62" i="35" s="1"/>
  <c r="V61" i="35"/>
  <c r="T61" i="35"/>
  <c r="W61" i="35" s="1"/>
  <c r="R61" i="35"/>
  <c r="C62" i="35" s="1"/>
  <c r="X62" i="35" s="1"/>
  <c r="Y62" i="35" s="1"/>
  <c r="K61" i="35"/>
  <c r="M61" i="35" s="1"/>
  <c r="V60" i="35"/>
  <c r="T60" i="35"/>
  <c r="W60" i="35" s="1"/>
  <c r="R60" i="35"/>
  <c r="C61" i="35" s="1"/>
  <c r="X61" i="35" s="1"/>
  <c r="Y61" i="35" s="1"/>
  <c r="K60" i="35"/>
  <c r="M60" i="35" s="1"/>
  <c r="V59" i="35"/>
  <c r="T59" i="35"/>
  <c r="W59" i="35" s="1"/>
  <c r="R59" i="35"/>
  <c r="C60" i="35" s="1"/>
  <c r="X60" i="35" s="1"/>
  <c r="Y60" i="35" s="1"/>
  <c r="K59" i="35"/>
  <c r="M59" i="35" s="1"/>
  <c r="V58" i="35"/>
  <c r="T58" i="35"/>
  <c r="W58" i="35" s="1"/>
  <c r="R58" i="35"/>
  <c r="C59" i="35" s="1"/>
  <c r="X59" i="35" s="1"/>
  <c r="Y59" i="35" s="1"/>
  <c r="K58" i="35"/>
  <c r="M58" i="35" s="1"/>
  <c r="V57" i="35"/>
  <c r="T57" i="35"/>
  <c r="W57" i="35" s="1"/>
  <c r="R57" i="35"/>
  <c r="C58" i="35" s="1"/>
  <c r="X58" i="35" s="1"/>
  <c r="Y58" i="35" s="1"/>
  <c r="K57" i="35"/>
  <c r="M57" i="35" s="1"/>
  <c r="V56" i="35"/>
  <c r="T56" i="35"/>
  <c r="W56" i="35" s="1"/>
  <c r="R56" i="35"/>
  <c r="C57" i="35" s="1"/>
  <c r="X57" i="35" s="1"/>
  <c r="Y57" i="35" s="1"/>
  <c r="K56" i="35"/>
  <c r="M56" i="35" s="1"/>
  <c r="V55" i="35"/>
  <c r="T55" i="35"/>
  <c r="W55" i="35" s="1"/>
  <c r="R55" i="35"/>
  <c r="C56" i="35" s="1"/>
  <c r="X56" i="35" s="1"/>
  <c r="Y56" i="35" s="1"/>
  <c r="K55" i="35"/>
  <c r="M55" i="35" s="1"/>
  <c r="V54" i="35"/>
  <c r="T54" i="35"/>
  <c r="W54" i="35" s="1"/>
  <c r="R54" i="35"/>
  <c r="C55" i="35" s="1"/>
  <c r="X55" i="35" s="1"/>
  <c r="Y55" i="35" s="1"/>
  <c r="K54" i="35"/>
  <c r="M54" i="35" s="1"/>
  <c r="V53" i="35"/>
  <c r="T53" i="35"/>
  <c r="W53" i="35" s="1"/>
  <c r="R53" i="35"/>
  <c r="C54" i="35" s="1"/>
  <c r="X54" i="35" s="1"/>
  <c r="Y54" i="35" s="1"/>
  <c r="K53" i="35"/>
  <c r="M53" i="35" s="1"/>
  <c r="V52" i="35"/>
  <c r="T52" i="35"/>
  <c r="W52" i="35" s="1"/>
  <c r="R52" i="35"/>
  <c r="C53" i="35" s="1"/>
  <c r="X53" i="35" s="1"/>
  <c r="Y53" i="35" s="1"/>
  <c r="K52" i="35"/>
  <c r="M52" i="35" s="1"/>
  <c r="V51" i="35"/>
  <c r="T51" i="35"/>
  <c r="W51" i="35" s="1"/>
  <c r="R51" i="35"/>
  <c r="C52" i="35" s="1"/>
  <c r="X52" i="35" s="1"/>
  <c r="Y52" i="35" s="1"/>
  <c r="K51" i="35"/>
  <c r="M51" i="35" s="1"/>
  <c r="V50" i="35"/>
  <c r="T50" i="35"/>
  <c r="W50" i="35" s="1"/>
  <c r="R50" i="35"/>
  <c r="C51" i="35" s="1"/>
  <c r="X51" i="35" s="1"/>
  <c r="Y51" i="35" s="1"/>
  <c r="K50" i="35"/>
  <c r="M50" i="35" s="1"/>
  <c r="V49" i="35"/>
  <c r="T49" i="35"/>
  <c r="W49" i="35" s="1"/>
  <c r="R49" i="35"/>
  <c r="C50" i="35" s="1"/>
  <c r="X50" i="35" s="1"/>
  <c r="Y50" i="35" s="1"/>
  <c r="K49" i="35"/>
  <c r="M49" i="35" s="1"/>
  <c r="V48" i="35"/>
  <c r="T48" i="35"/>
  <c r="W48" i="35" s="1"/>
  <c r="R48" i="35"/>
  <c r="C49" i="35" s="1"/>
  <c r="X49" i="35" s="1"/>
  <c r="Y49" i="35" s="1"/>
  <c r="K48" i="35"/>
  <c r="M48" i="35" s="1"/>
  <c r="V47" i="35"/>
  <c r="T47" i="35"/>
  <c r="W47" i="35" s="1"/>
  <c r="R47" i="35"/>
  <c r="C48" i="35" s="1"/>
  <c r="X48" i="35" s="1"/>
  <c r="Y48" i="35" s="1"/>
  <c r="K47" i="35"/>
  <c r="M47" i="35" s="1"/>
  <c r="V46" i="35"/>
  <c r="T46" i="35"/>
  <c r="W46" i="35" s="1"/>
  <c r="R46" i="35"/>
  <c r="C47" i="35" s="1"/>
  <c r="X47" i="35" s="1"/>
  <c r="Y47" i="35" s="1"/>
  <c r="K46" i="35"/>
  <c r="M46" i="35" s="1"/>
  <c r="V45" i="35"/>
  <c r="T45" i="35"/>
  <c r="W45" i="35" s="1"/>
  <c r="R45" i="35"/>
  <c r="C46" i="35" s="1"/>
  <c r="X46" i="35" s="1"/>
  <c r="Y46" i="35" s="1"/>
  <c r="K45" i="35"/>
  <c r="M45" i="35" s="1"/>
  <c r="V44" i="35"/>
  <c r="T44" i="35"/>
  <c r="W44" i="35" s="1"/>
  <c r="R44" i="35"/>
  <c r="C45" i="35" s="1"/>
  <c r="X45" i="35" s="1"/>
  <c r="Y45" i="35" s="1"/>
  <c r="K44" i="35"/>
  <c r="M44" i="35" s="1"/>
  <c r="V43" i="35"/>
  <c r="T43" i="35"/>
  <c r="W43" i="35" s="1"/>
  <c r="R43" i="35"/>
  <c r="C44" i="35" s="1"/>
  <c r="X44" i="35" s="1"/>
  <c r="Y44" i="35" s="1"/>
  <c r="K43" i="35"/>
  <c r="M43" i="35" s="1"/>
  <c r="V42" i="35"/>
  <c r="T42" i="35"/>
  <c r="W42" i="35" s="1"/>
  <c r="R42" i="35"/>
  <c r="C43" i="35" s="1"/>
  <c r="X43" i="35" s="1"/>
  <c r="Y43" i="35" s="1"/>
  <c r="K42" i="35"/>
  <c r="M42" i="35" s="1"/>
  <c r="V41" i="35"/>
  <c r="T41" i="35"/>
  <c r="W41" i="35" s="1"/>
  <c r="R41" i="35"/>
  <c r="C42" i="35" s="1"/>
  <c r="X42" i="35" s="1"/>
  <c r="Y42" i="35" s="1"/>
  <c r="K41" i="35"/>
  <c r="M41" i="35" s="1"/>
  <c r="V40" i="35"/>
  <c r="T40" i="35"/>
  <c r="W40" i="35" s="1"/>
  <c r="R40" i="35"/>
  <c r="C41" i="35" s="1"/>
  <c r="X41" i="35" s="1"/>
  <c r="Y41" i="35" s="1"/>
  <c r="K40" i="35"/>
  <c r="M40" i="35" s="1"/>
  <c r="V39" i="35"/>
  <c r="T39" i="35"/>
  <c r="W39" i="35" s="1"/>
  <c r="R39" i="35"/>
  <c r="C40" i="35" s="1"/>
  <c r="X40" i="35" s="1"/>
  <c r="Y40" i="35" s="1"/>
  <c r="K39" i="35"/>
  <c r="M39" i="35" s="1"/>
  <c r="V38" i="35"/>
  <c r="T38" i="35"/>
  <c r="W38" i="35" s="1"/>
  <c r="R38" i="35"/>
  <c r="C39" i="35" s="1"/>
  <c r="X39" i="35" s="1"/>
  <c r="Y39" i="35" s="1"/>
  <c r="K38" i="35"/>
  <c r="M38" i="35" s="1"/>
  <c r="V37" i="35"/>
  <c r="T37" i="35"/>
  <c r="W37" i="35" s="1"/>
  <c r="R37" i="35"/>
  <c r="C38" i="35" s="1"/>
  <c r="X38" i="35" s="1"/>
  <c r="Y38" i="35" s="1"/>
  <c r="K37" i="35"/>
  <c r="M37" i="35" s="1"/>
  <c r="V36" i="35"/>
  <c r="T36" i="35"/>
  <c r="W36" i="35" s="1"/>
  <c r="R36" i="35"/>
  <c r="C37" i="35" s="1"/>
  <c r="X37" i="35" s="1"/>
  <c r="Y37" i="35" s="1"/>
  <c r="K36" i="35"/>
  <c r="M36" i="35" s="1"/>
  <c r="V35" i="35"/>
  <c r="T35" i="35"/>
  <c r="W35" i="35" s="1"/>
  <c r="R35" i="35"/>
  <c r="C36" i="35" s="1"/>
  <c r="X36" i="35" s="1"/>
  <c r="Y36" i="35" s="1"/>
  <c r="K35" i="35"/>
  <c r="M35" i="35" s="1"/>
  <c r="V34" i="35"/>
  <c r="T34" i="35"/>
  <c r="W34" i="35" s="1"/>
  <c r="R34" i="35"/>
  <c r="C35" i="35" s="1"/>
  <c r="X35" i="35" s="1"/>
  <c r="Y35" i="35" s="1"/>
  <c r="K34" i="35"/>
  <c r="M34" i="35" s="1"/>
  <c r="V33" i="35"/>
  <c r="T33" i="35"/>
  <c r="W33" i="35" s="1"/>
  <c r="R33" i="35"/>
  <c r="C34" i="35" s="1"/>
  <c r="X34" i="35" s="1"/>
  <c r="Y34" i="35" s="1"/>
  <c r="K33" i="35"/>
  <c r="M33" i="35" s="1"/>
  <c r="V32" i="35"/>
  <c r="T32" i="35"/>
  <c r="W32" i="35" s="1"/>
  <c r="R32" i="35"/>
  <c r="C33" i="35" s="1"/>
  <c r="X33" i="35" s="1"/>
  <c r="Y33" i="35" s="1"/>
  <c r="K32" i="35"/>
  <c r="M32" i="35" s="1"/>
  <c r="V31" i="35"/>
  <c r="T31" i="35"/>
  <c r="W31" i="35" s="1"/>
  <c r="R31" i="35"/>
  <c r="C32" i="35" s="1"/>
  <c r="X32" i="35" s="1"/>
  <c r="Y32" i="35" s="1"/>
  <c r="K31" i="35"/>
  <c r="M31" i="35" s="1"/>
  <c r="V30" i="35"/>
  <c r="T30" i="35"/>
  <c r="W30" i="35" s="1"/>
  <c r="V29" i="35"/>
  <c r="T29" i="35"/>
  <c r="W29" i="35" s="1"/>
  <c r="R29" i="35"/>
  <c r="C30" i="35" s="1"/>
  <c r="K29" i="35"/>
  <c r="M29" i="35" s="1"/>
  <c r="V28" i="35"/>
  <c r="T28" i="35"/>
  <c r="W28" i="35" s="1"/>
  <c r="R28" i="35"/>
  <c r="C29" i="35" s="1"/>
  <c r="X29" i="35" s="1"/>
  <c r="Y29" i="35" s="1"/>
  <c r="K28" i="35"/>
  <c r="M28" i="35" s="1"/>
  <c r="V27" i="35"/>
  <c r="T27" i="35"/>
  <c r="W27" i="35" s="1"/>
  <c r="R27" i="35"/>
  <c r="C28" i="35" s="1"/>
  <c r="X28" i="35" s="1"/>
  <c r="Y28" i="35" s="1"/>
  <c r="K27" i="35"/>
  <c r="M27" i="35" s="1"/>
  <c r="V26" i="35"/>
  <c r="T26" i="35"/>
  <c r="W26" i="35" s="1"/>
  <c r="R26" i="35"/>
  <c r="C27" i="35" s="1"/>
  <c r="X27" i="35" s="1"/>
  <c r="Y27" i="35" s="1"/>
  <c r="K26" i="35"/>
  <c r="M26" i="35" s="1"/>
  <c r="V25" i="35"/>
  <c r="T25" i="35"/>
  <c r="W25" i="35" s="1"/>
  <c r="R25" i="35"/>
  <c r="C26" i="35" s="1"/>
  <c r="X26" i="35" s="1"/>
  <c r="Y26" i="35" s="1"/>
  <c r="K25" i="35"/>
  <c r="M25" i="35" s="1"/>
  <c r="V24" i="35"/>
  <c r="T24" i="35"/>
  <c r="W24" i="35" s="1"/>
  <c r="R24" i="35"/>
  <c r="C25" i="35" s="1"/>
  <c r="X25" i="35" s="1"/>
  <c r="Y25" i="35" s="1"/>
  <c r="K24" i="35"/>
  <c r="M24" i="35" s="1"/>
  <c r="V23" i="35"/>
  <c r="T23" i="35"/>
  <c r="W23" i="35" s="1"/>
  <c r="R23" i="35"/>
  <c r="C24" i="35" s="1"/>
  <c r="X24" i="35" s="1"/>
  <c r="Y24" i="35" s="1"/>
  <c r="K23" i="35"/>
  <c r="M23" i="35" s="1"/>
  <c r="T22" i="35"/>
  <c r="R22" i="35"/>
  <c r="C23" i="35" s="1"/>
  <c r="X23" i="35" s="1"/>
  <c r="Y23" i="35" s="1"/>
  <c r="K22" i="35"/>
  <c r="M22" i="35" s="1"/>
  <c r="T21" i="35"/>
  <c r="R21" i="35"/>
  <c r="C22" i="35" s="1"/>
  <c r="X22" i="35" s="1"/>
  <c r="Y22" i="35" s="1"/>
  <c r="K21" i="35"/>
  <c r="M21" i="35" s="1"/>
  <c r="T20" i="35"/>
  <c r="R20" i="35"/>
  <c r="C21" i="35" s="1"/>
  <c r="X21" i="35" s="1"/>
  <c r="Y21" i="35" s="1"/>
  <c r="K20" i="35"/>
  <c r="M20" i="35" s="1"/>
  <c r="T19" i="35"/>
  <c r="R19" i="35"/>
  <c r="C20" i="35" s="1"/>
  <c r="X20" i="35" s="1"/>
  <c r="Y20" i="35" s="1"/>
  <c r="K19" i="35"/>
  <c r="M19" i="35" s="1"/>
  <c r="T18" i="35"/>
  <c r="R18" i="35"/>
  <c r="C19" i="35" s="1"/>
  <c r="X19" i="35" s="1"/>
  <c r="Y19" i="35" s="1"/>
  <c r="K18" i="35"/>
  <c r="M18" i="35" s="1"/>
  <c r="T17" i="35"/>
  <c r="R17" i="35"/>
  <c r="C18" i="35" s="1"/>
  <c r="X18" i="35" s="1"/>
  <c r="Y18" i="35" s="1"/>
  <c r="K17" i="35"/>
  <c r="M17" i="35" s="1"/>
  <c r="T16" i="35"/>
  <c r="R16" i="35"/>
  <c r="C17" i="35" s="1"/>
  <c r="X17" i="35" s="1"/>
  <c r="Y17" i="35" s="1"/>
  <c r="K16" i="35"/>
  <c r="M16" i="35" s="1"/>
  <c r="T15" i="35"/>
  <c r="R15" i="35"/>
  <c r="C16" i="35" s="1"/>
  <c r="X16" i="35" s="1"/>
  <c r="Y16" i="35" s="1"/>
  <c r="K15" i="35"/>
  <c r="M15" i="35" s="1"/>
  <c r="T14" i="35"/>
  <c r="R14" i="35"/>
  <c r="C15" i="35" s="1"/>
  <c r="X15" i="35" s="1"/>
  <c r="Y15" i="35" s="1"/>
  <c r="K14" i="35"/>
  <c r="M14" i="35" s="1"/>
  <c r="T13" i="35"/>
  <c r="R13" i="35"/>
  <c r="C14" i="35" s="1"/>
  <c r="X14" i="35" s="1"/>
  <c r="Y14" i="35" s="1"/>
  <c r="K13" i="35"/>
  <c r="M13" i="35" s="1"/>
  <c r="T12" i="35"/>
  <c r="R12" i="35"/>
  <c r="C13" i="35" s="1"/>
  <c r="X13" i="35" s="1"/>
  <c r="Y13" i="35" s="1"/>
  <c r="K12" i="35"/>
  <c r="M12" i="35" s="1"/>
  <c r="T11" i="35"/>
  <c r="R11" i="35"/>
  <c r="C12" i="35" s="1"/>
  <c r="X12" i="35" s="1"/>
  <c r="Y12" i="35" s="1"/>
  <c r="K11" i="35"/>
  <c r="M11" i="35" s="1"/>
  <c r="T10" i="35"/>
  <c r="R10" i="35"/>
  <c r="C11" i="35" s="1"/>
  <c r="X11" i="35" s="1"/>
  <c r="Y11" i="35" s="1"/>
  <c r="K10" i="35"/>
  <c r="M10" i="35" s="1"/>
  <c r="T9" i="35"/>
  <c r="C9" i="35"/>
  <c r="K9" i="35" s="1"/>
  <c r="M9" i="35" s="1"/>
  <c r="R9" i="35" s="1"/>
  <c r="C10" i="35" s="1"/>
  <c r="X10" i="35" s="1"/>
  <c r="H4" i="35"/>
  <c r="V108" i="34"/>
  <c r="T108" i="34"/>
  <c r="W108" i="34" s="1"/>
  <c r="R108" i="34"/>
  <c r="K108" i="34"/>
  <c r="M108" i="34" s="1"/>
  <c r="V107" i="34"/>
  <c r="T107" i="34"/>
  <c r="W107" i="34" s="1"/>
  <c r="R107" i="34"/>
  <c r="C108" i="34" s="1"/>
  <c r="X108" i="34" s="1"/>
  <c r="Y108" i="34" s="1"/>
  <c r="K107" i="34"/>
  <c r="M107" i="34" s="1"/>
  <c r="V106" i="34"/>
  <c r="T106" i="34"/>
  <c r="W106" i="34" s="1"/>
  <c r="R106" i="34"/>
  <c r="C107" i="34" s="1"/>
  <c r="X107" i="34" s="1"/>
  <c r="Y107" i="34" s="1"/>
  <c r="K106" i="34"/>
  <c r="M106" i="34" s="1"/>
  <c r="V105" i="34"/>
  <c r="T105" i="34"/>
  <c r="W105" i="34" s="1"/>
  <c r="R105" i="34"/>
  <c r="C106" i="34" s="1"/>
  <c r="X106" i="34" s="1"/>
  <c r="Y106" i="34" s="1"/>
  <c r="K105" i="34"/>
  <c r="M105" i="34" s="1"/>
  <c r="V104" i="34"/>
  <c r="T104" i="34"/>
  <c r="W104" i="34" s="1"/>
  <c r="R104" i="34"/>
  <c r="C105" i="34" s="1"/>
  <c r="X105" i="34" s="1"/>
  <c r="Y105" i="34" s="1"/>
  <c r="K104" i="34"/>
  <c r="M104" i="34" s="1"/>
  <c r="V103" i="34"/>
  <c r="T103" i="34"/>
  <c r="W103" i="34" s="1"/>
  <c r="R103" i="34"/>
  <c r="C104" i="34" s="1"/>
  <c r="X104" i="34" s="1"/>
  <c r="Y104" i="34" s="1"/>
  <c r="K103" i="34"/>
  <c r="M103" i="34" s="1"/>
  <c r="V102" i="34"/>
  <c r="T102" i="34"/>
  <c r="W102" i="34" s="1"/>
  <c r="R102" i="34"/>
  <c r="C103" i="34" s="1"/>
  <c r="X103" i="34" s="1"/>
  <c r="Y103" i="34" s="1"/>
  <c r="K102" i="34"/>
  <c r="M102" i="34" s="1"/>
  <c r="V101" i="34"/>
  <c r="T101" i="34"/>
  <c r="W101" i="34" s="1"/>
  <c r="R101" i="34"/>
  <c r="C102" i="34" s="1"/>
  <c r="X102" i="34" s="1"/>
  <c r="Y102" i="34" s="1"/>
  <c r="K101" i="34"/>
  <c r="M101" i="34" s="1"/>
  <c r="V100" i="34"/>
  <c r="T100" i="34"/>
  <c r="W100" i="34" s="1"/>
  <c r="R100" i="34"/>
  <c r="C101" i="34" s="1"/>
  <c r="X101" i="34" s="1"/>
  <c r="Y101" i="34" s="1"/>
  <c r="K100" i="34"/>
  <c r="M100" i="34" s="1"/>
  <c r="V99" i="34"/>
  <c r="T99" i="34"/>
  <c r="W99" i="34" s="1"/>
  <c r="R99" i="34"/>
  <c r="C100" i="34" s="1"/>
  <c r="X100" i="34" s="1"/>
  <c r="Y100" i="34" s="1"/>
  <c r="K99" i="34"/>
  <c r="M99" i="34" s="1"/>
  <c r="V98" i="34"/>
  <c r="T98" i="34"/>
  <c r="W98" i="34" s="1"/>
  <c r="R98" i="34"/>
  <c r="C99" i="34" s="1"/>
  <c r="X99" i="34" s="1"/>
  <c r="Y99" i="34" s="1"/>
  <c r="K98" i="34"/>
  <c r="M98" i="34" s="1"/>
  <c r="V97" i="34"/>
  <c r="T97" i="34"/>
  <c r="W97" i="34" s="1"/>
  <c r="R97" i="34"/>
  <c r="C98" i="34" s="1"/>
  <c r="X98" i="34" s="1"/>
  <c r="Y98" i="34" s="1"/>
  <c r="K97" i="34"/>
  <c r="M97" i="34" s="1"/>
  <c r="V96" i="34"/>
  <c r="T96" i="34"/>
  <c r="W96" i="34" s="1"/>
  <c r="R96" i="34"/>
  <c r="C97" i="34" s="1"/>
  <c r="X97" i="34" s="1"/>
  <c r="Y97" i="34" s="1"/>
  <c r="K96" i="34"/>
  <c r="M96" i="34" s="1"/>
  <c r="V95" i="34"/>
  <c r="T95" i="34"/>
  <c r="W95" i="34" s="1"/>
  <c r="K95" i="34"/>
  <c r="M95" i="34" s="1"/>
  <c r="R95" i="34" s="1"/>
  <c r="C96" i="34" s="1"/>
  <c r="X96" i="34" s="1"/>
  <c r="Y96" i="34" s="1"/>
  <c r="V94" i="34"/>
  <c r="T94" i="34"/>
  <c r="W94" i="34" s="1"/>
  <c r="R94" i="34"/>
  <c r="C95" i="34" s="1"/>
  <c r="X95" i="34" s="1"/>
  <c r="Y95" i="34" s="1"/>
  <c r="K94" i="34"/>
  <c r="M94" i="34" s="1"/>
  <c r="V93" i="34"/>
  <c r="T93" i="34"/>
  <c r="W93" i="34" s="1"/>
  <c r="R93" i="34"/>
  <c r="C94" i="34" s="1"/>
  <c r="X94" i="34" s="1"/>
  <c r="Y94" i="34" s="1"/>
  <c r="K93" i="34"/>
  <c r="M93" i="34" s="1"/>
  <c r="V92" i="34"/>
  <c r="T92" i="34"/>
  <c r="W92" i="34" s="1"/>
  <c r="R92" i="34"/>
  <c r="C93" i="34" s="1"/>
  <c r="X93" i="34" s="1"/>
  <c r="Y93" i="34" s="1"/>
  <c r="K92" i="34"/>
  <c r="M92" i="34" s="1"/>
  <c r="V91" i="34"/>
  <c r="T91" i="34"/>
  <c r="W91" i="34" s="1"/>
  <c r="R91" i="34"/>
  <c r="C92" i="34" s="1"/>
  <c r="X92" i="34" s="1"/>
  <c r="Y92" i="34" s="1"/>
  <c r="K91" i="34"/>
  <c r="M91" i="34" s="1"/>
  <c r="V90" i="34"/>
  <c r="T90" i="34"/>
  <c r="W90" i="34" s="1"/>
  <c r="R90" i="34"/>
  <c r="C91" i="34" s="1"/>
  <c r="X91" i="34" s="1"/>
  <c r="Y91" i="34" s="1"/>
  <c r="K90" i="34"/>
  <c r="M90" i="34" s="1"/>
  <c r="V89" i="34"/>
  <c r="T89" i="34"/>
  <c r="W89" i="34" s="1"/>
  <c r="K89" i="34"/>
  <c r="M89" i="34" s="1"/>
  <c r="R89" i="34" s="1"/>
  <c r="C90" i="34" s="1"/>
  <c r="X90" i="34" s="1"/>
  <c r="Y90" i="34" s="1"/>
  <c r="V88" i="34"/>
  <c r="T88" i="34"/>
  <c r="W88" i="34" s="1"/>
  <c r="R88" i="34"/>
  <c r="C89" i="34" s="1"/>
  <c r="X89" i="34" s="1"/>
  <c r="Y89" i="34" s="1"/>
  <c r="K88" i="34"/>
  <c r="M88" i="34" s="1"/>
  <c r="V87" i="34"/>
  <c r="T87" i="34"/>
  <c r="W87" i="34" s="1"/>
  <c r="R87" i="34"/>
  <c r="C88" i="34" s="1"/>
  <c r="X88" i="34" s="1"/>
  <c r="Y88" i="34" s="1"/>
  <c r="K87" i="34"/>
  <c r="M87" i="34" s="1"/>
  <c r="V86" i="34"/>
  <c r="T86" i="34"/>
  <c r="W86" i="34" s="1"/>
  <c r="R86" i="34"/>
  <c r="C87" i="34" s="1"/>
  <c r="X87" i="34" s="1"/>
  <c r="Y87" i="34" s="1"/>
  <c r="K86" i="34"/>
  <c r="M86" i="34" s="1"/>
  <c r="V85" i="34"/>
  <c r="T85" i="34"/>
  <c r="W85" i="34" s="1"/>
  <c r="R85" i="34"/>
  <c r="C86" i="34" s="1"/>
  <c r="X86" i="34" s="1"/>
  <c r="Y86" i="34" s="1"/>
  <c r="K85" i="34"/>
  <c r="M85" i="34" s="1"/>
  <c r="V84" i="34"/>
  <c r="T84" i="34"/>
  <c r="W84" i="34" s="1"/>
  <c r="R84" i="34"/>
  <c r="C85" i="34" s="1"/>
  <c r="X85" i="34" s="1"/>
  <c r="Y85" i="34" s="1"/>
  <c r="K84" i="34"/>
  <c r="M84" i="34" s="1"/>
  <c r="V83" i="34"/>
  <c r="T83" i="34"/>
  <c r="W83" i="34" s="1"/>
  <c r="R83" i="34"/>
  <c r="C84" i="34" s="1"/>
  <c r="X84" i="34" s="1"/>
  <c r="Y84" i="34" s="1"/>
  <c r="K83" i="34"/>
  <c r="M83" i="34" s="1"/>
  <c r="V82" i="34"/>
  <c r="T82" i="34"/>
  <c r="W82" i="34" s="1"/>
  <c r="R82" i="34"/>
  <c r="C83" i="34" s="1"/>
  <c r="X83" i="34" s="1"/>
  <c r="Y83" i="34" s="1"/>
  <c r="K82" i="34"/>
  <c r="M82" i="34" s="1"/>
  <c r="V81" i="34"/>
  <c r="T81" i="34"/>
  <c r="W81" i="34" s="1"/>
  <c r="R81" i="34"/>
  <c r="C82" i="34" s="1"/>
  <c r="X82" i="34" s="1"/>
  <c r="Y82" i="34" s="1"/>
  <c r="K81" i="34"/>
  <c r="M81" i="34" s="1"/>
  <c r="V80" i="34"/>
  <c r="T80" i="34"/>
  <c r="W80" i="34" s="1"/>
  <c r="R80" i="34"/>
  <c r="C81" i="34" s="1"/>
  <c r="X81" i="34" s="1"/>
  <c r="Y81" i="34" s="1"/>
  <c r="K80" i="34"/>
  <c r="M80" i="34" s="1"/>
  <c r="V79" i="34"/>
  <c r="T79" i="34"/>
  <c r="W79" i="34" s="1"/>
  <c r="K79" i="34"/>
  <c r="M79" i="34" s="1"/>
  <c r="R79" i="34" s="1"/>
  <c r="C80" i="34" s="1"/>
  <c r="X80" i="34" s="1"/>
  <c r="Y80" i="34" s="1"/>
  <c r="V78" i="34"/>
  <c r="T78" i="34"/>
  <c r="W78" i="34" s="1"/>
  <c r="R78" i="34"/>
  <c r="C79" i="34" s="1"/>
  <c r="X79" i="34" s="1"/>
  <c r="Y79" i="34" s="1"/>
  <c r="K78" i="34"/>
  <c r="M78" i="34" s="1"/>
  <c r="V77" i="34"/>
  <c r="T77" i="34"/>
  <c r="W77" i="34" s="1"/>
  <c r="K77" i="34"/>
  <c r="M77" i="34" s="1"/>
  <c r="R77" i="34" s="1"/>
  <c r="C78" i="34" s="1"/>
  <c r="X78" i="34" s="1"/>
  <c r="Y78" i="34" s="1"/>
  <c r="V76" i="34"/>
  <c r="T76" i="34"/>
  <c r="W76" i="34" s="1"/>
  <c r="R76" i="34"/>
  <c r="C77" i="34" s="1"/>
  <c r="X77" i="34" s="1"/>
  <c r="Y77" i="34" s="1"/>
  <c r="K76" i="34"/>
  <c r="M76" i="34" s="1"/>
  <c r="V75" i="34"/>
  <c r="T75" i="34"/>
  <c r="W75" i="34" s="1"/>
  <c r="R75" i="34"/>
  <c r="C76" i="34" s="1"/>
  <c r="X76" i="34" s="1"/>
  <c r="Y76" i="34" s="1"/>
  <c r="K75" i="34"/>
  <c r="M75" i="34" s="1"/>
  <c r="V74" i="34"/>
  <c r="T74" i="34"/>
  <c r="W74" i="34" s="1"/>
  <c r="R74" i="34"/>
  <c r="C75" i="34" s="1"/>
  <c r="X75" i="34" s="1"/>
  <c r="Y75" i="34" s="1"/>
  <c r="K74" i="34"/>
  <c r="M74" i="34" s="1"/>
  <c r="V73" i="34"/>
  <c r="T73" i="34"/>
  <c r="W73" i="34" s="1"/>
  <c r="R73" i="34"/>
  <c r="C74" i="34" s="1"/>
  <c r="X74" i="34" s="1"/>
  <c r="Y74" i="34" s="1"/>
  <c r="K73" i="34"/>
  <c r="M73" i="34" s="1"/>
  <c r="V72" i="34"/>
  <c r="T72" i="34"/>
  <c r="W72" i="34" s="1"/>
  <c r="R72" i="34"/>
  <c r="C73" i="34" s="1"/>
  <c r="X73" i="34" s="1"/>
  <c r="Y73" i="34" s="1"/>
  <c r="K72" i="34"/>
  <c r="M72" i="34" s="1"/>
  <c r="V71" i="34"/>
  <c r="T71" i="34"/>
  <c r="W71" i="34" s="1"/>
  <c r="R71" i="34"/>
  <c r="C72" i="34" s="1"/>
  <c r="X72" i="34" s="1"/>
  <c r="Y72" i="34" s="1"/>
  <c r="K71" i="34"/>
  <c r="M71" i="34" s="1"/>
  <c r="V70" i="34"/>
  <c r="T70" i="34"/>
  <c r="W70" i="34" s="1"/>
  <c r="R70" i="34"/>
  <c r="C71" i="34" s="1"/>
  <c r="X71" i="34" s="1"/>
  <c r="Y71" i="34" s="1"/>
  <c r="K70" i="34"/>
  <c r="M70" i="34" s="1"/>
  <c r="V69" i="34"/>
  <c r="T69" i="34"/>
  <c r="W69" i="34" s="1"/>
  <c r="K69" i="34"/>
  <c r="M69" i="34" s="1"/>
  <c r="R69" i="34" s="1"/>
  <c r="C70" i="34" s="1"/>
  <c r="X70" i="34" s="1"/>
  <c r="Y70" i="34" s="1"/>
  <c r="V68" i="34"/>
  <c r="T68" i="34"/>
  <c r="W68" i="34" s="1"/>
  <c r="R68" i="34"/>
  <c r="C69" i="34" s="1"/>
  <c r="X69" i="34" s="1"/>
  <c r="Y69" i="34" s="1"/>
  <c r="K68" i="34"/>
  <c r="M68" i="34" s="1"/>
  <c r="V67" i="34"/>
  <c r="T67" i="34"/>
  <c r="W67" i="34" s="1"/>
  <c r="V66" i="34"/>
  <c r="T66" i="34"/>
  <c r="W66" i="34" s="1"/>
  <c r="R66" i="34"/>
  <c r="C67" i="34" s="1"/>
  <c r="K66" i="34"/>
  <c r="M66" i="34" s="1"/>
  <c r="V65" i="34"/>
  <c r="T65" i="34"/>
  <c r="W65" i="34" s="1"/>
  <c r="R65" i="34"/>
  <c r="C66" i="34" s="1"/>
  <c r="X66" i="34" s="1"/>
  <c r="Y66" i="34" s="1"/>
  <c r="K65" i="34"/>
  <c r="M65" i="34" s="1"/>
  <c r="V64" i="34"/>
  <c r="T64" i="34"/>
  <c r="W64" i="34" s="1"/>
  <c r="R64" i="34"/>
  <c r="C65" i="34" s="1"/>
  <c r="X65" i="34" s="1"/>
  <c r="Y65" i="34" s="1"/>
  <c r="K64" i="34"/>
  <c r="M64" i="34" s="1"/>
  <c r="V63" i="34"/>
  <c r="T63" i="34"/>
  <c r="W63" i="34" s="1"/>
  <c r="R63" i="34"/>
  <c r="C64" i="34" s="1"/>
  <c r="X64" i="34" s="1"/>
  <c r="Y64" i="34" s="1"/>
  <c r="K63" i="34"/>
  <c r="M63" i="34" s="1"/>
  <c r="V62" i="34"/>
  <c r="T62" i="34"/>
  <c r="W62" i="34" s="1"/>
  <c r="R62" i="34"/>
  <c r="C63" i="34" s="1"/>
  <c r="X63" i="34" s="1"/>
  <c r="Y63" i="34" s="1"/>
  <c r="K62" i="34"/>
  <c r="M62" i="34" s="1"/>
  <c r="V61" i="34"/>
  <c r="T61" i="34"/>
  <c r="W61" i="34" s="1"/>
  <c r="R61" i="34"/>
  <c r="C62" i="34" s="1"/>
  <c r="X62" i="34" s="1"/>
  <c r="Y62" i="34" s="1"/>
  <c r="K61" i="34"/>
  <c r="M61" i="34" s="1"/>
  <c r="V60" i="34"/>
  <c r="T60" i="34"/>
  <c r="W60" i="34" s="1"/>
  <c r="R60" i="34"/>
  <c r="C61" i="34" s="1"/>
  <c r="X61" i="34" s="1"/>
  <c r="Y61" i="34" s="1"/>
  <c r="K60" i="34"/>
  <c r="M60" i="34" s="1"/>
  <c r="V59" i="34"/>
  <c r="T59" i="34"/>
  <c r="W59" i="34" s="1"/>
  <c r="R59" i="34"/>
  <c r="C60" i="34" s="1"/>
  <c r="X60" i="34" s="1"/>
  <c r="Y60" i="34" s="1"/>
  <c r="K59" i="34"/>
  <c r="M59" i="34" s="1"/>
  <c r="V58" i="34"/>
  <c r="T58" i="34"/>
  <c r="W58" i="34" s="1"/>
  <c r="R58" i="34"/>
  <c r="C59" i="34" s="1"/>
  <c r="X59" i="34" s="1"/>
  <c r="Y59" i="34" s="1"/>
  <c r="K58" i="34"/>
  <c r="M58" i="34" s="1"/>
  <c r="V57" i="34"/>
  <c r="T57" i="34"/>
  <c r="W57" i="34" s="1"/>
  <c r="R57" i="34"/>
  <c r="C58" i="34" s="1"/>
  <c r="X58" i="34" s="1"/>
  <c r="Y58" i="34" s="1"/>
  <c r="K57" i="34"/>
  <c r="M57" i="34" s="1"/>
  <c r="V56" i="34"/>
  <c r="T56" i="34"/>
  <c r="W56" i="34" s="1"/>
  <c r="R56" i="34"/>
  <c r="C57" i="34" s="1"/>
  <c r="X57" i="34" s="1"/>
  <c r="Y57" i="34" s="1"/>
  <c r="K56" i="34"/>
  <c r="M56" i="34" s="1"/>
  <c r="V55" i="34"/>
  <c r="T55" i="34"/>
  <c r="W55" i="34" s="1"/>
  <c r="R55" i="34"/>
  <c r="C56" i="34" s="1"/>
  <c r="X56" i="34" s="1"/>
  <c r="Y56" i="34" s="1"/>
  <c r="K55" i="34"/>
  <c r="M55" i="34" s="1"/>
  <c r="V54" i="34"/>
  <c r="T54" i="34"/>
  <c r="W54" i="34" s="1"/>
  <c r="R54" i="34"/>
  <c r="C55" i="34" s="1"/>
  <c r="X55" i="34" s="1"/>
  <c r="Y55" i="34" s="1"/>
  <c r="K54" i="34"/>
  <c r="M54" i="34" s="1"/>
  <c r="V53" i="34"/>
  <c r="T53" i="34"/>
  <c r="W53" i="34" s="1"/>
  <c r="R53" i="34"/>
  <c r="C54" i="34" s="1"/>
  <c r="X54" i="34" s="1"/>
  <c r="Y54" i="34" s="1"/>
  <c r="K53" i="34"/>
  <c r="M53" i="34" s="1"/>
  <c r="V52" i="34"/>
  <c r="T52" i="34"/>
  <c r="W52" i="34" s="1"/>
  <c r="R52" i="34"/>
  <c r="C53" i="34" s="1"/>
  <c r="X53" i="34" s="1"/>
  <c r="Y53" i="34" s="1"/>
  <c r="K52" i="34"/>
  <c r="M52" i="34" s="1"/>
  <c r="V51" i="34"/>
  <c r="T51" i="34"/>
  <c r="W51" i="34" s="1"/>
  <c r="R51" i="34"/>
  <c r="C52" i="34" s="1"/>
  <c r="X52" i="34" s="1"/>
  <c r="Y52" i="34" s="1"/>
  <c r="K51" i="34"/>
  <c r="M51" i="34" s="1"/>
  <c r="V50" i="34"/>
  <c r="T50" i="34"/>
  <c r="W50" i="34" s="1"/>
  <c r="R50" i="34"/>
  <c r="C51" i="34" s="1"/>
  <c r="X51" i="34" s="1"/>
  <c r="Y51" i="34" s="1"/>
  <c r="K50" i="34"/>
  <c r="M50" i="34" s="1"/>
  <c r="V49" i="34"/>
  <c r="T49" i="34"/>
  <c r="W49" i="34" s="1"/>
  <c r="R49" i="34"/>
  <c r="C50" i="34" s="1"/>
  <c r="X50" i="34" s="1"/>
  <c r="Y50" i="34" s="1"/>
  <c r="K49" i="34"/>
  <c r="M49" i="34" s="1"/>
  <c r="V48" i="34"/>
  <c r="T48" i="34"/>
  <c r="W48" i="34" s="1"/>
  <c r="R48" i="34"/>
  <c r="C49" i="34" s="1"/>
  <c r="X49" i="34" s="1"/>
  <c r="Y49" i="34" s="1"/>
  <c r="K48" i="34"/>
  <c r="M48" i="34" s="1"/>
  <c r="V47" i="34"/>
  <c r="T47" i="34"/>
  <c r="W47" i="34" s="1"/>
  <c r="R47" i="34"/>
  <c r="C48" i="34" s="1"/>
  <c r="X48" i="34" s="1"/>
  <c r="Y48" i="34" s="1"/>
  <c r="K47" i="34"/>
  <c r="M47" i="34" s="1"/>
  <c r="V46" i="34"/>
  <c r="T46" i="34"/>
  <c r="W46" i="34" s="1"/>
  <c r="R46" i="34"/>
  <c r="C47" i="34" s="1"/>
  <c r="X47" i="34" s="1"/>
  <c r="Y47" i="34" s="1"/>
  <c r="K46" i="34"/>
  <c r="M46" i="34" s="1"/>
  <c r="V45" i="34"/>
  <c r="T45" i="34"/>
  <c r="W45" i="34" s="1"/>
  <c r="R45" i="34"/>
  <c r="C46" i="34" s="1"/>
  <c r="X46" i="34" s="1"/>
  <c r="Y46" i="34" s="1"/>
  <c r="K45" i="34"/>
  <c r="M45" i="34" s="1"/>
  <c r="V44" i="34"/>
  <c r="T44" i="34"/>
  <c r="W44" i="34" s="1"/>
  <c r="R44" i="34"/>
  <c r="C45" i="34" s="1"/>
  <c r="X45" i="34" s="1"/>
  <c r="Y45" i="34" s="1"/>
  <c r="K44" i="34"/>
  <c r="M44" i="34" s="1"/>
  <c r="V43" i="34"/>
  <c r="T43" i="34"/>
  <c r="W43" i="34" s="1"/>
  <c r="R43" i="34"/>
  <c r="C44" i="34" s="1"/>
  <c r="X44" i="34" s="1"/>
  <c r="Y44" i="34" s="1"/>
  <c r="K43" i="34"/>
  <c r="M43" i="34" s="1"/>
  <c r="V42" i="34"/>
  <c r="T42" i="34"/>
  <c r="W42" i="34" s="1"/>
  <c r="R42" i="34"/>
  <c r="C43" i="34" s="1"/>
  <c r="X43" i="34" s="1"/>
  <c r="Y43" i="34" s="1"/>
  <c r="K42" i="34"/>
  <c r="M42" i="34" s="1"/>
  <c r="V41" i="34"/>
  <c r="T41" i="34"/>
  <c r="W41" i="34" s="1"/>
  <c r="R41" i="34"/>
  <c r="C42" i="34" s="1"/>
  <c r="X42" i="34" s="1"/>
  <c r="Y42" i="34" s="1"/>
  <c r="K41" i="34"/>
  <c r="M41" i="34" s="1"/>
  <c r="V40" i="34"/>
  <c r="T40" i="34"/>
  <c r="W40" i="34" s="1"/>
  <c r="R40" i="34"/>
  <c r="C41" i="34" s="1"/>
  <c r="X41" i="34" s="1"/>
  <c r="Y41" i="34" s="1"/>
  <c r="K40" i="34"/>
  <c r="M40" i="34" s="1"/>
  <c r="V39" i="34"/>
  <c r="T39" i="34"/>
  <c r="W39" i="34" s="1"/>
  <c r="R39" i="34"/>
  <c r="C40" i="34" s="1"/>
  <c r="X40" i="34" s="1"/>
  <c r="Y40" i="34" s="1"/>
  <c r="K39" i="34"/>
  <c r="M39" i="34" s="1"/>
  <c r="V38" i="34"/>
  <c r="T38" i="34"/>
  <c r="W38" i="34" s="1"/>
  <c r="R38" i="34"/>
  <c r="C39" i="34" s="1"/>
  <c r="X39" i="34" s="1"/>
  <c r="Y39" i="34" s="1"/>
  <c r="K38" i="34"/>
  <c r="M38" i="34" s="1"/>
  <c r="V37" i="34"/>
  <c r="T37" i="34"/>
  <c r="W37" i="34" s="1"/>
  <c r="R37" i="34"/>
  <c r="C38" i="34" s="1"/>
  <c r="X38" i="34" s="1"/>
  <c r="Y38" i="34" s="1"/>
  <c r="K37" i="34"/>
  <c r="M37" i="34" s="1"/>
  <c r="V36" i="34"/>
  <c r="T36" i="34"/>
  <c r="W36" i="34" s="1"/>
  <c r="R36" i="34"/>
  <c r="C37" i="34" s="1"/>
  <c r="X37" i="34" s="1"/>
  <c r="Y37" i="34" s="1"/>
  <c r="K36" i="34"/>
  <c r="M36" i="34" s="1"/>
  <c r="V35" i="34"/>
  <c r="T35" i="34"/>
  <c r="W35" i="34" s="1"/>
  <c r="R35" i="34"/>
  <c r="C36" i="34" s="1"/>
  <c r="X36" i="34" s="1"/>
  <c r="Y36" i="34" s="1"/>
  <c r="K35" i="34"/>
  <c r="M35" i="34" s="1"/>
  <c r="V34" i="34"/>
  <c r="T34" i="34"/>
  <c r="W34" i="34" s="1"/>
  <c r="R34" i="34"/>
  <c r="C35" i="34" s="1"/>
  <c r="X35" i="34" s="1"/>
  <c r="Y35" i="34" s="1"/>
  <c r="K34" i="34"/>
  <c r="M34" i="34" s="1"/>
  <c r="V33" i="34"/>
  <c r="T33" i="34"/>
  <c r="W33" i="34" s="1"/>
  <c r="R33" i="34"/>
  <c r="C34" i="34" s="1"/>
  <c r="X34" i="34" s="1"/>
  <c r="Y34" i="34" s="1"/>
  <c r="K33" i="34"/>
  <c r="M33" i="34" s="1"/>
  <c r="V32" i="34"/>
  <c r="T32" i="34"/>
  <c r="W32" i="34" s="1"/>
  <c r="R32" i="34"/>
  <c r="C33" i="34" s="1"/>
  <c r="X33" i="34" s="1"/>
  <c r="Y33" i="34" s="1"/>
  <c r="K32" i="34"/>
  <c r="M32" i="34" s="1"/>
  <c r="V31" i="34"/>
  <c r="T31" i="34"/>
  <c r="W31" i="34" s="1"/>
  <c r="R31" i="34"/>
  <c r="C32" i="34" s="1"/>
  <c r="X32" i="34" s="1"/>
  <c r="Y32" i="34" s="1"/>
  <c r="K31" i="34"/>
  <c r="M31" i="34" s="1"/>
  <c r="V30" i="34"/>
  <c r="T30" i="34"/>
  <c r="W30" i="34" s="1"/>
  <c r="V29" i="34"/>
  <c r="T29" i="34"/>
  <c r="W29" i="34" s="1"/>
  <c r="R29" i="34"/>
  <c r="C30" i="34" s="1"/>
  <c r="K29" i="34"/>
  <c r="M29" i="34" s="1"/>
  <c r="V28" i="34"/>
  <c r="T28" i="34"/>
  <c r="W28" i="34" s="1"/>
  <c r="R28" i="34"/>
  <c r="C29" i="34" s="1"/>
  <c r="X29" i="34" s="1"/>
  <c r="Y29" i="34" s="1"/>
  <c r="K28" i="34"/>
  <c r="M28" i="34" s="1"/>
  <c r="V27" i="34"/>
  <c r="T27" i="34"/>
  <c r="W27" i="34" s="1"/>
  <c r="R27" i="34"/>
  <c r="C28" i="34" s="1"/>
  <c r="X28" i="34" s="1"/>
  <c r="Y28" i="34" s="1"/>
  <c r="K27" i="34"/>
  <c r="M27" i="34" s="1"/>
  <c r="V26" i="34"/>
  <c r="T26" i="34"/>
  <c r="W26" i="34" s="1"/>
  <c r="R26" i="34"/>
  <c r="C27" i="34" s="1"/>
  <c r="X27" i="34" s="1"/>
  <c r="Y27" i="34" s="1"/>
  <c r="K26" i="34"/>
  <c r="M26" i="34" s="1"/>
  <c r="V25" i="34"/>
  <c r="T25" i="34"/>
  <c r="W25" i="34" s="1"/>
  <c r="R25" i="34"/>
  <c r="C26" i="34" s="1"/>
  <c r="X26" i="34" s="1"/>
  <c r="Y26" i="34" s="1"/>
  <c r="K25" i="34"/>
  <c r="M25" i="34" s="1"/>
  <c r="V24" i="34"/>
  <c r="T24" i="34"/>
  <c r="W24" i="34" s="1"/>
  <c r="R24" i="34"/>
  <c r="C25" i="34" s="1"/>
  <c r="X25" i="34" s="1"/>
  <c r="Y25" i="34" s="1"/>
  <c r="K24" i="34"/>
  <c r="M24" i="34" s="1"/>
  <c r="V23" i="34"/>
  <c r="T23" i="34"/>
  <c r="W23" i="34" s="1"/>
  <c r="R23" i="34"/>
  <c r="C24" i="34" s="1"/>
  <c r="X24" i="34" s="1"/>
  <c r="Y24" i="34" s="1"/>
  <c r="K23" i="34"/>
  <c r="M23" i="34" s="1"/>
  <c r="T22" i="34"/>
  <c r="R22" i="34"/>
  <c r="C23" i="34" s="1"/>
  <c r="X23" i="34" s="1"/>
  <c r="Y23" i="34" s="1"/>
  <c r="K22" i="34"/>
  <c r="M22" i="34" s="1"/>
  <c r="T21" i="34"/>
  <c r="R21" i="34"/>
  <c r="C22" i="34" s="1"/>
  <c r="X22" i="34" s="1"/>
  <c r="Y22" i="34" s="1"/>
  <c r="K21" i="34"/>
  <c r="M21" i="34" s="1"/>
  <c r="T20" i="34"/>
  <c r="R20" i="34"/>
  <c r="C21" i="34" s="1"/>
  <c r="X21" i="34" s="1"/>
  <c r="Y21" i="34" s="1"/>
  <c r="K20" i="34"/>
  <c r="M20" i="34" s="1"/>
  <c r="T19" i="34"/>
  <c r="R19" i="34"/>
  <c r="C20" i="34" s="1"/>
  <c r="X20" i="34" s="1"/>
  <c r="Y20" i="34" s="1"/>
  <c r="K19" i="34"/>
  <c r="M19" i="34" s="1"/>
  <c r="T18" i="34"/>
  <c r="R18" i="34"/>
  <c r="C19" i="34" s="1"/>
  <c r="X19" i="34" s="1"/>
  <c r="Y19" i="34" s="1"/>
  <c r="K18" i="34"/>
  <c r="M18" i="34" s="1"/>
  <c r="T17" i="34"/>
  <c r="K17" i="34"/>
  <c r="M17" i="34" s="1"/>
  <c r="R17" i="34" s="1"/>
  <c r="C18" i="34" s="1"/>
  <c r="X18" i="34" s="1"/>
  <c r="Y18" i="34" s="1"/>
  <c r="T16" i="34"/>
  <c r="R16" i="34"/>
  <c r="C17" i="34" s="1"/>
  <c r="X17" i="34" s="1"/>
  <c r="Y17" i="34" s="1"/>
  <c r="K16" i="34"/>
  <c r="M16" i="34" s="1"/>
  <c r="T15" i="34"/>
  <c r="R15" i="34"/>
  <c r="C16" i="34" s="1"/>
  <c r="X16" i="34" s="1"/>
  <c r="Y16" i="34" s="1"/>
  <c r="K15" i="34"/>
  <c r="M15" i="34" s="1"/>
  <c r="T14" i="34"/>
  <c r="R14" i="34"/>
  <c r="C15" i="34" s="1"/>
  <c r="X15" i="34" s="1"/>
  <c r="Y15" i="34" s="1"/>
  <c r="K14" i="34"/>
  <c r="M14" i="34" s="1"/>
  <c r="T13" i="34"/>
  <c r="T12" i="34"/>
  <c r="M12" i="34"/>
  <c r="R12" i="34" s="1"/>
  <c r="C13" i="34" s="1"/>
  <c r="T11" i="34"/>
  <c r="R11" i="34"/>
  <c r="C12" i="34" s="1"/>
  <c r="X12" i="34" s="1"/>
  <c r="Y12" i="34" s="1"/>
  <c r="K11" i="34"/>
  <c r="M11" i="34" s="1"/>
  <c r="T10" i="34"/>
  <c r="R10" i="34"/>
  <c r="C11" i="34" s="1"/>
  <c r="X11" i="34" s="1"/>
  <c r="Y11" i="34" s="1"/>
  <c r="K10" i="34"/>
  <c r="M10" i="34" s="1"/>
  <c r="T9" i="34"/>
  <c r="C9" i="34"/>
  <c r="K9" i="34" s="1"/>
  <c r="M9" i="34" s="1"/>
  <c r="R9" i="34" s="1"/>
  <c r="C10" i="34" s="1"/>
  <c r="X10" i="34" s="1"/>
  <c r="H4" i="34"/>
  <c r="X103" i="35" l="1"/>
  <c r="Y103" i="35" s="1"/>
  <c r="K103" i="35"/>
  <c r="M103" i="35" s="1"/>
  <c r="X92" i="35"/>
  <c r="Y92" i="35" s="1"/>
  <c r="K92" i="35"/>
  <c r="M92" i="35" s="1"/>
  <c r="R92" i="35" s="1"/>
  <c r="C93" i="35" s="1"/>
  <c r="X93" i="35" s="1"/>
  <c r="Y93" i="35" s="1"/>
  <c r="X67" i="34"/>
  <c r="Y67" i="34" s="1"/>
  <c r="K67" i="34"/>
  <c r="M67" i="34" s="1"/>
  <c r="R67" i="34" s="1"/>
  <c r="C68" i="34" s="1"/>
  <c r="X68" i="34" s="1"/>
  <c r="Y68" i="34" s="1"/>
  <c r="X30" i="34"/>
  <c r="Y30" i="34" s="1"/>
  <c r="K30" i="34"/>
  <c r="M30" i="34" s="1"/>
  <c r="R30" i="34" s="1"/>
  <c r="C31" i="34" s="1"/>
  <c r="X31" i="34" s="1"/>
  <c r="Y31" i="34" s="1"/>
  <c r="X30" i="35"/>
  <c r="Y30" i="35" s="1"/>
  <c r="K30" i="35"/>
  <c r="M30" i="35" s="1"/>
  <c r="R30" i="35" s="1"/>
  <c r="X13" i="34"/>
  <c r="Y13" i="34" s="1"/>
  <c r="K13" i="34"/>
  <c r="M13" i="34" s="1"/>
  <c r="R13" i="34" s="1"/>
  <c r="W9" i="35"/>
  <c r="V9" i="35"/>
  <c r="W10" i="35"/>
  <c r="V10" i="35"/>
  <c r="W11" i="35"/>
  <c r="V11" i="35"/>
  <c r="W12" i="35"/>
  <c r="V12" i="35"/>
  <c r="W13" i="35"/>
  <c r="V13" i="35"/>
  <c r="W14" i="35"/>
  <c r="V14" i="35"/>
  <c r="W15" i="35"/>
  <c r="V15" i="35"/>
  <c r="W16" i="35"/>
  <c r="V16" i="35"/>
  <c r="W17" i="35"/>
  <c r="V17" i="35"/>
  <c r="W18" i="35"/>
  <c r="V18" i="35"/>
  <c r="W19" i="35"/>
  <c r="V19" i="35"/>
  <c r="W20" i="35"/>
  <c r="V20" i="35"/>
  <c r="W21" i="35"/>
  <c r="V21" i="35"/>
  <c r="W22" i="35"/>
  <c r="V22" i="35"/>
  <c r="W9" i="34"/>
  <c r="V9" i="34"/>
  <c r="W10" i="34"/>
  <c r="V10" i="34"/>
  <c r="W11" i="34"/>
  <c r="V11" i="34"/>
  <c r="W12" i="34"/>
  <c r="V12" i="34"/>
  <c r="W13" i="34"/>
  <c r="V13" i="34"/>
  <c r="W14" i="34"/>
  <c r="V14" i="34"/>
  <c r="W15" i="34"/>
  <c r="V15" i="34"/>
  <c r="W16" i="34"/>
  <c r="V16" i="34"/>
  <c r="W17" i="34"/>
  <c r="V17" i="34"/>
  <c r="W18" i="34"/>
  <c r="V18" i="34"/>
  <c r="W19" i="34"/>
  <c r="V19" i="34"/>
  <c r="W20" i="34"/>
  <c r="V20" i="34"/>
  <c r="W21" i="34"/>
  <c r="V21" i="34"/>
  <c r="W22" i="34"/>
  <c r="V22" i="34"/>
  <c r="V108" i="33"/>
  <c r="T108" i="33"/>
  <c r="W108" i="33"/>
  <c r="R108" i="33"/>
  <c r="K108" i="33"/>
  <c r="M108" i="33" s="1"/>
  <c r="V107" i="33"/>
  <c r="T107" i="33"/>
  <c r="W107" i="33"/>
  <c r="R107" i="33"/>
  <c r="C108" i="33"/>
  <c r="X108" i="33"/>
  <c r="Y108" i="33"/>
  <c r="K107" i="33"/>
  <c r="M107" i="33" s="1"/>
  <c r="V106" i="33"/>
  <c r="T106" i="33"/>
  <c r="W106" i="33"/>
  <c r="R106" i="33"/>
  <c r="C107" i="33"/>
  <c r="X107" i="33"/>
  <c r="Y107" i="33"/>
  <c r="K106" i="33"/>
  <c r="M106" i="33" s="1"/>
  <c r="V105" i="33"/>
  <c r="T105" i="33"/>
  <c r="W105" i="33"/>
  <c r="R105" i="33"/>
  <c r="C106" i="33" s="1"/>
  <c r="X106" i="33" s="1"/>
  <c r="Y106" i="33" s="1"/>
  <c r="K105" i="33"/>
  <c r="M105" i="33" s="1"/>
  <c r="V104" i="33"/>
  <c r="T104" i="33"/>
  <c r="W104" i="33" s="1"/>
  <c r="R104" i="33"/>
  <c r="C105" i="33"/>
  <c r="X105" i="33"/>
  <c r="Y105" i="33"/>
  <c r="K104" i="33"/>
  <c r="M104" i="33" s="1"/>
  <c r="V103" i="33"/>
  <c r="T103" i="33"/>
  <c r="W103" i="33" s="1"/>
  <c r="R103" i="33"/>
  <c r="C104" i="33"/>
  <c r="X104" i="33"/>
  <c r="Y104" i="33"/>
  <c r="K103" i="33"/>
  <c r="M103" i="33" s="1"/>
  <c r="V102" i="33"/>
  <c r="T102" i="33"/>
  <c r="W102" i="33"/>
  <c r="R102" i="33"/>
  <c r="C103" i="33" s="1"/>
  <c r="X103" i="33" s="1"/>
  <c r="Y103" i="33" s="1"/>
  <c r="K102" i="33"/>
  <c r="M102" i="33" s="1"/>
  <c r="V101" i="33"/>
  <c r="T101" i="33"/>
  <c r="W101" i="33" s="1"/>
  <c r="R101" i="33"/>
  <c r="C102" i="33" s="1"/>
  <c r="X102" i="33" s="1"/>
  <c r="Y102" i="33" s="1"/>
  <c r="K101" i="33"/>
  <c r="M101" i="33" s="1"/>
  <c r="V100" i="33"/>
  <c r="T100" i="33"/>
  <c r="W100" i="33" s="1"/>
  <c r="R100" i="33"/>
  <c r="C101" i="33" s="1"/>
  <c r="X101" i="33" s="1"/>
  <c r="Y101" i="33" s="1"/>
  <c r="K100" i="33"/>
  <c r="M100" i="33" s="1"/>
  <c r="V99" i="33"/>
  <c r="T99" i="33"/>
  <c r="W99" i="33"/>
  <c r="R99" i="33"/>
  <c r="C100" i="33"/>
  <c r="X100" i="33"/>
  <c r="Y100" i="33"/>
  <c r="K99" i="33"/>
  <c r="M99" i="33" s="1"/>
  <c r="V98" i="33"/>
  <c r="T98" i="33"/>
  <c r="W98" i="33"/>
  <c r="R98" i="33"/>
  <c r="C99" i="33"/>
  <c r="X99" i="33"/>
  <c r="Y99" i="33"/>
  <c r="K98" i="33"/>
  <c r="M98" i="33" s="1"/>
  <c r="V97" i="33"/>
  <c r="T97" i="33"/>
  <c r="W97" i="33"/>
  <c r="R97" i="33"/>
  <c r="C98" i="33" s="1"/>
  <c r="X98" i="33" s="1"/>
  <c r="Y98" i="33" s="1"/>
  <c r="K97" i="33"/>
  <c r="M97" i="33" s="1"/>
  <c r="V96" i="33"/>
  <c r="T96" i="33"/>
  <c r="W96" i="33" s="1"/>
  <c r="R96" i="33"/>
  <c r="C97" i="33"/>
  <c r="X97" i="33"/>
  <c r="Y97" i="33"/>
  <c r="K96" i="33"/>
  <c r="M96" i="33" s="1"/>
  <c r="V95" i="33"/>
  <c r="T95" i="33"/>
  <c r="W95" i="33" s="1"/>
  <c r="R95" i="33"/>
  <c r="C96" i="33"/>
  <c r="X96" i="33"/>
  <c r="Y96" i="33"/>
  <c r="K95" i="33"/>
  <c r="M95" i="33" s="1"/>
  <c r="V94" i="33"/>
  <c r="T94" i="33"/>
  <c r="W94" i="33"/>
  <c r="R94" i="33"/>
  <c r="C95" i="33" s="1"/>
  <c r="X95" i="33" s="1"/>
  <c r="Y95" i="33" s="1"/>
  <c r="K94" i="33"/>
  <c r="M94" i="33" s="1"/>
  <c r="V93" i="33"/>
  <c r="T93" i="33"/>
  <c r="W93" i="33" s="1"/>
  <c r="R93" i="33"/>
  <c r="C94" i="33" s="1"/>
  <c r="X94" i="33" s="1"/>
  <c r="Y94" i="33" s="1"/>
  <c r="K93" i="33"/>
  <c r="M93" i="33" s="1"/>
  <c r="V92" i="33"/>
  <c r="T92" i="33"/>
  <c r="W92" i="33" s="1"/>
  <c r="R92" i="33"/>
  <c r="C93" i="33" s="1"/>
  <c r="X93" i="33" s="1"/>
  <c r="Y93" i="33" s="1"/>
  <c r="K92" i="33"/>
  <c r="M92" i="33" s="1"/>
  <c r="V91" i="33"/>
  <c r="T91" i="33"/>
  <c r="W91" i="33"/>
  <c r="R91" i="33"/>
  <c r="C92" i="33"/>
  <c r="X92" i="33"/>
  <c r="Y92" i="33"/>
  <c r="K91" i="33"/>
  <c r="M91" i="33" s="1"/>
  <c r="V90" i="33"/>
  <c r="T90" i="33"/>
  <c r="W90" i="33"/>
  <c r="R90" i="33"/>
  <c r="C91" i="33"/>
  <c r="X91" i="33"/>
  <c r="Y91" i="33"/>
  <c r="K90" i="33"/>
  <c r="M90" i="33" s="1"/>
  <c r="V89" i="33"/>
  <c r="T89" i="33"/>
  <c r="W89" i="33"/>
  <c r="R89" i="33"/>
  <c r="C90" i="33" s="1"/>
  <c r="X90" i="33" s="1"/>
  <c r="Y90" i="33" s="1"/>
  <c r="K89" i="33"/>
  <c r="M89" i="33" s="1"/>
  <c r="V88" i="33"/>
  <c r="T88" i="33"/>
  <c r="W88" i="33" s="1"/>
  <c r="R88" i="33"/>
  <c r="C89" i="33"/>
  <c r="X89" i="33"/>
  <c r="Y89" i="33"/>
  <c r="K88" i="33"/>
  <c r="M88" i="33" s="1"/>
  <c r="V87" i="33"/>
  <c r="T87" i="33"/>
  <c r="W87" i="33" s="1"/>
  <c r="R87" i="33"/>
  <c r="C88" i="33"/>
  <c r="X88" i="33"/>
  <c r="Y88" i="33"/>
  <c r="K87" i="33"/>
  <c r="M87" i="33" s="1"/>
  <c r="V86" i="33"/>
  <c r="T86" i="33"/>
  <c r="W86" i="33"/>
  <c r="R86" i="33"/>
  <c r="C87" i="33" s="1"/>
  <c r="X87" i="33" s="1"/>
  <c r="Y87" i="33" s="1"/>
  <c r="K86" i="33"/>
  <c r="M86" i="33" s="1"/>
  <c r="V85" i="33"/>
  <c r="T85" i="33"/>
  <c r="W85" i="33" s="1"/>
  <c r="R85" i="33"/>
  <c r="C86" i="33" s="1"/>
  <c r="X86" i="33" s="1"/>
  <c r="Y86" i="33" s="1"/>
  <c r="K85" i="33"/>
  <c r="M85" i="33" s="1"/>
  <c r="V84" i="33"/>
  <c r="T84" i="33"/>
  <c r="W84" i="33" s="1"/>
  <c r="R84" i="33"/>
  <c r="C85" i="33" s="1"/>
  <c r="X85" i="33" s="1"/>
  <c r="Y85" i="33" s="1"/>
  <c r="K84" i="33"/>
  <c r="M84" i="33" s="1"/>
  <c r="V83" i="33"/>
  <c r="T83" i="33"/>
  <c r="W83" i="33"/>
  <c r="R83" i="33"/>
  <c r="C84" i="33"/>
  <c r="X84" i="33"/>
  <c r="Y84" i="33"/>
  <c r="K83" i="33"/>
  <c r="M83" i="33" s="1"/>
  <c r="V82" i="33"/>
  <c r="T82" i="33"/>
  <c r="W82" i="33"/>
  <c r="R82" i="33"/>
  <c r="C83" i="33"/>
  <c r="X83" i="33"/>
  <c r="Y83" i="33"/>
  <c r="K82" i="33"/>
  <c r="M82" i="33" s="1"/>
  <c r="V81" i="33"/>
  <c r="T81" i="33"/>
  <c r="W81" i="33"/>
  <c r="R81" i="33"/>
  <c r="C82" i="33" s="1"/>
  <c r="X82" i="33" s="1"/>
  <c r="Y82" i="33" s="1"/>
  <c r="K81" i="33"/>
  <c r="M81" i="33" s="1"/>
  <c r="V80" i="33"/>
  <c r="T80" i="33"/>
  <c r="W80" i="33" s="1"/>
  <c r="R80" i="33"/>
  <c r="C81" i="33"/>
  <c r="X81" i="33"/>
  <c r="Y81" i="33"/>
  <c r="K80" i="33"/>
  <c r="M80" i="33" s="1"/>
  <c r="V79" i="33"/>
  <c r="T79" i="33"/>
  <c r="W79" i="33" s="1"/>
  <c r="R79" i="33"/>
  <c r="C80" i="33"/>
  <c r="X80" i="33"/>
  <c r="Y80" i="33"/>
  <c r="K79" i="33"/>
  <c r="M79" i="33" s="1"/>
  <c r="V78" i="33"/>
  <c r="T78" i="33"/>
  <c r="W78" i="33"/>
  <c r="R78" i="33"/>
  <c r="C79" i="33" s="1"/>
  <c r="X79" i="33" s="1"/>
  <c r="Y79" i="33" s="1"/>
  <c r="K78" i="33"/>
  <c r="M78" i="33" s="1"/>
  <c r="V77" i="33"/>
  <c r="T77" i="33"/>
  <c r="W77" i="33" s="1"/>
  <c r="R77" i="33"/>
  <c r="C78" i="33" s="1"/>
  <c r="X78" i="33" s="1"/>
  <c r="Y78" i="33" s="1"/>
  <c r="K77" i="33"/>
  <c r="M77" i="33" s="1"/>
  <c r="V76" i="33"/>
  <c r="T76" i="33"/>
  <c r="W76" i="33" s="1"/>
  <c r="R76" i="33"/>
  <c r="C77" i="33" s="1"/>
  <c r="X77" i="33" s="1"/>
  <c r="Y77" i="33" s="1"/>
  <c r="K76" i="33"/>
  <c r="M76" i="33" s="1"/>
  <c r="V75" i="33"/>
  <c r="T75" i="33"/>
  <c r="W75" i="33"/>
  <c r="R75" i="33"/>
  <c r="C76" i="33"/>
  <c r="X76" i="33"/>
  <c r="Y76" i="33"/>
  <c r="K75" i="33"/>
  <c r="M75" i="33" s="1"/>
  <c r="V74" i="33"/>
  <c r="T74" i="33"/>
  <c r="W74" i="33"/>
  <c r="R74" i="33"/>
  <c r="C75" i="33"/>
  <c r="X75" i="33"/>
  <c r="Y75" i="33"/>
  <c r="K74" i="33"/>
  <c r="M74" i="33" s="1"/>
  <c r="V73" i="33"/>
  <c r="T73" i="33"/>
  <c r="W73" i="33"/>
  <c r="R73" i="33"/>
  <c r="C74" i="33" s="1"/>
  <c r="X74" i="33" s="1"/>
  <c r="Y74" i="33" s="1"/>
  <c r="K73" i="33"/>
  <c r="M73" i="33" s="1"/>
  <c r="V72" i="33"/>
  <c r="T72" i="33"/>
  <c r="W72" i="33" s="1"/>
  <c r="R72" i="33"/>
  <c r="C73" i="33"/>
  <c r="X73" i="33"/>
  <c r="Y73" i="33"/>
  <c r="K72" i="33"/>
  <c r="M72" i="33" s="1"/>
  <c r="V71" i="33"/>
  <c r="T71" i="33"/>
  <c r="W71" i="33" s="1"/>
  <c r="R71" i="33"/>
  <c r="C72" i="33"/>
  <c r="X72" i="33"/>
  <c r="Y72" i="33"/>
  <c r="K71" i="33"/>
  <c r="M71" i="33" s="1"/>
  <c r="V70" i="33"/>
  <c r="T70" i="33"/>
  <c r="W70" i="33"/>
  <c r="R70" i="33"/>
  <c r="C71" i="33" s="1"/>
  <c r="X71" i="33" s="1"/>
  <c r="Y71" i="33" s="1"/>
  <c r="K70" i="33"/>
  <c r="M70" i="33" s="1"/>
  <c r="V69" i="33"/>
  <c r="T69" i="33"/>
  <c r="W69" i="33" s="1"/>
  <c r="K69" i="33"/>
  <c r="M69" i="33" s="1"/>
  <c r="R69" i="33" s="1"/>
  <c r="C70" i="33" s="1"/>
  <c r="X70" i="33" s="1"/>
  <c r="Y70" i="33" s="1"/>
  <c r="V68" i="33"/>
  <c r="T68" i="33"/>
  <c r="W68" i="33" s="1"/>
  <c r="R68" i="33"/>
  <c r="C69" i="33" s="1"/>
  <c r="X69" i="33" s="1"/>
  <c r="Y69" i="33" s="1"/>
  <c r="K68" i="33"/>
  <c r="M68" i="33" s="1"/>
  <c r="V67" i="33"/>
  <c r="T67" i="33"/>
  <c r="W67" i="33"/>
  <c r="R67" i="33"/>
  <c r="C68" i="33"/>
  <c r="X68" i="33"/>
  <c r="Y68" i="33"/>
  <c r="K67" i="33"/>
  <c r="M67" i="33" s="1"/>
  <c r="V66" i="33"/>
  <c r="T66" i="33"/>
  <c r="W66" i="33"/>
  <c r="R66" i="33"/>
  <c r="C67" i="33"/>
  <c r="X67" i="33"/>
  <c r="Y67" i="33"/>
  <c r="K66" i="33"/>
  <c r="M66" i="33" s="1"/>
  <c r="V65" i="33"/>
  <c r="T65" i="33"/>
  <c r="W65" i="33"/>
  <c r="R65" i="33"/>
  <c r="C66" i="33" s="1"/>
  <c r="X66" i="33" s="1"/>
  <c r="Y66" i="33" s="1"/>
  <c r="K65" i="33"/>
  <c r="M65" i="33" s="1"/>
  <c r="V64" i="33"/>
  <c r="T64" i="33"/>
  <c r="W64" i="33" s="1"/>
  <c r="R64" i="33"/>
  <c r="C65" i="33"/>
  <c r="X65" i="33"/>
  <c r="Y65" i="33"/>
  <c r="K64" i="33"/>
  <c r="M64" i="33" s="1"/>
  <c r="V63" i="33"/>
  <c r="T63" i="33"/>
  <c r="W63" i="33" s="1"/>
  <c r="R63" i="33"/>
  <c r="C64" i="33"/>
  <c r="X64" i="33"/>
  <c r="Y64" i="33"/>
  <c r="K63" i="33"/>
  <c r="M63" i="33" s="1"/>
  <c r="V62" i="33"/>
  <c r="T62" i="33"/>
  <c r="W62" i="33"/>
  <c r="R62" i="33"/>
  <c r="C63" i="33" s="1"/>
  <c r="X63" i="33" s="1"/>
  <c r="Y63" i="33" s="1"/>
  <c r="K62" i="33"/>
  <c r="M62" i="33" s="1"/>
  <c r="V61" i="33"/>
  <c r="T61" i="33"/>
  <c r="W61" i="33" s="1"/>
  <c r="R61" i="33"/>
  <c r="C62" i="33" s="1"/>
  <c r="X62" i="33" s="1"/>
  <c r="Y62" i="33" s="1"/>
  <c r="K61" i="33"/>
  <c r="M61" i="33" s="1"/>
  <c r="V60" i="33"/>
  <c r="T60" i="33"/>
  <c r="W60" i="33" s="1"/>
  <c r="R60" i="33"/>
  <c r="C61" i="33" s="1"/>
  <c r="X61" i="33" s="1"/>
  <c r="Y61" i="33" s="1"/>
  <c r="K60" i="33"/>
  <c r="M60" i="33" s="1"/>
  <c r="V59" i="33"/>
  <c r="T59" i="33"/>
  <c r="W59" i="33"/>
  <c r="R59" i="33"/>
  <c r="C60" i="33"/>
  <c r="X60" i="33"/>
  <c r="Y60" i="33"/>
  <c r="K59" i="33"/>
  <c r="M59" i="33" s="1"/>
  <c r="V58" i="33"/>
  <c r="T58" i="33"/>
  <c r="W58" i="33"/>
  <c r="R58" i="33"/>
  <c r="C59" i="33"/>
  <c r="X59" i="33"/>
  <c r="Y59" i="33"/>
  <c r="K58" i="33"/>
  <c r="M58" i="33" s="1"/>
  <c r="V57" i="33"/>
  <c r="T57" i="33"/>
  <c r="W57" i="33"/>
  <c r="R57" i="33"/>
  <c r="C58" i="33" s="1"/>
  <c r="X58" i="33" s="1"/>
  <c r="Y58" i="33" s="1"/>
  <c r="K57" i="33"/>
  <c r="M57" i="33" s="1"/>
  <c r="V56" i="33"/>
  <c r="T56" i="33"/>
  <c r="W56" i="33" s="1"/>
  <c r="R56" i="33"/>
  <c r="C57" i="33"/>
  <c r="X57" i="33"/>
  <c r="Y57" i="33"/>
  <c r="K56" i="33"/>
  <c r="M56" i="33" s="1"/>
  <c r="V55" i="33"/>
  <c r="T55" i="33"/>
  <c r="W55" i="33" s="1"/>
  <c r="R55" i="33"/>
  <c r="C56" i="33"/>
  <c r="X56" i="33"/>
  <c r="Y56" i="33"/>
  <c r="K55" i="33"/>
  <c r="M55" i="33" s="1"/>
  <c r="V54" i="33"/>
  <c r="T54" i="33"/>
  <c r="W54" i="33"/>
  <c r="R54" i="33"/>
  <c r="C55" i="33" s="1"/>
  <c r="X55" i="33" s="1"/>
  <c r="Y55" i="33" s="1"/>
  <c r="K54" i="33"/>
  <c r="M54" i="33" s="1"/>
  <c r="V53" i="33"/>
  <c r="T53" i="33"/>
  <c r="W53" i="33" s="1"/>
  <c r="R53" i="33"/>
  <c r="C54" i="33" s="1"/>
  <c r="X54" i="33" s="1"/>
  <c r="Y54" i="33" s="1"/>
  <c r="K53" i="33"/>
  <c r="M53" i="33" s="1"/>
  <c r="V52" i="33"/>
  <c r="T52" i="33"/>
  <c r="W52" i="33" s="1"/>
  <c r="R52" i="33"/>
  <c r="C53" i="33" s="1"/>
  <c r="X53" i="33" s="1"/>
  <c r="Y53" i="33" s="1"/>
  <c r="K52" i="33"/>
  <c r="M52" i="33" s="1"/>
  <c r="V51" i="33"/>
  <c r="T51" i="33"/>
  <c r="W51" i="33"/>
  <c r="R51" i="33"/>
  <c r="C52" i="33"/>
  <c r="X52" i="33"/>
  <c r="Y52" i="33"/>
  <c r="K51" i="33"/>
  <c r="M51" i="33" s="1"/>
  <c r="V50" i="33"/>
  <c r="T50" i="33"/>
  <c r="W50" i="33"/>
  <c r="R50" i="33"/>
  <c r="C51" i="33"/>
  <c r="X51" i="33"/>
  <c r="Y51" i="33"/>
  <c r="K50" i="33"/>
  <c r="M50" i="33" s="1"/>
  <c r="V49" i="33"/>
  <c r="T49" i="33"/>
  <c r="W49" i="33"/>
  <c r="R49" i="33"/>
  <c r="C50" i="33" s="1"/>
  <c r="X50" i="33" s="1"/>
  <c r="Y50" i="33" s="1"/>
  <c r="K49" i="33"/>
  <c r="M49" i="33" s="1"/>
  <c r="V48" i="33"/>
  <c r="T48" i="33"/>
  <c r="W48" i="33" s="1"/>
  <c r="R48" i="33"/>
  <c r="C49" i="33"/>
  <c r="X49" i="33"/>
  <c r="Y49" i="33"/>
  <c r="K48" i="33"/>
  <c r="M48" i="33" s="1"/>
  <c r="V47" i="33"/>
  <c r="T47" i="33"/>
  <c r="W47" i="33" s="1"/>
  <c r="R47" i="33"/>
  <c r="C48" i="33"/>
  <c r="X48" i="33"/>
  <c r="Y48" i="33"/>
  <c r="K47" i="33"/>
  <c r="M47" i="33" s="1"/>
  <c r="V46" i="33"/>
  <c r="T46" i="33"/>
  <c r="W46" i="33"/>
  <c r="R46" i="33"/>
  <c r="C47" i="33" s="1"/>
  <c r="X47" i="33" s="1"/>
  <c r="Y47" i="33" s="1"/>
  <c r="K46" i="33"/>
  <c r="M46" i="33" s="1"/>
  <c r="V45" i="33"/>
  <c r="T45" i="33"/>
  <c r="W45" i="33" s="1"/>
  <c r="R45" i="33"/>
  <c r="C46" i="33" s="1"/>
  <c r="X46" i="33" s="1"/>
  <c r="Y46" i="33" s="1"/>
  <c r="K45" i="33"/>
  <c r="M45" i="33" s="1"/>
  <c r="V44" i="33"/>
  <c r="T44" i="33"/>
  <c r="W44" i="33" s="1"/>
  <c r="R44" i="33"/>
  <c r="C45" i="33" s="1"/>
  <c r="X45" i="33" s="1"/>
  <c r="Y45" i="33" s="1"/>
  <c r="K44" i="33"/>
  <c r="M44" i="33" s="1"/>
  <c r="V43" i="33"/>
  <c r="T43" i="33"/>
  <c r="W43" i="33"/>
  <c r="R43" i="33"/>
  <c r="C44" i="33"/>
  <c r="X44" i="33"/>
  <c r="Y44" i="33"/>
  <c r="K43" i="33"/>
  <c r="M43" i="33" s="1"/>
  <c r="V42" i="33"/>
  <c r="T42" i="33"/>
  <c r="W42" i="33"/>
  <c r="R42" i="33"/>
  <c r="C43" i="33"/>
  <c r="X43" i="33"/>
  <c r="Y43" i="33"/>
  <c r="K42" i="33"/>
  <c r="M42" i="33" s="1"/>
  <c r="V41" i="33"/>
  <c r="T41" i="33"/>
  <c r="W41" i="33"/>
  <c r="R41" i="33"/>
  <c r="C42" i="33" s="1"/>
  <c r="X42" i="33" s="1"/>
  <c r="Y42" i="33" s="1"/>
  <c r="K41" i="33"/>
  <c r="M41" i="33" s="1"/>
  <c r="V40" i="33"/>
  <c r="T40" i="33"/>
  <c r="W40" i="33" s="1"/>
  <c r="R40" i="33"/>
  <c r="C41" i="33"/>
  <c r="X41" i="33"/>
  <c r="Y41" i="33"/>
  <c r="K40" i="33"/>
  <c r="M40" i="33" s="1"/>
  <c r="V39" i="33"/>
  <c r="T39" i="33"/>
  <c r="W39" i="33" s="1"/>
  <c r="R39" i="33"/>
  <c r="C40" i="33"/>
  <c r="X40" i="33"/>
  <c r="Y40" i="33"/>
  <c r="K39" i="33"/>
  <c r="M39" i="33" s="1"/>
  <c r="V38" i="33"/>
  <c r="T38" i="33"/>
  <c r="W38" i="33"/>
  <c r="R38" i="33"/>
  <c r="C39" i="33" s="1"/>
  <c r="X39" i="33" s="1"/>
  <c r="Y39" i="33" s="1"/>
  <c r="K38" i="33"/>
  <c r="M38" i="33" s="1"/>
  <c r="V37" i="33"/>
  <c r="T37" i="33"/>
  <c r="W37" i="33" s="1"/>
  <c r="R37" i="33"/>
  <c r="C38" i="33" s="1"/>
  <c r="X38" i="33" s="1"/>
  <c r="Y38" i="33" s="1"/>
  <c r="K37" i="33"/>
  <c r="M37" i="33" s="1"/>
  <c r="V36" i="33"/>
  <c r="T36" i="33"/>
  <c r="W36" i="33" s="1"/>
  <c r="R36" i="33"/>
  <c r="C37" i="33" s="1"/>
  <c r="X37" i="33" s="1"/>
  <c r="Y37" i="33" s="1"/>
  <c r="K36" i="33"/>
  <c r="M36" i="33" s="1"/>
  <c r="V35" i="33"/>
  <c r="T35" i="33"/>
  <c r="W35" i="33"/>
  <c r="R35" i="33"/>
  <c r="C36" i="33"/>
  <c r="X36" i="33"/>
  <c r="Y36" i="33"/>
  <c r="K35" i="33"/>
  <c r="M35" i="33" s="1"/>
  <c r="V34" i="33"/>
  <c r="T34" i="33"/>
  <c r="W34" i="33"/>
  <c r="R34" i="33"/>
  <c r="C35" i="33"/>
  <c r="X35" i="33"/>
  <c r="Y35" i="33"/>
  <c r="K34" i="33"/>
  <c r="M34" i="33" s="1"/>
  <c r="V33" i="33"/>
  <c r="T33" i="33"/>
  <c r="W33" i="33"/>
  <c r="R33" i="33"/>
  <c r="C34" i="33" s="1"/>
  <c r="X34" i="33" s="1"/>
  <c r="Y34" i="33" s="1"/>
  <c r="K33" i="33"/>
  <c r="M33" i="33" s="1"/>
  <c r="V32" i="33"/>
  <c r="T32" i="33"/>
  <c r="W32" i="33" s="1"/>
  <c r="R32" i="33"/>
  <c r="C33" i="33"/>
  <c r="X33" i="33"/>
  <c r="Y33" i="33"/>
  <c r="K32" i="33"/>
  <c r="M32" i="33" s="1"/>
  <c r="V31" i="33"/>
  <c r="T31" i="33"/>
  <c r="W31" i="33" s="1"/>
  <c r="R31" i="33"/>
  <c r="C32" i="33"/>
  <c r="X32" i="33"/>
  <c r="Y32" i="33"/>
  <c r="K31" i="33"/>
  <c r="M31" i="33" s="1"/>
  <c r="V30" i="33"/>
  <c r="T30" i="33"/>
  <c r="W30" i="33"/>
  <c r="R30" i="33"/>
  <c r="C31" i="33" s="1"/>
  <c r="X31" i="33" s="1"/>
  <c r="Y31" i="33" s="1"/>
  <c r="K30" i="33"/>
  <c r="M30" i="33" s="1"/>
  <c r="V29" i="33"/>
  <c r="T29" i="33"/>
  <c r="W29" i="33" s="1"/>
  <c r="R29" i="33"/>
  <c r="C30" i="33" s="1"/>
  <c r="X30" i="33" s="1"/>
  <c r="Y30" i="33" s="1"/>
  <c r="K29" i="33"/>
  <c r="M29" i="33" s="1"/>
  <c r="V28" i="33"/>
  <c r="T28" i="33"/>
  <c r="W28" i="33" s="1"/>
  <c r="R28" i="33"/>
  <c r="C29" i="33" s="1"/>
  <c r="X29" i="33" s="1"/>
  <c r="Y29" i="33" s="1"/>
  <c r="K28" i="33"/>
  <c r="M28" i="33" s="1"/>
  <c r="V27" i="33"/>
  <c r="T27" i="33"/>
  <c r="W27" i="33"/>
  <c r="R27" i="33"/>
  <c r="C28" i="33"/>
  <c r="X28" i="33"/>
  <c r="Y28" i="33"/>
  <c r="K27" i="33"/>
  <c r="M27" i="33" s="1"/>
  <c r="V26" i="33"/>
  <c r="T26" i="33"/>
  <c r="W26" i="33"/>
  <c r="R26" i="33"/>
  <c r="C27" i="33"/>
  <c r="X27" i="33"/>
  <c r="Y27" i="33"/>
  <c r="K26" i="33"/>
  <c r="M26" i="33" s="1"/>
  <c r="V25" i="33"/>
  <c r="T25" i="33"/>
  <c r="W25" i="33"/>
  <c r="R25" i="33"/>
  <c r="C26" i="33" s="1"/>
  <c r="X26" i="33" s="1"/>
  <c r="Y26" i="33" s="1"/>
  <c r="K25" i="33"/>
  <c r="M25" i="33" s="1"/>
  <c r="V24" i="33"/>
  <c r="T24" i="33"/>
  <c r="W24" i="33" s="1"/>
  <c r="R24" i="33"/>
  <c r="C25" i="33"/>
  <c r="X25" i="33"/>
  <c r="Y25" i="33"/>
  <c r="K24" i="33"/>
  <c r="M24" i="33" s="1"/>
  <c r="V23" i="33"/>
  <c r="T23" i="33"/>
  <c r="W23" i="33" s="1"/>
  <c r="R23" i="33"/>
  <c r="C24" i="33"/>
  <c r="X24" i="33"/>
  <c r="Y24" i="33"/>
  <c r="K23" i="33"/>
  <c r="M23" i="33" s="1"/>
  <c r="T22" i="33"/>
  <c r="V22" i="33" s="1"/>
  <c r="W22" i="33"/>
  <c r="R22" i="33"/>
  <c r="C23" i="33" s="1"/>
  <c r="X23" i="33" s="1"/>
  <c r="Y23" i="33" s="1"/>
  <c r="K22" i="33"/>
  <c r="M22" i="33" s="1"/>
  <c r="T21" i="33"/>
  <c r="R21" i="33"/>
  <c r="C22" i="33" s="1"/>
  <c r="X22" i="33" s="1"/>
  <c r="Y22" i="33" s="1"/>
  <c r="K21" i="33"/>
  <c r="M21" i="33" s="1"/>
  <c r="T20" i="33"/>
  <c r="R20" i="33"/>
  <c r="C21" i="33" s="1"/>
  <c r="X21" i="33" s="1"/>
  <c r="Y21" i="33" s="1"/>
  <c r="K20" i="33"/>
  <c r="M20" i="33" s="1"/>
  <c r="T19" i="33"/>
  <c r="W19" i="33"/>
  <c r="R19" i="33"/>
  <c r="C20" i="33"/>
  <c r="X20" i="33"/>
  <c r="Y20" i="33"/>
  <c r="K19" i="33"/>
  <c r="M19" i="33" s="1"/>
  <c r="T18" i="33"/>
  <c r="W18" i="33"/>
  <c r="R18" i="33"/>
  <c r="C19" i="33"/>
  <c r="X19" i="33"/>
  <c r="Y19" i="33"/>
  <c r="K18" i="33"/>
  <c r="M18" i="33" s="1"/>
  <c r="T17" i="33"/>
  <c r="R17" i="33"/>
  <c r="C18" i="33" s="1"/>
  <c r="X18" i="33" s="1"/>
  <c r="Y18" i="33" s="1"/>
  <c r="K17" i="33"/>
  <c r="M17" i="33" s="1"/>
  <c r="T16" i="33"/>
  <c r="R16" i="33"/>
  <c r="C17" i="33"/>
  <c r="X17" i="33"/>
  <c r="Y17" i="33"/>
  <c r="K16" i="33"/>
  <c r="M16" i="33" s="1"/>
  <c r="T15" i="33"/>
  <c r="W15" i="33" s="1"/>
  <c r="V15" i="33"/>
  <c r="R15" i="33"/>
  <c r="C16" i="33"/>
  <c r="X16" i="33"/>
  <c r="Y16" i="33"/>
  <c r="K15" i="33"/>
  <c r="M15" i="33" s="1"/>
  <c r="T14" i="33"/>
  <c r="V14" i="33" s="1"/>
  <c r="W14" i="33"/>
  <c r="R14" i="33"/>
  <c r="C15" i="33" s="1"/>
  <c r="X15" i="33" s="1"/>
  <c r="Y15" i="33" s="1"/>
  <c r="K14" i="33"/>
  <c r="M14" i="33" s="1"/>
  <c r="T13" i="33"/>
  <c r="T12" i="33"/>
  <c r="K12" i="33"/>
  <c r="M12" i="33" s="1"/>
  <c r="R12" i="33" s="1"/>
  <c r="C13" i="33" s="1"/>
  <c r="T11" i="33"/>
  <c r="W11" i="33"/>
  <c r="R11" i="33"/>
  <c r="C12" i="33"/>
  <c r="X12" i="33"/>
  <c r="Y12" i="33"/>
  <c r="M11" i="33"/>
  <c r="T10" i="33"/>
  <c r="W10" i="33"/>
  <c r="R10" i="33"/>
  <c r="C11" i="33"/>
  <c r="X11" i="33"/>
  <c r="Y11" i="33"/>
  <c r="K10" i="33"/>
  <c r="M10" i="33" s="1"/>
  <c r="T9" i="33"/>
  <c r="V9" i="33"/>
  <c r="C9" i="33"/>
  <c r="K9" i="33" s="1"/>
  <c r="M9" i="33" s="1"/>
  <c r="V108" i="31"/>
  <c r="T108" i="31"/>
  <c r="W108" i="31" s="1"/>
  <c r="R108" i="31"/>
  <c r="K108" i="31"/>
  <c r="M108" i="31" s="1"/>
  <c r="V107" i="31"/>
  <c r="T107" i="31"/>
  <c r="W107" i="31" s="1"/>
  <c r="R107" i="31"/>
  <c r="C108" i="31"/>
  <c r="X108" i="31"/>
  <c r="Y108" i="31"/>
  <c r="K107" i="31"/>
  <c r="M107" i="31" s="1"/>
  <c r="V106" i="31"/>
  <c r="T106" i="31"/>
  <c r="W106" i="31"/>
  <c r="R106" i="31"/>
  <c r="C107" i="31"/>
  <c r="X107" i="31"/>
  <c r="Y107" i="31"/>
  <c r="K106" i="31"/>
  <c r="M106" i="31" s="1"/>
  <c r="V105" i="31"/>
  <c r="T105" i="31"/>
  <c r="W105" i="31"/>
  <c r="R105" i="31"/>
  <c r="C106" i="31"/>
  <c r="X106" i="31"/>
  <c r="Y106" i="31"/>
  <c r="K105" i="31"/>
  <c r="M105" i="31" s="1"/>
  <c r="V104" i="31"/>
  <c r="T104" i="31"/>
  <c r="W104" i="31" s="1"/>
  <c r="R104" i="31"/>
  <c r="C105" i="31"/>
  <c r="X105" i="31"/>
  <c r="Y105" i="31"/>
  <c r="K104" i="31"/>
  <c r="M104" i="31" s="1"/>
  <c r="V103" i="31"/>
  <c r="T103" i="31"/>
  <c r="W103" i="31"/>
  <c r="R103" i="31"/>
  <c r="C104" i="31"/>
  <c r="X104" i="31"/>
  <c r="Y104" i="31"/>
  <c r="K103" i="31"/>
  <c r="M103" i="31" s="1"/>
  <c r="V102" i="31"/>
  <c r="T102" i="31"/>
  <c r="W102" i="31"/>
  <c r="R102" i="31"/>
  <c r="C103" i="31"/>
  <c r="X103" i="31"/>
  <c r="Y103" i="31"/>
  <c r="K102" i="31"/>
  <c r="M102" i="31" s="1"/>
  <c r="V101" i="31"/>
  <c r="T101" i="31"/>
  <c r="W101" i="31" s="1"/>
  <c r="R101" i="31"/>
  <c r="C102" i="31"/>
  <c r="X102" i="31"/>
  <c r="Y102" i="31"/>
  <c r="K101" i="31"/>
  <c r="M101" i="31" s="1"/>
  <c r="V100" i="31"/>
  <c r="T100" i="31"/>
  <c r="W100" i="31" s="1"/>
  <c r="R100" i="31"/>
  <c r="C101" i="31"/>
  <c r="X101" i="31"/>
  <c r="Y101" i="31"/>
  <c r="K100" i="31"/>
  <c r="M100" i="31" s="1"/>
  <c r="V99" i="31"/>
  <c r="T99" i="31"/>
  <c r="W99" i="31" s="1"/>
  <c r="R99" i="31"/>
  <c r="C100" i="31"/>
  <c r="X100" i="31"/>
  <c r="Y100" i="31"/>
  <c r="K99" i="31"/>
  <c r="M99" i="31" s="1"/>
  <c r="V98" i="31"/>
  <c r="T98" i="31"/>
  <c r="W98" i="31"/>
  <c r="R98" i="31"/>
  <c r="C99" i="31"/>
  <c r="X99" i="31"/>
  <c r="Y99" i="31"/>
  <c r="K98" i="31"/>
  <c r="M98" i="31" s="1"/>
  <c r="V97" i="31"/>
  <c r="T97" i="31"/>
  <c r="W97" i="31"/>
  <c r="R97" i="31"/>
  <c r="C98" i="31"/>
  <c r="X98" i="31"/>
  <c r="Y98" i="31"/>
  <c r="K97" i="31"/>
  <c r="M97" i="31" s="1"/>
  <c r="V96" i="31"/>
  <c r="T96" i="31"/>
  <c r="W96" i="31" s="1"/>
  <c r="K96" i="31"/>
  <c r="M96" i="31" s="1"/>
  <c r="R96" i="31" s="1"/>
  <c r="C97" i="31" s="1"/>
  <c r="X97" i="31" s="1"/>
  <c r="Y97" i="31" s="1"/>
  <c r="V95" i="31"/>
  <c r="T95" i="31"/>
  <c r="W95" i="31"/>
  <c r="R95" i="31"/>
  <c r="C96" i="31"/>
  <c r="X96" i="31"/>
  <c r="Y96" i="31"/>
  <c r="K95" i="31"/>
  <c r="M95" i="31" s="1"/>
  <c r="V94" i="31"/>
  <c r="T94" i="31"/>
  <c r="W94" i="31"/>
  <c r="R94" i="31"/>
  <c r="C95" i="31"/>
  <c r="X95" i="31"/>
  <c r="Y95" i="31"/>
  <c r="K94" i="31"/>
  <c r="M94" i="31" s="1"/>
  <c r="V93" i="31"/>
  <c r="T93" i="31"/>
  <c r="W93" i="31" s="1"/>
  <c r="R93" i="31"/>
  <c r="C94" i="31"/>
  <c r="X94" i="31"/>
  <c r="Y94" i="31"/>
  <c r="K93" i="31"/>
  <c r="M93" i="31" s="1"/>
  <c r="V92" i="31"/>
  <c r="T92" i="31"/>
  <c r="W92" i="31" s="1"/>
  <c r="R92" i="31"/>
  <c r="C93" i="31"/>
  <c r="X93" i="31"/>
  <c r="Y93" i="31"/>
  <c r="K92" i="31"/>
  <c r="M92" i="31" s="1"/>
  <c r="V91" i="31"/>
  <c r="T91" i="31"/>
  <c r="W91" i="31" s="1"/>
  <c r="R91" i="31"/>
  <c r="C92" i="31"/>
  <c r="X92" i="31"/>
  <c r="Y92" i="31"/>
  <c r="K91" i="31"/>
  <c r="M91" i="31" s="1"/>
  <c r="V90" i="31"/>
  <c r="T90" i="31"/>
  <c r="W90" i="31"/>
  <c r="R90" i="31"/>
  <c r="C91" i="31"/>
  <c r="X91" i="31"/>
  <c r="Y91" i="31"/>
  <c r="K90" i="31"/>
  <c r="M90" i="31" s="1"/>
  <c r="V89" i="31"/>
  <c r="T89" i="31"/>
  <c r="W89" i="31"/>
  <c r="R89" i="31"/>
  <c r="C90" i="31"/>
  <c r="X90" i="31"/>
  <c r="Y90" i="31"/>
  <c r="K89" i="31"/>
  <c r="M89" i="31" s="1"/>
  <c r="V88" i="31"/>
  <c r="T88" i="31"/>
  <c r="W88" i="31" s="1"/>
  <c r="R88" i="31"/>
  <c r="C89" i="31"/>
  <c r="X89" i="31"/>
  <c r="Y89" i="31"/>
  <c r="K88" i="31"/>
  <c r="M88" i="31" s="1"/>
  <c r="V87" i="31"/>
  <c r="T87" i="31"/>
  <c r="W87" i="31"/>
  <c r="R87" i="31"/>
  <c r="C88" i="31"/>
  <c r="X88" i="31"/>
  <c r="Y88" i="31"/>
  <c r="K87" i="31"/>
  <c r="M87" i="31" s="1"/>
  <c r="V86" i="31"/>
  <c r="T86" i="31"/>
  <c r="W86" i="31"/>
  <c r="R86" i="31"/>
  <c r="C87" i="31"/>
  <c r="X87" i="31"/>
  <c r="Y87" i="31"/>
  <c r="K86" i="31"/>
  <c r="M86" i="31" s="1"/>
  <c r="V85" i="31"/>
  <c r="T85" i="31"/>
  <c r="W85" i="31" s="1"/>
  <c r="R85" i="31"/>
  <c r="C86" i="31"/>
  <c r="X86" i="31"/>
  <c r="Y86" i="31"/>
  <c r="K85" i="31"/>
  <c r="M85" i="31" s="1"/>
  <c r="V84" i="31"/>
  <c r="T84" i="31"/>
  <c r="W84" i="31" s="1"/>
  <c r="R84" i="31"/>
  <c r="C85" i="31"/>
  <c r="X85" i="31"/>
  <c r="Y85" i="31"/>
  <c r="K84" i="31"/>
  <c r="M84" i="31" s="1"/>
  <c r="V83" i="31"/>
  <c r="T83" i="31"/>
  <c r="W83" i="31" s="1"/>
  <c r="R83" i="31"/>
  <c r="C84" i="31"/>
  <c r="X84" i="31"/>
  <c r="Y84" i="31"/>
  <c r="K83" i="31"/>
  <c r="M83" i="31" s="1"/>
  <c r="V82" i="31"/>
  <c r="T82" i="31"/>
  <c r="W82" i="31"/>
  <c r="R82" i="31"/>
  <c r="C83" i="31"/>
  <c r="X83" i="31"/>
  <c r="Y83" i="31"/>
  <c r="K82" i="31"/>
  <c r="M82" i="31" s="1"/>
  <c r="V81" i="31"/>
  <c r="T81" i="31"/>
  <c r="W81" i="31"/>
  <c r="R81" i="31"/>
  <c r="C82" i="31"/>
  <c r="X82" i="31"/>
  <c r="Y82" i="31"/>
  <c r="K81" i="31"/>
  <c r="M81" i="31" s="1"/>
  <c r="V80" i="31"/>
  <c r="T80" i="31"/>
  <c r="W80" i="31" s="1"/>
  <c r="R80" i="31"/>
  <c r="C81" i="31"/>
  <c r="X81" i="31"/>
  <c r="Y81" i="31"/>
  <c r="K80" i="31"/>
  <c r="M80" i="31" s="1"/>
  <c r="V79" i="31"/>
  <c r="T79" i="31"/>
  <c r="W79" i="31"/>
  <c r="R79" i="31"/>
  <c r="C80" i="31"/>
  <c r="X80" i="31"/>
  <c r="Y80" i="31"/>
  <c r="K79" i="31"/>
  <c r="M79" i="31" s="1"/>
  <c r="V78" i="31"/>
  <c r="T78" i="31"/>
  <c r="W78" i="31"/>
  <c r="R78" i="31"/>
  <c r="C79" i="31" s="1"/>
  <c r="X79" i="31" s="1"/>
  <c r="Y79" i="31" s="1"/>
  <c r="K78" i="31"/>
  <c r="M78" i="31" s="1"/>
  <c r="V77" i="31"/>
  <c r="T77" i="31"/>
  <c r="W77" i="31" s="1"/>
  <c r="R77" i="31"/>
  <c r="C78" i="31"/>
  <c r="X78" i="31"/>
  <c r="Y78" i="31"/>
  <c r="K77" i="31"/>
  <c r="M77" i="31" s="1"/>
  <c r="V76" i="31"/>
  <c r="T76" i="31"/>
  <c r="W76" i="31" s="1"/>
  <c r="K76" i="31"/>
  <c r="M76" i="31" s="1"/>
  <c r="R76" i="31" s="1"/>
  <c r="C77" i="31" s="1"/>
  <c r="X77" i="31" s="1"/>
  <c r="Y77" i="31" s="1"/>
  <c r="V75" i="31"/>
  <c r="T75" i="31"/>
  <c r="W75" i="31" s="1"/>
  <c r="V74" i="31"/>
  <c r="T74" i="31"/>
  <c r="W74" i="31"/>
  <c r="V73" i="31"/>
  <c r="T73" i="31"/>
  <c r="W73" i="31"/>
  <c r="K73" i="31"/>
  <c r="M73" i="31" s="1"/>
  <c r="R73" i="31" s="1"/>
  <c r="C74" i="31" s="1"/>
  <c r="V72" i="31"/>
  <c r="T72" i="31"/>
  <c r="W72" i="31" s="1"/>
  <c r="R72" i="31"/>
  <c r="C73" i="31"/>
  <c r="X73" i="31"/>
  <c r="Y73" i="31"/>
  <c r="K72" i="31"/>
  <c r="M72" i="31" s="1"/>
  <c r="V71" i="31"/>
  <c r="T71" i="31"/>
  <c r="W71" i="31"/>
  <c r="K71" i="31"/>
  <c r="M71" i="31" s="1"/>
  <c r="R71" i="31" s="1"/>
  <c r="C72" i="31" s="1"/>
  <c r="X72" i="31" s="1"/>
  <c r="Y72" i="31" s="1"/>
  <c r="V70" i="31"/>
  <c r="T70" i="31"/>
  <c r="W70" i="31"/>
  <c r="R70" i="31"/>
  <c r="C71" i="31"/>
  <c r="X71" i="31"/>
  <c r="Y71" i="31"/>
  <c r="K70" i="31"/>
  <c r="M70" i="31" s="1"/>
  <c r="V69" i="31"/>
  <c r="T69" i="31"/>
  <c r="W69" i="31" s="1"/>
  <c r="K69" i="31"/>
  <c r="M69" i="31" s="1"/>
  <c r="R69" i="31" s="1"/>
  <c r="C70" i="31" s="1"/>
  <c r="X70" i="31" s="1"/>
  <c r="Y70" i="31" s="1"/>
  <c r="V68" i="31"/>
  <c r="T68" i="31"/>
  <c r="W68" i="31"/>
  <c r="R68" i="31"/>
  <c r="C69" i="31"/>
  <c r="X69" i="31"/>
  <c r="Y69" i="31"/>
  <c r="K68" i="31"/>
  <c r="M68" i="31" s="1"/>
  <c r="V67" i="31"/>
  <c r="T67" i="31"/>
  <c r="W67" i="31" s="1"/>
  <c r="R67" i="31"/>
  <c r="C68" i="31"/>
  <c r="X68" i="31"/>
  <c r="Y68" i="31"/>
  <c r="K67" i="31"/>
  <c r="M67" i="31" s="1"/>
  <c r="V66" i="31"/>
  <c r="T66" i="31"/>
  <c r="W66" i="31"/>
  <c r="R66" i="31"/>
  <c r="C67" i="31"/>
  <c r="X67" i="31"/>
  <c r="Y67" i="31"/>
  <c r="K66" i="31"/>
  <c r="M66" i="31" s="1"/>
  <c r="V65" i="31"/>
  <c r="T65" i="31"/>
  <c r="W65" i="31"/>
  <c r="R65" i="31"/>
  <c r="C66" i="31"/>
  <c r="X66" i="31"/>
  <c r="Y66" i="31"/>
  <c r="K65" i="31"/>
  <c r="M65" i="31" s="1"/>
  <c r="V64" i="31"/>
  <c r="T64" i="31"/>
  <c r="W64" i="31" s="1"/>
  <c r="R64" i="31"/>
  <c r="C65" i="31"/>
  <c r="X65" i="31"/>
  <c r="Y65" i="31"/>
  <c r="K64" i="31"/>
  <c r="M64" i="31" s="1"/>
  <c r="V63" i="31"/>
  <c r="T63" i="31"/>
  <c r="W63" i="31"/>
  <c r="R63" i="31"/>
  <c r="C64" i="31"/>
  <c r="X64" i="31"/>
  <c r="Y64" i="31"/>
  <c r="K63" i="31"/>
  <c r="M63" i="31" s="1"/>
  <c r="V62" i="31"/>
  <c r="T62" i="31"/>
  <c r="W62" i="31" s="1"/>
  <c r="R62" i="31"/>
  <c r="C63" i="31"/>
  <c r="X63" i="31"/>
  <c r="Y63" i="31"/>
  <c r="K62" i="31"/>
  <c r="M62" i="31" s="1"/>
  <c r="V61" i="31"/>
  <c r="T61" i="31"/>
  <c r="W61" i="31" s="1"/>
  <c r="R61" i="31"/>
  <c r="C62" i="31"/>
  <c r="X62" i="31"/>
  <c r="Y62" i="31"/>
  <c r="K61" i="31"/>
  <c r="M61" i="31" s="1"/>
  <c r="V60" i="31"/>
  <c r="T60" i="31"/>
  <c r="W60" i="31"/>
  <c r="R60" i="31"/>
  <c r="C61" i="31"/>
  <c r="X61" i="31"/>
  <c r="Y61" i="31"/>
  <c r="K60" i="31"/>
  <c r="M60" i="31" s="1"/>
  <c r="V59" i="31"/>
  <c r="T59" i="31"/>
  <c r="W59" i="31" s="1"/>
  <c r="R59" i="31"/>
  <c r="C60" i="31"/>
  <c r="X60" i="31"/>
  <c r="Y60" i="31"/>
  <c r="K59" i="31"/>
  <c r="M59" i="31" s="1"/>
  <c r="V58" i="31"/>
  <c r="T58" i="31"/>
  <c r="W58" i="31"/>
  <c r="V57" i="31"/>
  <c r="T57" i="31"/>
  <c r="V56" i="31"/>
  <c r="T56" i="31"/>
  <c r="V55" i="31"/>
  <c r="T55" i="31"/>
  <c r="W55" i="31"/>
  <c r="R55" i="31"/>
  <c r="C56" i="31"/>
  <c r="K56" i="31" s="1"/>
  <c r="M56" i="31" s="1"/>
  <c r="R56" i="31" s="1"/>
  <c r="C57" i="31" s="1"/>
  <c r="X56" i="31"/>
  <c r="Y56" i="31"/>
  <c r="K55" i="31"/>
  <c r="M55" i="31" s="1"/>
  <c r="V54" i="31"/>
  <c r="T54" i="31"/>
  <c r="W54" i="31" s="1"/>
  <c r="K54" i="31"/>
  <c r="M54" i="31" s="1"/>
  <c r="R54" i="31" s="1"/>
  <c r="C55" i="31" s="1"/>
  <c r="X55" i="31" s="1"/>
  <c r="Y55" i="31" s="1"/>
  <c r="V53" i="31"/>
  <c r="T53" i="31"/>
  <c r="W53" i="31" s="1"/>
  <c r="R53" i="31"/>
  <c r="C54" i="31"/>
  <c r="X54" i="31"/>
  <c r="Y54" i="31"/>
  <c r="K53" i="31"/>
  <c r="M53" i="31" s="1"/>
  <c r="V52" i="31"/>
  <c r="T52" i="31"/>
  <c r="W52" i="31"/>
  <c r="R52" i="31"/>
  <c r="C53" i="31"/>
  <c r="X53" i="31"/>
  <c r="Y53" i="31"/>
  <c r="K52" i="31"/>
  <c r="M52" i="31" s="1"/>
  <c r="V51" i="31"/>
  <c r="T51" i="31"/>
  <c r="W51" i="31" s="1"/>
  <c r="R51" i="31"/>
  <c r="C52" i="31"/>
  <c r="X52" i="31"/>
  <c r="Y52" i="31"/>
  <c r="K51" i="31"/>
  <c r="M51" i="31" s="1"/>
  <c r="V50" i="31"/>
  <c r="T50" i="31"/>
  <c r="W50" i="31"/>
  <c r="R50" i="31"/>
  <c r="C51" i="31"/>
  <c r="X51" i="31"/>
  <c r="Y51" i="31"/>
  <c r="K50" i="31"/>
  <c r="M50" i="31" s="1"/>
  <c r="V49" i="31"/>
  <c r="T49" i="31"/>
  <c r="W49" i="31"/>
  <c r="R49" i="31"/>
  <c r="C50" i="31"/>
  <c r="X50" i="31"/>
  <c r="Y50" i="31"/>
  <c r="K49" i="31"/>
  <c r="M49" i="31" s="1"/>
  <c r="V48" i="31"/>
  <c r="T48" i="31"/>
  <c r="W48" i="31" s="1"/>
  <c r="R48" i="31"/>
  <c r="C49" i="31"/>
  <c r="X49" i="31"/>
  <c r="Y49" i="31"/>
  <c r="K48" i="31"/>
  <c r="M48" i="31" s="1"/>
  <c r="V47" i="31"/>
  <c r="T47" i="31"/>
  <c r="W47" i="31"/>
  <c r="R47" i="31"/>
  <c r="C48" i="31"/>
  <c r="X48" i="31"/>
  <c r="Y48" i="31"/>
  <c r="K47" i="31"/>
  <c r="M47" i="31" s="1"/>
  <c r="V46" i="31"/>
  <c r="T46" i="31"/>
  <c r="W46" i="31" s="1"/>
  <c r="K46" i="31"/>
  <c r="M46" i="31" s="1"/>
  <c r="R46" i="31" s="1"/>
  <c r="C47" i="31" s="1"/>
  <c r="X47" i="31" s="1"/>
  <c r="Y47" i="31" s="1"/>
  <c r="V45" i="31"/>
  <c r="T45" i="31"/>
  <c r="W45" i="31" s="1"/>
  <c r="R45" i="31"/>
  <c r="C46" i="31"/>
  <c r="X46" i="31"/>
  <c r="Y46" i="31"/>
  <c r="K45" i="31"/>
  <c r="M45" i="31" s="1"/>
  <c r="V44" i="31"/>
  <c r="T44" i="31"/>
  <c r="W44" i="31"/>
  <c r="R44" i="31"/>
  <c r="C45" i="31"/>
  <c r="X45" i="31"/>
  <c r="Y45" i="31"/>
  <c r="K44" i="31"/>
  <c r="M44" i="31" s="1"/>
  <c r="V43" i="31"/>
  <c r="T43" i="31"/>
  <c r="W43" i="31" s="1"/>
  <c r="R43" i="31"/>
  <c r="C44" i="31"/>
  <c r="X44" i="31"/>
  <c r="Y44" i="31"/>
  <c r="K43" i="31"/>
  <c r="M43" i="31" s="1"/>
  <c r="V42" i="31"/>
  <c r="T42" i="31"/>
  <c r="W42" i="31"/>
  <c r="R42" i="31"/>
  <c r="C43" i="31"/>
  <c r="X43" i="31"/>
  <c r="Y43" i="31"/>
  <c r="K42" i="31"/>
  <c r="M42" i="31" s="1"/>
  <c r="V41" i="31"/>
  <c r="T41" i="31"/>
  <c r="W41" i="31"/>
  <c r="R41" i="31"/>
  <c r="C42" i="31"/>
  <c r="X42" i="31"/>
  <c r="Y42" i="31"/>
  <c r="K41" i="31"/>
  <c r="M41" i="31" s="1"/>
  <c r="V40" i="31"/>
  <c r="T40" i="31"/>
  <c r="W40" i="31" s="1"/>
  <c r="R40" i="31"/>
  <c r="C41" i="31"/>
  <c r="X41" i="31"/>
  <c r="Y41" i="31"/>
  <c r="K40" i="31"/>
  <c r="M40" i="31" s="1"/>
  <c r="V39" i="31"/>
  <c r="T39" i="31"/>
  <c r="W39" i="31"/>
  <c r="R39" i="31"/>
  <c r="C40" i="31"/>
  <c r="X40" i="31"/>
  <c r="Y40" i="31"/>
  <c r="K39" i="31"/>
  <c r="M39" i="31" s="1"/>
  <c r="V38" i="31"/>
  <c r="T38" i="31"/>
  <c r="W38" i="31" s="1"/>
  <c r="R38" i="31"/>
  <c r="C39" i="31"/>
  <c r="X39" i="31"/>
  <c r="Y39" i="31"/>
  <c r="K38" i="31"/>
  <c r="M38" i="31" s="1"/>
  <c r="V37" i="31"/>
  <c r="T37" i="31"/>
  <c r="W37" i="31" s="1"/>
  <c r="R37" i="31"/>
  <c r="C38" i="31"/>
  <c r="X38" i="31"/>
  <c r="Y38" i="31"/>
  <c r="K37" i="31"/>
  <c r="M37" i="31" s="1"/>
  <c r="V36" i="31"/>
  <c r="T36" i="31"/>
  <c r="W36" i="31"/>
  <c r="R36" i="31"/>
  <c r="C37" i="31"/>
  <c r="X37" i="31"/>
  <c r="Y37" i="31"/>
  <c r="K36" i="31"/>
  <c r="M36" i="31" s="1"/>
  <c r="V35" i="31"/>
  <c r="T35" i="31"/>
  <c r="W35" i="31" s="1"/>
  <c r="R35" i="31"/>
  <c r="C36" i="31"/>
  <c r="X36" i="31"/>
  <c r="Y36" i="31"/>
  <c r="K35" i="31"/>
  <c r="M35" i="31" s="1"/>
  <c r="V34" i="31"/>
  <c r="T34" i="31"/>
  <c r="W34" i="31"/>
  <c r="R34" i="31"/>
  <c r="C35" i="31"/>
  <c r="X35" i="31"/>
  <c r="Y35" i="31"/>
  <c r="K34" i="31"/>
  <c r="M34" i="31" s="1"/>
  <c r="V33" i="31"/>
  <c r="T33" i="31"/>
  <c r="W33" i="31"/>
  <c r="R33" i="31"/>
  <c r="C34" i="31"/>
  <c r="X34" i="31"/>
  <c r="Y34" i="31"/>
  <c r="K33" i="31"/>
  <c r="M33" i="31" s="1"/>
  <c r="V32" i="31"/>
  <c r="T32" i="31"/>
  <c r="W32" i="31" s="1"/>
  <c r="R32" i="31"/>
  <c r="C33" i="31"/>
  <c r="X33" i="31"/>
  <c r="Y33" i="31"/>
  <c r="K32" i="31"/>
  <c r="M32" i="31" s="1"/>
  <c r="V31" i="31"/>
  <c r="T31" i="31"/>
  <c r="W31" i="31"/>
  <c r="R31" i="31"/>
  <c r="C32" i="31"/>
  <c r="X32" i="31"/>
  <c r="Y32" i="31"/>
  <c r="K31" i="31"/>
  <c r="M31" i="31" s="1"/>
  <c r="V30" i="31"/>
  <c r="T30" i="31"/>
  <c r="W30" i="31"/>
  <c r="V29" i="31"/>
  <c r="T29" i="31"/>
  <c r="W29" i="31" s="1"/>
  <c r="R29" i="31"/>
  <c r="C30" i="31"/>
  <c r="K30" i="31" s="1"/>
  <c r="M30" i="31" s="1"/>
  <c r="R30" i="31" s="1"/>
  <c r="C31" i="31" s="1"/>
  <c r="X30" i="31"/>
  <c r="Y30" i="31"/>
  <c r="K29" i="31"/>
  <c r="M29" i="31" s="1"/>
  <c r="V28" i="31"/>
  <c r="T28" i="31"/>
  <c r="W28" i="31"/>
  <c r="R28" i="31"/>
  <c r="C29" i="31"/>
  <c r="X29" i="31"/>
  <c r="Y29" i="31"/>
  <c r="K28" i="31"/>
  <c r="M28" i="31" s="1"/>
  <c r="V27" i="31"/>
  <c r="T27" i="31"/>
  <c r="W27" i="31" s="1"/>
  <c r="R27" i="31"/>
  <c r="C28" i="31"/>
  <c r="X28" i="31"/>
  <c r="Y28" i="31"/>
  <c r="K27" i="31"/>
  <c r="M27" i="31" s="1"/>
  <c r="V26" i="31"/>
  <c r="T26" i="31"/>
  <c r="W26" i="31"/>
  <c r="R26" i="31"/>
  <c r="C27" i="31"/>
  <c r="X27" i="31"/>
  <c r="Y27" i="31"/>
  <c r="K26" i="31"/>
  <c r="M26" i="31" s="1"/>
  <c r="V25" i="31"/>
  <c r="T25" i="31"/>
  <c r="W25" i="31"/>
  <c r="R25" i="31"/>
  <c r="C26" i="31"/>
  <c r="X26" i="31"/>
  <c r="Y26" i="31"/>
  <c r="K25" i="31"/>
  <c r="M25" i="31" s="1"/>
  <c r="V24" i="31"/>
  <c r="T24" i="31"/>
  <c r="W24" i="31" s="1"/>
  <c r="R24" i="31"/>
  <c r="C25" i="31"/>
  <c r="X25" i="31"/>
  <c r="Y25" i="31"/>
  <c r="K24" i="31"/>
  <c r="M24" i="31" s="1"/>
  <c r="V23" i="31"/>
  <c r="T23" i="31"/>
  <c r="W23" i="31"/>
  <c r="R23" i="31"/>
  <c r="C24" i="31"/>
  <c r="X24" i="31"/>
  <c r="Y24" i="31"/>
  <c r="K23" i="31"/>
  <c r="M23" i="31" s="1"/>
  <c r="T22" i="31"/>
  <c r="W22" i="31"/>
  <c r="R22" i="31"/>
  <c r="C23" i="31"/>
  <c r="X23" i="31"/>
  <c r="Y23" i="31"/>
  <c r="K22" i="31"/>
  <c r="M22" i="31" s="1"/>
  <c r="T21" i="31"/>
  <c r="R21" i="31"/>
  <c r="C22" i="31"/>
  <c r="X22" i="31"/>
  <c r="Y22" i="31"/>
  <c r="K21" i="31"/>
  <c r="M21" i="31" s="1"/>
  <c r="T20" i="31"/>
  <c r="V20" i="31" s="1"/>
  <c r="W20" i="31"/>
  <c r="R20" i="31"/>
  <c r="C21" i="31"/>
  <c r="X21" i="31"/>
  <c r="Y21" i="31"/>
  <c r="K20" i="31"/>
  <c r="M20" i="31" s="1"/>
  <c r="T19" i="31"/>
  <c r="W19" i="31" s="1"/>
  <c r="V19" i="31"/>
  <c r="R19" i="31"/>
  <c r="C20" i="31"/>
  <c r="X20" i="31"/>
  <c r="Y20" i="31"/>
  <c r="K19" i="31"/>
  <c r="M19" i="31" s="1"/>
  <c r="T18" i="31"/>
  <c r="V18" i="31" s="1"/>
  <c r="W18" i="31"/>
  <c r="R18" i="31"/>
  <c r="C19" i="31"/>
  <c r="X19" i="31"/>
  <c r="Y19" i="31"/>
  <c r="K18" i="31"/>
  <c r="M18" i="31" s="1"/>
  <c r="T17" i="31"/>
  <c r="W17" i="31"/>
  <c r="R17" i="31"/>
  <c r="C18" i="31"/>
  <c r="X18" i="31"/>
  <c r="Y18" i="31"/>
  <c r="K17" i="31"/>
  <c r="M17" i="31" s="1"/>
  <c r="T16" i="31"/>
  <c r="R16" i="31"/>
  <c r="C17" i="31"/>
  <c r="X17" i="31"/>
  <c r="Y17" i="31"/>
  <c r="K16" i="31"/>
  <c r="M16" i="31" s="1"/>
  <c r="T15" i="31"/>
  <c r="W15" i="31"/>
  <c r="R15" i="31"/>
  <c r="K15" i="31"/>
  <c r="M15" i="31" s="1"/>
  <c r="T14" i="31"/>
  <c r="W14" i="31"/>
  <c r="R14" i="31"/>
  <c r="C15" i="31"/>
  <c r="K14" i="31"/>
  <c r="M14" i="31" s="1"/>
  <c r="T13" i="31"/>
  <c r="R13" i="31"/>
  <c r="C14" i="31"/>
  <c r="K13" i="31"/>
  <c r="M13" i="31" s="1"/>
  <c r="T12" i="31"/>
  <c r="V12" i="31" s="1"/>
  <c r="W12" i="31"/>
  <c r="R12" i="31"/>
  <c r="C13" i="31"/>
  <c r="K12" i="31"/>
  <c r="M12" i="31" s="1"/>
  <c r="T11" i="31"/>
  <c r="W11" i="31" s="1"/>
  <c r="V11" i="31"/>
  <c r="K11" i="31"/>
  <c r="M11" i="31" s="1"/>
  <c r="R11" i="31" s="1"/>
  <c r="C12" i="31" s="1"/>
  <c r="X12" i="31" s="1"/>
  <c r="Y12" i="31" s="1"/>
  <c r="T10" i="31"/>
  <c r="V10" i="31" s="1"/>
  <c r="W10" i="31"/>
  <c r="R10" i="31"/>
  <c r="C11" i="31" s="1"/>
  <c r="X11" i="31" s="1"/>
  <c r="Y11" i="31" s="1"/>
  <c r="K10" i="31"/>
  <c r="M10" i="31" s="1"/>
  <c r="T9" i="31"/>
  <c r="C9" i="31"/>
  <c r="K9" i="31" s="1"/>
  <c r="M9" i="31" s="1"/>
  <c r="R9" i="31" s="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T107" i="17"/>
  <c r="R108" i="17"/>
  <c r="P2" i="17" s="1"/>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X10" i="31" s="1"/>
  <c r="V9" i="31"/>
  <c r="V17" i="31"/>
  <c r="W9" i="31"/>
  <c r="H4" i="31"/>
  <c r="V15" i="31"/>
  <c r="V14" i="31"/>
  <c r="V22" i="31"/>
  <c r="C10" i="17"/>
  <c r="G5" i="17"/>
  <c r="D4" i="17"/>
  <c r="T9" i="17"/>
  <c r="H4" i="17"/>
  <c r="E5" i="17"/>
  <c r="C5" i="17"/>
  <c r="I5" i="17"/>
  <c r="L4" i="17"/>
  <c r="P4" i="17"/>
  <c r="R9" i="33"/>
  <c r="W17" i="33"/>
  <c r="V18" i="33"/>
  <c r="V10" i="33"/>
  <c r="V11" i="33"/>
  <c r="V19" i="33"/>
  <c r="V17" i="33"/>
  <c r="C16" i="31"/>
  <c r="X16" i="31"/>
  <c r="Y16" i="31"/>
  <c r="X15" i="31"/>
  <c r="Y15" i="31"/>
  <c r="X14" i="31"/>
  <c r="Y14" i="31"/>
  <c r="C10" i="33"/>
  <c r="X13" i="31"/>
  <c r="Y13" i="31"/>
  <c r="X10" i="33"/>
  <c r="X74" i="31" l="1"/>
  <c r="Y74" i="31" s="1"/>
  <c r="K74" i="31"/>
  <c r="M74" i="31" s="1"/>
  <c r="R74" i="31" s="1"/>
  <c r="C75" i="31" s="1"/>
  <c r="K57" i="31"/>
  <c r="M57" i="31" s="1"/>
  <c r="R57" i="31" s="1"/>
  <c r="X57" i="31"/>
  <c r="Y57" i="31" s="1"/>
  <c r="W56" i="31"/>
  <c r="W57" i="31" s="1"/>
  <c r="C31" i="35"/>
  <c r="G5" i="35"/>
  <c r="E5" i="35"/>
  <c r="C5" i="35"/>
  <c r="I5" i="35" s="1"/>
  <c r="D4" i="35"/>
  <c r="P2" i="35" s="1"/>
  <c r="X31" i="31"/>
  <c r="Y31" i="31" s="1"/>
  <c r="C14" i="34"/>
  <c r="X14" i="34" s="1"/>
  <c r="Y14" i="34" s="1"/>
  <c r="G5" i="34"/>
  <c r="E5" i="34"/>
  <c r="C5" i="34"/>
  <c r="I5" i="34" s="1"/>
  <c r="D4" i="34"/>
  <c r="P2" i="34" s="1"/>
  <c r="P4" i="34"/>
  <c r="X13" i="33"/>
  <c r="Y13" i="33" s="1"/>
  <c r="K13" i="33"/>
  <c r="M13" i="33" s="1"/>
  <c r="R13" i="33" s="1"/>
  <c r="L5" i="35"/>
  <c r="P5" i="35"/>
  <c r="L5" i="34"/>
  <c r="P5" i="34"/>
  <c r="W13" i="31"/>
  <c r="V13" i="31"/>
  <c r="W16" i="31"/>
  <c r="V16" i="31"/>
  <c r="W21" i="31"/>
  <c r="V21" i="31"/>
  <c r="H4" i="33"/>
  <c r="W9" i="33"/>
  <c r="W12" i="33"/>
  <c r="V12" i="33"/>
  <c r="W13" i="33"/>
  <c r="V13" i="33"/>
  <c r="W16" i="33"/>
  <c r="V16" i="33"/>
  <c r="W20" i="33"/>
  <c r="V20" i="33"/>
  <c r="W21" i="33"/>
  <c r="V21" i="33"/>
  <c r="K75" i="31" l="1"/>
  <c r="M75" i="31" s="1"/>
  <c r="R75" i="31" s="1"/>
  <c r="C76" i="31" s="1"/>
  <c r="X75" i="31"/>
  <c r="Y75" i="31" s="1"/>
  <c r="C58" i="31"/>
  <c r="X31" i="35"/>
  <c r="Y31" i="35" s="1"/>
  <c r="P4" i="35" s="1"/>
  <c r="L4" i="35"/>
  <c r="C14" i="33"/>
  <c r="X14" i="33" s="1"/>
  <c r="Y14" i="33" s="1"/>
  <c r="D4" i="33"/>
  <c r="P2" i="33" s="1"/>
  <c r="G5" i="33"/>
  <c r="E5" i="33"/>
  <c r="C5" i="33"/>
  <c r="I5" i="33" s="1"/>
  <c r="P4" i="33"/>
  <c r="L5" i="33"/>
  <c r="P5" i="33"/>
  <c r="L5" i="31"/>
  <c r="P5" i="31"/>
  <c r="X76" i="31" l="1"/>
  <c r="Y76" i="31" s="1"/>
  <c r="K58" i="31"/>
  <c r="M58" i="31" s="1"/>
  <c r="R58" i="31" s="1"/>
  <c r="X58" i="31"/>
  <c r="Y58" i="31" s="1"/>
  <c r="C59" i="31" l="1"/>
  <c r="G5" i="31"/>
  <c r="E5" i="31"/>
  <c r="D4" i="31"/>
  <c r="P2" i="31" s="1"/>
  <c r="C5" i="31"/>
  <c r="I5" i="31" s="1"/>
  <c r="X59" i="31" l="1"/>
  <c r="Y59" i="31" s="1"/>
  <c r="P4" i="31" s="1"/>
  <c r="L4" i="31"/>
</calcChain>
</file>

<file path=xl/sharedStrings.xml><?xml version="1.0" encoding="utf-8"?>
<sst xmlns="http://schemas.openxmlformats.org/spreadsheetml/2006/main" count="726" uniqueCount="69">
  <si>
    <t>取引通貨単位</t>
    <rPh sb="0" eb="2">
      <t>トリヒキ</t>
    </rPh>
    <rPh sb="2" eb="4">
      <t>ツウカ</t>
    </rPh>
    <rPh sb="4" eb="6">
      <t>タンイ</t>
    </rPh>
    <phoneticPr fontId="2"/>
  </si>
  <si>
    <t>通貨平均価格</t>
    <rPh sb="0" eb="2">
      <t>ツウカ</t>
    </rPh>
    <rPh sb="2" eb="4">
      <t>ヘイキン</t>
    </rPh>
    <rPh sb="4" eb="6">
      <t>カカク</t>
    </rPh>
    <phoneticPr fontId="2"/>
  </si>
  <si>
    <t>AUD</t>
    <phoneticPr fontId="2"/>
  </si>
  <si>
    <t>CAD</t>
    <phoneticPr fontId="2"/>
  </si>
  <si>
    <t>CHF</t>
    <phoneticPr fontId="2"/>
  </si>
  <si>
    <t>EUR</t>
    <phoneticPr fontId="2"/>
  </si>
  <si>
    <t>GBP</t>
    <phoneticPr fontId="2"/>
  </si>
  <si>
    <t>JPY</t>
    <phoneticPr fontId="2"/>
  </si>
  <si>
    <t>NZD</t>
    <phoneticPr fontId="2"/>
  </si>
  <si>
    <t>USD</t>
    <phoneticPr fontId="2"/>
  </si>
  <si>
    <t>通貨ペア</t>
    <rPh sb="0" eb="2">
      <t>ツウカ</t>
    </rPh>
    <phoneticPr fontId="3"/>
  </si>
  <si>
    <t>USDJPY</t>
  </si>
  <si>
    <t>時間足</t>
    <rPh sb="0" eb="2">
      <t>ジカン</t>
    </rPh>
    <rPh sb="2" eb="3">
      <t>アシ</t>
    </rPh>
    <phoneticPr fontId="3"/>
  </si>
  <si>
    <t>4時間足</t>
  </si>
  <si>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</si>
  <si>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</si>
  <si>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</si>
  <si>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10MA・20MAの両方の上側にキャンドルがあれば買い方向、下側なら売り方向。MAに触れてPB出現でエントリー待ち、PB高値or安値ブレイクでエントリー。</t>
    <phoneticPr fontId="3"/>
  </si>
  <si>
    <t>決済理由</t>
    <rPh sb="0" eb="2">
      <t>ケッサイ</t>
    </rPh>
    <rPh sb="2" eb="4">
      <t>リユウ</t>
    </rPh>
    <phoneticPr fontId="3"/>
  </si>
  <si>
    <t>・フィボナッチターゲット1.27で決済</t>
    <rPh sb="17" eb="19">
      <t>ケッサイ</t>
    </rPh>
    <phoneticPr fontId="3"/>
  </si>
  <si>
    <t>損益金額</t>
    <rPh sb="0" eb="2">
      <t>ソンエキ</t>
    </rPh>
    <rPh sb="2" eb="4">
      <t>キンガク</t>
    </rPh>
    <phoneticPr fontId="3"/>
  </si>
  <si>
    <t>損益pips</t>
    <rPh sb="0" eb="2">
      <t>ソンエキ</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</si>
  <si>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</si>
  <si>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</si>
  <si>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</si>
  <si>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</si>
  <si>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</si>
  <si>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</si>
  <si>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</si>
  <si>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</si>
  <si>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</si>
  <si>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</si>
  <si>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</si>
  <si>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</si>
  <si>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</si>
  <si>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</si>
  <si>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</si>
  <si>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</si>
  <si>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</si>
  <si>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</si>
  <si>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</si>
  <si>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</si>
  <si>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</si>
  <si>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ドローダウン％</t>
    <phoneticPr fontId="2"/>
  </si>
  <si>
    <t>買</t>
  </si>
  <si>
    <t>売</t>
  </si>
  <si>
    <t>日足</t>
    <rPh sb="0" eb="2">
      <t>ヒアシ</t>
    </rPh>
    <phoneticPr fontId="3"/>
  </si>
  <si>
    <t>・フィボナッチターゲット2.0で決済</t>
    <rPh sb="16" eb="18">
      <t>ケッサイ</t>
    </rPh>
    <phoneticPr fontId="3"/>
  </si>
  <si>
    <t>最大ドローアップ金額</t>
    <rPh sb="0" eb="2">
      <t>サイダイ</t>
    </rPh>
    <rPh sb="8" eb="10">
      <t>キンガク</t>
    </rPh>
    <phoneticPr fontId="3"/>
  </si>
  <si>
    <t>気付き　質問</t>
  </si>
  <si>
    <t>obにおいては、0,618で建値ストップのほうが利益率が高かった。ただ１００検証も５年ちょっとかかっているので、できれば１時間足でもやってみたい。</t>
  </si>
  <si>
    <t>感想</t>
  </si>
  <si>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</si>
  <si>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今後</t>
  </si>
  <si>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</si>
  <si>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検証終了通貨</t>
    <rPh sb="0" eb="2">
      <t>ケンショウ</t>
    </rPh>
    <rPh sb="2" eb="4">
      <t>シュウリョウ</t>
    </rPh>
    <rPh sb="4" eb="6">
      <t>ツウカ</t>
    </rPh>
    <phoneticPr fontId="2"/>
  </si>
  <si>
    <t>ルール</t>
    <phoneticPr fontId="2"/>
  </si>
  <si>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</si>
  <si>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</si>
  <si>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</si>
  <si>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</si>
  <si>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</si>
  <si>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phoneticPr fontId="2"/>
  </si>
  <si>
    <t>EUR/USD</t>
    <phoneticPr fontId="2"/>
  </si>
  <si>
    <t>GBP/USD</t>
    <phoneticPr fontId="2"/>
  </si>
  <si>
    <t>・トレーリングストップ（ダウ理論）</t>
    <rPh sb="14" eb="16">
      <t>リロン</t>
    </rPh>
    <phoneticPr fontId="3"/>
  </si>
  <si>
    <t>最大ドローアップ</t>
    <rPh sb="0" eb="2">
      <t>サイダイ</t>
    </rPh>
    <phoneticPr fontId="3"/>
  </si>
  <si>
    <t>最大ドローダウン</t>
    <rPh sb="0" eb="2">
      <t>サイダイ</t>
    </rPh>
    <phoneticPr fontId="3"/>
  </si>
  <si>
    <t>売</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</si>
</sst>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Calibri"/>
      <family val="3"/>
      <charset val="128"/>
      <scheme val="minor"/>
    </font>
    <font>
      <sz val="11"/>
      <name val="Calibri"/>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0" fillId="0" borderId="0" xfId="0"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7" borderId="1" xfId="0" applyFill="1" applyBorder="1" applyAlignment="1">
      <alignment horizontal="center" vertical="center"/>
    </xf>
    <xf numFmtId="180" fontId="0" fillId="7" borderId="1" xfId="0" applyNumberForma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4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647700</xdr:colOff>
      <xdr:row>31</xdr:row>
      <xdr:rowOff>38100</xdr:rowOff>
    </xdr:to>
    <xdr:pic>
      <xdr:nvPicPr>
        <xdr:cNvPr id="3" name="">
          <a:extLst>
            <a:ext uri="{FF2B5EF4-FFF2-40B4-BE49-F238E27FC236}">
              <a16:creationId xmlns:a16="http://schemas.microsoft.com/office/drawing/2014/main" id="{CED1F9FD-F78C-4D31-A909-643F0733B70C}"/>
            </a:ext>
          </a:extLst>
        </xdr:cNvPr>
        <xdr:cNvPicPr>
          <a:picLocks noChangeAspect="1"/>
        </xdr:cNvPicPr>
      </xdr:nvPicPr>
      <xdr:blipFill>
        <a:blip xmlns:r="http://schemas.openxmlformats.org/officeDocument/2006/relationships" r:embed="rId1"/>
        <a:stretch>
          <a:fillRect/>
        </a:stretch>
      </xdr:blipFill>
      <xdr:spPr>
        <a:xfrm>
          <a:off x="0" y="180975"/>
          <a:ext cx="10058400" cy="5467350"/>
        </a:xfrm>
        <a:prstGeom prst="rect">
          <a:avLst/>
        </a:prstGeom>
      </xdr:spPr>
    </xdr:pic>
    <xdr:clientData/>
  </xdr:twoCellAnchor>
  <xdr:twoCellAnchor editAs="oneCell">
    <xdr:from>
      <xdr:col>0</xdr:col>
      <xdr:colOff>0</xdr:colOff>
      <xdr:row>32</xdr:row>
      <xdr:rowOff>0</xdr:rowOff>
    </xdr:from>
    <xdr:to>
      <xdr:col>14</xdr:col>
      <xdr:colOff>647700</xdr:colOff>
      <xdr:row>62</xdr:row>
      <xdr:rowOff>38100</xdr:rowOff>
    </xdr:to>
    <xdr:pic>
      <xdr:nvPicPr>
        <xdr:cNvPr id="7" name="">
          <a:extLst>
            <a:ext uri="{FF2B5EF4-FFF2-40B4-BE49-F238E27FC236}">
              <a16:creationId xmlns:a16="http://schemas.microsoft.com/office/drawing/2014/main" id="{90887834-11D5-4B52-A662-2899AFD27769}"/>
            </a:ext>
            <a:ext uri="{147F2762-F138-4A5C-976F-8EAC2B608ADB}">
              <a16:predDERef xmlns:a16="http://schemas.microsoft.com/office/drawing/2014/main" pred="{CED1F9FD-F78C-4D31-A909-643F0733B70C}"/>
            </a:ext>
          </a:extLst>
        </xdr:cNvPr>
        <xdr:cNvPicPr>
          <a:picLocks noChangeAspect="1"/>
        </xdr:cNvPicPr>
      </xdr:nvPicPr>
      <xdr:blipFill>
        <a:blip xmlns:r="http://schemas.openxmlformats.org/officeDocument/2006/relationships" r:embed="rId2"/>
        <a:stretch>
          <a:fillRect/>
        </a:stretch>
      </xdr:blipFill>
      <xdr:spPr>
        <a:xfrm>
          <a:off x="0" y="5791200"/>
          <a:ext cx="10058400" cy="5467350"/>
        </a:xfrm>
        <a:prstGeom prst="rect">
          <a:avLst/>
        </a:prstGeom>
      </xdr:spPr>
    </xdr:pic>
    <xdr:clientData/>
  </xdr:twoCellAnchor>
  <xdr:twoCellAnchor editAs="oneCell">
    <xdr:from>
      <xdr:col>0</xdr:col>
      <xdr:colOff>0</xdr:colOff>
      <xdr:row>63</xdr:row>
      <xdr:rowOff>0</xdr:rowOff>
    </xdr:from>
    <xdr:to>
      <xdr:col>14</xdr:col>
      <xdr:colOff>647700</xdr:colOff>
      <xdr:row>93</xdr:row>
      <xdr:rowOff>38100</xdr:rowOff>
    </xdr:to>
    <xdr:pic>
      <xdr:nvPicPr>
        <xdr:cNvPr id="11" name="">
          <a:extLst>
            <a:ext uri="{FF2B5EF4-FFF2-40B4-BE49-F238E27FC236}">
              <a16:creationId xmlns:a16="http://schemas.microsoft.com/office/drawing/2014/main" id="{30ADFD61-1BA6-4BB1-92E5-BC09F0A70019}"/>
            </a:ext>
            <a:ext uri="{147F2762-F138-4A5C-976F-8EAC2B608ADB}">
              <a16:predDERef xmlns:a16="http://schemas.microsoft.com/office/drawing/2014/main" pred="{90887834-11D5-4B52-A662-2899AFD27769}"/>
            </a:ext>
          </a:extLst>
        </xdr:cNvPr>
        <xdr:cNvPicPr>
          <a:picLocks noChangeAspect="1"/>
        </xdr:cNvPicPr>
      </xdr:nvPicPr>
      <xdr:blipFill>
        <a:blip xmlns:r="http://schemas.openxmlformats.org/officeDocument/2006/relationships" r:embed="rId3"/>
        <a:stretch>
          <a:fillRect/>
        </a:stretch>
      </xdr:blipFill>
      <xdr:spPr>
        <a:xfrm>
          <a:off x="0" y="11401425"/>
          <a:ext cx="10058400" cy="5467350"/>
        </a:xfrm>
        <a:prstGeom prst="rect">
          <a:avLst/>
        </a:prstGeom>
      </xdr:spPr>
    </xdr:pic>
    <xdr:clientData/>
  </xdr:twoCellAnchor>
  <xdr:twoCellAnchor editAs="oneCell">
    <xdr:from>
      <xdr:col>0</xdr:col>
      <xdr:colOff>0</xdr:colOff>
      <xdr:row>94</xdr:row>
      <xdr:rowOff>0</xdr:rowOff>
    </xdr:from>
    <xdr:to>
      <xdr:col>14</xdr:col>
      <xdr:colOff>647700</xdr:colOff>
      <xdr:row>124</xdr:row>
      <xdr:rowOff>38100</xdr:rowOff>
    </xdr:to>
    <xdr:pic>
      <xdr:nvPicPr>
        <xdr:cNvPr id="15" name="">
          <a:extLst>
            <a:ext uri="{FF2B5EF4-FFF2-40B4-BE49-F238E27FC236}">
              <a16:creationId xmlns:a16="http://schemas.microsoft.com/office/drawing/2014/main" id="{BC41BAAD-973F-4705-BE8C-36C0D2E39A9F}"/>
            </a:ext>
            <a:ext uri="{147F2762-F138-4A5C-976F-8EAC2B608ADB}">
              <a16:predDERef xmlns:a16="http://schemas.microsoft.com/office/drawing/2014/main" pred="{30ADFD61-1BA6-4BB1-92E5-BC09F0A70019}"/>
            </a:ext>
          </a:extLst>
        </xdr:cNvPr>
        <xdr:cNvPicPr>
          <a:picLocks noChangeAspect="1"/>
        </xdr:cNvPicPr>
      </xdr:nvPicPr>
      <xdr:blipFill>
        <a:blip xmlns:r="http://schemas.openxmlformats.org/officeDocument/2006/relationships" r:embed="rId4"/>
        <a:stretch>
          <a:fillRect/>
        </a:stretch>
      </xdr:blipFill>
      <xdr:spPr>
        <a:xfrm>
          <a:off x="0" y="17011650"/>
          <a:ext cx="10058400" cy="5467350"/>
        </a:xfrm>
        <a:prstGeom prst="rect">
          <a:avLst/>
        </a:prstGeom>
      </xdr:spPr>
    </xdr:pic>
    <xdr:clientData/>
  </xdr:twoCellAnchor>
  <xdr:twoCellAnchor editAs="oneCell">
    <xdr:from>
      <xdr:col>0</xdr:col>
      <xdr:colOff>0</xdr:colOff>
      <xdr:row>125</xdr:row>
      <xdr:rowOff>0</xdr:rowOff>
    </xdr:from>
    <xdr:to>
      <xdr:col>14</xdr:col>
      <xdr:colOff>647700</xdr:colOff>
      <xdr:row>155</xdr:row>
      <xdr:rowOff>38100</xdr:rowOff>
    </xdr:to>
    <xdr:pic>
      <xdr:nvPicPr>
        <xdr:cNvPr id="19" name="">
          <a:extLst>
            <a:ext uri="{FF2B5EF4-FFF2-40B4-BE49-F238E27FC236}">
              <a16:creationId xmlns:a16="http://schemas.microsoft.com/office/drawing/2014/main" id="{72C6EADC-A82D-43C1-8536-DA684E335F3B}"/>
            </a:ext>
            <a:ext uri="{147F2762-F138-4A5C-976F-8EAC2B608ADB}">
              <a16:predDERef xmlns:a16="http://schemas.microsoft.com/office/drawing/2014/main" pred="{BC41BAAD-973F-4705-BE8C-36C0D2E39A9F}"/>
            </a:ext>
          </a:extLst>
        </xdr:cNvPr>
        <xdr:cNvPicPr>
          <a:picLocks noChangeAspect="1"/>
        </xdr:cNvPicPr>
      </xdr:nvPicPr>
      <xdr:blipFill>
        <a:blip xmlns:r="http://schemas.openxmlformats.org/officeDocument/2006/relationships" r:embed="rId5"/>
        <a:stretch>
          <a:fillRect/>
        </a:stretch>
      </xdr:blipFill>
      <xdr:spPr>
        <a:xfrm>
          <a:off x="0" y="22621875"/>
          <a:ext cx="10058400" cy="5467350"/>
        </a:xfrm>
        <a:prstGeom prst="rect">
          <a:avLst/>
        </a:prstGeom>
      </xdr:spPr>
    </xdr:pic>
    <xdr:clientData/>
  </xdr:twoCellAnchor>
  <xdr:twoCellAnchor editAs="oneCell">
    <xdr:from>
      <xdr:col>0</xdr:col>
      <xdr:colOff>0</xdr:colOff>
      <xdr:row>156</xdr:row>
      <xdr:rowOff>0</xdr:rowOff>
    </xdr:from>
    <xdr:to>
      <xdr:col>14</xdr:col>
      <xdr:colOff>647700</xdr:colOff>
      <xdr:row>186</xdr:row>
      <xdr:rowOff>38100</xdr:rowOff>
    </xdr:to>
    <xdr:pic>
      <xdr:nvPicPr>
        <xdr:cNvPr id="23" name="">
          <a:extLst>
            <a:ext uri="{FF2B5EF4-FFF2-40B4-BE49-F238E27FC236}">
              <a16:creationId xmlns:a16="http://schemas.microsoft.com/office/drawing/2014/main" id="{A205CD32-A3A7-4919-8933-82AC39BA3AF2}"/>
            </a:ext>
            <a:ext uri="{147F2762-F138-4A5C-976F-8EAC2B608ADB}">
              <a16:predDERef xmlns:a16="http://schemas.microsoft.com/office/drawing/2014/main" pred="{72C6EADC-A82D-43C1-8536-DA684E335F3B}"/>
            </a:ext>
          </a:extLst>
        </xdr:cNvPr>
        <xdr:cNvPicPr>
          <a:picLocks noChangeAspect="1"/>
        </xdr:cNvPicPr>
      </xdr:nvPicPr>
      <xdr:blipFill>
        <a:blip xmlns:r="http://schemas.openxmlformats.org/officeDocument/2006/relationships" r:embed="rId6"/>
        <a:stretch>
          <a:fillRect/>
        </a:stretch>
      </xdr:blipFill>
      <xdr:spPr>
        <a:xfrm>
          <a:off x="0" y="28232100"/>
          <a:ext cx="10058400" cy="5467350"/>
        </a:xfrm>
        <a:prstGeom prst="rect">
          <a:avLst/>
        </a:prstGeom>
      </xdr:spPr>
    </xdr:pic>
    <xdr:clientData/>
  </xdr:twoCellAnchor>
  <xdr:twoCellAnchor editAs="oneCell">
    <xdr:from>
      <xdr:col>0</xdr:col>
      <xdr:colOff>0</xdr:colOff>
      <xdr:row>187</xdr:row>
      <xdr:rowOff>0</xdr:rowOff>
    </xdr:from>
    <xdr:to>
      <xdr:col>14</xdr:col>
      <xdr:colOff>647700</xdr:colOff>
      <xdr:row>217</xdr:row>
      <xdr:rowOff>38100</xdr:rowOff>
    </xdr:to>
    <xdr:pic>
      <xdr:nvPicPr>
        <xdr:cNvPr id="27" name="">
          <a:extLst>
            <a:ext uri="{FF2B5EF4-FFF2-40B4-BE49-F238E27FC236}">
              <a16:creationId xmlns:a16="http://schemas.microsoft.com/office/drawing/2014/main" id="{39AA0800-F3D4-4580-9AB6-0310D3F43FF2}"/>
            </a:ext>
            <a:ext uri="{147F2762-F138-4A5C-976F-8EAC2B608ADB}">
              <a16:predDERef xmlns:a16="http://schemas.microsoft.com/office/drawing/2014/main" pred="{A205CD32-A3A7-4919-8933-82AC39BA3AF2}"/>
            </a:ext>
          </a:extLst>
        </xdr:cNvPr>
        <xdr:cNvPicPr>
          <a:picLocks noChangeAspect="1"/>
        </xdr:cNvPicPr>
      </xdr:nvPicPr>
      <xdr:blipFill>
        <a:blip xmlns:r="http://schemas.openxmlformats.org/officeDocument/2006/relationships" r:embed="rId7"/>
        <a:stretch>
          <a:fillRect/>
        </a:stretch>
      </xdr:blipFill>
      <xdr:spPr>
        <a:xfrm>
          <a:off x="0" y="33842325"/>
          <a:ext cx="10058400" cy="5467350"/>
        </a:xfrm>
        <a:prstGeom prst="rect">
          <a:avLst/>
        </a:prstGeom>
      </xdr:spPr>
    </xdr:pic>
    <xdr:clientData/>
  </xdr:twoCellAnchor>
  <xdr:twoCellAnchor editAs="oneCell">
    <xdr:from>
      <xdr:col>0</xdr:col>
      <xdr:colOff>0</xdr:colOff>
      <xdr:row>218</xdr:row>
      <xdr:rowOff>0</xdr:rowOff>
    </xdr:from>
    <xdr:to>
      <xdr:col>14</xdr:col>
      <xdr:colOff>647700</xdr:colOff>
      <xdr:row>248</xdr:row>
      <xdr:rowOff>38100</xdr:rowOff>
    </xdr:to>
    <xdr:pic>
      <xdr:nvPicPr>
        <xdr:cNvPr id="31" name="">
          <a:extLst>
            <a:ext uri="{FF2B5EF4-FFF2-40B4-BE49-F238E27FC236}">
              <a16:creationId xmlns:a16="http://schemas.microsoft.com/office/drawing/2014/main" id="{4CE35729-C684-4471-9411-47633761FE11}"/>
            </a:ext>
            <a:ext uri="{147F2762-F138-4A5C-976F-8EAC2B608ADB}">
              <a16:predDERef xmlns:a16="http://schemas.microsoft.com/office/drawing/2014/main" pred="{39AA0800-F3D4-4580-9AB6-0310D3F43FF2}"/>
            </a:ext>
          </a:extLst>
        </xdr:cNvPr>
        <xdr:cNvPicPr>
          <a:picLocks noChangeAspect="1"/>
        </xdr:cNvPicPr>
      </xdr:nvPicPr>
      <xdr:blipFill>
        <a:blip xmlns:r="http://schemas.openxmlformats.org/officeDocument/2006/relationships" r:embed="rId8"/>
        <a:stretch>
          <a:fillRect/>
        </a:stretch>
      </xdr:blipFill>
      <xdr:spPr>
        <a:xfrm>
          <a:off x="0" y="39452550"/>
          <a:ext cx="10058400" cy="5467350"/>
        </a:xfrm>
        <a:prstGeom prst="rect">
          <a:avLst/>
        </a:prstGeom>
      </xdr:spPr>
    </xdr:pic>
    <xdr:clientData/>
  </xdr:twoCellAnchor>
  <xdr:twoCellAnchor editAs="oneCell">
    <xdr:from>
      <xdr:col>0</xdr:col>
      <xdr:colOff>0</xdr:colOff>
      <xdr:row>249</xdr:row>
      <xdr:rowOff>0</xdr:rowOff>
    </xdr:from>
    <xdr:to>
      <xdr:col>14</xdr:col>
      <xdr:colOff>647700</xdr:colOff>
      <xdr:row>279</xdr:row>
      <xdr:rowOff>38100</xdr:rowOff>
    </xdr:to>
    <xdr:pic>
      <xdr:nvPicPr>
        <xdr:cNvPr id="35" name="">
          <a:extLst>
            <a:ext uri="{FF2B5EF4-FFF2-40B4-BE49-F238E27FC236}">
              <a16:creationId xmlns:a16="http://schemas.microsoft.com/office/drawing/2014/main" id="{15AFEB89-4B0C-4BB4-955F-0E70A0D535E3}"/>
            </a:ext>
            <a:ext uri="{147F2762-F138-4A5C-976F-8EAC2B608ADB}">
              <a16:predDERef xmlns:a16="http://schemas.microsoft.com/office/drawing/2014/main" pred="{4CE35729-C684-4471-9411-47633761FE11}"/>
            </a:ext>
          </a:extLst>
        </xdr:cNvPr>
        <xdr:cNvPicPr>
          <a:picLocks noChangeAspect="1"/>
        </xdr:cNvPicPr>
      </xdr:nvPicPr>
      <xdr:blipFill>
        <a:blip xmlns:r="http://schemas.openxmlformats.org/officeDocument/2006/relationships" r:embed="rId9"/>
        <a:stretch>
          <a:fillRect/>
        </a:stretch>
      </xdr:blipFill>
      <xdr:spPr>
        <a:xfrm>
          <a:off x="0" y="45062775"/>
          <a:ext cx="10058400" cy="5467350"/>
        </a:xfrm>
        <a:prstGeom prst="rect">
          <a:avLst/>
        </a:prstGeom>
      </xdr:spPr>
    </xdr:pic>
    <xdr:clientData/>
  </xdr:twoCellAnchor>
  <xdr:twoCellAnchor editAs="oneCell">
    <xdr:from>
      <xdr:col>0</xdr:col>
      <xdr:colOff>0</xdr:colOff>
      <xdr:row>280</xdr:row>
      <xdr:rowOff>0</xdr:rowOff>
    </xdr:from>
    <xdr:to>
      <xdr:col>14</xdr:col>
      <xdr:colOff>647700</xdr:colOff>
      <xdr:row>310</xdr:row>
      <xdr:rowOff>38100</xdr:rowOff>
    </xdr:to>
    <xdr:pic>
      <xdr:nvPicPr>
        <xdr:cNvPr id="39" name="">
          <a:extLst>
            <a:ext uri="{FF2B5EF4-FFF2-40B4-BE49-F238E27FC236}">
              <a16:creationId xmlns:a16="http://schemas.microsoft.com/office/drawing/2014/main" id="{A228C661-A669-4A72-AE5F-5338A96100DD}"/>
            </a:ext>
            <a:ext uri="{147F2762-F138-4A5C-976F-8EAC2B608ADB}">
              <a16:predDERef xmlns:a16="http://schemas.microsoft.com/office/drawing/2014/main" pred="{15AFEB89-4B0C-4BB4-955F-0E70A0D535E3}"/>
            </a:ext>
          </a:extLst>
        </xdr:cNvPr>
        <xdr:cNvPicPr>
          <a:picLocks noChangeAspect="1"/>
        </xdr:cNvPicPr>
      </xdr:nvPicPr>
      <xdr:blipFill>
        <a:blip xmlns:r="http://schemas.openxmlformats.org/officeDocument/2006/relationships" r:embed="rId10"/>
        <a:stretch>
          <a:fillRect/>
        </a:stretch>
      </xdr:blipFill>
      <xdr:spPr>
        <a:xfrm>
          <a:off x="0" y="50673000"/>
          <a:ext cx="10058400" cy="5467350"/>
        </a:xfrm>
        <a:prstGeom prst="rect">
          <a:avLst/>
        </a:prstGeom>
      </xdr:spPr>
    </xdr:pic>
    <xdr:clientData/>
  </xdr:twoCellAnchor>
  <xdr:twoCellAnchor editAs="oneCell">
    <xdr:from>
      <xdr:col>0</xdr:col>
      <xdr:colOff>0</xdr:colOff>
      <xdr:row>311</xdr:row>
      <xdr:rowOff>0</xdr:rowOff>
    </xdr:from>
    <xdr:to>
      <xdr:col>14</xdr:col>
      <xdr:colOff>647700</xdr:colOff>
      <xdr:row>341</xdr:row>
      <xdr:rowOff>38100</xdr:rowOff>
    </xdr:to>
    <xdr:pic>
      <xdr:nvPicPr>
        <xdr:cNvPr id="42" name="">
          <a:extLst>
            <a:ext uri="{FF2B5EF4-FFF2-40B4-BE49-F238E27FC236}">
              <a16:creationId xmlns:a16="http://schemas.microsoft.com/office/drawing/2014/main" id="{A4EEAC63-C8BB-4E06-9886-80BDFE0D06FD}"/>
            </a:ext>
            <a:ext uri="{147F2762-F138-4A5C-976F-8EAC2B608ADB}">
              <a16:predDERef xmlns:a16="http://schemas.microsoft.com/office/drawing/2014/main" pred="{A228C661-A669-4A72-AE5F-5338A96100DD}"/>
            </a:ext>
          </a:extLst>
        </xdr:cNvPr>
        <xdr:cNvPicPr>
          <a:picLocks noChangeAspect="1"/>
        </xdr:cNvPicPr>
      </xdr:nvPicPr>
      <xdr:blipFill>
        <a:blip xmlns:r="http://schemas.openxmlformats.org/officeDocument/2006/relationships" r:embed="rId11"/>
        <a:stretch>
          <a:fillRect/>
        </a:stretch>
      </xdr:blipFill>
      <xdr:spPr>
        <a:xfrm>
          <a:off x="0" y="56283225"/>
          <a:ext cx="10058400" cy="5467350"/>
        </a:xfrm>
        <a:prstGeom prst="rect">
          <a:avLst/>
        </a:prstGeom>
      </xdr:spPr>
    </xdr:pic>
    <xdr:clientData/>
  </xdr:twoCellAnchor>
  <xdr:twoCellAnchor editAs="oneCell">
    <xdr:from>
      <xdr:col>0</xdr:col>
      <xdr:colOff>0</xdr:colOff>
      <xdr:row>342</xdr:row>
      <xdr:rowOff>0</xdr:rowOff>
    </xdr:from>
    <xdr:to>
      <xdr:col>14</xdr:col>
      <xdr:colOff>647700</xdr:colOff>
      <xdr:row>372</xdr:row>
      <xdr:rowOff>38100</xdr:rowOff>
    </xdr:to>
    <xdr:pic>
      <xdr:nvPicPr>
        <xdr:cNvPr id="44" name="">
          <a:extLst>
            <a:ext uri="{FF2B5EF4-FFF2-40B4-BE49-F238E27FC236}">
              <a16:creationId xmlns:a16="http://schemas.microsoft.com/office/drawing/2014/main" id="{77683481-3D63-4E22-9E72-192806A38D13}"/>
            </a:ext>
            <a:ext uri="{147F2762-F138-4A5C-976F-8EAC2B608ADB}">
              <a16:predDERef xmlns:a16="http://schemas.microsoft.com/office/drawing/2014/main" pred="{A4EEAC63-C8BB-4E06-9886-80BDFE0D06FD}"/>
            </a:ext>
          </a:extLst>
        </xdr:cNvPr>
        <xdr:cNvPicPr>
          <a:picLocks noChangeAspect="1"/>
        </xdr:cNvPicPr>
      </xdr:nvPicPr>
      <xdr:blipFill>
        <a:blip xmlns:r="http://schemas.openxmlformats.org/officeDocument/2006/relationships" r:embed="rId12"/>
        <a:stretch>
          <a:fillRect/>
        </a:stretch>
      </xdr:blipFill>
      <xdr:spPr>
        <a:xfrm>
          <a:off x="0" y="61893450"/>
          <a:ext cx="10058400" cy="5467350"/>
        </a:xfrm>
        <a:prstGeom prst="rect">
          <a:avLst/>
        </a:prstGeom>
      </xdr:spPr>
    </xdr:pic>
    <xdr:clientData/>
  </xdr:twoCellAnchor>
  <xdr:twoCellAnchor editAs="oneCell">
    <xdr:from>
      <xdr:col>0</xdr:col>
      <xdr:colOff>0</xdr:colOff>
      <xdr:row>373</xdr:row>
      <xdr:rowOff>0</xdr:rowOff>
    </xdr:from>
    <xdr:to>
      <xdr:col>14</xdr:col>
      <xdr:colOff>647700</xdr:colOff>
      <xdr:row>403</xdr:row>
      <xdr:rowOff>38100</xdr:rowOff>
    </xdr:to>
    <xdr:pic>
      <xdr:nvPicPr>
        <xdr:cNvPr id="46" name="">
          <a:extLst>
            <a:ext uri="{FF2B5EF4-FFF2-40B4-BE49-F238E27FC236}">
              <a16:creationId xmlns:a16="http://schemas.microsoft.com/office/drawing/2014/main" id="{E6EB6291-E7FD-4332-8CA6-691CCBE43B33}"/>
            </a:ext>
            <a:ext uri="{147F2762-F138-4A5C-976F-8EAC2B608ADB}">
              <a16:predDERef xmlns:a16="http://schemas.microsoft.com/office/drawing/2014/main" pred="{77683481-3D63-4E22-9E72-192806A38D13}"/>
            </a:ext>
          </a:extLst>
        </xdr:cNvPr>
        <xdr:cNvPicPr>
          <a:picLocks noChangeAspect="1"/>
        </xdr:cNvPicPr>
      </xdr:nvPicPr>
      <xdr:blipFill>
        <a:blip xmlns:r="http://schemas.openxmlformats.org/officeDocument/2006/relationships" r:embed="rId13"/>
        <a:stretch>
          <a:fillRect/>
        </a:stretch>
      </xdr:blipFill>
      <xdr:spPr>
        <a:xfrm>
          <a:off x="0" y="67503675"/>
          <a:ext cx="10058400" cy="5467350"/>
        </a:xfrm>
        <a:prstGeom prst="rect">
          <a:avLst/>
        </a:prstGeom>
      </xdr:spPr>
    </xdr:pic>
    <xdr:clientData/>
  </xdr:twoCellAnchor>
  <xdr:twoCellAnchor editAs="oneCell">
    <xdr:from>
      <xdr:col>0</xdr:col>
      <xdr:colOff>0</xdr:colOff>
      <xdr:row>404</xdr:row>
      <xdr:rowOff>0</xdr:rowOff>
    </xdr:from>
    <xdr:to>
      <xdr:col>14</xdr:col>
      <xdr:colOff>647700</xdr:colOff>
      <xdr:row>434</xdr:row>
      <xdr:rowOff>38100</xdr:rowOff>
    </xdr:to>
    <xdr:pic>
      <xdr:nvPicPr>
        <xdr:cNvPr id="48" name="">
          <a:extLst>
            <a:ext uri="{FF2B5EF4-FFF2-40B4-BE49-F238E27FC236}">
              <a16:creationId xmlns:a16="http://schemas.microsoft.com/office/drawing/2014/main" id="{1FB4A0F8-0F62-4C60-BF3D-45D5626CAEE3}"/>
            </a:ext>
            <a:ext uri="{147F2762-F138-4A5C-976F-8EAC2B608ADB}">
              <a16:predDERef xmlns:a16="http://schemas.microsoft.com/office/drawing/2014/main" pred="{E6EB6291-E7FD-4332-8CA6-691CCBE43B33}"/>
            </a:ext>
          </a:extLst>
        </xdr:cNvPr>
        <xdr:cNvPicPr>
          <a:picLocks noChangeAspect="1"/>
        </xdr:cNvPicPr>
      </xdr:nvPicPr>
      <xdr:blipFill>
        <a:blip xmlns:r="http://schemas.openxmlformats.org/officeDocument/2006/relationships" r:embed="rId14"/>
        <a:stretch>
          <a:fillRect/>
        </a:stretch>
      </xdr:blipFill>
      <xdr:spPr>
        <a:xfrm>
          <a:off x="0" y="73113900"/>
          <a:ext cx="10058400" cy="5467350"/>
        </a:xfrm>
        <a:prstGeom prst="rect">
          <a:avLst/>
        </a:prstGeom>
      </xdr:spPr>
    </xdr:pic>
    <xdr:clientData/>
  </xdr:twoCellAnchor>
  <xdr:twoCellAnchor editAs="oneCell">
    <xdr:from>
      <xdr:col>0</xdr:col>
      <xdr:colOff>0</xdr:colOff>
      <xdr:row>435</xdr:row>
      <xdr:rowOff>0</xdr:rowOff>
    </xdr:from>
    <xdr:to>
      <xdr:col>14</xdr:col>
      <xdr:colOff>647700</xdr:colOff>
      <xdr:row>465</xdr:row>
      <xdr:rowOff>38100</xdr:rowOff>
    </xdr:to>
    <xdr:pic>
      <xdr:nvPicPr>
        <xdr:cNvPr id="50" name="">
          <a:extLst>
            <a:ext uri="{FF2B5EF4-FFF2-40B4-BE49-F238E27FC236}">
              <a16:creationId xmlns:a16="http://schemas.microsoft.com/office/drawing/2014/main" id="{2BF1A87F-F649-42FF-8E5D-C59B55C9C516}"/>
            </a:ext>
            <a:ext uri="{147F2762-F138-4A5C-976F-8EAC2B608ADB}">
              <a16:predDERef xmlns:a16="http://schemas.microsoft.com/office/drawing/2014/main" pred="{1FB4A0F8-0F62-4C60-BF3D-45D5626CAEE3}"/>
            </a:ext>
          </a:extLst>
        </xdr:cNvPr>
        <xdr:cNvPicPr>
          <a:picLocks noChangeAspect="1"/>
        </xdr:cNvPicPr>
      </xdr:nvPicPr>
      <xdr:blipFill>
        <a:blip xmlns:r="http://schemas.openxmlformats.org/officeDocument/2006/relationships" r:embed="rId15"/>
        <a:stretch>
          <a:fillRect/>
        </a:stretch>
      </xdr:blipFill>
      <xdr:spPr>
        <a:xfrm>
          <a:off x="0" y="78724125"/>
          <a:ext cx="10058400" cy="5467350"/>
        </a:xfrm>
        <a:prstGeom prst="rect">
          <a:avLst/>
        </a:prstGeom>
      </xdr:spPr>
    </xdr:pic>
    <xdr:clientData/>
  </xdr:twoCellAnchor>
  <xdr:twoCellAnchor editAs="oneCell">
    <xdr:from>
      <xdr:col>0</xdr:col>
      <xdr:colOff>0</xdr:colOff>
      <xdr:row>466</xdr:row>
      <xdr:rowOff>0</xdr:rowOff>
    </xdr:from>
    <xdr:to>
      <xdr:col>14</xdr:col>
      <xdr:colOff>647700</xdr:colOff>
      <xdr:row>496</xdr:row>
      <xdr:rowOff>38100</xdr:rowOff>
    </xdr:to>
    <xdr:pic>
      <xdr:nvPicPr>
        <xdr:cNvPr id="52" name="">
          <a:extLst>
            <a:ext uri="{FF2B5EF4-FFF2-40B4-BE49-F238E27FC236}">
              <a16:creationId xmlns:a16="http://schemas.microsoft.com/office/drawing/2014/main" id="{4F479C0E-25FF-4361-A49B-13626D1B6045}"/>
            </a:ext>
            <a:ext uri="{147F2762-F138-4A5C-976F-8EAC2B608ADB}">
              <a16:predDERef xmlns:a16="http://schemas.microsoft.com/office/drawing/2014/main" pred="{2BF1A87F-F649-42FF-8E5D-C59B55C9C516}"/>
            </a:ext>
          </a:extLst>
        </xdr:cNvPr>
        <xdr:cNvPicPr>
          <a:picLocks noChangeAspect="1"/>
        </xdr:cNvPicPr>
      </xdr:nvPicPr>
      <xdr:blipFill>
        <a:blip xmlns:r="http://schemas.openxmlformats.org/officeDocument/2006/relationships" r:embed="rId16"/>
        <a:stretch>
          <a:fillRect/>
        </a:stretch>
      </xdr:blipFill>
      <xdr:spPr>
        <a:xfrm>
          <a:off x="0" y="84334350"/>
          <a:ext cx="10058400" cy="5467350"/>
        </a:xfrm>
        <a:prstGeom prst="rect">
          <a:avLst/>
        </a:prstGeom>
      </xdr:spPr>
    </xdr:pic>
    <xdr:clientData/>
  </xdr:twoCellAnchor>
  <xdr:twoCellAnchor editAs="oneCell">
    <xdr:from>
      <xdr:col>0</xdr:col>
      <xdr:colOff>0</xdr:colOff>
      <xdr:row>497</xdr:row>
      <xdr:rowOff>0</xdr:rowOff>
    </xdr:from>
    <xdr:to>
      <xdr:col>14</xdr:col>
      <xdr:colOff>647700</xdr:colOff>
      <xdr:row>527</xdr:row>
      <xdr:rowOff>38100</xdr:rowOff>
    </xdr:to>
    <xdr:pic>
      <xdr:nvPicPr>
        <xdr:cNvPr id="54" name="">
          <a:extLst>
            <a:ext uri="{FF2B5EF4-FFF2-40B4-BE49-F238E27FC236}">
              <a16:creationId xmlns:a16="http://schemas.microsoft.com/office/drawing/2014/main" id="{1E5BA462-85F4-416D-97F8-DD98D9758AF0}"/>
            </a:ext>
            <a:ext uri="{147F2762-F138-4A5C-976F-8EAC2B608ADB}">
              <a16:predDERef xmlns:a16="http://schemas.microsoft.com/office/drawing/2014/main" pred="{4F479C0E-25FF-4361-A49B-13626D1B6045}"/>
            </a:ext>
          </a:extLst>
        </xdr:cNvPr>
        <xdr:cNvPicPr>
          <a:picLocks noChangeAspect="1"/>
        </xdr:cNvPicPr>
      </xdr:nvPicPr>
      <xdr:blipFill>
        <a:blip xmlns:r="http://schemas.openxmlformats.org/officeDocument/2006/relationships" r:embed="rId17"/>
        <a:stretch>
          <a:fillRect/>
        </a:stretch>
      </xdr:blipFill>
      <xdr:spPr>
        <a:xfrm>
          <a:off x="0" y="89944575"/>
          <a:ext cx="10058400" cy="5467350"/>
        </a:xfrm>
        <a:prstGeom prst="rect">
          <a:avLst/>
        </a:prstGeom>
      </xdr:spPr>
    </xdr:pic>
    <xdr:clientData/>
  </xdr:twoCellAnchor>
  <xdr:twoCellAnchor editAs="oneCell">
    <xdr:from>
      <xdr:col>0</xdr:col>
      <xdr:colOff>0</xdr:colOff>
      <xdr:row>528</xdr:row>
      <xdr:rowOff>0</xdr:rowOff>
    </xdr:from>
    <xdr:to>
      <xdr:col>14</xdr:col>
      <xdr:colOff>647700</xdr:colOff>
      <xdr:row>558</xdr:row>
      <xdr:rowOff>38100</xdr:rowOff>
    </xdr:to>
    <xdr:pic>
      <xdr:nvPicPr>
        <xdr:cNvPr id="56" name="">
          <a:extLst>
            <a:ext uri="{FF2B5EF4-FFF2-40B4-BE49-F238E27FC236}">
              <a16:creationId xmlns:a16="http://schemas.microsoft.com/office/drawing/2014/main" id="{311E26A1-0777-4D4B-99F3-69117597797B}"/>
            </a:ext>
            <a:ext uri="{147F2762-F138-4A5C-976F-8EAC2B608ADB}">
              <a16:predDERef xmlns:a16="http://schemas.microsoft.com/office/drawing/2014/main" pred="{1E5BA462-85F4-416D-97F8-DD98D9758AF0}"/>
            </a:ext>
          </a:extLst>
        </xdr:cNvPr>
        <xdr:cNvPicPr>
          <a:picLocks noChangeAspect="1"/>
        </xdr:cNvPicPr>
      </xdr:nvPicPr>
      <xdr:blipFill>
        <a:blip xmlns:r="http://schemas.openxmlformats.org/officeDocument/2006/relationships" r:embed="rId18"/>
        <a:stretch>
          <a:fillRect/>
        </a:stretch>
      </xdr:blipFill>
      <xdr:spPr>
        <a:xfrm>
          <a:off x="0" y="95554800"/>
          <a:ext cx="10058400" cy="5467350"/>
        </a:xfrm>
        <a:prstGeom prst="rect">
          <a:avLst/>
        </a:prstGeom>
      </xdr:spPr>
    </xdr:pic>
    <xdr:clientData/>
  </xdr:twoCellAnchor>
  <xdr:twoCellAnchor editAs="oneCell">
    <xdr:from>
      <xdr:col>0</xdr:col>
      <xdr:colOff>0</xdr:colOff>
      <xdr:row>559</xdr:row>
      <xdr:rowOff>0</xdr:rowOff>
    </xdr:from>
    <xdr:to>
      <xdr:col>14</xdr:col>
      <xdr:colOff>647700</xdr:colOff>
      <xdr:row>589</xdr:row>
      <xdr:rowOff>38100</xdr:rowOff>
    </xdr:to>
    <xdr:pic>
      <xdr:nvPicPr>
        <xdr:cNvPr id="58" name="">
          <a:extLst>
            <a:ext uri="{FF2B5EF4-FFF2-40B4-BE49-F238E27FC236}">
              <a16:creationId xmlns:a16="http://schemas.microsoft.com/office/drawing/2014/main" id="{5241563C-EFCD-46E1-A109-88D2F3F67DE2}"/>
            </a:ext>
            <a:ext uri="{147F2762-F138-4A5C-976F-8EAC2B608ADB}">
              <a16:predDERef xmlns:a16="http://schemas.microsoft.com/office/drawing/2014/main" pred="{311E26A1-0777-4D4B-99F3-69117597797B}"/>
            </a:ext>
          </a:extLst>
        </xdr:cNvPr>
        <xdr:cNvPicPr>
          <a:picLocks noChangeAspect="1"/>
        </xdr:cNvPicPr>
      </xdr:nvPicPr>
      <xdr:blipFill>
        <a:blip xmlns:r="http://schemas.openxmlformats.org/officeDocument/2006/relationships" r:embed="rId19"/>
        <a:stretch>
          <a:fillRect/>
        </a:stretch>
      </xdr:blipFill>
      <xdr:spPr>
        <a:xfrm>
          <a:off x="0" y="101165025"/>
          <a:ext cx="10058400" cy="5467350"/>
        </a:xfrm>
        <a:prstGeom prst="rect">
          <a:avLst/>
        </a:prstGeom>
      </xdr:spPr>
    </xdr:pic>
    <xdr:clientData/>
  </xdr:twoCellAnchor>
  <xdr:twoCellAnchor editAs="oneCell">
    <xdr:from>
      <xdr:col>0</xdr:col>
      <xdr:colOff>0</xdr:colOff>
      <xdr:row>590</xdr:row>
      <xdr:rowOff>0</xdr:rowOff>
    </xdr:from>
    <xdr:to>
      <xdr:col>14</xdr:col>
      <xdr:colOff>647700</xdr:colOff>
      <xdr:row>620</xdr:row>
      <xdr:rowOff>38100</xdr:rowOff>
    </xdr:to>
    <xdr:pic>
      <xdr:nvPicPr>
        <xdr:cNvPr id="60" name="">
          <a:extLst>
            <a:ext uri="{FF2B5EF4-FFF2-40B4-BE49-F238E27FC236}">
              <a16:creationId xmlns:a16="http://schemas.microsoft.com/office/drawing/2014/main" id="{234D5014-0C84-4EE1-BE9A-E31F21740BA7}"/>
            </a:ext>
            <a:ext uri="{147F2762-F138-4A5C-976F-8EAC2B608ADB}">
              <a16:predDERef xmlns:a16="http://schemas.microsoft.com/office/drawing/2014/main" pred="{5241563C-EFCD-46E1-A109-88D2F3F67DE2}"/>
            </a:ext>
          </a:extLst>
        </xdr:cNvPr>
        <xdr:cNvPicPr>
          <a:picLocks noChangeAspect="1"/>
        </xdr:cNvPicPr>
      </xdr:nvPicPr>
      <xdr:blipFill>
        <a:blip xmlns:r="http://schemas.openxmlformats.org/officeDocument/2006/relationships" r:embed="rId20"/>
        <a:stretch>
          <a:fillRect/>
        </a:stretch>
      </xdr:blipFill>
      <xdr:spPr>
        <a:xfrm>
          <a:off x="0" y="106775250"/>
          <a:ext cx="10058400" cy="5467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sheetData>
    <row r="2" spans="1:2">
      <c r="A2" t="s">
        <v>0</v>
      </c>
    </row>
    <row r="3" spans="1:2">
      <c r="A3">
        <v>100000</v>
      </c>
    </row>
    <row r="5" spans="1:2">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B4AC0-74D4-40D2-AD7A-9F917FDBA979}">
  <dimension ref="B2:Y109"/>
  <sheetViews>
    <sheetView zoomScale="115" zoomScaleNormal="115" workbookViewId="0">
      <pane ySplit="8" topLeftCell="A103" activePane="bottomLeft" state="frozen"/>
      <selection pane="bottomLeft" activeCell="P109" sqref="P109"/>
    </sheetView>
  </sheetViews>
  <sheetFormatPr defaultRowHeight="13.5"/>
  <cols>
    <col min="1" max="1" width="2.875" customWidth="1"/>
    <col min="2" max="18" width="6.625" customWidth="1"/>
    <col min="22" max="22" width="10.875" style="16" hidden="1" customWidth="1"/>
    <col min="23" max="23" width="0" hidden="1" customWidth="1"/>
  </cols>
  <sheetData>
    <row r="2" spans="2:25" ht="15">
      <c r="B2" s="55" t="s">
        <v>10</v>
      </c>
      <c r="C2" s="55"/>
      <c r="D2" s="75" t="s">
        <v>11</v>
      </c>
      <c r="E2" s="75"/>
      <c r="F2" s="55" t="s">
        <v>12</v>
      </c>
      <c r="G2" s="55"/>
      <c r="H2" s="71" t="s">
        <v>13</v>
      </c>
      <c r="I2" s="71"/>
      <c r="J2" s="55" t="s">
        <v>14</v>
      </c>
      <c r="K2" s="55"/>
      <c r="L2" s="76">
        <v>100000</v>
      </c>
      <c r="M2" s="75"/>
      <c r="N2" s="55" t="s">
        <v>15</v>
      </c>
      <c r="O2" s="55"/>
      <c r="P2" s="72">
        <f>SUM(L2,D4)</f>
        <v>629126.81150513852</v>
      </c>
      <c r="Q2" s="71"/>
      <c r="R2" s="1"/>
      <c r="S2" s="1"/>
      <c r="T2" s="1"/>
    </row>
    <row r="3" spans="2:25" ht="57" customHeight="1">
      <c r="B3" s="55" t="s">
        <v>16</v>
      </c>
      <c r="C3" s="55"/>
      <c r="D3" s="73" t="s">
        <v>17</v>
      </c>
      <c r="E3" s="73"/>
      <c r="F3" s="73"/>
      <c r="G3" s="73"/>
      <c r="H3" s="73"/>
      <c r="I3" s="73"/>
      <c r="J3" s="55" t="s">
        <v>18</v>
      </c>
      <c r="K3" s="55"/>
      <c r="L3" s="73" t="s">
        <v>19</v>
      </c>
      <c r="M3" s="74"/>
      <c r="N3" s="74"/>
      <c r="O3" s="74"/>
      <c r="P3" s="74"/>
      <c r="Q3" s="74"/>
      <c r="R3" s="1"/>
      <c r="S3" s="1"/>
    </row>
    <row r="4" spans="2:25" ht="15">
      <c r="B4" s="55" t="s">
        <v>20</v>
      </c>
      <c r="C4" s="55"/>
      <c r="D4" s="69">
        <f>SUM($R$9:$S$993)</f>
        <v>529126.81150513852</v>
      </c>
      <c r="E4" s="69"/>
      <c r="F4" s="55" t="s">
        <v>21</v>
      </c>
      <c r="G4" s="55"/>
      <c r="H4" s="70">
        <f>SUM($T$9:$U$108)</f>
        <v>3273.9999999999977</v>
      </c>
      <c r="I4" s="71"/>
      <c r="J4" s="52"/>
      <c r="K4" s="52"/>
      <c r="L4" s="72"/>
      <c r="M4" s="72"/>
      <c r="N4" s="52" t="s">
        <v>22</v>
      </c>
      <c r="O4" s="52"/>
      <c r="P4" s="53">
        <f>MAX(Y:Y)</f>
        <v>6.116199095022723E-2</v>
      </c>
      <c r="Q4" s="53"/>
      <c r="R4" s="1"/>
      <c r="S4" s="1"/>
      <c r="T4" s="1"/>
    </row>
    <row r="5" spans="2:25" ht="15">
      <c r="B5" s="34" t="s">
        <v>23</v>
      </c>
      <c r="C5" s="32">
        <f>COUNTIF($R$9:$R$990,"&gt;0")</f>
        <v>63</v>
      </c>
      <c r="D5" s="31" t="s">
        <v>24</v>
      </c>
      <c r="E5" s="12">
        <f>COUNTIF($R$9:$R$990,"&lt;0")</f>
        <v>15</v>
      </c>
      <c r="F5" s="31" t="s">
        <v>25</v>
      </c>
      <c r="G5" s="32">
        <f>COUNTIF($R$9:$R$990,"=0")</f>
        <v>22</v>
      </c>
      <c r="H5" s="31" t="s">
        <v>26</v>
      </c>
      <c r="I5" s="33">
        <f>C5/SUM(C5,E5,G5)</f>
        <v>0.63</v>
      </c>
      <c r="J5" s="54" t="s">
        <v>27</v>
      </c>
      <c r="K5" s="55"/>
      <c r="L5" s="56">
        <f>MAX(V9:V993)</f>
        <v>3</v>
      </c>
      <c r="M5" s="57"/>
      <c r="N5" s="14" t="s">
        <v>28</v>
      </c>
      <c r="O5" s="6"/>
      <c r="P5" s="56">
        <f>MAX(W9:W993)</f>
        <v>2</v>
      </c>
      <c r="Q5" s="57"/>
      <c r="R5" s="1"/>
      <c r="S5" s="1"/>
      <c r="T5" s="1"/>
    </row>
    <row r="6" spans="2:25" ht="15">
      <c r="B6" s="8"/>
      <c r="C6" s="10"/>
      <c r="D6" s="11"/>
      <c r="E6" s="7"/>
      <c r="F6" s="8"/>
      <c r="G6" s="7"/>
      <c r="H6" s="8"/>
      <c r="I6" s="13"/>
      <c r="J6" s="8"/>
      <c r="K6" s="8"/>
      <c r="L6" s="7"/>
      <c r="M6" s="7"/>
      <c r="N6" s="9"/>
      <c r="O6" s="9"/>
      <c r="P6" s="7"/>
      <c r="Q6" s="35"/>
      <c r="R6" s="1"/>
      <c r="S6" s="1"/>
      <c r="T6" s="1"/>
    </row>
    <row r="7" spans="2:25" ht="15">
      <c r="B7" s="58" t="s">
        <v>29</v>
      </c>
      <c r="C7" s="60" t="s">
        <v>30</v>
      </c>
      <c r="D7" s="61"/>
      <c r="E7" s="64" t="s">
        <v>31</v>
      </c>
      <c r="F7" s="65"/>
      <c r="G7" s="65"/>
      <c r="H7" s="65"/>
      <c r="I7" s="48"/>
      <c r="J7" s="66" t="s">
        <v>32</v>
      </c>
      <c r="K7" s="67"/>
      <c r="L7" s="50"/>
      <c r="M7" s="68" t="s">
        <v>33</v>
      </c>
      <c r="N7" s="43" t="s">
        <v>34</v>
      </c>
      <c r="O7" s="44"/>
      <c r="P7" s="44"/>
      <c r="Q7" s="45"/>
      <c r="R7" s="46" t="s">
        <v>35</v>
      </c>
      <c r="S7" s="46"/>
      <c r="T7" s="46"/>
      <c r="U7" s="46"/>
    </row>
    <row r="8" spans="2:25" ht="15">
      <c r="B8" s="59"/>
      <c r="C8" s="62"/>
      <c r="D8" s="63"/>
      <c r="E8" s="15" t="s">
        <v>36</v>
      </c>
      <c r="F8" s="15" t="s">
        <v>37</v>
      </c>
      <c r="G8" s="15" t="s">
        <v>38</v>
      </c>
      <c r="H8" s="47" t="s">
        <v>39</v>
      </c>
      <c r="I8" s="48"/>
      <c r="J8" s="2" t="s">
        <v>40</v>
      </c>
      <c r="K8" s="49" t="s">
        <v>41</v>
      </c>
      <c r="L8" s="50"/>
      <c r="M8" s="68"/>
      <c r="N8" s="3" t="s">
        <v>36</v>
      </c>
      <c r="O8" s="3" t="s">
        <v>37</v>
      </c>
      <c r="P8" s="51" t="s">
        <v>39</v>
      </c>
      <c r="Q8" s="45"/>
      <c r="R8" s="46" t="s">
        <v>42</v>
      </c>
      <c r="S8" s="46"/>
      <c r="T8" s="46" t="s">
        <v>40</v>
      </c>
      <c r="U8" s="46"/>
      <c r="Y8" t="s">
        <v>43</v>
      </c>
    </row>
    <row r="9" spans="2:25" ht="15">
      <c r="B9" s="36">
        <v>1</v>
      </c>
      <c r="C9" s="37">
        <f>L2</f>
        <v>100000</v>
      </c>
      <c r="D9" s="37"/>
      <c r="E9" s="36">
        <v>2012</v>
      </c>
      <c r="F9" s="5">
        <v>43537</v>
      </c>
      <c r="G9" s="36" t="s">
        <v>44</v>
      </c>
      <c r="H9" s="38">
        <v>82.47</v>
      </c>
      <c r="I9" s="38"/>
      <c r="J9" s="36">
        <v>51</v>
      </c>
      <c r="K9" s="37">
        <f>IF(J9="","",C9*0.03)</f>
        <v>3000</v>
      </c>
      <c r="L9" s="37"/>
      <c r="M9" s="4">
        <f>IF(J9="","",(K9/J9)/LOOKUP(RIGHT($D$2,3),定数!$A$6:$A$13,定数!$B$6:$B$13))</f>
        <v>0.58823529411764708</v>
      </c>
      <c r="N9" s="36">
        <v>2001</v>
      </c>
      <c r="O9" s="5">
        <v>42111</v>
      </c>
      <c r="P9" s="38">
        <v>83.12</v>
      </c>
      <c r="Q9" s="38"/>
      <c r="R9" s="41">
        <f>IF(P9="","",T9*M9*LOOKUP(RIGHT($D$2,3),定数!$A$6:$A$13,定数!$B$6:$B$13))</f>
        <v>3823.5294117647391</v>
      </c>
      <c r="S9" s="41"/>
      <c r="T9" s="42">
        <f>IF(P9="","",IF(G9="買",(P9-H9),(H9-P9))*IF(RIGHT($D$2,3)="JPY",100,10000))</f>
        <v>65.000000000000568</v>
      </c>
      <c r="U9" s="42"/>
      <c r="V9" s="1">
        <f>IF(T9&lt;&gt;"",IF(T9&gt;0,1+V8,0),"")</f>
        <v>1</v>
      </c>
      <c r="W9">
        <f>IF(T9&lt;&gt;"",IF(T9&lt;0,1+W8,0),"")</f>
        <v>0</v>
      </c>
    </row>
    <row r="10" spans="2:25" ht="15">
      <c r="B10" s="36">
        <v>2</v>
      </c>
      <c r="C10" s="37">
        <f t="shared" ref="C10:C73" si="0">IF(R9="","",C9+R9)</f>
        <v>103823.52941176474</v>
      </c>
      <c r="D10" s="37"/>
      <c r="E10" s="36"/>
      <c r="F10" s="5">
        <v>43663</v>
      </c>
      <c r="G10" s="36" t="s">
        <v>45</v>
      </c>
      <c r="H10" s="38">
        <v>78.88</v>
      </c>
      <c r="I10" s="38"/>
      <c r="J10" s="36">
        <v>29</v>
      </c>
      <c r="K10" s="39">
        <f>IF(J10="","",C10*0.03)</f>
        <v>3114.7058823529424</v>
      </c>
      <c r="L10" s="40"/>
      <c r="M10" s="4">
        <f>IF(J10="","",(K10/J10)/LOOKUP(RIGHT($D$2,3),定数!$A$6:$A$13,定数!$B$6:$B$13))</f>
        <v>1.0740365111561869</v>
      </c>
      <c r="N10" s="36"/>
      <c r="O10" s="5"/>
      <c r="P10" s="38">
        <v>78.510000000000005</v>
      </c>
      <c r="Q10" s="38"/>
      <c r="R10" s="41">
        <f>IF(P10="","",T10*M10*LOOKUP(RIGHT($D$2,3),定数!$A$6:$A$13,定数!$B$6:$B$13))</f>
        <v>3973.9350912777882</v>
      </c>
      <c r="S10" s="41"/>
      <c r="T10" s="42">
        <f>IF(P10="","",IF(G10="買",(P10-H10),(H10-P10))*IF(RIGHT($D$2,3)="JPY",100,10000))</f>
        <v>36.999999999999034</v>
      </c>
      <c r="U10" s="42"/>
      <c r="V10" s="16">
        <f t="shared" ref="V10:V22" si="1">IF(T10&lt;&gt;"",IF(T10&gt;0,1+V9,0),"")</f>
        <v>2</v>
      </c>
      <c r="W10">
        <f t="shared" ref="W10:W73" si="2">IF(T10&lt;&gt;"",IF(T10&lt;0,1+W9,0),"")</f>
        <v>0</v>
      </c>
      <c r="X10" s="29">
        <f>IF(C10&lt;&gt;"",MAX(C10,C9),"")</f>
        <v>103823.52941176474</v>
      </c>
    </row>
    <row r="11" spans="2:25" ht="15">
      <c r="B11" s="36">
        <v>3</v>
      </c>
      <c r="C11" s="37">
        <f t="shared" si="0"/>
        <v>107797.46450304253</v>
      </c>
      <c r="D11" s="37"/>
      <c r="E11" s="36"/>
      <c r="F11" s="5"/>
      <c r="G11" s="36" t="s">
        <v>45</v>
      </c>
      <c r="H11" s="38">
        <v>77.52</v>
      </c>
      <c r="I11" s="38"/>
      <c r="J11" s="36">
        <v>32</v>
      </c>
      <c r="K11" s="39">
        <f t="shared" ref="K11:K74" si="3">IF(J11="","",C11*0.03)</f>
        <v>3233.9239350912758</v>
      </c>
      <c r="L11" s="40"/>
      <c r="M11" s="4">
        <f>IF(J11="","",(K11/J11)/LOOKUP(RIGHT($D$2,3),定数!$A$6:$A$13,定数!$B$6:$B$13))</f>
        <v>1.0106012297160236</v>
      </c>
      <c r="N11" s="36"/>
      <c r="O11" s="5"/>
      <c r="P11" s="38">
        <v>77.91</v>
      </c>
      <c r="Q11" s="38"/>
      <c r="R11" s="41">
        <f>IF(P11="","",T11*M11*LOOKUP(RIGHT($D$2,3),定数!$A$6:$A$13,定数!$B$6:$B$13))</f>
        <v>-3941.3447958924976</v>
      </c>
      <c r="S11" s="41"/>
      <c r="T11" s="42">
        <f>IF(P11="","",IF(G11="買",(P11-H11),(H11-P11))*IF(RIGHT($D$2,3)="JPY",100,10000))</f>
        <v>-39.000000000000057</v>
      </c>
      <c r="U11" s="42"/>
      <c r="V11" s="16">
        <f t="shared" si="1"/>
        <v>0</v>
      </c>
      <c r="W11">
        <f t="shared" si="2"/>
        <v>1</v>
      </c>
      <c r="X11" s="29">
        <f>IF(C11&lt;&gt;"",MAX(X10,C11),"")</f>
        <v>107797.46450304253</v>
      </c>
      <c r="Y11" s="30">
        <f>IF(X11&lt;&gt;"",1-(C11/X11),"")</f>
        <v>0</v>
      </c>
    </row>
    <row r="12" spans="2:25" ht="15">
      <c r="B12" s="36">
        <v>4</v>
      </c>
      <c r="C12" s="37">
        <f t="shared" si="0"/>
        <v>103856.11970715004</v>
      </c>
      <c r="D12" s="37"/>
      <c r="E12" s="36"/>
      <c r="F12" s="5"/>
      <c r="G12" s="36" t="s">
        <v>44</v>
      </c>
      <c r="H12" s="38">
        <v>78.45</v>
      </c>
      <c r="I12" s="38"/>
      <c r="J12" s="36">
        <v>17</v>
      </c>
      <c r="K12" s="39">
        <f t="shared" ref="K12" si="4">IF(J12="","",C12*0.03)</f>
        <v>3115.6835912145011</v>
      </c>
      <c r="L12" s="40"/>
      <c r="M12" s="4">
        <f>IF(J12="","",(K12/J12)/LOOKUP(RIGHT($D$2,3),定数!$A$6:$A$13,定数!$B$6:$B$13))</f>
        <v>1.832755053655589</v>
      </c>
      <c r="N12" s="36"/>
      <c r="O12" s="5"/>
      <c r="P12" s="38">
        <v>78.650000000000006</v>
      </c>
      <c r="Q12" s="38"/>
      <c r="R12" s="41">
        <f>IF(P12="","",T12*M12*LOOKUP(RIGHT($D$2,3),定数!$A$6:$A$13,定数!$B$6:$B$13))</f>
        <v>3665.5101073112301</v>
      </c>
      <c r="S12" s="41"/>
      <c r="T12" s="42">
        <f t="shared" ref="T12:T75" si="5">IF(P12="","",IF(G12="買",(P12-H12),(H12-P12))*IF(RIGHT($D$2,3)="JPY",100,10000))</f>
        <v>20.000000000000284</v>
      </c>
      <c r="U12" s="42"/>
      <c r="V12" s="16">
        <f t="shared" si="1"/>
        <v>1</v>
      </c>
      <c r="W12">
        <f t="shared" si="2"/>
        <v>0</v>
      </c>
      <c r="X12" s="29">
        <f t="shared" ref="X12:X75" si="6">IF(C12&lt;&gt;"",MAX(X11,C12),"")</f>
        <v>107797.46450304253</v>
      </c>
      <c r="Y12" s="30">
        <f t="shared" ref="Y12:Y75" si="7">IF(X12&lt;&gt;"",1-(C12/X12),"")</f>
        <v>3.6562500000000053E-2</v>
      </c>
    </row>
    <row r="13" spans="2:25" ht="15">
      <c r="B13" s="36">
        <v>5</v>
      </c>
      <c r="C13" s="37">
        <f t="shared" si="0"/>
        <v>107521.62981446127</v>
      </c>
      <c r="D13" s="37"/>
      <c r="E13" s="36"/>
      <c r="F13" s="5"/>
      <c r="G13" s="36" t="s">
        <v>44</v>
      </c>
      <c r="H13" s="38">
        <v>78.92</v>
      </c>
      <c r="I13" s="38"/>
      <c r="J13" s="36">
        <v>29</v>
      </c>
      <c r="K13" s="39">
        <f t="shared" si="3"/>
        <v>3225.648894433838</v>
      </c>
      <c r="L13" s="40"/>
      <c r="M13" s="4">
        <f>IF(J13="","",(K13/J13)/LOOKUP(RIGHT($D$2,3),定数!$A$6:$A$13,定数!$B$6:$B$13))</f>
        <v>1.1122927222185648</v>
      </c>
      <c r="N13" s="36"/>
      <c r="O13" s="5"/>
      <c r="P13" s="38">
        <v>79.27</v>
      </c>
      <c r="Q13" s="38"/>
      <c r="R13" s="41">
        <f>IF(P13="","",T13*M13*LOOKUP(RIGHT($D$2,3),定数!$A$6:$A$13,定数!$B$6:$B$13))</f>
        <v>3893.0245277649137</v>
      </c>
      <c r="S13" s="41"/>
      <c r="T13" s="42">
        <f t="shared" si="5"/>
        <v>34.999999999999432</v>
      </c>
      <c r="U13" s="42"/>
      <c r="V13" s="16">
        <f t="shared" si="1"/>
        <v>2</v>
      </c>
      <c r="W13">
        <f t="shared" si="2"/>
        <v>0</v>
      </c>
      <c r="X13" s="29">
        <f t="shared" si="6"/>
        <v>107797.46450304253</v>
      </c>
      <c r="Y13" s="30">
        <f t="shared" si="7"/>
        <v>2.5588235294112804E-3</v>
      </c>
    </row>
    <row r="14" spans="2:25" ht="15">
      <c r="B14" s="36">
        <v>6</v>
      </c>
      <c r="C14" s="37">
        <f t="shared" si="0"/>
        <v>111414.65434222617</v>
      </c>
      <c r="D14" s="37"/>
      <c r="E14" s="36"/>
      <c r="F14" s="5"/>
      <c r="G14" s="36" t="s">
        <v>44</v>
      </c>
      <c r="H14" s="38">
        <v>79.88</v>
      </c>
      <c r="I14" s="38"/>
      <c r="J14" s="36">
        <v>15</v>
      </c>
      <c r="K14" s="39">
        <f t="shared" si="3"/>
        <v>3342.4396302667851</v>
      </c>
      <c r="L14" s="40"/>
      <c r="M14" s="4">
        <f>IF(J14="","",(K14/J14)/LOOKUP(RIGHT($D$2,3),定数!$A$6:$A$13,定数!$B$6:$B$13))</f>
        <v>2.2282930868445234</v>
      </c>
      <c r="N14" s="36"/>
      <c r="O14" s="5"/>
      <c r="P14" s="38">
        <v>80.06</v>
      </c>
      <c r="Q14" s="38"/>
      <c r="R14" s="41">
        <f>IF(P14="","",T14*M14*LOOKUP(RIGHT($D$2,3),定数!$A$6:$A$13,定数!$B$6:$B$13))</f>
        <v>4010.9275563202941</v>
      </c>
      <c r="S14" s="41"/>
      <c r="T14" s="42">
        <f t="shared" si="5"/>
        <v>18.000000000000682</v>
      </c>
      <c r="U14" s="42"/>
      <c r="V14" s="16">
        <f t="shared" si="1"/>
        <v>3</v>
      </c>
      <c r="W14">
        <f t="shared" si="2"/>
        <v>0</v>
      </c>
      <c r="X14" s="29">
        <f t="shared" si="6"/>
        <v>111414.65434222617</v>
      </c>
      <c r="Y14" s="30">
        <f t="shared" si="7"/>
        <v>0</v>
      </c>
    </row>
    <row r="15" spans="2:25" ht="15">
      <c r="B15" s="36">
        <v>7</v>
      </c>
      <c r="C15" s="37">
        <f t="shared" si="0"/>
        <v>115425.58189854647</v>
      </c>
      <c r="D15" s="37"/>
      <c r="E15" s="36"/>
      <c r="F15" s="5"/>
      <c r="G15" s="36" t="s">
        <v>44</v>
      </c>
      <c r="H15" s="38">
        <v>80.31</v>
      </c>
      <c r="I15" s="38"/>
      <c r="J15" s="36">
        <v>18</v>
      </c>
      <c r="K15" s="39">
        <f t="shared" si="3"/>
        <v>3462.7674569563942</v>
      </c>
      <c r="L15" s="40"/>
      <c r="M15" s="4">
        <f>IF(J15="","",(K15/J15)/LOOKUP(RIGHT($D$2,3),定数!$A$6:$A$13,定数!$B$6:$B$13))</f>
        <v>1.9237596983091079</v>
      </c>
      <c r="N15" s="36"/>
      <c r="O15" s="5"/>
      <c r="P15" s="38">
        <v>80.31</v>
      </c>
      <c r="Q15" s="38"/>
      <c r="R15" s="41">
        <f>IF(P15="","",T15*M15*LOOKUP(RIGHT($D$2,3),定数!$A$6:$A$13,定数!$B$6:$B$13))</f>
        <v>0</v>
      </c>
      <c r="S15" s="41"/>
      <c r="T15" s="42">
        <f t="shared" si="5"/>
        <v>0</v>
      </c>
      <c r="U15" s="42"/>
      <c r="V15" s="16">
        <f t="shared" si="1"/>
        <v>0</v>
      </c>
      <c r="W15">
        <f t="shared" si="2"/>
        <v>0</v>
      </c>
      <c r="X15" s="29">
        <f t="shared" si="6"/>
        <v>115425.58189854647</v>
      </c>
      <c r="Y15" s="30">
        <f t="shared" si="7"/>
        <v>0</v>
      </c>
    </row>
    <row r="16" spans="2:25" ht="15">
      <c r="B16" s="36">
        <v>8</v>
      </c>
      <c r="C16" s="37">
        <f t="shared" si="0"/>
        <v>115425.58189854647</v>
      </c>
      <c r="D16" s="37"/>
      <c r="E16" s="36"/>
      <c r="F16" s="5"/>
      <c r="G16" s="36" t="s">
        <v>44</v>
      </c>
      <c r="H16" s="38">
        <v>81.44</v>
      </c>
      <c r="I16" s="38"/>
      <c r="J16" s="36">
        <v>29</v>
      </c>
      <c r="K16" s="39">
        <f t="shared" si="3"/>
        <v>3462.7674569563942</v>
      </c>
      <c r="L16" s="40"/>
      <c r="M16" s="4">
        <f>IF(J16="","",(K16/J16)/LOOKUP(RIGHT($D$2,3),定数!$A$6:$A$13,定数!$B$6:$B$13))</f>
        <v>1.1940577437780668</v>
      </c>
      <c r="N16" s="36"/>
      <c r="O16" s="5"/>
      <c r="P16" s="38">
        <v>81.8</v>
      </c>
      <c r="Q16" s="38"/>
      <c r="R16" s="41">
        <f>IF(P16="","",T16*M16*LOOKUP(RIGHT($D$2,3),定数!$A$6:$A$13,定数!$B$6:$B$13))</f>
        <v>4298.6078776010336</v>
      </c>
      <c r="S16" s="41"/>
      <c r="T16" s="42">
        <f t="shared" si="5"/>
        <v>35.999999999999943</v>
      </c>
      <c r="U16" s="42"/>
      <c r="V16" s="16">
        <f t="shared" si="1"/>
        <v>1</v>
      </c>
      <c r="W16">
        <f t="shared" si="2"/>
        <v>0</v>
      </c>
      <c r="X16" s="29">
        <f t="shared" si="6"/>
        <v>115425.58189854647</v>
      </c>
      <c r="Y16" s="30">
        <f t="shared" si="7"/>
        <v>0</v>
      </c>
    </row>
    <row r="17" spans="2:25" ht="15">
      <c r="B17" s="36">
        <v>9</v>
      </c>
      <c r="C17" s="37">
        <f t="shared" si="0"/>
        <v>119724.18977614751</v>
      </c>
      <c r="D17" s="37"/>
      <c r="E17" s="36"/>
      <c r="F17" s="5"/>
      <c r="G17" s="36" t="s">
        <v>44</v>
      </c>
      <c r="H17" s="38">
        <v>82.38</v>
      </c>
      <c r="I17" s="38"/>
      <c r="J17" s="36">
        <v>31</v>
      </c>
      <c r="K17" s="39">
        <f t="shared" si="3"/>
        <v>3591.7256932844252</v>
      </c>
      <c r="L17" s="40"/>
      <c r="M17" s="4">
        <f>IF(J17="","",(K17/J17)/LOOKUP(RIGHT($D$2,3),定数!$A$6:$A$13,定数!$B$6:$B$13))</f>
        <v>1.1586211913820725</v>
      </c>
      <c r="N17" s="36"/>
      <c r="O17" s="5"/>
      <c r="P17" s="38">
        <v>82.38</v>
      </c>
      <c r="Q17" s="38"/>
      <c r="R17" s="41">
        <f>IF(P17="","",T17*M17*LOOKUP(RIGHT($D$2,3),定数!$A$6:$A$13,定数!$B$6:$B$13))</f>
        <v>0</v>
      </c>
      <c r="S17" s="41"/>
      <c r="T17" s="42">
        <f t="shared" si="5"/>
        <v>0</v>
      </c>
      <c r="U17" s="42"/>
      <c r="V17" s="16">
        <f t="shared" si="1"/>
        <v>0</v>
      </c>
      <c r="W17">
        <f t="shared" si="2"/>
        <v>0</v>
      </c>
      <c r="X17" s="29">
        <f t="shared" si="6"/>
        <v>119724.18977614751</v>
      </c>
      <c r="Y17" s="30">
        <f t="shared" si="7"/>
        <v>0</v>
      </c>
    </row>
    <row r="18" spans="2:25" ht="15">
      <c r="B18" s="36">
        <v>10</v>
      </c>
      <c r="C18" s="37">
        <f t="shared" si="0"/>
        <v>119724.18977614751</v>
      </c>
      <c r="D18" s="37"/>
      <c r="E18" s="36"/>
      <c r="F18" s="5"/>
      <c r="G18" s="36" t="s">
        <v>44</v>
      </c>
      <c r="H18" s="38">
        <v>84.39</v>
      </c>
      <c r="I18" s="38"/>
      <c r="J18" s="36">
        <v>53</v>
      </c>
      <c r="K18" s="39">
        <f t="shared" si="3"/>
        <v>3591.7256932844252</v>
      </c>
      <c r="L18" s="40"/>
      <c r="M18" s="4">
        <f>IF(J18="","",(K18/J18)/LOOKUP(RIGHT($D$2,3),定数!$A$6:$A$13,定数!$B$6:$B$13))</f>
        <v>0.67768409307253308</v>
      </c>
      <c r="N18" s="36"/>
      <c r="O18" s="5"/>
      <c r="P18" s="38">
        <v>85.05</v>
      </c>
      <c r="Q18" s="38"/>
      <c r="R18" s="41">
        <f>IF(P18="","",T18*M18*LOOKUP(RIGHT($D$2,3),定数!$A$6:$A$13,定数!$B$6:$B$13))</f>
        <v>4472.715014278695</v>
      </c>
      <c r="S18" s="41"/>
      <c r="T18" s="42">
        <f t="shared" si="5"/>
        <v>65.999999999999659</v>
      </c>
      <c r="U18" s="42"/>
      <c r="V18" s="16">
        <f t="shared" si="1"/>
        <v>1</v>
      </c>
      <c r="W18">
        <f t="shared" si="2"/>
        <v>0</v>
      </c>
      <c r="X18" s="29">
        <f t="shared" si="6"/>
        <v>119724.18977614751</v>
      </c>
      <c r="Y18" s="30">
        <f t="shared" si="7"/>
        <v>0</v>
      </c>
    </row>
    <row r="19" spans="2:25" ht="15">
      <c r="B19" s="36">
        <v>11</v>
      </c>
      <c r="C19" s="37">
        <f t="shared" si="0"/>
        <v>124196.90479042621</v>
      </c>
      <c r="D19" s="37"/>
      <c r="E19" s="36"/>
      <c r="F19" s="5"/>
      <c r="G19" s="36" t="s">
        <v>44</v>
      </c>
      <c r="H19" s="38">
        <v>86.18</v>
      </c>
      <c r="I19" s="38"/>
      <c r="J19" s="36">
        <v>48</v>
      </c>
      <c r="K19" s="39">
        <f t="shared" si="3"/>
        <v>3725.9071437127864</v>
      </c>
      <c r="L19" s="40"/>
      <c r="M19" s="4">
        <f>IF(J19="","",(K19/J19)/LOOKUP(RIGHT($D$2,3),定数!$A$6:$A$13,定数!$B$6:$B$13))</f>
        <v>0.77623065494016386</v>
      </c>
      <c r="N19" s="36"/>
      <c r="O19" s="5"/>
      <c r="P19" s="38">
        <v>86.77</v>
      </c>
      <c r="Q19" s="38"/>
      <c r="R19" s="41">
        <f>IF(P19="","",T19*M19*LOOKUP(RIGHT($D$2,3),定数!$A$6:$A$13,定数!$B$6:$B$13))</f>
        <v>4579.7608641468823</v>
      </c>
      <c r="S19" s="41"/>
      <c r="T19" s="42">
        <f t="shared" si="5"/>
        <v>58.99999999999892</v>
      </c>
      <c r="U19" s="42"/>
      <c r="V19" s="16">
        <f t="shared" si="1"/>
        <v>2</v>
      </c>
      <c r="W19">
        <f t="shared" si="2"/>
        <v>0</v>
      </c>
      <c r="X19" s="29">
        <f t="shared" si="6"/>
        <v>124196.90479042621</v>
      </c>
      <c r="Y19" s="30">
        <f t="shared" si="7"/>
        <v>0</v>
      </c>
    </row>
    <row r="20" spans="2:25" ht="15">
      <c r="B20" s="36">
        <v>12</v>
      </c>
      <c r="C20" s="37">
        <f t="shared" si="0"/>
        <v>128776.66565457309</v>
      </c>
      <c r="D20" s="37"/>
      <c r="E20" s="36"/>
      <c r="F20" s="5"/>
      <c r="G20" s="36" t="s">
        <v>44</v>
      </c>
      <c r="H20" s="38">
        <v>91.02</v>
      </c>
      <c r="I20" s="38"/>
      <c r="J20" s="36">
        <v>68</v>
      </c>
      <c r="K20" s="39">
        <f t="shared" si="3"/>
        <v>3863.2999696371926</v>
      </c>
      <c r="L20" s="40"/>
      <c r="M20" s="4">
        <f>IF(J20="","",(K20/J20)/LOOKUP(RIGHT($D$2,3),定数!$A$6:$A$13,定数!$B$6:$B$13))</f>
        <v>0.56813234847605765</v>
      </c>
      <c r="N20" s="36"/>
      <c r="O20" s="5"/>
      <c r="P20" s="38">
        <v>91.88</v>
      </c>
      <c r="Q20" s="38"/>
      <c r="R20" s="41">
        <f>IF(P20="","",T20*M20*LOOKUP(RIGHT($D$2,3),定数!$A$6:$A$13,定数!$B$6:$B$13))</f>
        <v>4885.9381968940925</v>
      </c>
      <c r="S20" s="41"/>
      <c r="T20" s="42">
        <f t="shared" si="5"/>
        <v>85.999999999999943</v>
      </c>
      <c r="U20" s="42"/>
      <c r="V20" s="16">
        <f t="shared" si="1"/>
        <v>3</v>
      </c>
      <c r="W20">
        <f t="shared" si="2"/>
        <v>0</v>
      </c>
      <c r="X20" s="29">
        <f t="shared" si="6"/>
        <v>128776.66565457309</v>
      </c>
      <c r="Y20" s="30">
        <f t="shared" si="7"/>
        <v>0</v>
      </c>
    </row>
    <row r="21" spans="2:25" ht="15">
      <c r="B21" s="36">
        <v>13</v>
      </c>
      <c r="C21" s="37">
        <f t="shared" si="0"/>
        <v>133662.6038514672</v>
      </c>
      <c r="D21" s="37"/>
      <c r="E21" s="36"/>
      <c r="F21" s="5"/>
      <c r="G21" s="36" t="s">
        <v>44</v>
      </c>
      <c r="H21" s="38">
        <v>93.09</v>
      </c>
      <c r="I21" s="38"/>
      <c r="J21" s="36">
        <v>122</v>
      </c>
      <c r="K21" s="39">
        <f t="shared" si="3"/>
        <v>4009.8781155440156</v>
      </c>
      <c r="L21" s="40"/>
      <c r="M21" s="4">
        <f>IF(J21="","",(K21/J21)/LOOKUP(RIGHT($D$2,3),定数!$A$6:$A$13,定数!$B$6:$B$13))</f>
        <v>0.32867853406098491</v>
      </c>
      <c r="N21" s="36"/>
      <c r="O21" s="5"/>
      <c r="P21" s="38">
        <v>93.09</v>
      </c>
      <c r="Q21" s="38"/>
      <c r="R21" s="41">
        <f>IF(P21="","",T21*M21*LOOKUP(RIGHT($D$2,3),定数!$A$6:$A$13,定数!$B$6:$B$13))</f>
        <v>0</v>
      </c>
      <c r="S21" s="41"/>
      <c r="T21" s="42">
        <f t="shared" si="5"/>
        <v>0</v>
      </c>
      <c r="U21" s="42"/>
      <c r="V21" s="16">
        <f t="shared" si="1"/>
        <v>0</v>
      </c>
      <c r="W21">
        <f t="shared" si="2"/>
        <v>0</v>
      </c>
      <c r="X21" s="29">
        <f t="shared" si="6"/>
        <v>133662.6038514672</v>
      </c>
      <c r="Y21" s="30">
        <f t="shared" si="7"/>
        <v>0</v>
      </c>
    </row>
    <row r="22" spans="2:25" ht="15">
      <c r="B22" s="36">
        <v>14</v>
      </c>
      <c r="C22" s="37">
        <f t="shared" si="0"/>
        <v>133662.6038514672</v>
      </c>
      <c r="D22" s="37"/>
      <c r="E22" s="36"/>
      <c r="F22" s="5"/>
      <c r="G22" s="36" t="s">
        <v>44</v>
      </c>
      <c r="H22" s="38">
        <v>93.92</v>
      </c>
      <c r="I22" s="38"/>
      <c r="J22" s="36">
        <v>57</v>
      </c>
      <c r="K22" s="39">
        <f t="shared" si="3"/>
        <v>4009.8781155440156</v>
      </c>
      <c r="L22" s="40"/>
      <c r="M22" s="4">
        <f>IF(J22="","",(K22/J22)/LOOKUP(RIGHT($D$2,3),定数!$A$6:$A$13,定数!$B$6:$B$13))</f>
        <v>0.7034873886919325</v>
      </c>
      <c r="N22" s="36"/>
      <c r="O22" s="5"/>
      <c r="P22" s="38">
        <v>93.34</v>
      </c>
      <c r="Q22" s="38"/>
      <c r="R22" s="41">
        <f>IF(P22="","",T22*M22*LOOKUP(RIGHT($D$2,3),定数!$A$6:$A$13,定数!$B$6:$B$13))</f>
        <v>-4080.2268544131962</v>
      </c>
      <c r="S22" s="41"/>
      <c r="T22" s="42">
        <f t="shared" si="5"/>
        <v>-57.999999999999829</v>
      </c>
      <c r="U22" s="42"/>
      <c r="V22" s="16">
        <f t="shared" si="1"/>
        <v>0</v>
      </c>
      <c r="W22">
        <f t="shared" si="2"/>
        <v>1</v>
      </c>
      <c r="X22" s="29">
        <f t="shared" si="6"/>
        <v>133662.6038514672</v>
      </c>
      <c r="Y22" s="30">
        <f t="shared" si="7"/>
        <v>0</v>
      </c>
    </row>
    <row r="23" spans="2:25" ht="15">
      <c r="B23" s="36">
        <v>15</v>
      </c>
      <c r="C23" s="37">
        <f t="shared" si="0"/>
        <v>129582.376997054</v>
      </c>
      <c r="D23" s="37"/>
      <c r="E23" s="36"/>
      <c r="F23" s="5"/>
      <c r="G23" s="36" t="s">
        <v>44</v>
      </c>
      <c r="H23" s="38">
        <v>99.77</v>
      </c>
      <c r="I23" s="38"/>
      <c r="J23" s="36">
        <v>66</v>
      </c>
      <c r="K23" s="39">
        <f t="shared" si="3"/>
        <v>3887.4713099116198</v>
      </c>
      <c r="L23" s="40"/>
      <c r="M23" s="4">
        <f>IF(J23="","",(K23/J23)/LOOKUP(RIGHT($D$2,3),定数!$A$6:$A$13,定数!$B$6:$B$13))</f>
        <v>0.58901080453206367</v>
      </c>
      <c r="N23" s="36"/>
      <c r="O23" s="5"/>
      <c r="P23" s="38">
        <v>99.1</v>
      </c>
      <c r="Q23" s="38"/>
      <c r="R23" s="41">
        <f>IF(P23="","",T23*M23*LOOKUP(RIGHT($D$2,3),定数!$A$6:$A$13,定数!$B$6:$B$13))</f>
        <v>-3946.3723903648365</v>
      </c>
      <c r="S23" s="41"/>
      <c r="T23" s="42">
        <f t="shared" si="5"/>
        <v>-67.000000000000171</v>
      </c>
      <c r="U23" s="42"/>
      <c r="V23" t="str">
        <f t="shared" ref="V23:W74" si="8">IF(S23&lt;&gt;"",IF(S23&lt;0,1+V22,0),"")</f>
        <v/>
      </c>
      <c r="W23">
        <f t="shared" si="2"/>
        <v>2</v>
      </c>
      <c r="X23" s="29">
        <f t="shared" si="6"/>
        <v>133662.6038514672</v>
      </c>
      <c r="Y23" s="30">
        <f t="shared" si="7"/>
        <v>3.0526315789473624E-2</v>
      </c>
    </row>
    <row r="24" spans="2:25" ht="15">
      <c r="B24" s="36">
        <v>16</v>
      </c>
      <c r="C24" s="37">
        <f t="shared" si="0"/>
        <v>125636.00460668917</v>
      </c>
      <c r="D24" s="37"/>
      <c r="E24" s="36"/>
      <c r="F24" s="5"/>
      <c r="G24" s="36" t="s">
        <v>45</v>
      </c>
      <c r="H24" s="38">
        <v>99.31</v>
      </c>
      <c r="I24" s="38"/>
      <c r="J24" s="36">
        <v>105</v>
      </c>
      <c r="K24" s="39">
        <f t="shared" si="3"/>
        <v>3769.0801382006748</v>
      </c>
      <c r="L24" s="40"/>
      <c r="M24" s="4">
        <f>IF(J24="","",(K24/J24)/LOOKUP(RIGHT($D$2,3),定数!$A$6:$A$13,定数!$B$6:$B$13))</f>
        <v>0.35896001316196902</v>
      </c>
      <c r="N24" s="36"/>
      <c r="O24" s="5"/>
      <c r="P24" s="38">
        <v>97.86</v>
      </c>
      <c r="Q24" s="38"/>
      <c r="R24" s="41">
        <f>IF(P24="","",T24*M24*LOOKUP(RIGHT($D$2,3),定数!$A$6:$A$13,定数!$B$6:$B$13))</f>
        <v>5204.9201908485611</v>
      </c>
      <c r="S24" s="41"/>
      <c r="T24" s="42">
        <f t="shared" si="5"/>
        <v>145.00000000000028</v>
      </c>
      <c r="U24" s="42"/>
      <c r="V24" t="str">
        <f t="shared" si="8"/>
        <v/>
      </c>
      <c r="W24">
        <f t="shared" si="2"/>
        <v>0</v>
      </c>
      <c r="X24" s="29">
        <f t="shared" si="6"/>
        <v>133662.6038514672</v>
      </c>
      <c r="Y24" s="30">
        <f t="shared" si="7"/>
        <v>6.0051196172248744E-2</v>
      </c>
    </row>
    <row r="25" spans="2:25" ht="15">
      <c r="B25" s="36">
        <v>17</v>
      </c>
      <c r="C25" s="37">
        <f t="shared" si="0"/>
        <v>130840.92479753772</v>
      </c>
      <c r="D25" s="37"/>
      <c r="E25" s="36"/>
      <c r="F25" s="5"/>
      <c r="G25" s="36" t="s">
        <v>45</v>
      </c>
      <c r="H25" s="38">
        <v>96.95</v>
      </c>
      <c r="I25" s="38"/>
      <c r="J25" s="36">
        <v>144</v>
      </c>
      <c r="K25" s="39">
        <f t="shared" si="3"/>
        <v>3925.2277439261316</v>
      </c>
      <c r="L25" s="40"/>
      <c r="M25" s="4">
        <f>IF(J25="","",(K25/J25)/LOOKUP(RIGHT($D$2,3),定数!$A$6:$A$13,定数!$B$6:$B$13))</f>
        <v>0.27258525999487021</v>
      </c>
      <c r="N25" s="36"/>
      <c r="O25" s="5"/>
      <c r="P25" s="38">
        <v>95.11</v>
      </c>
      <c r="Q25" s="38"/>
      <c r="R25" s="41">
        <f>IF(P25="","",T25*M25*LOOKUP(RIGHT($D$2,3),定数!$A$6:$A$13,定数!$B$6:$B$13))</f>
        <v>5015.5687839056209</v>
      </c>
      <c r="S25" s="41"/>
      <c r="T25" s="42">
        <f t="shared" si="5"/>
        <v>184.00000000000034</v>
      </c>
      <c r="U25" s="42"/>
      <c r="V25" t="str">
        <f t="shared" si="8"/>
        <v/>
      </c>
      <c r="W25">
        <f t="shared" si="2"/>
        <v>0</v>
      </c>
      <c r="X25" s="29">
        <f t="shared" si="6"/>
        <v>133662.6038514672</v>
      </c>
      <c r="Y25" s="30">
        <f t="shared" si="7"/>
        <v>2.1110460013670451E-2</v>
      </c>
    </row>
    <row r="26" spans="2:25" ht="15">
      <c r="B26" s="36">
        <v>18</v>
      </c>
      <c r="C26" s="37">
        <f t="shared" si="0"/>
        <v>135856.49358144336</v>
      </c>
      <c r="D26" s="37"/>
      <c r="E26" s="36"/>
      <c r="F26" s="5"/>
      <c r="G26" s="36" t="s">
        <v>44</v>
      </c>
      <c r="H26" s="38">
        <v>99.89</v>
      </c>
      <c r="I26" s="38"/>
      <c r="J26" s="36">
        <v>63</v>
      </c>
      <c r="K26" s="39">
        <f t="shared" si="3"/>
        <v>4075.6948074433003</v>
      </c>
      <c r="L26" s="40"/>
      <c r="M26" s="4">
        <f>IF(J26="","",(K26/J26)/LOOKUP(RIGHT($D$2,3),定数!$A$6:$A$13,定数!$B$6:$B$13))</f>
        <v>0.64693568372115873</v>
      </c>
      <c r="N26" s="36"/>
      <c r="O26" s="5"/>
      <c r="P26" s="38">
        <v>100.67</v>
      </c>
      <c r="Q26" s="38"/>
      <c r="R26" s="41">
        <f>IF(P26="","",T26*M26*LOOKUP(RIGHT($D$2,3),定数!$A$6:$A$13,定数!$B$6:$B$13))</f>
        <v>5046.0983330250456</v>
      </c>
      <c r="S26" s="41"/>
      <c r="T26" s="42">
        <f t="shared" si="5"/>
        <v>78.000000000000114</v>
      </c>
      <c r="U26" s="42"/>
      <c r="V26" t="str">
        <f t="shared" si="8"/>
        <v/>
      </c>
      <c r="W26">
        <f t="shared" si="2"/>
        <v>0</v>
      </c>
      <c r="X26" s="29">
        <f t="shared" si="6"/>
        <v>135856.49358144336</v>
      </c>
      <c r="Y26" s="30">
        <f t="shared" si="7"/>
        <v>0</v>
      </c>
    </row>
    <row r="27" spans="2:25" ht="15">
      <c r="B27" s="36">
        <v>19</v>
      </c>
      <c r="C27" s="37">
        <f t="shared" si="0"/>
        <v>140902.59191446839</v>
      </c>
      <c r="D27" s="37"/>
      <c r="E27" s="36"/>
      <c r="F27" s="5"/>
      <c r="G27" s="36" t="s">
        <v>45</v>
      </c>
      <c r="H27" s="38">
        <v>98.16</v>
      </c>
      <c r="I27" s="38"/>
      <c r="J27" s="36">
        <v>56</v>
      </c>
      <c r="K27" s="39">
        <f t="shared" si="3"/>
        <v>4227.0777574340518</v>
      </c>
      <c r="L27" s="40"/>
      <c r="M27" s="4">
        <f>IF(J27="","",(K27/J27)/LOOKUP(RIGHT($D$2,3),定数!$A$6:$A$13,定数!$B$6:$B$13))</f>
        <v>0.75483531382750924</v>
      </c>
      <c r="N27" s="36"/>
      <c r="O27" s="5"/>
      <c r="P27" s="38">
        <v>97.46</v>
      </c>
      <c r="Q27" s="38"/>
      <c r="R27" s="41">
        <f>IF(P27="","",T27*M27*LOOKUP(RIGHT($D$2,3),定数!$A$6:$A$13,定数!$B$6:$B$13))</f>
        <v>5283.8471967925861</v>
      </c>
      <c r="S27" s="41"/>
      <c r="T27" s="42">
        <f t="shared" si="5"/>
        <v>70.000000000000284</v>
      </c>
      <c r="U27" s="42"/>
      <c r="V27" t="str">
        <f t="shared" si="8"/>
        <v/>
      </c>
      <c r="W27">
        <f t="shared" si="2"/>
        <v>0</v>
      </c>
      <c r="X27" s="29">
        <f t="shared" si="6"/>
        <v>140902.59191446839</v>
      </c>
      <c r="Y27" s="30">
        <f t="shared" si="7"/>
        <v>0</v>
      </c>
    </row>
    <row r="28" spans="2:25" ht="15">
      <c r="B28" s="36">
        <v>20</v>
      </c>
      <c r="C28" s="37">
        <f t="shared" si="0"/>
        <v>146186.43911126096</v>
      </c>
      <c r="D28" s="37"/>
      <c r="E28" s="36"/>
      <c r="F28" s="5"/>
      <c r="G28" s="36" t="s">
        <v>45</v>
      </c>
      <c r="H28" s="38">
        <v>97.57</v>
      </c>
      <c r="I28" s="38"/>
      <c r="J28" s="36">
        <v>28</v>
      </c>
      <c r="K28" s="39">
        <f t="shared" si="3"/>
        <v>4385.5931733378284</v>
      </c>
      <c r="L28" s="40"/>
      <c r="M28" s="4">
        <f>IF(J28="","",(K28/J28)/LOOKUP(RIGHT($D$2,3),定数!$A$6:$A$13,定数!$B$6:$B$13))</f>
        <v>1.5662832761920817</v>
      </c>
      <c r="N28" s="36"/>
      <c r="O28" s="5"/>
      <c r="P28" s="38">
        <v>97.22</v>
      </c>
      <c r="Q28" s="38"/>
      <c r="R28" s="41">
        <f>IF(P28="","",T28*M28*LOOKUP(RIGHT($D$2,3),定数!$A$6:$A$13,定数!$B$6:$B$13))</f>
        <v>5481.991466672197</v>
      </c>
      <c r="S28" s="41"/>
      <c r="T28" s="42">
        <f t="shared" si="5"/>
        <v>34.999999999999432</v>
      </c>
      <c r="U28" s="42"/>
      <c r="V28" t="str">
        <f t="shared" si="8"/>
        <v/>
      </c>
      <c r="W28">
        <f t="shared" si="2"/>
        <v>0</v>
      </c>
      <c r="X28" s="29">
        <f t="shared" si="6"/>
        <v>146186.43911126096</v>
      </c>
      <c r="Y28" s="30">
        <f t="shared" si="7"/>
        <v>0</v>
      </c>
    </row>
    <row r="29" spans="2:25" ht="15">
      <c r="B29" s="36">
        <v>21</v>
      </c>
      <c r="C29" s="37">
        <f t="shared" si="0"/>
        <v>151668.43057793315</v>
      </c>
      <c r="D29" s="37"/>
      <c r="E29" s="36"/>
      <c r="F29" s="5"/>
      <c r="G29" s="36" t="s">
        <v>44</v>
      </c>
      <c r="H29" s="38">
        <v>98.68</v>
      </c>
      <c r="I29" s="38"/>
      <c r="J29" s="36">
        <v>44</v>
      </c>
      <c r="K29" s="39">
        <f t="shared" si="3"/>
        <v>4550.0529173379946</v>
      </c>
      <c r="L29" s="40"/>
      <c r="M29" s="4">
        <f>IF(J29="","",(K29/J29)/LOOKUP(RIGHT($D$2,3),定数!$A$6:$A$13,定数!$B$6:$B$13))</f>
        <v>1.0341029357586351</v>
      </c>
      <c r="N29" s="36"/>
      <c r="O29" s="5"/>
      <c r="P29" s="38">
        <v>99.22</v>
      </c>
      <c r="Q29" s="38"/>
      <c r="R29" s="41">
        <f>IF(P29="","",T29*M29*LOOKUP(RIGHT($D$2,3),定数!$A$6:$A$13,定数!$B$6:$B$13))</f>
        <v>5584.1558530965467</v>
      </c>
      <c r="S29" s="41"/>
      <c r="T29" s="42">
        <f t="shared" si="5"/>
        <v>53.999999999999204</v>
      </c>
      <c r="U29" s="42"/>
      <c r="V29" t="str">
        <f t="shared" si="8"/>
        <v/>
      </c>
      <c r="W29">
        <f t="shared" si="2"/>
        <v>0</v>
      </c>
      <c r="X29" s="29">
        <f t="shared" si="6"/>
        <v>151668.43057793315</v>
      </c>
      <c r="Y29" s="30">
        <f t="shared" si="7"/>
        <v>0</v>
      </c>
    </row>
    <row r="30" spans="2:25" ht="15">
      <c r="B30" s="36">
        <v>22</v>
      </c>
      <c r="C30" s="37">
        <f t="shared" si="0"/>
        <v>157252.58643102969</v>
      </c>
      <c r="D30" s="37"/>
      <c r="E30" s="36"/>
      <c r="F30" s="5"/>
      <c r="G30" s="36" t="s">
        <v>44</v>
      </c>
      <c r="H30" s="38">
        <v>99.57</v>
      </c>
      <c r="I30" s="38"/>
      <c r="J30" s="36">
        <v>27</v>
      </c>
      <c r="K30" s="39">
        <f t="shared" si="3"/>
        <v>4717.5775929308902</v>
      </c>
      <c r="L30" s="40"/>
      <c r="M30" s="4">
        <f>IF(J30="","",(K30/J30)/LOOKUP(RIGHT($D$2,3),定数!$A$6:$A$13,定数!$B$6:$B$13))</f>
        <v>1.7472509603447741</v>
      </c>
      <c r="N30" s="36"/>
      <c r="O30" s="5"/>
      <c r="P30" s="38">
        <v>99.91</v>
      </c>
      <c r="Q30" s="38"/>
      <c r="R30" s="41">
        <f>IF(P30="","",T30*M30*LOOKUP(RIGHT($D$2,3),定数!$A$6:$A$13,定数!$B$6:$B$13))</f>
        <v>5940.653265172291</v>
      </c>
      <c r="S30" s="41"/>
      <c r="T30" s="42">
        <f t="shared" si="5"/>
        <v>34.000000000000341</v>
      </c>
      <c r="U30" s="42"/>
      <c r="V30" t="str">
        <f t="shared" si="8"/>
        <v/>
      </c>
      <c r="W30">
        <f t="shared" si="2"/>
        <v>0</v>
      </c>
      <c r="X30" s="29">
        <f t="shared" si="6"/>
        <v>157252.58643102969</v>
      </c>
      <c r="Y30" s="30">
        <f t="shared" si="7"/>
        <v>0</v>
      </c>
    </row>
    <row r="31" spans="2:25" ht="15">
      <c r="B31" s="36">
        <v>23</v>
      </c>
      <c r="C31" s="37">
        <f t="shared" si="0"/>
        <v>163193.23969620198</v>
      </c>
      <c r="D31" s="37"/>
      <c r="E31" s="36"/>
      <c r="F31" s="5"/>
      <c r="G31" s="36" t="s">
        <v>44</v>
      </c>
      <c r="H31" s="38">
        <v>100.39</v>
      </c>
      <c r="I31" s="38"/>
      <c r="J31" s="36">
        <v>60</v>
      </c>
      <c r="K31" s="39">
        <f t="shared" si="3"/>
        <v>4895.7971908860591</v>
      </c>
      <c r="L31" s="40"/>
      <c r="M31" s="4">
        <f>IF(J31="","",(K31/J31)/LOOKUP(RIGHT($D$2,3),定数!$A$6:$A$13,定数!$B$6:$B$13))</f>
        <v>0.81596619848100982</v>
      </c>
      <c r="N31" s="36"/>
      <c r="O31" s="5"/>
      <c r="P31" s="38">
        <v>101.15</v>
      </c>
      <c r="Q31" s="38"/>
      <c r="R31" s="41">
        <f>IF(P31="","",T31*M31*LOOKUP(RIGHT($D$2,3),定数!$A$6:$A$13,定数!$B$6:$B$13))</f>
        <v>6201.343108455716</v>
      </c>
      <c r="S31" s="41"/>
      <c r="T31" s="42">
        <f t="shared" si="5"/>
        <v>76.000000000000512</v>
      </c>
      <c r="U31" s="42"/>
      <c r="V31" t="str">
        <f t="shared" si="8"/>
        <v/>
      </c>
      <c r="W31">
        <f t="shared" si="2"/>
        <v>0</v>
      </c>
      <c r="X31" s="29">
        <f t="shared" si="6"/>
        <v>163193.23969620198</v>
      </c>
      <c r="Y31" s="30">
        <f t="shared" si="7"/>
        <v>0</v>
      </c>
    </row>
    <row r="32" spans="2:25" ht="15">
      <c r="B32" s="36">
        <v>24</v>
      </c>
      <c r="C32" s="37">
        <f t="shared" si="0"/>
        <v>169394.58280465769</v>
      </c>
      <c r="D32" s="37"/>
      <c r="E32" s="36"/>
      <c r="F32" s="5"/>
      <c r="G32" s="36" t="s">
        <v>44</v>
      </c>
      <c r="H32" s="38">
        <v>101.65</v>
      </c>
      <c r="I32" s="38"/>
      <c r="J32" s="36">
        <v>32</v>
      </c>
      <c r="K32" s="39">
        <f t="shared" si="3"/>
        <v>5081.8374841397308</v>
      </c>
      <c r="L32" s="40"/>
      <c r="M32" s="4">
        <f>IF(J32="","",(K32/J32)/LOOKUP(RIGHT($D$2,3),定数!$A$6:$A$13,定数!$B$6:$B$13))</f>
        <v>1.5880742137936659</v>
      </c>
      <c r="N32" s="36"/>
      <c r="O32" s="5"/>
      <c r="P32" s="38">
        <v>102.05</v>
      </c>
      <c r="Q32" s="38"/>
      <c r="R32" s="41">
        <f>IF(P32="","",T32*M32*LOOKUP(RIGHT($D$2,3),定数!$A$6:$A$13,定数!$B$6:$B$13))</f>
        <v>6352.296855174528</v>
      </c>
      <c r="S32" s="41"/>
      <c r="T32" s="42">
        <f t="shared" si="5"/>
        <v>39.999999999999147</v>
      </c>
      <c r="U32" s="42"/>
      <c r="V32" t="str">
        <f t="shared" si="8"/>
        <v/>
      </c>
      <c r="W32">
        <f t="shared" si="2"/>
        <v>0</v>
      </c>
      <c r="X32" s="29">
        <f t="shared" si="6"/>
        <v>169394.58280465769</v>
      </c>
      <c r="Y32" s="30">
        <f t="shared" si="7"/>
        <v>0</v>
      </c>
    </row>
    <row r="33" spans="2:25" ht="15">
      <c r="B33" s="36">
        <v>25</v>
      </c>
      <c r="C33" s="37">
        <f t="shared" si="0"/>
        <v>175746.87965983222</v>
      </c>
      <c r="D33" s="37"/>
      <c r="E33" s="36"/>
      <c r="F33" s="5"/>
      <c r="G33" s="36" t="s">
        <v>44</v>
      </c>
      <c r="H33" s="38">
        <v>104.11</v>
      </c>
      <c r="I33" s="38"/>
      <c r="J33" s="36">
        <v>34</v>
      </c>
      <c r="K33" s="39">
        <f t="shared" si="3"/>
        <v>5272.4063897949663</v>
      </c>
      <c r="L33" s="40"/>
      <c r="M33" s="4">
        <f>IF(J33="","",(K33/J33)/LOOKUP(RIGHT($D$2,3),定数!$A$6:$A$13,定数!$B$6:$B$13))</f>
        <v>1.5507077617044018</v>
      </c>
      <c r="N33" s="36"/>
      <c r="O33" s="5"/>
      <c r="P33" s="38">
        <v>104.54</v>
      </c>
      <c r="Q33" s="38"/>
      <c r="R33" s="41">
        <f>IF(P33="","",T33*M33*LOOKUP(RIGHT($D$2,3),定数!$A$6:$A$13,定数!$B$6:$B$13))</f>
        <v>6668.0433753290326</v>
      </c>
      <c r="S33" s="41"/>
      <c r="T33" s="42">
        <f t="shared" si="5"/>
        <v>43.000000000000682</v>
      </c>
      <c r="U33" s="42"/>
      <c r="V33" t="str">
        <f t="shared" si="8"/>
        <v/>
      </c>
      <c r="W33">
        <f t="shared" si="2"/>
        <v>0</v>
      </c>
      <c r="X33" s="29">
        <f t="shared" si="6"/>
        <v>175746.87965983222</v>
      </c>
      <c r="Y33" s="30">
        <f t="shared" si="7"/>
        <v>0</v>
      </c>
    </row>
    <row r="34" spans="2:25" ht="15">
      <c r="B34" s="36">
        <v>26</v>
      </c>
      <c r="C34" s="37">
        <f t="shared" si="0"/>
        <v>182414.92303516125</v>
      </c>
      <c r="D34" s="37"/>
      <c r="E34" s="36"/>
      <c r="F34" s="5"/>
      <c r="G34" s="36" t="s">
        <v>45</v>
      </c>
      <c r="H34" s="38">
        <v>102.47</v>
      </c>
      <c r="I34" s="38"/>
      <c r="J34" s="36">
        <v>77</v>
      </c>
      <c r="K34" s="39">
        <f t="shared" si="3"/>
        <v>5472.4476910548374</v>
      </c>
      <c r="L34" s="40"/>
      <c r="M34" s="4">
        <f>IF(J34="","",(K34/J34)/LOOKUP(RIGHT($D$2,3),定数!$A$6:$A$13,定数!$B$6:$B$13))</f>
        <v>0.71070749234478414</v>
      </c>
      <c r="N34" s="36"/>
      <c r="O34" s="5"/>
      <c r="P34" s="38">
        <v>102.47</v>
      </c>
      <c r="Q34" s="38"/>
      <c r="R34" s="41">
        <f>IF(P34="","",T34*M34*LOOKUP(RIGHT($D$2,3),定数!$A$6:$A$13,定数!$B$6:$B$13))</f>
        <v>0</v>
      </c>
      <c r="S34" s="41"/>
      <c r="T34" s="42">
        <f t="shared" si="5"/>
        <v>0</v>
      </c>
      <c r="U34" s="42"/>
      <c r="V34" t="str">
        <f t="shared" si="8"/>
        <v/>
      </c>
      <c r="W34">
        <f t="shared" si="2"/>
        <v>0</v>
      </c>
      <c r="X34" s="29">
        <f t="shared" si="6"/>
        <v>182414.92303516125</v>
      </c>
      <c r="Y34" s="30">
        <f t="shared" si="7"/>
        <v>0</v>
      </c>
    </row>
    <row r="35" spans="2:25" ht="15">
      <c r="B35" s="36">
        <v>27</v>
      </c>
      <c r="C35" s="37">
        <f t="shared" si="0"/>
        <v>182414.92303516125</v>
      </c>
      <c r="D35" s="37"/>
      <c r="E35" s="36"/>
      <c r="F35" s="5"/>
      <c r="G35" s="36" t="s">
        <v>44</v>
      </c>
      <c r="H35" s="38">
        <v>105.02</v>
      </c>
      <c r="I35" s="38"/>
      <c r="J35" s="36">
        <v>18</v>
      </c>
      <c r="K35" s="39">
        <f t="shared" si="3"/>
        <v>5472.4476910548374</v>
      </c>
      <c r="L35" s="40"/>
      <c r="M35" s="4">
        <f>IF(J35="","",(K35/J35)/LOOKUP(RIGHT($D$2,3),定数!$A$6:$A$13,定数!$B$6:$B$13))</f>
        <v>3.0402487172526871</v>
      </c>
      <c r="N35" s="36"/>
      <c r="O35" s="5"/>
      <c r="P35" s="38">
        <v>105.24</v>
      </c>
      <c r="Q35" s="38"/>
      <c r="R35" s="41">
        <f>IF(P35="","",T35*M35*LOOKUP(RIGHT($D$2,3),定数!$A$6:$A$13,定数!$B$6:$B$13))</f>
        <v>6688.5471779558775</v>
      </c>
      <c r="S35" s="41"/>
      <c r="T35" s="42">
        <f t="shared" si="5"/>
        <v>21.999999999999886</v>
      </c>
      <c r="U35" s="42"/>
      <c r="V35" t="str">
        <f t="shared" si="8"/>
        <v/>
      </c>
      <c r="W35">
        <f t="shared" si="2"/>
        <v>0</v>
      </c>
      <c r="X35" s="29">
        <f t="shared" si="6"/>
        <v>182414.92303516125</v>
      </c>
      <c r="Y35" s="30">
        <f t="shared" si="7"/>
        <v>0</v>
      </c>
    </row>
    <row r="36" spans="2:25" ht="15">
      <c r="B36" s="36">
        <v>28</v>
      </c>
      <c r="C36" s="37">
        <f t="shared" si="0"/>
        <v>189103.47021311714</v>
      </c>
      <c r="D36" s="37"/>
      <c r="E36" s="36"/>
      <c r="F36" s="5"/>
      <c r="G36" s="36" t="s">
        <v>44</v>
      </c>
      <c r="H36" s="38">
        <v>108.85</v>
      </c>
      <c r="I36" s="38"/>
      <c r="J36" s="36">
        <v>26</v>
      </c>
      <c r="K36" s="39">
        <f t="shared" si="3"/>
        <v>5673.1041063935136</v>
      </c>
      <c r="L36" s="40"/>
      <c r="M36" s="4">
        <f>IF(J36="","",(K36/J36)/LOOKUP(RIGHT($D$2,3),定数!$A$6:$A$13,定数!$B$6:$B$13))</f>
        <v>2.1819631178436594</v>
      </c>
      <c r="N36" s="36"/>
      <c r="O36" s="5"/>
      <c r="P36" s="38">
        <v>109.17</v>
      </c>
      <c r="Q36" s="38"/>
      <c r="R36" s="41">
        <f>IF(P36="","",T36*M36*LOOKUP(RIGHT($D$2,3),定数!$A$6:$A$13,定数!$B$6:$B$13))</f>
        <v>6982.2819770998703</v>
      </c>
      <c r="S36" s="41"/>
      <c r="T36" s="42">
        <f t="shared" si="5"/>
        <v>32.000000000000739</v>
      </c>
      <c r="U36" s="42"/>
      <c r="V36" t="str">
        <f t="shared" si="8"/>
        <v/>
      </c>
      <c r="W36">
        <f t="shared" si="2"/>
        <v>0</v>
      </c>
      <c r="X36" s="29">
        <f t="shared" si="6"/>
        <v>189103.47021311714</v>
      </c>
      <c r="Y36" s="30">
        <f t="shared" si="7"/>
        <v>0</v>
      </c>
    </row>
    <row r="37" spans="2:25" ht="15">
      <c r="B37" s="36">
        <v>29</v>
      </c>
      <c r="C37" s="37">
        <f t="shared" si="0"/>
        <v>196085.752190217</v>
      </c>
      <c r="D37" s="37"/>
      <c r="E37" s="36"/>
      <c r="F37" s="5"/>
      <c r="G37" s="36" t="s">
        <v>44</v>
      </c>
      <c r="H37" s="38">
        <v>109.45</v>
      </c>
      <c r="I37" s="38"/>
      <c r="J37" s="36">
        <v>33</v>
      </c>
      <c r="K37" s="39">
        <f t="shared" si="3"/>
        <v>5882.5725657065095</v>
      </c>
      <c r="L37" s="40"/>
      <c r="M37" s="4">
        <f>IF(J37="","",(K37/J37)/LOOKUP(RIGHT($D$2,3),定数!$A$6:$A$13,定数!$B$6:$B$13))</f>
        <v>1.7825977471837908</v>
      </c>
      <c r="N37" s="36"/>
      <c r="O37" s="5"/>
      <c r="P37" s="38">
        <v>109.86</v>
      </c>
      <c r="Q37" s="38"/>
      <c r="R37" s="41">
        <f>IF(P37="","",T37*M37*LOOKUP(RIGHT($D$2,3),定数!$A$6:$A$13,定数!$B$6:$B$13))</f>
        <v>7308.650763453481</v>
      </c>
      <c r="S37" s="41"/>
      <c r="T37" s="42">
        <f t="shared" si="5"/>
        <v>40.999999999999659</v>
      </c>
      <c r="U37" s="42"/>
      <c r="V37" t="str">
        <f t="shared" si="8"/>
        <v/>
      </c>
      <c r="W37">
        <f t="shared" si="2"/>
        <v>0</v>
      </c>
      <c r="X37" s="29">
        <f t="shared" si="6"/>
        <v>196085.752190217</v>
      </c>
      <c r="Y37" s="30">
        <f t="shared" si="7"/>
        <v>0</v>
      </c>
    </row>
    <row r="38" spans="2:25" ht="15">
      <c r="B38" s="36">
        <v>30</v>
      </c>
      <c r="C38" s="37">
        <f t="shared" si="0"/>
        <v>203394.40295367048</v>
      </c>
      <c r="D38" s="37"/>
      <c r="E38" s="36"/>
      <c r="F38" s="5"/>
      <c r="G38" s="36" t="s">
        <v>45</v>
      </c>
      <c r="H38" s="38">
        <v>107.03</v>
      </c>
      <c r="I38" s="38"/>
      <c r="J38" s="36">
        <v>44</v>
      </c>
      <c r="K38" s="39">
        <f t="shared" si="3"/>
        <v>6101.8320886101137</v>
      </c>
      <c r="L38" s="40"/>
      <c r="M38" s="4">
        <f>IF(J38="","",(K38/J38)/LOOKUP(RIGHT($D$2,3),定数!$A$6:$A$13,定数!$B$6:$B$13))</f>
        <v>1.3867800201386624</v>
      </c>
      <c r="N38" s="36"/>
      <c r="O38" s="5"/>
      <c r="P38" s="38">
        <v>106.47</v>
      </c>
      <c r="Q38" s="38"/>
      <c r="R38" s="41">
        <f>IF(P38="","",T38*M38*LOOKUP(RIGHT($D$2,3),定数!$A$6:$A$13,定数!$B$6:$B$13))</f>
        <v>7765.9681127765407</v>
      </c>
      <c r="S38" s="41"/>
      <c r="T38" s="42">
        <f t="shared" si="5"/>
        <v>56.000000000000227</v>
      </c>
      <c r="U38" s="42"/>
      <c r="V38" t="str">
        <f t="shared" si="8"/>
        <v/>
      </c>
      <c r="W38">
        <f t="shared" si="2"/>
        <v>0</v>
      </c>
      <c r="X38" s="29">
        <f t="shared" si="6"/>
        <v>203394.40295367048</v>
      </c>
      <c r="Y38" s="30">
        <f t="shared" si="7"/>
        <v>0</v>
      </c>
    </row>
    <row r="39" spans="2:25" ht="15">
      <c r="B39" s="36">
        <v>31</v>
      </c>
      <c r="C39" s="37">
        <f t="shared" si="0"/>
        <v>211160.37106644703</v>
      </c>
      <c r="D39" s="37"/>
      <c r="E39" s="36"/>
      <c r="F39" s="5"/>
      <c r="G39" s="36" t="s">
        <v>44</v>
      </c>
      <c r="H39" s="38">
        <v>118.37</v>
      </c>
      <c r="I39" s="38"/>
      <c r="J39" s="36">
        <v>102</v>
      </c>
      <c r="K39" s="39">
        <f t="shared" si="3"/>
        <v>6334.8111319934105</v>
      </c>
      <c r="L39" s="40"/>
      <c r="M39" s="4">
        <f>IF(J39="","",(K39/J39)/LOOKUP(RIGHT($D$2,3),定数!$A$6:$A$13,定数!$B$6:$B$13))</f>
        <v>0.62105991490131474</v>
      </c>
      <c r="N39" s="36"/>
      <c r="O39" s="5"/>
      <c r="P39" s="38">
        <v>117.33</v>
      </c>
      <c r="Q39" s="38"/>
      <c r="R39" s="41">
        <f>IF(P39="","",T39*M39*LOOKUP(RIGHT($D$2,3),定数!$A$6:$A$13,定数!$B$6:$B$13))</f>
        <v>-6459.0231149737119</v>
      </c>
      <c r="S39" s="41"/>
      <c r="T39" s="42">
        <f t="shared" si="5"/>
        <v>-104.00000000000063</v>
      </c>
      <c r="U39" s="42"/>
      <c r="V39" t="str">
        <f t="shared" si="8"/>
        <v/>
      </c>
      <c r="W39">
        <f t="shared" si="2"/>
        <v>1</v>
      </c>
      <c r="X39" s="29">
        <f t="shared" si="6"/>
        <v>211160.37106644703</v>
      </c>
      <c r="Y39" s="30">
        <f t="shared" si="7"/>
        <v>0</v>
      </c>
    </row>
    <row r="40" spans="2:25" ht="15">
      <c r="B40" s="36">
        <v>32</v>
      </c>
      <c r="C40" s="37">
        <f t="shared" si="0"/>
        <v>204701.34795147332</v>
      </c>
      <c r="D40" s="37"/>
      <c r="E40" s="36"/>
      <c r="F40" s="5"/>
      <c r="G40" s="36" t="s">
        <v>44</v>
      </c>
      <c r="H40" s="38">
        <v>120.54</v>
      </c>
      <c r="I40" s="38"/>
      <c r="J40" s="36">
        <v>39</v>
      </c>
      <c r="K40" s="39">
        <f t="shared" si="3"/>
        <v>6141.0404385441998</v>
      </c>
      <c r="L40" s="40"/>
      <c r="M40" s="4">
        <f>IF(J40="","",(K40/J40)/LOOKUP(RIGHT($D$2,3),定数!$A$6:$A$13,定数!$B$6:$B$13))</f>
        <v>1.5746257534728718</v>
      </c>
      <c r="N40" s="36"/>
      <c r="O40" s="5"/>
      <c r="P40" s="38">
        <v>120.13</v>
      </c>
      <c r="Q40" s="38"/>
      <c r="R40" s="41">
        <f>IF(P40="","",T40*M40*LOOKUP(RIGHT($D$2,3),定数!$A$6:$A$13,定数!$B$6:$B$13))</f>
        <v>-6455.9655892389446</v>
      </c>
      <c r="S40" s="41"/>
      <c r="T40" s="42">
        <f t="shared" si="5"/>
        <v>-41.00000000000108</v>
      </c>
      <c r="U40" s="42"/>
      <c r="V40" t="str">
        <f t="shared" si="8"/>
        <v/>
      </c>
      <c r="W40">
        <f t="shared" si="2"/>
        <v>2</v>
      </c>
      <c r="X40" s="29">
        <f t="shared" si="6"/>
        <v>211160.37106644703</v>
      </c>
      <c r="Y40" s="30">
        <f t="shared" si="7"/>
        <v>3.0588235294117805E-2</v>
      </c>
    </row>
    <row r="41" spans="2:25" ht="15">
      <c r="B41" s="36">
        <v>33</v>
      </c>
      <c r="C41" s="37">
        <f t="shared" si="0"/>
        <v>198245.38236223438</v>
      </c>
      <c r="D41" s="37"/>
      <c r="E41" s="36"/>
      <c r="F41" s="5"/>
      <c r="G41" s="36" t="s">
        <v>44</v>
      </c>
      <c r="H41" s="38">
        <v>119.63</v>
      </c>
      <c r="I41" s="38"/>
      <c r="J41" s="36">
        <v>25</v>
      </c>
      <c r="K41" s="39">
        <f t="shared" si="3"/>
        <v>5947.3614708670311</v>
      </c>
      <c r="L41" s="40"/>
      <c r="M41" s="4">
        <f>IF(J41="","",(K41/J41)/LOOKUP(RIGHT($D$2,3),定数!$A$6:$A$13,定数!$B$6:$B$13))</f>
        <v>2.3789445883468123</v>
      </c>
      <c r="N41" s="36"/>
      <c r="O41" s="5"/>
      <c r="P41" s="38">
        <v>119.94</v>
      </c>
      <c r="Q41" s="38"/>
      <c r="R41" s="41">
        <f>IF(P41="","",T41*M41*LOOKUP(RIGHT($D$2,3),定数!$A$6:$A$13,定数!$B$6:$B$13))</f>
        <v>7374.7282238751723</v>
      </c>
      <c r="S41" s="41"/>
      <c r="T41" s="42">
        <f t="shared" si="5"/>
        <v>31.000000000000227</v>
      </c>
      <c r="U41" s="42"/>
      <c r="V41" t="str">
        <f t="shared" si="8"/>
        <v/>
      </c>
      <c r="W41">
        <f t="shared" si="2"/>
        <v>0</v>
      </c>
      <c r="X41" s="29">
        <f t="shared" si="6"/>
        <v>211160.37106644703</v>
      </c>
      <c r="Y41" s="30">
        <f t="shared" si="7"/>
        <v>6.116199095022723E-2</v>
      </c>
    </row>
    <row r="42" spans="2:25" ht="15">
      <c r="B42" s="36">
        <v>34</v>
      </c>
      <c r="C42" s="37">
        <f t="shared" si="0"/>
        <v>205620.11058610954</v>
      </c>
      <c r="D42" s="37"/>
      <c r="E42" s="36"/>
      <c r="F42" s="5"/>
      <c r="G42" s="36" t="s">
        <v>44</v>
      </c>
      <c r="H42" s="38">
        <v>121.34</v>
      </c>
      <c r="I42" s="38"/>
      <c r="J42" s="36">
        <v>49</v>
      </c>
      <c r="K42" s="39">
        <f t="shared" si="3"/>
        <v>6168.6033175832863</v>
      </c>
      <c r="L42" s="40"/>
      <c r="M42" s="4">
        <f>IF(J42="","",(K42/J42)/LOOKUP(RIGHT($D$2,3),定数!$A$6:$A$13,定数!$B$6:$B$13))</f>
        <v>1.2588986362414871</v>
      </c>
      <c r="N42" s="36"/>
      <c r="O42" s="5"/>
      <c r="P42" s="38">
        <v>121.34</v>
      </c>
      <c r="Q42" s="38"/>
      <c r="R42" s="41">
        <f>IF(P42="","",T42*M42*LOOKUP(RIGHT($D$2,3),定数!$A$6:$A$13,定数!$B$6:$B$13))</f>
        <v>0</v>
      </c>
      <c r="S42" s="41"/>
      <c r="T42" s="42">
        <f t="shared" si="5"/>
        <v>0</v>
      </c>
      <c r="U42" s="42"/>
      <c r="V42" t="str">
        <f t="shared" si="8"/>
        <v/>
      </c>
      <c r="W42">
        <f t="shared" si="2"/>
        <v>0</v>
      </c>
      <c r="X42" s="29">
        <f t="shared" si="6"/>
        <v>211160.37106644703</v>
      </c>
      <c r="Y42" s="30">
        <f t="shared" si="7"/>
        <v>2.6237217013575398E-2</v>
      </c>
    </row>
    <row r="43" spans="2:25" ht="15">
      <c r="B43" s="36">
        <v>35</v>
      </c>
      <c r="C43" s="37">
        <f t="shared" si="0"/>
        <v>205620.11058610954</v>
      </c>
      <c r="D43" s="37"/>
      <c r="E43" s="36"/>
      <c r="F43" s="5"/>
      <c r="G43" s="36" t="s">
        <v>45</v>
      </c>
      <c r="H43" s="38">
        <v>119.1</v>
      </c>
      <c r="I43" s="38"/>
      <c r="J43" s="36">
        <v>28</v>
      </c>
      <c r="K43" s="39">
        <f t="shared" si="3"/>
        <v>6168.6033175832863</v>
      </c>
      <c r="L43" s="40"/>
      <c r="M43" s="4">
        <f>IF(J43="","",(K43/J43)/LOOKUP(RIGHT($D$2,3),定数!$A$6:$A$13,定数!$B$6:$B$13))</f>
        <v>2.2030726134226022</v>
      </c>
      <c r="N43" s="36"/>
      <c r="O43" s="5"/>
      <c r="P43" s="38">
        <v>119.4</v>
      </c>
      <c r="Q43" s="38"/>
      <c r="R43" s="41">
        <f>IF(P43="","",T43*M43*LOOKUP(RIGHT($D$2,3),定数!$A$6:$A$13,定数!$B$6:$B$13))</f>
        <v>-6609.2178402680574</v>
      </c>
      <c r="S43" s="41"/>
      <c r="T43" s="42">
        <f t="shared" si="5"/>
        <v>-30.000000000001137</v>
      </c>
      <c r="U43" s="42"/>
      <c r="V43" t="str">
        <f t="shared" si="8"/>
        <v/>
      </c>
      <c r="W43">
        <f t="shared" si="2"/>
        <v>1</v>
      </c>
      <c r="X43" s="29">
        <f t="shared" si="6"/>
        <v>211160.37106644703</v>
      </c>
      <c r="Y43" s="30">
        <f t="shared" si="7"/>
        <v>2.6237217013575398E-2</v>
      </c>
    </row>
    <row r="44" spans="2:25" ht="15">
      <c r="B44" s="36">
        <v>36</v>
      </c>
      <c r="C44" s="37">
        <f t="shared" si="0"/>
        <v>199010.8927458415</v>
      </c>
      <c r="D44" s="37"/>
      <c r="E44" s="36"/>
      <c r="F44" s="5"/>
      <c r="G44" s="36" t="s">
        <v>44</v>
      </c>
      <c r="H44" s="38">
        <v>121.26</v>
      </c>
      <c r="I44" s="38"/>
      <c r="J44" s="36">
        <v>63</v>
      </c>
      <c r="K44" s="39">
        <f t="shared" si="3"/>
        <v>5970.3267823752449</v>
      </c>
      <c r="L44" s="40"/>
      <c r="M44" s="4">
        <f>IF(J44="","",(K44/J44)/LOOKUP(RIGHT($D$2,3),定数!$A$6:$A$13,定数!$B$6:$B$13))</f>
        <v>0.94767091783734048</v>
      </c>
      <c r="N44" s="36"/>
      <c r="O44" s="5"/>
      <c r="P44" s="38">
        <v>122.04</v>
      </c>
      <c r="Q44" s="38"/>
      <c r="R44" s="41">
        <f>IF(P44="","",T44*M44*LOOKUP(RIGHT($D$2,3),定数!$A$6:$A$13,定数!$B$6:$B$13))</f>
        <v>7391.8331591312663</v>
      </c>
      <c r="S44" s="41"/>
      <c r="T44" s="42">
        <f t="shared" si="5"/>
        <v>78.000000000000114</v>
      </c>
      <c r="U44" s="42"/>
      <c r="V44" t="str">
        <f t="shared" si="8"/>
        <v/>
      </c>
      <c r="W44">
        <f t="shared" si="2"/>
        <v>0</v>
      </c>
      <c r="X44" s="29">
        <f t="shared" si="6"/>
        <v>211160.37106644703</v>
      </c>
      <c r="Y44" s="30">
        <f t="shared" si="7"/>
        <v>5.7536735038140163E-2</v>
      </c>
    </row>
    <row r="45" spans="2:25" ht="15">
      <c r="B45" s="36">
        <v>37</v>
      </c>
      <c r="C45" s="37">
        <f t="shared" si="0"/>
        <v>206402.72590497276</v>
      </c>
      <c r="D45" s="37"/>
      <c r="E45" s="36"/>
      <c r="F45" s="5"/>
      <c r="G45" s="36" t="s">
        <v>45</v>
      </c>
      <c r="H45" s="38">
        <v>122.3</v>
      </c>
      <c r="I45" s="38"/>
      <c r="J45" s="36">
        <v>56</v>
      </c>
      <c r="K45" s="39">
        <f t="shared" si="3"/>
        <v>6192.0817771491829</v>
      </c>
      <c r="L45" s="40"/>
      <c r="M45" s="4">
        <f>IF(J45="","",(K45/J45)/LOOKUP(RIGHT($D$2,3),定数!$A$6:$A$13,定数!$B$6:$B$13))</f>
        <v>1.1057288887766399</v>
      </c>
      <c r="N45" s="36"/>
      <c r="O45" s="5"/>
      <c r="P45" s="38">
        <v>121.6</v>
      </c>
      <c r="Q45" s="38"/>
      <c r="R45" s="41">
        <f>IF(P45="","",T45*M45*LOOKUP(RIGHT($D$2,3),定数!$A$6:$A$13,定数!$B$6:$B$13))</f>
        <v>7740.1022214365103</v>
      </c>
      <c r="S45" s="41"/>
      <c r="T45" s="42">
        <f t="shared" si="5"/>
        <v>70.000000000000284</v>
      </c>
      <c r="U45" s="42"/>
      <c r="V45" t="str">
        <f t="shared" si="8"/>
        <v/>
      </c>
      <c r="W45">
        <f t="shared" si="2"/>
        <v>0</v>
      </c>
      <c r="X45" s="29">
        <f t="shared" si="6"/>
        <v>211160.37106644703</v>
      </c>
      <c r="Y45" s="30">
        <f t="shared" si="7"/>
        <v>2.2530956625271048E-2</v>
      </c>
    </row>
    <row r="46" spans="2:25" ht="15">
      <c r="B46" s="36">
        <v>38</v>
      </c>
      <c r="C46" s="37">
        <f t="shared" si="0"/>
        <v>214142.82812640927</v>
      </c>
      <c r="D46" s="37"/>
      <c r="E46" s="36"/>
      <c r="F46" s="5"/>
      <c r="G46" s="36" t="s">
        <v>45</v>
      </c>
      <c r="H46" s="38">
        <v>119.92</v>
      </c>
      <c r="I46" s="38"/>
      <c r="J46" s="36">
        <v>76</v>
      </c>
      <c r="K46" s="39">
        <f t="shared" si="3"/>
        <v>6424.2848437922776</v>
      </c>
      <c r="L46" s="40"/>
      <c r="M46" s="4">
        <f>IF(J46="","",(K46/J46)/LOOKUP(RIGHT($D$2,3),定数!$A$6:$A$13,定数!$B$6:$B$13))</f>
        <v>0.84530063734108918</v>
      </c>
      <c r="N46" s="36"/>
      <c r="O46" s="5"/>
      <c r="P46" s="38">
        <v>118.98</v>
      </c>
      <c r="Q46" s="38"/>
      <c r="R46" s="41">
        <f>IF(P46="","",T46*M46*LOOKUP(RIGHT($D$2,3),定数!$A$6:$A$13,定数!$B$6:$B$13))</f>
        <v>7945.8259910062197</v>
      </c>
      <c r="S46" s="41"/>
      <c r="T46" s="42">
        <f t="shared" si="5"/>
        <v>93.999999999999773</v>
      </c>
      <c r="U46" s="42"/>
      <c r="V46" t="str">
        <f t="shared" si="8"/>
        <v/>
      </c>
      <c r="W46">
        <f t="shared" si="2"/>
        <v>0</v>
      </c>
      <c r="X46" s="29">
        <f t="shared" si="6"/>
        <v>214142.82812640927</v>
      </c>
      <c r="Y46" s="30">
        <f t="shared" si="7"/>
        <v>0</v>
      </c>
    </row>
    <row r="47" spans="2:25" ht="15">
      <c r="B47" s="36">
        <v>39</v>
      </c>
      <c r="C47" s="37">
        <f t="shared" si="0"/>
        <v>222088.65411741548</v>
      </c>
      <c r="D47" s="37"/>
      <c r="E47" s="36"/>
      <c r="F47" s="5"/>
      <c r="G47" s="36" t="s">
        <v>45</v>
      </c>
      <c r="H47" s="38">
        <v>121.51</v>
      </c>
      <c r="I47" s="38"/>
      <c r="J47" s="36">
        <v>70</v>
      </c>
      <c r="K47" s="39">
        <f t="shared" si="3"/>
        <v>6662.6596235224642</v>
      </c>
      <c r="L47" s="40"/>
      <c r="M47" s="4">
        <f>IF(J47="","",(K47/J47)/LOOKUP(RIGHT($D$2,3),定数!$A$6:$A$13,定数!$B$6:$B$13))</f>
        <v>0.95180851764606633</v>
      </c>
      <c r="N47" s="36"/>
      <c r="O47" s="5"/>
      <c r="P47" s="38">
        <v>120.64</v>
      </c>
      <c r="Q47" s="38"/>
      <c r="R47" s="41">
        <f>IF(P47="","",T47*M47*LOOKUP(RIGHT($D$2,3),定数!$A$6:$A$13,定数!$B$6:$B$13))</f>
        <v>8280.734103520821</v>
      </c>
      <c r="S47" s="41"/>
      <c r="T47" s="42">
        <f t="shared" si="5"/>
        <v>87.000000000000455</v>
      </c>
      <c r="U47" s="42"/>
      <c r="V47" t="str">
        <f t="shared" si="8"/>
        <v/>
      </c>
      <c r="W47">
        <f t="shared" si="2"/>
        <v>0</v>
      </c>
      <c r="X47" s="29">
        <f t="shared" si="6"/>
        <v>222088.65411741548</v>
      </c>
      <c r="Y47" s="30">
        <f t="shared" si="7"/>
        <v>0</v>
      </c>
    </row>
    <row r="48" spans="2:25" ht="15">
      <c r="B48" s="36">
        <v>40</v>
      </c>
      <c r="C48" s="37">
        <f t="shared" si="0"/>
        <v>230369.38822093629</v>
      </c>
      <c r="D48" s="37"/>
      <c r="E48" s="36"/>
      <c r="F48" s="5"/>
      <c r="G48" s="36" t="s">
        <v>45</v>
      </c>
      <c r="H48" s="38">
        <v>120.33</v>
      </c>
      <c r="I48" s="38"/>
      <c r="J48" s="36">
        <v>15</v>
      </c>
      <c r="K48" s="39">
        <f t="shared" si="3"/>
        <v>6911.0816466280885</v>
      </c>
      <c r="L48" s="40"/>
      <c r="M48" s="4">
        <f>IF(J48="","",(K48/J48)/LOOKUP(RIGHT($D$2,3),定数!$A$6:$A$13,定数!$B$6:$B$13))</f>
        <v>4.6073877644187258</v>
      </c>
      <c r="N48" s="36"/>
      <c r="O48" s="5"/>
      <c r="P48" s="38">
        <v>120.51</v>
      </c>
      <c r="Q48" s="38"/>
      <c r="R48" s="41">
        <f>IF(P48="","",T48*M48*LOOKUP(RIGHT($D$2,3),定数!$A$6:$A$13,定数!$B$6:$B$13))</f>
        <v>-8293.2979759540194</v>
      </c>
      <c r="S48" s="41"/>
      <c r="T48" s="42">
        <f t="shared" si="5"/>
        <v>-18.000000000000682</v>
      </c>
      <c r="U48" s="42"/>
      <c r="V48" t="str">
        <f t="shared" si="8"/>
        <v/>
      </c>
      <c r="W48">
        <f t="shared" si="2"/>
        <v>1</v>
      </c>
      <c r="X48" s="29">
        <f t="shared" si="6"/>
        <v>230369.38822093629</v>
      </c>
      <c r="Y48" s="30">
        <f t="shared" si="7"/>
        <v>0</v>
      </c>
    </row>
    <row r="49" spans="2:25" ht="15">
      <c r="B49" s="36">
        <v>41</v>
      </c>
      <c r="C49" s="37">
        <f t="shared" si="0"/>
        <v>222076.09024498228</v>
      </c>
      <c r="D49" s="37"/>
      <c r="E49" s="36"/>
      <c r="F49" s="5"/>
      <c r="G49" s="36" t="s">
        <v>45</v>
      </c>
      <c r="H49" s="38">
        <v>117.43</v>
      </c>
      <c r="I49" s="38"/>
      <c r="J49" s="36">
        <v>113</v>
      </c>
      <c r="K49" s="39">
        <f t="shared" si="3"/>
        <v>6662.2827073494682</v>
      </c>
      <c r="L49" s="40"/>
      <c r="M49" s="4">
        <f>IF(J49="","",(K49/J49)/LOOKUP(RIGHT($D$2,3),定数!$A$6:$A$13,定数!$B$6:$B$13))</f>
        <v>0.5895825404734043</v>
      </c>
      <c r="N49" s="36"/>
      <c r="O49" s="5"/>
      <c r="P49" s="38">
        <v>117.43</v>
      </c>
      <c r="Q49" s="38"/>
      <c r="R49" s="41">
        <f>IF(P49="","",T49*M49*LOOKUP(RIGHT($D$2,3),定数!$A$6:$A$13,定数!$B$6:$B$13))</f>
        <v>0</v>
      </c>
      <c r="S49" s="41"/>
      <c r="T49" s="42">
        <f t="shared" si="5"/>
        <v>0</v>
      </c>
      <c r="U49" s="42"/>
      <c r="V49" t="str">
        <f t="shared" si="8"/>
        <v/>
      </c>
      <c r="W49">
        <f t="shared" si="2"/>
        <v>0</v>
      </c>
      <c r="X49" s="29">
        <f t="shared" si="6"/>
        <v>230369.38822093629</v>
      </c>
      <c r="Y49" s="30">
        <f t="shared" si="7"/>
        <v>3.6000000000001364E-2</v>
      </c>
    </row>
    <row r="50" spans="2:25" ht="15">
      <c r="B50" s="36">
        <v>42</v>
      </c>
      <c r="C50" s="37">
        <f t="shared" si="0"/>
        <v>222076.09024498228</v>
      </c>
      <c r="D50" s="37"/>
      <c r="E50" s="36"/>
      <c r="F50" s="5"/>
      <c r="G50" s="36" t="s">
        <v>45</v>
      </c>
      <c r="H50" s="38">
        <v>112.83</v>
      </c>
      <c r="I50" s="38"/>
      <c r="J50" s="36">
        <v>66</v>
      </c>
      <c r="K50" s="39">
        <f t="shared" si="3"/>
        <v>6662.2827073494682</v>
      </c>
      <c r="L50" s="40"/>
      <c r="M50" s="4">
        <f>IF(J50="","",(K50/J50)/LOOKUP(RIGHT($D$2,3),定数!$A$6:$A$13,定数!$B$6:$B$13))</f>
        <v>1.0094367738408285</v>
      </c>
      <c r="N50" s="36"/>
      <c r="O50" s="5"/>
      <c r="P50" s="38">
        <v>111.84</v>
      </c>
      <c r="Q50" s="38"/>
      <c r="R50" s="41">
        <f>IF(P50="","",T50*M50*LOOKUP(RIGHT($D$2,3),定数!$A$6:$A$13,定数!$B$6:$B$13))</f>
        <v>9993.4240610241504</v>
      </c>
      <c r="S50" s="41"/>
      <c r="T50" s="42">
        <f t="shared" si="5"/>
        <v>98.999999999999488</v>
      </c>
      <c r="U50" s="42"/>
      <c r="V50" t="str">
        <f t="shared" si="8"/>
        <v/>
      </c>
      <c r="W50">
        <f t="shared" si="2"/>
        <v>0</v>
      </c>
      <c r="X50" s="29">
        <f t="shared" si="6"/>
        <v>230369.38822093629</v>
      </c>
      <c r="Y50" s="30">
        <f t="shared" si="7"/>
        <v>3.6000000000001364E-2</v>
      </c>
    </row>
    <row r="51" spans="2:25" ht="15">
      <c r="B51" s="36">
        <v>43</v>
      </c>
      <c r="C51" s="37">
        <f t="shared" si="0"/>
        <v>232069.51430600643</v>
      </c>
      <c r="D51" s="37"/>
      <c r="E51" s="36"/>
      <c r="F51" s="5"/>
      <c r="G51" s="36" t="s">
        <v>45</v>
      </c>
      <c r="H51" s="38">
        <v>107.2</v>
      </c>
      <c r="I51" s="38"/>
      <c r="J51" s="36">
        <v>65</v>
      </c>
      <c r="K51" s="39">
        <f t="shared" si="3"/>
        <v>6962.0854291801925</v>
      </c>
      <c r="L51" s="40"/>
      <c r="M51" s="4">
        <f>IF(J51="","",(K51/J51)/LOOKUP(RIGHT($D$2,3),定数!$A$6:$A$13,定数!$B$6:$B$13))</f>
        <v>1.0710900660277221</v>
      </c>
      <c r="N51" s="36"/>
      <c r="O51" s="5"/>
      <c r="P51" s="38">
        <v>106.39</v>
      </c>
      <c r="Q51" s="38"/>
      <c r="R51" s="41">
        <f>IF(P51="","",T51*M51*LOOKUP(RIGHT($D$2,3),定数!$A$6:$A$13,定数!$B$6:$B$13))</f>
        <v>8675.829534824572</v>
      </c>
      <c r="S51" s="41"/>
      <c r="T51" s="42">
        <f t="shared" si="5"/>
        <v>81.000000000000227</v>
      </c>
      <c r="U51" s="42"/>
      <c r="V51" t="str">
        <f t="shared" si="8"/>
        <v/>
      </c>
      <c r="W51">
        <f t="shared" si="2"/>
        <v>0</v>
      </c>
      <c r="X51" s="29">
        <f t="shared" si="6"/>
        <v>232069.51430600643</v>
      </c>
      <c r="Y51" s="30">
        <f t="shared" si="7"/>
        <v>0</v>
      </c>
    </row>
    <row r="52" spans="2:25" ht="15">
      <c r="B52" s="36">
        <v>44</v>
      </c>
      <c r="C52" s="37">
        <f t="shared" si="0"/>
        <v>240745.34384083099</v>
      </c>
      <c r="D52" s="37"/>
      <c r="E52" s="36"/>
      <c r="F52" s="5"/>
      <c r="G52" s="36" t="s">
        <v>45</v>
      </c>
      <c r="H52" s="38">
        <v>104.39</v>
      </c>
      <c r="I52" s="38"/>
      <c r="J52" s="36">
        <v>43</v>
      </c>
      <c r="K52" s="39">
        <f t="shared" si="3"/>
        <v>7222.3603152249298</v>
      </c>
      <c r="L52" s="40"/>
      <c r="M52" s="4">
        <f>IF(J52="","",(K52/J52)/LOOKUP(RIGHT($D$2,3),定数!$A$6:$A$13,定数!$B$6:$B$13))</f>
        <v>1.6796186779592861</v>
      </c>
      <c r="N52" s="36"/>
      <c r="O52" s="5"/>
      <c r="P52" s="38">
        <v>103.85</v>
      </c>
      <c r="Q52" s="38"/>
      <c r="R52" s="41">
        <f>IF(P52="","",T52*M52*LOOKUP(RIGHT($D$2,3),定数!$A$6:$A$13,定数!$B$6:$B$13))</f>
        <v>9069.9408609802504</v>
      </c>
      <c r="S52" s="41"/>
      <c r="T52" s="42">
        <f t="shared" si="5"/>
        <v>54.000000000000625</v>
      </c>
      <c r="U52" s="42"/>
      <c r="V52" t="str">
        <f t="shared" si="8"/>
        <v/>
      </c>
      <c r="W52">
        <f t="shared" si="2"/>
        <v>0</v>
      </c>
      <c r="X52" s="29">
        <f t="shared" si="6"/>
        <v>240745.34384083099</v>
      </c>
      <c r="Y52" s="30">
        <f t="shared" si="7"/>
        <v>0</v>
      </c>
    </row>
    <row r="53" spans="2:25" ht="15">
      <c r="B53" s="36">
        <v>45</v>
      </c>
      <c r="C53" s="37">
        <f t="shared" si="0"/>
        <v>249815.28470181124</v>
      </c>
      <c r="D53" s="37"/>
      <c r="E53" s="36"/>
      <c r="F53" s="5"/>
      <c r="G53" s="36" t="s">
        <v>44</v>
      </c>
      <c r="H53" s="38">
        <v>106.12</v>
      </c>
      <c r="I53" s="38"/>
      <c r="J53" s="36">
        <v>91</v>
      </c>
      <c r="K53" s="39">
        <f t="shared" si="3"/>
        <v>7494.4585410543368</v>
      </c>
      <c r="L53" s="40"/>
      <c r="M53" s="4">
        <f>IF(J53="","",(K53/J53)/LOOKUP(RIGHT($D$2,3),定数!$A$6:$A$13,定数!$B$6:$B$13))</f>
        <v>0.82356687264333373</v>
      </c>
      <c r="N53" s="36"/>
      <c r="O53" s="5"/>
      <c r="P53" s="38">
        <v>107.27</v>
      </c>
      <c r="Q53" s="38"/>
      <c r="R53" s="41">
        <f>IF(P53="","",T53*M53*LOOKUP(RIGHT($D$2,3),定数!$A$6:$A$13,定数!$B$6:$B$13))</f>
        <v>9471.0190353982689</v>
      </c>
      <c r="S53" s="41"/>
      <c r="T53" s="42">
        <f t="shared" si="5"/>
        <v>114.99999999999915</v>
      </c>
      <c r="U53" s="42"/>
      <c r="V53" t="str">
        <f t="shared" si="8"/>
        <v/>
      </c>
      <c r="W53">
        <f t="shared" si="2"/>
        <v>0</v>
      </c>
      <c r="X53" s="29">
        <f t="shared" si="6"/>
        <v>249815.28470181124</v>
      </c>
      <c r="Y53" s="30">
        <f t="shared" si="7"/>
        <v>0</v>
      </c>
    </row>
    <row r="54" spans="2:25" ht="15">
      <c r="B54" s="36">
        <v>46</v>
      </c>
      <c r="C54" s="37">
        <f t="shared" si="0"/>
        <v>259286.3037372095</v>
      </c>
      <c r="D54" s="37"/>
      <c r="E54" s="36"/>
      <c r="F54" s="5"/>
      <c r="G54" s="36" t="s">
        <v>45</v>
      </c>
      <c r="H54" s="38">
        <v>101.15</v>
      </c>
      <c r="I54" s="38"/>
      <c r="J54" s="36">
        <v>89</v>
      </c>
      <c r="K54" s="39">
        <f t="shared" si="3"/>
        <v>7778.5891121162849</v>
      </c>
      <c r="L54" s="40"/>
      <c r="M54" s="4">
        <f>IF(J54="","",(K54/J54)/LOOKUP(RIGHT($D$2,3),定数!$A$6:$A$13,定数!$B$6:$B$13))</f>
        <v>0.87399877664227921</v>
      </c>
      <c r="N54" s="36"/>
      <c r="O54" s="5"/>
      <c r="P54" s="38">
        <v>100.03</v>
      </c>
      <c r="Q54" s="38"/>
      <c r="R54" s="41">
        <f>IF(P54="","",T54*M54*LOOKUP(RIGHT($D$2,3),定数!$A$6:$A$13,定数!$B$6:$B$13))</f>
        <v>9788.7862983935665</v>
      </c>
      <c r="S54" s="41"/>
      <c r="T54" s="42">
        <f t="shared" si="5"/>
        <v>112.00000000000045</v>
      </c>
      <c r="U54" s="42"/>
      <c r="V54" t="str">
        <f t="shared" si="8"/>
        <v/>
      </c>
      <c r="W54">
        <f t="shared" si="2"/>
        <v>0</v>
      </c>
      <c r="X54" s="29">
        <f t="shared" si="6"/>
        <v>259286.3037372095</v>
      </c>
      <c r="Y54" s="30">
        <f t="shared" si="7"/>
        <v>0</v>
      </c>
    </row>
    <row r="55" spans="2:25" ht="15">
      <c r="B55" s="36">
        <v>47</v>
      </c>
      <c r="C55" s="37">
        <f t="shared" si="0"/>
        <v>269075.09003560309</v>
      </c>
      <c r="D55" s="37"/>
      <c r="E55" s="36"/>
      <c r="F55" s="5"/>
      <c r="G55" s="36" t="s">
        <v>45</v>
      </c>
      <c r="H55" s="38">
        <v>101.1</v>
      </c>
      <c r="I55" s="38"/>
      <c r="J55" s="36">
        <v>33</v>
      </c>
      <c r="K55" s="39">
        <f t="shared" si="3"/>
        <v>8072.2527010680924</v>
      </c>
      <c r="L55" s="40"/>
      <c r="M55" s="4">
        <f>IF(J55="","",(K55/J55)/LOOKUP(RIGHT($D$2,3),定数!$A$6:$A$13,定数!$B$6:$B$13))</f>
        <v>2.4461371821418463</v>
      </c>
      <c r="N55" s="36"/>
      <c r="O55" s="5"/>
      <c r="P55" s="38">
        <v>101.1</v>
      </c>
      <c r="Q55" s="38"/>
      <c r="R55" s="41">
        <f>IF(P55="","",T55*M55*LOOKUP(RIGHT($D$2,3),定数!$A$6:$A$13,定数!$B$6:$B$13))</f>
        <v>0</v>
      </c>
      <c r="S55" s="41"/>
      <c r="T55" s="42">
        <f t="shared" si="5"/>
        <v>0</v>
      </c>
      <c r="U55" s="42"/>
      <c r="V55" t="str">
        <f t="shared" si="8"/>
        <v/>
      </c>
      <c r="W55">
        <f t="shared" si="2"/>
        <v>0</v>
      </c>
      <c r="X55" s="29">
        <f t="shared" si="6"/>
        <v>269075.09003560309</v>
      </c>
      <c r="Y55" s="30">
        <f t="shared" si="7"/>
        <v>0</v>
      </c>
    </row>
    <row r="56" spans="2:25" ht="15">
      <c r="B56" s="36">
        <v>48</v>
      </c>
      <c r="C56" s="37">
        <f t="shared" si="0"/>
        <v>269075.09003560309</v>
      </c>
      <c r="D56" s="37"/>
      <c r="E56" s="36"/>
      <c r="F56" s="5"/>
      <c r="G56" s="36" t="s">
        <v>45</v>
      </c>
      <c r="H56" s="38">
        <v>100.41</v>
      </c>
      <c r="I56" s="38"/>
      <c r="J56" s="36">
        <v>69</v>
      </c>
      <c r="K56" s="39">
        <f t="shared" si="3"/>
        <v>8072.2527010680924</v>
      </c>
      <c r="L56" s="40"/>
      <c r="M56" s="4">
        <f>IF(J56="","",(K56/J56)/LOOKUP(RIGHT($D$2,3),定数!$A$6:$A$13,定数!$B$6:$B$13))</f>
        <v>1.1698916958069701</v>
      </c>
      <c r="N56" s="36"/>
      <c r="O56" s="5"/>
      <c r="P56" s="38">
        <v>100.41</v>
      </c>
      <c r="Q56" s="38"/>
      <c r="R56" s="41">
        <f>IF(P56="","",T56*M56*LOOKUP(RIGHT($D$2,3),定数!$A$6:$A$13,定数!$B$6:$B$13))</f>
        <v>0</v>
      </c>
      <c r="S56" s="41"/>
      <c r="T56" s="42">
        <f t="shared" si="5"/>
        <v>0</v>
      </c>
      <c r="U56" s="42"/>
      <c r="V56" t="str">
        <f t="shared" si="8"/>
        <v/>
      </c>
      <c r="W56">
        <f t="shared" si="2"/>
        <v>0</v>
      </c>
      <c r="X56" s="29">
        <f t="shared" si="6"/>
        <v>269075.09003560309</v>
      </c>
      <c r="Y56" s="30">
        <f t="shared" si="7"/>
        <v>0</v>
      </c>
    </row>
    <row r="57" spans="2:25" ht="15">
      <c r="B57" s="36">
        <v>49</v>
      </c>
      <c r="C57" s="37">
        <f t="shared" si="0"/>
        <v>269075.09003560309</v>
      </c>
      <c r="D57" s="37"/>
      <c r="E57" s="36"/>
      <c r="F57" s="5"/>
      <c r="G57" s="36" t="s">
        <v>45</v>
      </c>
      <c r="H57" s="38">
        <v>100.68</v>
      </c>
      <c r="I57" s="38"/>
      <c r="J57" s="36">
        <v>54</v>
      </c>
      <c r="K57" s="39">
        <f t="shared" si="3"/>
        <v>8072.2527010680924</v>
      </c>
      <c r="L57" s="40"/>
      <c r="M57" s="4">
        <f>IF(J57="","",(K57/J57)/LOOKUP(RIGHT($D$2,3),定数!$A$6:$A$13,定数!$B$6:$B$13))</f>
        <v>1.4948616113089059</v>
      </c>
      <c r="N57" s="36"/>
      <c r="O57" s="5"/>
      <c r="P57" s="38">
        <v>100.68</v>
      </c>
      <c r="Q57" s="38"/>
      <c r="R57" s="41">
        <f>IF(P57="","",T57*M57*LOOKUP(RIGHT($D$2,3),定数!$A$6:$A$13,定数!$B$6:$B$13))</f>
        <v>0</v>
      </c>
      <c r="S57" s="41"/>
      <c r="T57" s="42">
        <f t="shared" si="5"/>
        <v>0</v>
      </c>
      <c r="U57" s="42"/>
      <c r="V57" t="str">
        <f t="shared" si="8"/>
        <v/>
      </c>
      <c r="W57">
        <f t="shared" si="2"/>
        <v>0</v>
      </c>
      <c r="X57" s="29">
        <f t="shared" si="6"/>
        <v>269075.09003560309</v>
      </c>
      <c r="Y57" s="30">
        <f t="shared" si="7"/>
        <v>0</v>
      </c>
    </row>
    <row r="58" spans="2:25" ht="15">
      <c r="B58" s="36">
        <v>50</v>
      </c>
      <c r="C58" s="37">
        <f t="shared" si="0"/>
        <v>269075.09003560309</v>
      </c>
      <c r="D58" s="37"/>
      <c r="E58" s="36"/>
      <c r="F58" s="5"/>
      <c r="G58" s="36" t="s">
        <v>44</v>
      </c>
      <c r="H58" s="38">
        <v>112.97</v>
      </c>
      <c r="I58" s="38"/>
      <c r="J58" s="36">
        <v>164</v>
      </c>
      <c r="K58" s="39">
        <f t="shared" si="3"/>
        <v>8072.2527010680924</v>
      </c>
      <c r="L58" s="40"/>
      <c r="M58" s="4">
        <f>IF(J58="","",(K58/J58)/LOOKUP(RIGHT($D$2,3),定数!$A$6:$A$13,定数!$B$6:$B$13))</f>
        <v>0.49221053055293246</v>
      </c>
      <c r="N58" s="36"/>
      <c r="O58" s="5"/>
      <c r="P58" s="38">
        <v>115.04</v>
      </c>
      <c r="Q58" s="38"/>
      <c r="R58" s="41">
        <f>IF(P58="","",T58*M58*LOOKUP(RIGHT($D$2,3),定数!$A$6:$A$13,定数!$B$6:$B$13))</f>
        <v>10188.757982445737</v>
      </c>
      <c r="S58" s="41"/>
      <c r="T58" s="42">
        <f t="shared" si="5"/>
        <v>207.00000000000074</v>
      </c>
      <c r="U58" s="42"/>
      <c r="V58" t="str">
        <f t="shared" si="8"/>
        <v/>
      </c>
      <c r="W58">
        <f t="shared" si="2"/>
        <v>0</v>
      </c>
      <c r="X58" s="29">
        <f t="shared" si="6"/>
        <v>269075.09003560309</v>
      </c>
      <c r="Y58" s="30">
        <f t="shared" si="7"/>
        <v>0</v>
      </c>
    </row>
    <row r="59" spans="2:25" ht="15">
      <c r="B59" s="36">
        <v>51</v>
      </c>
      <c r="C59" s="37">
        <f t="shared" si="0"/>
        <v>279263.84801804886</v>
      </c>
      <c r="D59" s="37"/>
      <c r="E59" s="36"/>
      <c r="F59" s="5"/>
      <c r="G59" s="36" t="s">
        <v>44</v>
      </c>
      <c r="H59" s="38">
        <v>115.47</v>
      </c>
      <c r="I59" s="38"/>
      <c r="J59" s="36">
        <v>49</v>
      </c>
      <c r="K59" s="39">
        <f t="shared" si="3"/>
        <v>8377.9154405414647</v>
      </c>
      <c r="L59" s="40"/>
      <c r="M59" s="4">
        <f>IF(J59="","",(K59/J59)/LOOKUP(RIGHT($D$2,3),定数!$A$6:$A$13,定数!$B$6:$B$13))</f>
        <v>1.7097786613349928</v>
      </c>
      <c r="N59" s="36"/>
      <c r="O59" s="5"/>
      <c r="P59" s="38">
        <v>116.1</v>
      </c>
      <c r="Q59" s="38"/>
      <c r="R59" s="41">
        <f>IF(P59="","",T59*M59*LOOKUP(RIGHT($D$2,3),定数!$A$6:$A$13,定数!$B$6:$B$13))</f>
        <v>10771.605566410377</v>
      </c>
      <c r="S59" s="41"/>
      <c r="T59" s="42">
        <f t="shared" si="5"/>
        <v>62.999999999999545</v>
      </c>
      <c r="U59" s="42"/>
      <c r="V59" t="str">
        <f t="shared" si="8"/>
        <v/>
      </c>
      <c r="W59">
        <f t="shared" si="2"/>
        <v>0</v>
      </c>
      <c r="X59" s="29">
        <f t="shared" si="6"/>
        <v>279263.84801804886</v>
      </c>
      <c r="Y59" s="30">
        <f t="shared" si="7"/>
        <v>0</v>
      </c>
    </row>
    <row r="60" spans="2:25" ht="15">
      <c r="B60" s="36">
        <v>52</v>
      </c>
      <c r="C60" s="37">
        <f t="shared" si="0"/>
        <v>290035.45358445926</v>
      </c>
      <c r="D60" s="37"/>
      <c r="E60" s="36"/>
      <c r="F60" s="5"/>
      <c r="G60" s="36" t="s">
        <v>44</v>
      </c>
      <c r="H60" s="38">
        <v>117.65</v>
      </c>
      <c r="I60" s="38"/>
      <c r="J60" s="36">
        <v>70</v>
      </c>
      <c r="K60" s="39">
        <f t="shared" si="3"/>
        <v>8701.063607533777</v>
      </c>
      <c r="L60" s="40"/>
      <c r="M60" s="4">
        <f>IF(J60="","",(K60/J60)/LOOKUP(RIGHT($D$2,3),定数!$A$6:$A$13,定数!$B$6:$B$13))</f>
        <v>1.2430090867905397</v>
      </c>
      <c r="N60" s="36"/>
      <c r="O60" s="5"/>
      <c r="P60" s="38">
        <v>117.65</v>
      </c>
      <c r="Q60" s="38"/>
      <c r="R60" s="41">
        <f>IF(P60="","",T60*M60*LOOKUP(RIGHT($D$2,3),定数!$A$6:$A$13,定数!$B$6:$B$13))</f>
        <v>0</v>
      </c>
      <c r="S60" s="41"/>
      <c r="T60" s="42">
        <f t="shared" si="5"/>
        <v>0</v>
      </c>
      <c r="U60" s="42"/>
      <c r="V60" t="str">
        <f t="shared" si="8"/>
        <v/>
      </c>
      <c r="W60">
        <f t="shared" si="2"/>
        <v>0</v>
      </c>
      <c r="X60" s="29">
        <f t="shared" si="6"/>
        <v>290035.45358445926</v>
      </c>
      <c r="Y60" s="30">
        <f t="shared" si="7"/>
        <v>0</v>
      </c>
    </row>
    <row r="61" spans="2:25" ht="15">
      <c r="B61" s="36">
        <v>53</v>
      </c>
      <c r="C61" s="37">
        <f t="shared" si="0"/>
        <v>290035.45358445926</v>
      </c>
      <c r="D61" s="37"/>
      <c r="E61" s="36"/>
      <c r="F61" s="5"/>
      <c r="G61" s="36" t="s">
        <v>45</v>
      </c>
      <c r="H61" s="38">
        <v>114.15</v>
      </c>
      <c r="I61" s="38"/>
      <c r="J61" s="36">
        <v>130</v>
      </c>
      <c r="K61" s="39">
        <f t="shared" si="3"/>
        <v>8701.063607533777</v>
      </c>
      <c r="L61" s="40"/>
      <c r="M61" s="4">
        <f>IF(J61="","",(K61/J61)/LOOKUP(RIGHT($D$2,3),定数!$A$6:$A$13,定数!$B$6:$B$13))</f>
        <v>0.669312585194906</v>
      </c>
      <c r="N61" s="36"/>
      <c r="O61" s="5"/>
      <c r="P61" s="38">
        <v>114.15</v>
      </c>
      <c r="Q61" s="38"/>
      <c r="R61" s="41">
        <f>IF(P61="","",T61*M61*LOOKUP(RIGHT($D$2,3),定数!$A$6:$A$13,定数!$B$6:$B$13))</f>
        <v>0</v>
      </c>
      <c r="S61" s="41"/>
      <c r="T61" s="42">
        <f t="shared" si="5"/>
        <v>0</v>
      </c>
      <c r="U61" s="42"/>
      <c r="V61" t="str">
        <f t="shared" si="8"/>
        <v/>
      </c>
      <c r="W61">
        <f t="shared" si="2"/>
        <v>0</v>
      </c>
      <c r="X61" s="29">
        <f t="shared" si="6"/>
        <v>290035.45358445926</v>
      </c>
      <c r="Y61" s="30">
        <f t="shared" si="7"/>
        <v>0</v>
      </c>
    </row>
    <row r="62" spans="2:25" ht="15">
      <c r="B62" s="36">
        <v>54</v>
      </c>
      <c r="C62" s="37">
        <f t="shared" si="0"/>
        <v>290035.45358445926</v>
      </c>
      <c r="D62" s="37"/>
      <c r="E62" s="36"/>
      <c r="F62" s="5"/>
      <c r="G62" s="36" t="s">
        <v>45</v>
      </c>
      <c r="H62" s="38">
        <v>113.16</v>
      </c>
      <c r="I62" s="38"/>
      <c r="J62" s="36">
        <v>170</v>
      </c>
      <c r="K62" s="39">
        <f t="shared" si="3"/>
        <v>8701.063607533777</v>
      </c>
      <c r="L62" s="40"/>
      <c r="M62" s="4">
        <f>IF(J62="","",(K62/J62)/LOOKUP(RIGHT($D$2,3),定数!$A$6:$A$13,定数!$B$6:$B$13))</f>
        <v>0.51182727103139869</v>
      </c>
      <c r="N62" s="36"/>
      <c r="O62" s="5"/>
      <c r="P62" s="38">
        <v>114.88</v>
      </c>
      <c r="Q62" s="38"/>
      <c r="R62" s="41">
        <f>IF(P62="","",T62*M62*LOOKUP(RIGHT($D$2,3),定数!$A$6:$A$13,定数!$B$6:$B$13))</f>
        <v>-8803.4290617400511</v>
      </c>
      <c r="S62" s="41"/>
      <c r="T62" s="42">
        <f t="shared" si="5"/>
        <v>-171.99999999999989</v>
      </c>
      <c r="U62" s="42"/>
      <c r="V62" t="str">
        <f t="shared" si="8"/>
        <v/>
      </c>
      <c r="W62">
        <f t="shared" si="2"/>
        <v>1</v>
      </c>
      <c r="X62" s="29">
        <f t="shared" si="6"/>
        <v>290035.45358445926</v>
      </c>
      <c r="Y62" s="30">
        <f t="shared" si="7"/>
        <v>0</v>
      </c>
    </row>
    <row r="63" spans="2:25" ht="15">
      <c r="B63" s="36">
        <v>55</v>
      </c>
      <c r="C63" s="37">
        <f t="shared" si="0"/>
        <v>281232.02452271921</v>
      </c>
      <c r="D63" s="37"/>
      <c r="E63" s="36"/>
      <c r="F63" s="5"/>
      <c r="G63" s="36" t="s">
        <v>45</v>
      </c>
      <c r="H63" s="38">
        <v>112.03</v>
      </c>
      <c r="I63" s="38"/>
      <c r="J63" s="36">
        <v>108</v>
      </c>
      <c r="K63" s="39">
        <f t="shared" si="3"/>
        <v>8436.9607356815759</v>
      </c>
      <c r="L63" s="40"/>
      <c r="M63" s="4">
        <f>IF(J63="","",(K63/J63)/LOOKUP(RIGHT($D$2,3),定数!$A$6:$A$13,定数!$B$6:$B$13))</f>
        <v>0.78120006811866449</v>
      </c>
      <c r="N63" s="36"/>
      <c r="O63" s="5"/>
      <c r="P63" s="38">
        <v>113.13</v>
      </c>
      <c r="Q63" s="38"/>
      <c r="R63" s="41">
        <f>IF(P63="","",T63*M63*LOOKUP(RIGHT($D$2,3),定数!$A$6:$A$13,定数!$B$6:$B$13))</f>
        <v>-8593.2007493052661</v>
      </c>
      <c r="S63" s="41"/>
      <c r="T63" s="42">
        <f t="shared" si="5"/>
        <v>-109.99999999999943</v>
      </c>
      <c r="U63" s="42"/>
      <c r="V63" t="str">
        <f t="shared" si="8"/>
        <v/>
      </c>
      <c r="W63">
        <f t="shared" si="2"/>
        <v>2</v>
      </c>
      <c r="X63" s="29">
        <f t="shared" si="6"/>
        <v>290035.45358445926</v>
      </c>
      <c r="Y63" s="30">
        <f t="shared" si="7"/>
        <v>3.0352941176470583E-2</v>
      </c>
    </row>
    <row r="64" spans="2:25" ht="15">
      <c r="B64" s="36">
        <v>56</v>
      </c>
      <c r="C64" s="37">
        <f t="shared" si="0"/>
        <v>272638.82377341395</v>
      </c>
      <c r="D64" s="37"/>
      <c r="E64" s="36"/>
      <c r="F64" s="5"/>
      <c r="G64" s="36" t="s">
        <v>44</v>
      </c>
      <c r="H64" s="38">
        <v>114.13</v>
      </c>
      <c r="I64" s="38"/>
      <c r="J64" s="36">
        <v>42</v>
      </c>
      <c r="K64" s="39">
        <f t="shared" si="3"/>
        <v>8179.1647132024182</v>
      </c>
      <c r="L64" s="40"/>
      <c r="M64" s="4">
        <f>IF(J64="","",(K64/J64)/LOOKUP(RIGHT($D$2,3),定数!$A$6:$A$13,定数!$B$6:$B$13))</f>
        <v>1.9474201698100995</v>
      </c>
      <c r="N64" s="36"/>
      <c r="O64" s="5"/>
      <c r="P64" s="38">
        <v>114.66</v>
      </c>
      <c r="Q64" s="38"/>
      <c r="R64" s="41">
        <f>IF(P64="","",T64*M64*LOOKUP(RIGHT($D$2,3),定数!$A$6:$A$13,定数!$B$6:$B$13))</f>
        <v>10321.32689999355</v>
      </c>
      <c r="S64" s="41"/>
      <c r="T64" s="42">
        <f t="shared" si="5"/>
        <v>53.000000000000114</v>
      </c>
      <c r="U64" s="42"/>
      <c r="V64" t="str">
        <f t="shared" si="8"/>
        <v/>
      </c>
      <c r="W64">
        <f t="shared" si="2"/>
        <v>0</v>
      </c>
      <c r="X64" s="29">
        <f t="shared" si="6"/>
        <v>290035.45358445926</v>
      </c>
      <c r="Y64" s="30">
        <f t="shared" si="7"/>
        <v>5.9981045751633766E-2</v>
      </c>
    </row>
    <row r="65" spans="2:25" ht="15">
      <c r="B65" s="36">
        <v>57</v>
      </c>
      <c r="C65" s="37">
        <f t="shared" si="0"/>
        <v>282960.15067340748</v>
      </c>
      <c r="D65" s="37"/>
      <c r="E65" s="36"/>
      <c r="F65" s="5"/>
      <c r="G65" s="36" t="s">
        <v>45</v>
      </c>
      <c r="H65" s="38">
        <v>110.61</v>
      </c>
      <c r="I65" s="38"/>
      <c r="J65" s="36">
        <v>69</v>
      </c>
      <c r="K65" s="39">
        <f t="shared" si="3"/>
        <v>8488.804520202224</v>
      </c>
      <c r="L65" s="40"/>
      <c r="M65" s="4">
        <f>IF(J65="","",(K65/J65)/LOOKUP(RIGHT($D$2,3),定数!$A$6:$A$13,定数!$B$6:$B$13))</f>
        <v>1.230261524666989</v>
      </c>
      <c r="N65" s="36"/>
      <c r="O65" s="5"/>
      <c r="P65" s="38">
        <v>110.61</v>
      </c>
      <c r="Q65" s="38"/>
      <c r="R65" s="41">
        <f>IF(P65="","",T65*M65*LOOKUP(RIGHT($D$2,3),定数!$A$6:$A$13,定数!$B$6:$B$13))</f>
        <v>0</v>
      </c>
      <c r="S65" s="41"/>
      <c r="T65" s="42">
        <f t="shared" si="5"/>
        <v>0</v>
      </c>
      <c r="U65" s="42"/>
      <c r="V65" t="str">
        <f t="shared" si="8"/>
        <v/>
      </c>
      <c r="W65">
        <f t="shared" si="2"/>
        <v>0</v>
      </c>
      <c r="X65" s="29">
        <f t="shared" si="6"/>
        <v>290035.45358445926</v>
      </c>
      <c r="Y65" s="30">
        <f t="shared" si="7"/>
        <v>2.4394613912231411E-2</v>
      </c>
    </row>
    <row r="66" spans="2:25" ht="15">
      <c r="B66" s="36">
        <v>58</v>
      </c>
      <c r="C66" s="37">
        <f t="shared" si="0"/>
        <v>282960.15067340748</v>
      </c>
      <c r="D66" s="37"/>
      <c r="E66" s="36"/>
      <c r="F66" s="5"/>
      <c r="G66" s="36" t="s">
        <v>44</v>
      </c>
      <c r="H66" s="38">
        <v>111.36</v>
      </c>
      <c r="I66" s="38"/>
      <c r="J66" s="36">
        <v>26</v>
      </c>
      <c r="K66" s="39">
        <f t="shared" si="3"/>
        <v>8488.804520202224</v>
      </c>
      <c r="L66" s="40"/>
      <c r="M66" s="4">
        <f>IF(J66="","",(K66/J66)/LOOKUP(RIGHT($D$2,3),定数!$A$6:$A$13,定数!$B$6:$B$13))</f>
        <v>3.2649248154623938</v>
      </c>
      <c r="N66" s="36"/>
      <c r="O66" s="5"/>
      <c r="P66" s="38">
        <v>111.36</v>
      </c>
      <c r="Q66" s="38"/>
      <c r="R66" s="41">
        <f>IF(P66="","",T66*M66*LOOKUP(RIGHT($D$2,3),定数!$A$6:$A$13,定数!$B$6:$B$13))</f>
        <v>0</v>
      </c>
      <c r="S66" s="41"/>
      <c r="T66" s="42">
        <f t="shared" si="5"/>
        <v>0</v>
      </c>
      <c r="U66" s="42"/>
      <c r="V66" t="str">
        <f t="shared" si="8"/>
        <v/>
      </c>
      <c r="W66">
        <f t="shared" si="2"/>
        <v>0</v>
      </c>
      <c r="X66" s="29">
        <f t="shared" si="6"/>
        <v>290035.45358445926</v>
      </c>
      <c r="Y66" s="30">
        <f t="shared" si="7"/>
        <v>2.4394613912231411E-2</v>
      </c>
    </row>
    <row r="67" spans="2:25" ht="15">
      <c r="B67" s="36">
        <v>59</v>
      </c>
      <c r="C67" s="37">
        <f t="shared" si="0"/>
        <v>282960.15067340748</v>
      </c>
      <c r="D67" s="37"/>
      <c r="E67" s="36"/>
      <c r="F67" s="5"/>
      <c r="G67" s="36" t="s">
        <v>44</v>
      </c>
      <c r="H67" s="38">
        <v>112.64</v>
      </c>
      <c r="I67" s="38"/>
      <c r="J67" s="36">
        <v>49</v>
      </c>
      <c r="K67" s="39">
        <f t="shared" si="3"/>
        <v>8488.804520202224</v>
      </c>
      <c r="L67" s="40"/>
      <c r="M67" s="4">
        <f>IF(J67="","",(K67/J67)/LOOKUP(RIGHT($D$2,3),定数!$A$6:$A$13,定数!$B$6:$B$13))</f>
        <v>1.7324090857555559</v>
      </c>
      <c r="N67" s="36"/>
      <c r="O67" s="5"/>
      <c r="P67" s="38">
        <v>112.64</v>
      </c>
      <c r="Q67" s="38"/>
      <c r="R67" s="41">
        <f>IF(P67="","",T67*M67*LOOKUP(RIGHT($D$2,3),定数!$A$6:$A$13,定数!$B$6:$B$13))</f>
        <v>0</v>
      </c>
      <c r="S67" s="41"/>
      <c r="T67" s="42">
        <f t="shared" si="5"/>
        <v>0</v>
      </c>
      <c r="U67" s="42"/>
      <c r="V67" t="str">
        <f t="shared" si="8"/>
        <v/>
      </c>
      <c r="W67">
        <f t="shared" si="2"/>
        <v>0</v>
      </c>
      <c r="X67" s="29">
        <f t="shared" si="6"/>
        <v>290035.45358445926</v>
      </c>
      <c r="Y67" s="30">
        <f t="shared" si="7"/>
        <v>2.4394613912231411E-2</v>
      </c>
    </row>
    <row r="68" spans="2:25" ht="15">
      <c r="B68" s="36">
        <v>60</v>
      </c>
      <c r="C68" s="37">
        <f t="shared" si="0"/>
        <v>282960.15067340748</v>
      </c>
      <c r="D68" s="37"/>
      <c r="E68" s="36"/>
      <c r="F68" s="5"/>
      <c r="G68" s="36" t="s">
        <v>45</v>
      </c>
      <c r="H68" s="38">
        <v>110.74</v>
      </c>
      <c r="I68" s="38"/>
      <c r="J68" s="36">
        <v>47</v>
      </c>
      <c r="K68" s="39">
        <f t="shared" si="3"/>
        <v>8488.804520202224</v>
      </c>
      <c r="L68" s="40"/>
      <c r="M68" s="4">
        <f>IF(J68="","",(K68/J68)/LOOKUP(RIGHT($D$2,3),定数!$A$6:$A$13,定数!$B$6:$B$13))</f>
        <v>1.8061286213196219</v>
      </c>
      <c r="N68" s="36"/>
      <c r="O68" s="5"/>
      <c r="P68" s="38">
        <v>111.23</v>
      </c>
      <c r="Q68" s="38"/>
      <c r="R68" s="41">
        <f>IF(P68="","",T68*M68*LOOKUP(RIGHT($D$2,3),定数!$A$6:$A$13,定数!$B$6:$B$13))</f>
        <v>-8850.0302444663121</v>
      </c>
      <c r="S68" s="41"/>
      <c r="T68" s="42">
        <f t="shared" si="5"/>
        <v>-49.000000000000909</v>
      </c>
      <c r="U68" s="42"/>
      <c r="V68" t="str">
        <f t="shared" si="8"/>
        <v/>
      </c>
      <c r="W68">
        <f t="shared" si="2"/>
        <v>1</v>
      </c>
      <c r="X68" s="29">
        <f t="shared" si="6"/>
        <v>290035.45358445926</v>
      </c>
      <c r="Y68" s="30">
        <f t="shared" si="7"/>
        <v>2.4394613912231411E-2</v>
      </c>
    </row>
    <row r="69" spans="2:25" ht="15">
      <c r="B69" s="36">
        <v>61</v>
      </c>
      <c r="C69" s="37">
        <f t="shared" si="0"/>
        <v>274110.12042894115</v>
      </c>
      <c r="D69" s="37"/>
      <c r="E69" s="36"/>
      <c r="F69" s="5"/>
      <c r="G69" s="36" t="s">
        <v>45</v>
      </c>
      <c r="H69" s="38">
        <v>110.46</v>
      </c>
      <c r="I69" s="38"/>
      <c r="J69" s="36">
        <v>58</v>
      </c>
      <c r="K69" s="39">
        <f t="shared" si="3"/>
        <v>8223.3036128682343</v>
      </c>
      <c r="L69" s="40"/>
      <c r="M69" s="4">
        <f>IF(J69="","",(K69/J69)/LOOKUP(RIGHT($D$2,3),定数!$A$6:$A$13,定数!$B$6:$B$13))</f>
        <v>1.4178109677359023</v>
      </c>
      <c r="N69" s="36"/>
      <c r="O69" s="5"/>
      <c r="P69" s="38">
        <v>109.73</v>
      </c>
      <c r="Q69" s="38"/>
      <c r="R69" s="41">
        <f>IF(P69="","",T69*M69*LOOKUP(RIGHT($D$2,3),定数!$A$6:$A$13,定数!$B$6:$B$13))</f>
        <v>10350.020064471941</v>
      </c>
      <c r="S69" s="41"/>
      <c r="T69" s="42">
        <f t="shared" si="5"/>
        <v>72.999999999998977</v>
      </c>
      <c r="U69" s="42"/>
      <c r="V69" t="str">
        <f t="shared" si="8"/>
        <v/>
      </c>
      <c r="W69">
        <f t="shared" si="2"/>
        <v>0</v>
      </c>
      <c r="X69" s="29">
        <f t="shared" si="6"/>
        <v>290035.45358445926</v>
      </c>
      <c r="Y69" s="30">
        <f t="shared" si="7"/>
        <v>5.4908229179232437E-2</v>
      </c>
    </row>
    <row r="70" spans="2:25" ht="15">
      <c r="B70" s="36">
        <v>62</v>
      </c>
      <c r="C70" s="37">
        <f t="shared" si="0"/>
        <v>284460.14049341308</v>
      </c>
      <c r="D70" s="37"/>
      <c r="E70" s="36"/>
      <c r="F70" s="5"/>
      <c r="G70" s="36" t="s">
        <v>45</v>
      </c>
      <c r="H70" s="38">
        <v>109.71</v>
      </c>
      <c r="I70" s="38"/>
      <c r="J70" s="36">
        <v>28</v>
      </c>
      <c r="K70" s="39">
        <f t="shared" si="3"/>
        <v>8533.8042148023924</v>
      </c>
      <c r="L70" s="40"/>
      <c r="M70" s="4">
        <f>IF(J70="","",(K70/J70)/LOOKUP(RIGHT($D$2,3),定数!$A$6:$A$13,定数!$B$6:$B$13))</f>
        <v>3.047787219572283</v>
      </c>
      <c r="N70" s="36"/>
      <c r="O70" s="5"/>
      <c r="P70" s="38">
        <v>109.71</v>
      </c>
      <c r="Q70" s="38"/>
      <c r="R70" s="41">
        <f>IF(P70="","",T70*M70*LOOKUP(RIGHT($D$2,3),定数!$A$6:$A$13,定数!$B$6:$B$13))</f>
        <v>0</v>
      </c>
      <c r="S70" s="41"/>
      <c r="T70" s="42">
        <f t="shared" si="5"/>
        <v>0</v>
      </c>
      <c r="U70" s="42"/>
      <c r="V70" t="str">
        <f t="shared" si="8"/>
        <v/>
      </c>
      <c r="W70">
        <f t="shared" si="2"/>
        <v>0</v>
      </c>
      <c r="X70" s="29">
        <f t="shared" si="6"/>
        <v>290035.45358445926</v>
      </c>
      <c r="Y70" s="30">
        <f t="shared" si="7"/>
        <v>1.9222867487897033E-2</v>
      </c>
    </row>
    <row r="71" spans="2:25" ht="15">
      <c r="B71" s="36">
        <v>63</v>
      </c>
      <c r="C71" s="37">
        <f t="shared" si="0"/>
        <v>284460.14049341308</v>
      </c>
      <c r="D71" s="37"/>
      <c r="E71" s="36"/>
      <c r="F71" s="5"/>
      <c r="G71" s="36" t="s">
        <v>45</v>
      </c>
      <c r="H71" s="38">
        <v>109.93</v>
      </c>
      <c r="I71" s="38"/>
      <c r="J71" s="36">
        <v>32</v>
      </c>
      <c r="K71" s="39">
        <f t="shared" si="3"/>
        <v>8533.8042148023924</v>
      </c>
      <c r="L71" s="40"/>
      <c r="M71" s="4">
        <f>IF(J71="","",(K71/J71)/LOOKUP(RIGHT($D$2,3),定数!$A$6:$A$13,定数!$B$6:$B$13))</f>
        <v>2.6668138171257478</v>
      </c>
      <c r="N71" s="36"/>
      <c r="O71" s="5"/>
      <c r="P71" s="38">
        <v>110.27</v>
      </c>
      <c r="Q71" s="38"/>
      <c r="R71" s="41">
        <f>IF(P71="","",T71*M71*LOOKUP(RIGHT($D$2,3),定数!$A$6:$A$13,定数!$B$6:$B$13))</f>
        <v>-9067.1669782272547</v>
      </c>
      <c r="S71" s="41"/>
      <c r="T71" s="42">
        <f t="shared" si="5"/>
        <v>-33.99999999999892</v>
      </c>
      <c r="U71" s="42"/>
      <c r="V71" t="str">
        <f t="shared" si="8"/>
        <v/>
      </c>
      <c r="W71">
        <f t="shared" si="2"/>
        <v>1</v>
      </c>
      <c r="X71" s="29">
        <f t="shared" si="6"/>
        <v>290035.45358445926</v>
      </c>
      <c r="Y71" s="30">
        <f t="shared" si="7"/>
        <v>1.9222867487897033E-2</v>
      </c>
    </row>
    <row r="72" spans="2:25" ht="15">
      <c r="B72" s="36">
        <v>64</v>
      </c>
      <c r="C72" s="37">
        <f t="shared" si="0"/>
        <v>275392.97351518582</v>
      </c>
      <c r="D72" s="37"/>
      <c r="E72" s="36"/>
      <c r="F72" s="5"/>
      <c r="G72" s="36" t="s">
        <v>44</v>
      </c>
      <c r="H72" s="38">
        <v>111.41</v>
      </c>
      <c r="I72" s="38"/>
      <c r="J72" s="36">
        <v>24</v>
      </c>
      <c r="K72" s="39">
        <f t="shared" si="3"/>
        <v>8261.7892054555741</v>
      </c>
      <c r="L72" s="40"/>
      <c r="M72" s="4">
        <f>IF(J72="","",(K72/J72)/LOOKUP(RIGHT($D$2,3),定数!$A$6:$A$13,定数!$B$6:$B$13))</f>
        <v>3.4424121689398226</v>
      </c>
      <c r="N72" s="36"/>
      <c r="O72" s="5"/>
      <c r="P72" s="38">
        <v>111.69</v>
      </c>
      <c r="Q72" s="38"/>
      <c r="R72" s="41">
        <f>IF(P72="","",T72*M72*LOOKUP(RIGHT($D$2,3),定数!$A$6:$A$13,定数!$B$6:$B$13))</f>
        <v>9638.7540730315413</v>
      </c>
      <c r="S72" s="41"/>
      <c r="T72" s="42">
        <f t="shared" si="5"/>
        <v>28.000000000000114</v>
      </c>
      <c r="U72" s="42"/>
      <c r="V72" t="str">
        <f t="shared" si="8"/>
        <v/>
      </c>
      <c r="W72">
        <f t="shared" si="2"/>
        <v>0</v>
      </c>
      <c r="X72" s="29">
        <f t="shared" si="6"/>
        <v>290035.45358445926</v>
      </c>
      <c r="Y72" s="30">
        <f t="shared" si="7"/>
        <v>5.0485138586719436E-2</v>
      </c>
    </row>
    <row r="73" spans="2:25" ht="15">
      <c r="B73" s="36">
        <v>65</v>
      </c>
      <c r="C73" s="37">
        <f t="shared" si="0"/>
        <v>285031.72758821736</v>
      </c>
      <c r="D73" s="37"/>
      <c r="E73" s="36"/>
      <c r="F73" s="5"/>
      <c r="G73" s="36" t="s">
        <v>44</v>
      </c>
      <c r="H73" s="38">
        <v>112.93</v>
      </c>
      <c r="I73" s="38"/>
      <c r="J73" s="36">
        <v>112</v>
      </c>
      <c r="K73" s="39">
        <f t="shared" si="3"/>
        <v>8550.9518276465205</v>
      </c>
      <c r="L73" s="40"/>
      <c r="M73" s="4">
        <f>IF(J73="","",(K73/J73)/LOOKUP(RIGHT($D$2,3),定数!$A$6:$A$13,定数!$B$6:$B$13))</f>
        <v>0.76347784175415356</v>
      </c>
      <c r="N73" s="36"/>
      <c r="O73" s="5"/>
      <c r="P73" s="38">
        <v>114.33</v>
      </c>
      <c r="Q73" s="38"/>
      <c r="R73" s="41">
        <f>IF(P73="","",T73*M73*LOOKUP(RIGHT($D$2,3),定数!$A$6:$A$13,定数!$B$6:$B$13))</f>
        <v>10688.689784558084</v>
      </c>
      <c r="S73" s="41"/>
      <c r="T73" s="42">
        <f t="shared" si="5"/>
        <v>139.99999999999915</v>
      </c>
      <c r="U73" s="42"/>
      <c r="V73" t="str">
        <f t="shared" si="8"/>
        <v/>
      </c>
      <c r="W73">
        <f t="shared" si="2"/>
        <v>0</v>
      </c>
      <c r="X73" s="29">
        <f t="shared" si="6"/>
        <v>290035.45358445926</v>
      </c>
      <c r="Y73" s="30">
        <f t="shared" si="7"/>
        <v>1.7252118437254493E-2</v>
      </c>
    </row>
    <row r="74" spans="2:25" ht="15">
      <c r="B74" s="36">
        <v>66</v>
      </c>
      <c r="C74" s="37">
        <f t="shared" ref="C74:C108" si="9">IF(R73="","",C73+R73)</f>
        <v>295720.41737277544</v>
      </c>
      <c r="D74" s="37"/>
      <c r="E74" s="36"/>
      <c r="F74" s="5"/>
      <c r="G74" s="36" t="s">
        <v>44</v>
      </c>
      <c r="H74" s="38">
        <v>113.52</v>
      </c>
      <c r="I74" s="38"/>
      <c r="J74" s="36">
        <v>39</v>
      </c>
      <c r="K74" s="39">
        <f t="shared" si="3"/>
        <v>8871.6125211832623</v>
      </c>
      <c r="L74" s="40"/>
      <c r="M74" s="4">
        <f>IF(J74="","",(K74/J74)/LOOKUP(RIGHT($D$2,3),定数!$A$6:$A$13,定数!$B$6:$B$13))</f>
        <v>2.2747724413290418</v>
      </c>
      <c r="N74" s="36"/>
      <c r="O74" s="5"/>
      <c r="P74" s="38">
        <v>114</v>
      </c>
      <c r="Q74" s="38"/>
      <c r="R74" s="41">
        <f>IF(P74="","",T74*M74*LOOKUP(RIGHT($D$2,3),定数!$A$6:$A$13,定数!$B$6:$B$13))</f>
        <v>10918.907718379491</v>
      </c>
      <c r="S74" s="41"/>
      <c r="T74" s="42">
        <f t="shared" si="5"/>
        <v>48.000000000000398</v>
      </c>
      <c r="U74" s="42"/>
      <c r="V74" t="str">
        <f t="shared" si="8"/>
        <v/>
      </c>
      <c r="W74">
        <f t="shared" si="8"/>
        <v>0</v>
      </c>
      <c r="X74" s="29">
        <f t="shared" si="6"/>
        <v>295720.41737277544</v>
      </c>
      <c r="Y74" s="30">
        <f t="shared" si="7"/>
        <v>0</v>
      </c>
    </row>
    <row r="75" spans="2:25" ht="15">
      <c r="B75" s="36">
        <v>67</v>
      </c>
      <c r="C75" s="37">
        <f t="shared" si="9"/>
        <v>306639.32509115495</v>
      </c>
      <c r="D75" s="37"/>
      <c r="E75" s="36"/>
      <c r="F75" s="5"/>
      <c r="G75" s="36" t="s">
        <v>45</v>
      </c>
      <c r="H75" s="38">
        <v>111.99</v>
      </c>
      <c r="I75" s="38"/>
      <c r="J75" s="36">
        <v>41</v>
      </c>
      <c r="K75" s="39">
        <f t="shared" ref="K75:K108" si="10">IF(J75="","",C75*0.03)</f>
        <v>9199.179752734648</v>
      </c>
      <c r="L75" s="40"/>
      <c r="M75" s="4">
        <f>IF(J75="","",(K75/J75)/LOOKUP(RIGHT($D$2,3),定数!$A$6:$A$13,定数!$B$6:$B$13))</f>
        <v>2.2437023787157679</v>
      </c>
      <c r="N75" s="36"/>
      <c r="O75" s="5"/>
      <c r="P75" s="38">
        <v>111.48</v>
      </c>
      <c r="Q75" s="38"/>
      <c r="R75" s="41">
        <f>IF(P75="","",T75*M75*LOOKUP(RIGHT($D$2,3),定数!$A$6:$A$13,定数!$B$6:$B$13))</f>
        <v>11442.882131450213</v>
      </c>
      <c r="S75" s="41"/>
      <c r="T75" s="42">
        <f t="shared" si="5"/>
        <v>50.999999999999091</v>
      </c>
      <c r="U75" s="42"/>
      <c r="V75" t="str">
        <f t="shared" ref="V75:W90" si="11">IF(S75&lt;&gt;"",IF(S75&lt;0,1+V74,0),"")</f>
        <v/>
      </c>
      <c r="W75">
        <f t="shared" si="11"/>
        <v>0</v>
      </c>
      <c r="X75" s="29">
        <f t="shared" si="6"/>
        <v>306639.32509115495</v>
      </c>
      <c r="Y75" s="30">
        <f t="shared" si="7"/>
        <v>0</v>
      </c>
    </row>
    <row r="76" spans="2:25" ht="15">
      <c r="B76" s="36">
        <v>68</v>
      </c>
      <c r="C76" s="37">
        <f t="shared" si="9"/>
        <v>318082.20722260518</v>
      </c>
      <c r="D76" s="37"/>
      <c r="E76" s="36"/>
      <c r="F76" s="5"/>
      <c r="G76" s="36" t="s">
        <v>45</v>
      </c>
      <c r="H76" s="38">
        <v>110.47</v>
      </c>
      <c r="I76" s="38"/>
      <c r="J76" s="36">
        <v>43</v>
      </c>
      <c r="K76" s="39">
        <f t="shared" si="10"/>
        <v>9542.4662166781545</v>
      </c>
      <c r="L76" s="40"/>
      <c r="M76" s="4">
        <f>IF(J76="","",(K76/J76)/LOOKUP(RIGHT($D$2,3),定数!$A$6:$A$13,定数!$B$6:$B$13))</f>
        <v>2.2191781899251519</v>
      </c>
      <c r="N76" s="36"/>
      <c r="O76" s="5"/>
      <c r="P76" s="38">
        <v>109.92</v>
      </c>
      <c r="Q76" s="38"/>
      <c r="R76" s="41">
        <f>IF(P76="","",T76*M76*LOOKUP(RIGHT($D$2,3),定数!$A$6:$A$13,定数!$B$6:$B$13))</f>
        <v>12205.480044588272</v>
      </c>
      <c r="S76" s="41"/>
      <c r="T76" s="42">
        <f t="shared" ref="T76:T108" si="12">IF(P76="","",IF(G76="買",(P76-H76),(H76-P76))*IF(RIGHT($D$2,3)="JPY",100,10000))</f>
        <v>54.999999999999716</v>
      </c>
      <c r="U76" s="42"/>
      <c r="V76" t="str">
        <f t="shared" si="11"/>
        <v/>
      </c>
      <c r="W76">
        <f t="shared" si="11"/>
        <v>0</v>
      </c>
      <c r="X76" s="29">
        <f t="shared" ref="X76:X108" si="13">IF(C76&lt;&gt;"",MAX(X75,C76),"")</f>
        <v>318082.20722260518</v>
      </c>
      <c r="Y76" s="30">
        <f t="shared" ref="Y76:Y108" si="14">IF(X76&lt;&gt;"",1-(C76/X76),"")</f>
        <v>0</v>
      </c>
    </row>
    <row r="77" spans="2:25" ht="15">
      <c r="B77" s="36">
        <v>69</v>
      </c>
      <c r="C77" s="37">
        <f t="shared" si="9"/>
        <v>330287.68726719345</v>
      </c>
      <c r="D77" s="37"/>
      <c r="E77" s="36"/>
      <c r="F77" s="5"/>
      <c r="G77" s="36" t="s">
        <v>45</v>
      </c>
      <c r="H77" s="38">
        <v>109.15</v>
      </c>
      <c r="I77" s="38"/>
      <c r="J77" s="36">
        <v>29</v>
      </c>
      <c r="K77" s="39">
        <f t="shared" si="10"/>
        <v>9908.6306180158026</v>
      </c>
      <c r="L77" s="40"/>
      <c r="M77" s="4">
        <f>IF(J77="","",(K77/J77)/LOOKUP(RIGHT($D$2,3),定数!$A$6:$A$13,定数!$B$6:$B$13))</f>
        <v>3.4167691786261387</v>
      </c>
      <c r="N77" s="36"/>
      <c r="O77" s="5"/>
      <c r="P77" s="38">
        <v>109.46</v>
      </c>
      <c r="Q77" s="38"/>
      <c r="R77" s="41">
        <f>IF(P77="","",T77*M77*LOOKUP(RIGHT($D$2,3),定数!$A$6:$A$13,定数!$B$6:$B$13))</f>
        <v>-10591.984453740622</v>
      </c>
      <c r="S77" s="41"/>
      <c r="T77" s="42">
        <f t="shared" si="12"/>
        <v>-30.999999999998806</v>
      </c>
      <c r="U77" s="42"/>
      <c r="V77" t="str">
        <f t="shared" si="11"/>
        <v/>
      </c>
      <c r="W77">
        <f t="shared" si="11"/>
        <v>1</v>
      </c>
      <c r="X77" s="29">
        <f t="shared" si="13"/>
        <v>330287.68726719345</v>
      </c>
      <c r="Y77" s="30">
        <f t="shared" si="14"/>
        <v>0</v>
      </c>
    </row>
    <row r="78" spans="2:25" ht="15">
      <c r="B78" s="36">
        <v>70</v>
      </c>
      <c r="C78" s="37">
        <f t="shared" si="9"/>
        <v>319695.70281345281</v>
      </c>
      <c r="D78" s="37"/>
      <c r="E78" s="36"/>
      <c r="F78" s="5"/>
      <c r="G78" s="36" t="s">
        <v>45</v>
      </c>
      <c r="H78" s="38">
        <v>112.1</v>
      </c>
      <c r="I78" s="38"/>
      <c r="J78" s="36">
        <v>61</v>
      </c>
      <c r="K78" s="39">
        <f t="shared" si="10"/>
        <v>9590.8710844035832</v>
      </c>
      <c r="L78" s="40"/>
      <c r="M78" s="4">
        <f>IF(J78="","",(K78/J78)/LOOKUP(RIGHT($D$2,3),定数!$A$6:$A$13,定数!$B$6:$B$13))</f>
        <v>1.5722739482628825</v>
      </c>
      <c r="N78" s="36"/>
      <c r="O78" s="5"/>
      <c r="P78" s="38">
        <v>111.34</v>
      </c>
      <c r="Q78" s="38"/>
      <c r="R78" s="41">
        <f>IF(P78="","",T78*M78*LOOKUP(RIGHT($D$2,3),定数!$A$6:$A$13,定数!$B$6:$B$13))</f>
        <v>11949.282006797763</v>
      </c>
      <c r="S78" s="41"/>
      <c r="T78" s="42">
        <f t="shared" si="12"/>
        <v>75.999999999999091</v>
      </c>
      <c r="U78" s="42"/>
      <c r="V78" t="str">
        <f t="shared" si="11"/>
        <v/>
      </c>
      <c r="W78">
        <f t="shared" si="11"/>
        <v>0</v>
      </c>
      <c r="X78" s="29">
        <f t="shared" si="13"/>
        <v>330287.68726719345</v>
      </c>
      <c r="Y78" s="30">
        <f t="shared" si="14"/>
        <v>3.2068965517240255E-2</v>
      </c>
    </row>
    <row r="79" spans="2:25" ht="15">
      <c r="B79" s="36">
        <v>71</v>
      </c>
      <c r="C79" s="37">
        <f t="shared" si="9"/>
        <v>331644.9848202506</v>
      </c>
      <c r="D79" s="37"/>
      <c r="E79" s="36"/>
      <c r="F79" s="5"/>
      <c r="G79" s="36" t="s">
        <v>45</v>
      </c>
      <c r="H79" s="38">
        <v>111.28</v>
      </c>
      <c r="I79" s="38"/>
      <c r="J79" s="36">
        <v>29</v>
      </c>
      <c r="K79" s="39">
        <f t="shared" si="10"/>
        <v>9949.3495446075176</v>
      </c>
      <c r="L79" s="40"/>
      <c r="M79" s="4">
        <f>IF(J79="","",(K79/J79)/LOOKUP(RIGHT($D$2,3),定数!$A$6:$A$13,定数!$B$6:$B$13))</f>
        <v>3.4308101877956956</v>
      </c>
      <c r="N79" s="36"/>
      <c r="O79" s="5"/>
      <c r="P79" s="38">
        <v>110.91</v>
      </c>
      <c r="Q79" s="38"/>
      <c r="R79" s="41">
        <f>IF(P79="","",T79*M79*LOOKUP(RIGHT($D$2,3),定数!$A$6:$A$13,定数!$B$6:$B$13))</f>
        <v>12693.997694844229</v>
      </c>
      <c r="S79" s="41"/>
      <c r="T79" s="42">
        <f t="shared" si="12"/>
        <v>37.000000000000455</v>
      </c>
      <c r="U79" s="42"/>
      <c r="V79" t="str">
        <f t="shared" si="11"/>
        <v/>
      </c>
      <c r="W79">
        <f t="shared" si="11"/>
        <v>0</v>
      </c>
      <c r="X79" s="29">
        <f t="shared" si="13"/>
        <v>331644.9848202506</v>
      </c>
      <c r="Y79" s="30">
        <f t="shared" si="14"/>
        <v>0</v>
      </c>
    </row>
    <row r="80" spans="2:25" ht="15">
      <c r="B80" s="36">
        <v>72</v>
      </c>
      <c r="C80" s="37">
        <f t="shared" si="9"/>
        <v>344338.9825150948</v>
      </c>
      <c r="D80" s="37"/>
      <c r="E80" s="36"/>
      <c r="F80" s="5"/>
      <c r="G80" s="36" t="s">
        <v>45</v>
      </c>
      <c r="H80" s="38">
        <v>109.17</v>
      </c>
      <c r="I80" s="38"/>
      <c r="J80" s="36">
        <v>58</v>
      </c>
      <c r="K80" s="39">
        <f t="shared" si="10"/>
        <v>10330.169475452843</v>
      </c>
      <c r="L80" s="40"/>
      <c r="M80" s="4">
        <f>IF(J80="","",(K80/J80)/LOOKUP(RIGHT($D$2,3),定数!$A$6:$A$13,定数!$B$6:$B$13))</f>
        <v>1.7810637026642835</v>
      </c>
      <c r="N80" s="36"/>
      <c r="O80" s="5"/>
      <c r="P80" s="38">
        <v>108.44</v>
      </c>
      <c r="Q80" s="38"/>
      <c r="R80" s="41">
        <f>IF(P80="","",T80*M80*LOOKUP(RIGHT($D$2,3),定数!$A$6:$A$13,定数!$B$6:$B$13))</f>
        <v>13001.76502944934</v>
      </c>
      <c r="S80" s="41"/>
      <c r="T80" s="42">
        <f t="shared" si="12"/>
        <v>73.000000000000398</v>
      </c>
      <c r="U80" s="42"/>
      <c r="V80" t="str">
        <f t="shared" si="11"/>
        <v/>
      </c>
      <c r="W80">
        <f t="shared" si="11"/>
        <v>0</v>
      </c>
      <c r="X80" s="29">
        <f t="shared" si="13"/>
        <v>344338.9825150948</v>
      </c>
      <c r="Y80" s="30">
        <f t="shared" si="14"/>
        <v>0</v>
      </c>
    </row>
    <row r="81" spans="2:25" ht="15">
      <c r="B81" s="36">
        <v>73</v>
      </c>
      <c r="C81" s="37">
        <f t="shared" si="9"/>
        <v>357340.74754454417</v>
      </c>
      <c r="D81" s="37"/>
      <c r="E81" s="36"/>
      <c r="F81" s="5"/>
      <c r="G81" s="36" t="s">
        <v>45</v>
      </c>
      <c r="H81" s="38">
        <v>106.13</v>
      </c>
      <c r="I81" s="38"/>
      <c r="J81" s="36">
        <v>33</v>
      </c>
      <c r="K81" s="39">
        <f t="shared" si="10"/>
        <v>10720.222426336324</v>
      </c>
      <c r="L81" s="40"/>
      <c r="M81" s="4">
        <f>IF(J81="","",(K81/J81)/LOOKUP(RIGHT($D$2,3),定数!$A$6:$A$13,定数!$B$6:$B$13))</f>
        <v>3.2485522504049467</v>
      </c>
      <c r="N81" s="36"/>
      <c r="O81" s="5"/>
      <c r="P81" s="38">
        <v>106.13</v>
      </c>
      <c r="Q81" s="38"/>
      <c r="R81" s="41">
        <f>IF(P81="","",T81*M81*LOOKUP(RIGHT($D$2,3),定数!$A$6:$A$13,定数!$B$6:$B$13))</f>
        <v>0</v>
      </c>
      <c r="S81" s="41"/>
      <c r="T81" s="42">
        <f t="shared" si="12"/>
        <v>0</v>
      </c>
      <c r="U81" s="42"/>
      <c r="V81" t="str">
        <f t="shared" si="11"/>
        <v/>
      </c>
      <c r="W81">
        <f t="shared" si="11"/>
        <v>0</v>
      </c>
      <c r="X81" s="29">
        <f t="shared" si="13"/>
        <v>357340.74754454417</v>
      </c>
      <c r="Y81" s="30">
        <f t="shared" si="14"/>
        <v>0</v>
      </c>
    </row>
    <row r="82" spans="2:25" ht="15">
      <c r="B82" s="36">
        <v>74</v>
      </c>
      <c r="C82" s="37">
        <f t="shared" si="9"/>
        <v>357340.74754454417</v>
      </c>
      <c r="D82" s="37"/>
      <c r="E82" s="36"/>
      <c r="F82" s="5"/>
      <c r="G82" s="36" t="s">
        <v>44</v>
      </c>
      <c r="H82" s="38">
        <v>107.61</v>
      </c>
      <c r="I82" s="38"/>
      <c r="J82" s="36">
        <v>47</v>
      </c>
      <c r="K82" s="39">
        <f t="shared" si="10"/>
        <v>10720.222426336324</v>
      </c>
      <c r="L82" s="40"/>
      <c r="M82" s="4">
        <f>IF(J82="","",(K82/J82)/LOOKUP(RIGHT($D$2,3),定数!$A$6:$A$13,定数!$B$6:$B$13))</f>
        <v>2.2808983885821963</v>
      </c>
      <c r="N82" s="36"/>
      <c r="O82" s="5"/>
      <c r="P82" s="38">
        <v>108.2</v>
      </c>
      <c r="Q82" s="38"/>
      <c r="R82" s="41">
        <f>IF(P82="","",T82*M82*LOOKUP(RIGHT($D$2,3),定数!$A$6:$A$13,定数!$B$6:$B$13))</f>
        <v>13457.300492635037</v>
      </c>
      <c r="S82" s="41"/>
      <c r="T82" s="42">
        <f t="shared" si="12"/>
        <v>59.000000000000341</v>
      </c>
      <c r="U82" s="42"/>
      <c r="V82" t="str">
        <f t="shared" si="11"/>
        <v/>
      </c>
      <c r="W82">
        <f t="shared" si="11"/>
        <v>0</v>
      </c>
      <c r="X82" s="29">
        <f t="shared" si="13"/>
        <v>357340.74754454417</v>
      </c>
      <c r="Y82" s="30">
        <f t="shared" si="14"/>
        <v>0</v>
      </c>
    </row>
    <row r="83" spans="2:25" ht="15">
      <c r="B83" s="36">
        <v>75</v>
      </c>
      <c r="C83" s="37">
        <f t="shared" si="9"/>
        <v>370798.04803717922</v>
      </c>
      <c r="D83" s="37"/>
      <c r="E83" s="36"/>
      <c r="F83" s="5"/>
      <c r="G83" s="36" t="s">
        <v>44</v>
      </c>
      <c r="H83" s="38">
        <v>109.53</v>
      </c>
      <c r="I83" s="38"/>
      <c r="J83" s="36">
        <v>56</v>
      </c>
      <c r="K83" s="39">
        <f t="shared" si="10"/>
        <v>11123.941441115376</v>
      </c>
      <c r="L83" s="40"/>
      <c r="M83" s="4">
        <f>IF(J83="","",(K83/J83)/LOOKUP(RIGHT($D$2,3),定数!$A$6:$A$13,定数!$B$6:$B$13))</f>
        <v>1.9864181144848885</v>
      </c>
      <c r="N83" s="36"/>
      <c r="O83" s="5"/>
      <c r="P83" s="38">
        <v>109.53</v>
      </c>
      <c r="Q83" s="38"/>
      <c r="R83" s="41">
        <f>IF(P83="","",T83*M83*LOOKUP(RIGHT($D$2,3),定数!$A$6:$A$13,定数!$B$6:$B$13))</f>
        <v>0</v>
      </c>
      <c r="S83" s="41"/>
      <c r="T83" s="42">
        <f t="shared" si="12"/>
        <v>0</v>
      </c>
      <c r="U83" s="42"/>
      <c r="V83" t="str">
        <f t="shared" si="11"/>
        <v/>
      </c>
      <c r="W83">
        <f t="shared" si="11"/>
        <v>0</v>
      </c>
      <c r="X83" s="29">
        <f t="shared" si="13"/>
        <v>370798.04803717922</v>
      </c>
      <c r="Y83" s="30">
        <f t="shared" si="14"/>
        <v>0</v>
      </c>
    </row>
    <row r="84" spans="2:25" ht="15">
      <c r="B84" s="36">
        <v>76</v>
      </c>
      <c r="C84" s="37">
        <f t="shared" si="9"/>
        <v>370798.04803717922</v>
      </c>
      <c r="D84" s="37"/>
      <c r="E84" s="36"/>
      <c r="F84" s="5"/>
      <c r="G84" s="36" t="s">
        <v>45</v>
      </c>
      <c r="H84" s="38">
        <v>109.21</v>
      </c>
      <c r="I84" s="38"/>
      <c r="J84" s="36">
        <v>22</v>
      </c>
      <c r="K84" s="39">
        <f t="shared" si="10"/>
        <v>11123.941441115376</v>
      </c>
      <c r="L84" s="40"/>
      <c r="M84" s="4">
        <f>IF(J84="","",(K84/J84)/LOOKUP(RIGHT($D$2,3),定数!$A$6:$A$13,定数!$B$6:$B$13))</f>
        <v>5.056337018688807</v>
      </c>
      <c r="N84" s="36"/>
      <c r="O84" s="5"/>
      <c r="P84" s="38">
        <v>108.94</v>
      </c>
      <c r="Q84" s="38"/>
      <c r="R84" s="41">
        <f>IF(P84="","",T84*M84*LOOKUP(RIGHT($D$2,3),定数!$A$6:$A$13,定数!$B$6:$B$13))</f>
        <v>13652.109950459579</v>
      </c>
      <c r="S84" s="41"/>
      <c r="T84" s="42">
        <f t="shared" si="12"/>
        <v>26.999999999999602</v>
      </c>
      <c r="U84" s="42"/>
      <c r="V84" t="str">
        <f t="shared" si="11"/>
        <v/>
      </c>
      <c r="W84">
        <f t="shared" si="11"/>
        <v>0</v>
      </c>
      <c r="X84" s="29">
        <f t="shared" si="13"/>
        <v>370798.04803717922</v>
      </c>
      <c r="Y84" s="30">
        <f t="shared" si="14"/>
        <v>0</v>
      </c>
    </row>
    <row r="85" spans="2:25" ht="15">
      <c r="B85" s="36">
        <v>77</v>
      </c>
      <c r="C85" s="37">
        <f t="shared" si="9"/>
        <v>384450.15798763878</v>
      </c>
      <c r="D85" s="37"/>
      <c r="E85" s="36"/>
      <c r="F85" s="5"/>
      <c r="G85" s="36" t="s">
        <v>44</v>
      </c>
      <c r="H85" s="38">
        <v>111.32</v>
      </c>
      <c r="I85" s="38"/>
      <c r="J85" s="36">
        <v>47</v>
      </c>
      <c r="K85" s="39">
        <f t="shared" si="10"/>
        <v>11533.504739629163</v>
      </c>
      <c r="L85" s="40"/>
      <c r="M85" s="4">
        <f>IF(J85="","",(K85/J85)/LOOKUP(RIGHT($D$2,3),定数!$A$6:$A$13,定数!$B$6:$B$13))</f>
        <v>2.453937178644503</v>
      </c>
      <c r="N85" s="36"/>
      <c r="O85" s="5"/>
      <c r="P85" s="38">
        <v>111.92</v>
      </c>
      <c r="Q85" s="38"/>
      <c r="R85" s="41">
        <f>IF(P85="","",T85*M85*LOOKUP(RIGHT($D$2,3),定数!$A$6:$A$13,定数!$B$6:$B$13))</f>
        <v>14723.623071867227</v>
      </c>
      <c r="S85" s="41"/>
      <c r="T85" s="42">
        <f t="shared" si="12"/>
        <v>60.000000000000853</v>
      </c>
      <c r="U85" s="42"/>
      <c r="V85" t="str">
        <f t="shared" si="11"/>
        <v/>
      </c>
      <c r="W85">
        <f t="shared" si="11"/>
        <v>0</v>
      </c>
      <c r="X85" s="29">
        <f t="shared" si="13"/>
        <v>384450.15798763878</v>
      </c>
      <c r="Y85" s="30">
        <f t="shared" si="14"/>
        <v>0</v>
      </c>
    </row>
    <row r="86" spans="2:25" ht="15">
      <c r="B86" s="36">
        <v>78</v>
      </c>
      <c r="C86" s="37">
        <f t="shared" si="9"/>
        <v>399173.781059506</v>
      </c>
      <c r="D86" s="37"/>
      <c r="E86" s="36"/>
      <c r="F86" s="5"/>
      <c r="G86" s="36" t="s">
        <v>45</v>
      </c>
      <c r="H86" s="38">
        <v>111.18</v>
      </c>
      <c r="I86" s="38"/>
      <c r="J86" s="36">
        <v>33</v>
      </c>
      <c r="K86" s="39">
        <f t="shared" si="10"/>
        <v>11975.21343178518</v>
      </c>
      <c r="L86" s="40"/>
      <c r="M86" s="4">
        <f>IF(J86="","",(K86/J86)/LOOKUP(RIGHT($D$2,3),定数!$A$6:$A$13,定数!$B$6:$B$13))</f>
        <v>3.6288525550864184</v>
      </c>
      <c r="N86" s="36"/>
      <c r="O86" s="5"/>
      <c r="P86" s="38">
        <v>110.78</v>
      </c>
      <c r="Q86" s="38"/>
      <c r="R86" s="41">
        <f>IF(P86="","",T86*M86*LOOKUP(RIGHT($D$2,3),定数!$A$6:$A$13,定数!$B$6:$B$13))</f>
        <v>14515.410220345879</v>
      </c>
      <c r="S86" s="41"/>
      <c r="T86" s="42">
        <f t="shared" si="12"/>
        <v>40.000000000000568</v>
      </c>
      <c r="U86" s="42"/>
      <c r="V86" t="str">
        <f t="shared" si="11"/>
        <v/>
      </c>
      <c r="W86">
        <f t="shared" si="11"/>
        <v>0</v>
      </c>
      <c r="X86" s="29">
        <f t="shared" si="13"/>
        <v>399173.781059506</v>
      </c>
      <c r="Y86" s="30">
        <f t="shared" si="14"/>
        <v>0</v>
      </c>
    </row>
    <row r="87" spans="2:25" ht="15">
      <c r="B87" s="36">
        <v>79</v>
      </c>
      <c r="C87" s="37">
        <f t="shared" si="9"/>
        <v>413689.19127985189</v>
      </c>
      <c r="D87" s="37"/>
      <c r="E87" s="36"/>
      <c r="F87" s="5"/>
      <c r="G87" s="36" t="s">
        <v>45</v>
      </c>
      <c r="H87" s="38">
        <v>110.73</v>
      </c>
      <c r="I87" s="38"/>
      <c r="J87" s="36">
        <v>44</v>
      </c>
      <c r="K87" s="39">
        <f t="shared" si="10"/>
        <v>12410.675738395556</v>
      </c>
      <c r="L87" s="40"/>
      <c r="M87" s="4">
        <f>IF(J87="","",(K87/J87)/LOOKUP(RIGHT($D$2,3),定数!$A$6:$A$13,定数!$B$6:$B$13))</f>
        <v>2.8206081223626263</v>
      </c>
      <c r="N87" s="36"/>
      <c r="O87" s="5"/>
      <c r="P87" s="38">
        <v>110.19</v>
      </c>
      <c r="Q87" s="38"/>
      <c r="R87" s="41">
        <f>IF(P87="","",T87*M87*LOOKUP(RIGHT($D$2,3),定数!$A$6:$A$13,定数!$B$6:$B$13))</f>
        <v>15231.283860758358</v>
      </c>
      <c r="S87" s="41"/>
      <c r="T87" s="42">
        <f t="shared" si="12"/>
        <v>54.000000000000625</v>
      </c>
      <c r="U87" s="42"/>
      <c r="V87" t="str">
        <f t="shared" si="11"/>
        <v/>
      </c>
      <c r="W87">
        <f t="shared" si="11"/>
        <v>0</v>
      </c>
      <c r="X87" s="29">
        <f t="shared" si="13"/>
        <v>413689.19127985189</v>
      </c>
      <c r="Y87" s="30">
        <f t="shared" si="14"/>
        <v>0</v>
      </c>
    </row>
    <row r="88" spans="2:25" ht="15">
      <c r="B88" s="36">
        <v>80</v>
      </c>
      <c r="C88" s="37">
        <f t="shared" si="9"/>
        <v>428920.47514061024</v>
      </c>
      <c r="D88" s="37"/>
      <c r="E88" s="36"/>
      <c r="F88" s="5"/>
      <c r="G88" s="36" t="s">
        <v>44</v>
      </c>
      <c r="H88" s="38">
        <v>111.55</v>
      </c>
      <c r="I88" s="38"/>
      <c r="J88" s="36">
        <v>34</v>
      </c>
      <c r="K88" s="39">
        <f t="shared" si="10"/>
        <v>12867.614254218306</v>
      </c>
      <c r="L88" s="40"/>
      <c r="M88" s="4">
        <f>IF(J88="","",(K88/J88)/LOOKUP(RIGHT($D$2,3),定数!$A$6:$A$13,定数!$B$6:$B$13))</f>
        <v>3.7845924277112664</v>
      </c>
      <c r="N88" s="36"/>
      <c r="O88" s="5"/>
      <c r="P88" s="38">
        <v>111.97</v>
      </c>
      <c r="Q88" s="38"/>
      <c r="R88" s="41">
        <f>IF(P88="","",T88*M88*LOOKUP(RIGHT($D$2,3),定数!$A$6:$A$13,定数!$B$6:$B$13))</f>
        <v>15895.288196387384</v>
      </c>
      <c r="S88" s="41"/>
      <c r="T88" s="42">
        <f t="shared" si="12"/>
        <v>42.000000000000171</v>
      </c>
      <c r="U88" s="42"/>
      <c r="V88" t="str">
        <f t="shared" si="11"/>
        <v/>
      </c>
      <c r="W88">
        <f t="shared" si="11"/>
        <v>0</v>
      </c>
      <c r="X88" s="29">
        <f t="shared" si="13"/>
        <v>428920.47514061024</v>
      </c>
      <c r="Y88" s="30">
        <f t="shared" si="14"/>
        <v>0</v>
      </c>
    </row>
    <row r="89" spans="2:25" ht="15">
      <c r="B89" s="36">
        <v>81</v>
      </c>
      <c r="C89" s="37">
        <f t="shared" si="9"/>
        <v>444815.76333699765</v>
      </c>
      <c r="D89" s="37"/>
      <c r="E89" s="36"/>
      <c r="F89" s="5"/>
      <c r="G89" s="36" t="s">
        <v>44</v>
      </c>
      <c r="H89" s="38">
        <v>112.11</v>
      </c>
      <c r="I89" s="38"/>
      <c r="J89" s="36">
        <v>43</v>
      </c>
      <c r="K89" s="39">
        <f t="shared" si="10"/>
        <v>13344.472900109929</v>
      </c>
      <c r="L89" s="40"/>
      <c r="M89" s="4">
        <f>IF(J89="","",(K89/J89)/LOOKUP(RIGHT($D$2,3),定数!$A$6:$A$13,定数!$B$6:$B$13))</f>
        <v>3.1033657907232395</v>
      </c>
      <c r="N89" s="36"/>
      <c r="O89" s="5"/>
      <c r="P89" s="38">
        <v>112.65</v>
      </c>
      <c r="Q89" s="38"/>
      <c r="R89" s="41">
        <f>IF(P89="","",T89*M89*LOOKUP(RIGHT($D$2,3),定数!$A$6:$A$13,定数!$B$6:$B$13))</f>
        <v>16758.175269905685</v>
      </c>
      <c r="S89" s="41"/>
      <c r="T89" s="42">
        <f t="shared" si="12"/>
        <v>54.000000000000625</v>
      </c>
      <c r="U89" s="42"/>
      <c r="V89" t="str">
        <f t="shared" si="11"/>
        <v/>
      </c>
      <c r="W89">
        <f t="shared" si="11"/>
        <v>0</v>
      </c>
      <c r="X89" s="29">
        <f t="shared" si="13"/>
        <v>444815.76333699765</v>
      </c>
      <c r="Y89" s="30">
        <f t="shared" si="14"/>
        <v>0</v>
      </c>
    </row>
    <row r="90" spans="2:25" ht="15">
      <c r="B90" s="36">
        <v>82</v>
      </c>
      <c r="C90" s="37">
        <f t="shared" si="9"/>
        <v>461573.93860690336</v>
      </c>
      <c r="D90" s="37"/>
      <c r="E90" s="36"/>
      <c r="F90" s="5"/>
      <c r="G90" s="36" t="s">
        <v>44</v>
      </c>
      <c r="H90" s="38">
        <v>112.65</v>
      </c>
      <c r="I90" s="38"/>
      <c r="J90" s="36">
        <v>24</v>
      </c>
      <c r="K90" s="39">
        <f t="shared" si="10"/>
        <v>13847.218158207101</v>
      </c>
      <c r="L90" s="40"/>
      <c r="M90" s="4">
        <f>IF(J90="","",(K90/J90)/LOOKUP(RIGHT($D$2,3),定数!$A$6:$A$13,定数!$B$6:$B$13))</f>
        <v>5.7696742325862918</v>
      </c>
      <c r="N90" s="36"/>
      <c r="O90" s="5"/>
      <c r="P90" s="38">
        <v>112.94</v>
      </c>
      <c r="Q90" s="38"/>
      <c r="R90" s="41">
        <f>IF(P90="","",T90*M90*LOOKUP(RIGHT($D$2,3),定数!$A$6:$A$13,定数!$B$6:$B$13))</f>
        <v>16732.055274499788</v>
      </c>
      <c r="S90" s="41"/>
      <c r="T90" s="42">
        <f t="shared" si="12"/>
        <v>28.999999999999204</v>
      </c>
      <c r="U90" s="42"/>
      <c r="V90" t="str">
        <f t="shared" si="11"/>
        <v/>
      </c>
      <c r="W90">
        <f t="shared" si="11"/>
        <v>0</v>
      </c>
      <c r="X90" s="29">
        <f t="shared" si="13"/>
        <v>461573.93860690336</v>
      </c>
      <c r="Y90" s="30">
        <f t="shared" si="14"/>
        <v>0</v>
      </c>
    </row>
    <row r="91" spans="2:25" ht="15">
      <c r="B91" s="36">
        <v>83</v>
      </c>
      <c r="C91" s="37">
        <f t="shared" si="9"/>
        <v>478305.99388140318</v>
      </c>
      <c r="D91" s="37"/>
      <c r="E91" s="36"/>
      <c r="F91" s="5"/>
      <c r="G91" s="36" t="s">
        <v>44</v>
      </c>
      <c r="H91" s="38">
        <v>114.06</v>
      </c>
      <c r="I91" s="38"/>
      <c r="J91" s="36">
        <v>46</v>
      </c>
      <c r="K91" s="39">
        <f t="shared" si="10"/>
        <v>14349.179816442094</v>
      </c>
      <c r="L91" s="40"/>
      <c r="M91" s="4">
        <f>IF(J91="","",(K91/J91)/LOOKUP(RIGHT($D$2,3),定数!$A$6:$A$13,定数!$B$6:$B$13))</f>
        <v>3.1193869166178469</v>
      </c>
      <c r="N91" s="36"/>
      <c r="O91" s="5"/>
      <c r="P91" s="38">
        <v>114.06</v>
      </c>
      <c r="Q91" s="38"/>
      <c r="R91" s="41">
        <f>IF(P91="","",T91*M91*LOOKUP(RIGHT($D$2,3),定数!$A$6:$A$13,定数!$B$6:$B$13))</f>
        <v>0</v>
      </c>
      <c r="S91" s="41"/>
      <c r="T91" s="42">
        <f t="shared" si="12"/>
        <v>0</v>
      </c>
      <c r="U91" s="42"/>
      <c r="V91" t="str">
        <f t="shared" ref="V91:W106" si="15">IF(S91&lt;&gt;"",IF(S91&lt;0,1+V90,0),"")</f>
        <v/>
      </c>
      <c r="W91">
        <f t="shared" si="15"/>
        <v>0</v>
      </c>
      <c r="X91" s="29">
        <f t="shared" si="13"/>
        <v>478305.99388140318</v>
      </c>
      <c r="Y91" s="30">
        <f t="shared" si="14"/>
        <v>0</v>
      </c>
    </row>
    <row r="92" spans="2:25" ht="15">
      <c r="B92" s="36">
        <v>84</v>
      </c>
      <c r="C92" s="37">
        <f t="shared" si="9"/>
        <v>478305.99388140318</v>
      </c>
      <c r="D92" s="37"/>
      <c r="E92" s="36"/>
      <c r="F92" s="5"/>
      <c r="G92" s="36" t="s">
        <v>45</v>
      </c>
      <c r="H92" s="38">
        <v>110.26</v>
      </c>
      <c r="I92" s="38"/>
      <c r="J92" s="36">
        <v>113</v>
      </c>
      <c r="K92" s="39">
        <f t="shared" si="10"/>
        <v>14349.179816442094</v>
      </c>
      <c r="L92" s="40"/>
      <c r="M92" s="4">
        <f>IF(J92="","",(K92/J92)/LOOKUP(RIGHT($D$2,3),定数!$A$6:$A$13,定数!$B$6:$B$13))</f>
        <v>1.2698389218090349</v>
      </c>
      <c r="N92" s="36"/>
      <c r="O92" s="5"/>
      <c r="P92" s="38">
        <v>108.83</v>
      </c>
      <c r="Q92" s="38"/>
      <c r="R92" s="41">
        <f>IF(P92="","",T92*M92*LOOKUP(RIGHT($D$2,3),定数!$A$6:$A$13,定数!$B$6:$B$13))</f>
        <v>18158.696581869284</v>
      </c>
      <c r="S92" s="41"/>
      <c r="T92" s="42">
        <f t="shared" si="12"/>
        <v>143.00000000000068</v>
      </c>
      <c r="U92" s="42"/>
      <c r="V92" t="str">
        <f t="shared" si="15"/>
        <v/>
      </c>
      <c r="W92">
        <f t="shared" si="15"/>
        <v>0</v>
      </c>
      <c r="X92" s="29">
        <f t="shared" si="13"/>
        <v>478305.99388140318</v>
      </c>
      <c r="Y92" s="30">
        <f t="shared" si="14"/>
        <v>0</v>
      </c>
    </row>
    <row r="93" spans="2:25" ht="15">
      <c r="B93" s="36">
        <v>85</v>
      </c>
      <c r="C93" s="37">
        <f t="shared" si="9"/>
        <v>496464.69046327245</v>
      </c>
      <c r="D93" s="37"/>
      <c r="E93" s="36"/>
      <c r="F93" s="5"/>
      <c r="G93" s="36" t="s">
        <v>44</v>
      </c>
      <c r="H93" s="38">
        <v>110.04</v>
      </c>
      <c r="I93" s="38"/>
      <c r="J93" s="36">
        <v>40</v>
      </c>
      <c r="K93" s="39">
        <f t="shared" si="10"/>
        <v>14893.940713898173</v>
      </c>
      <c r="L93" s="40"/>
      <c r="M93" s="4">
        <f>IF(J93="","",(K93/J93)/LOOKUP(RIGHT($D$2,3),定数!$A$6:$A$13,定数!$B$6:$B$13))</f>
        <v>3.7234851784745433</v>
      </c>
      <c r="N93" s="36"/>
      <c r="O93" s="5"/>
      <c r="P93" s="38">
        <v>109.63</v>
      </c>
      <c r="Q93" s="38"/>
      <c r="R93" s="41">
        <f>IF(P93="","",T93*M93*LOOKUP(RIGHT($D$2,3),定数!$A$6:$A$13,定数!$B$6:$B$13))</f>
        <v>-15266.289231746028</v>
      </c>
      <c r="S93" s="41"/>
      <c r="T93" s="42">
        <f t="shared" si="12"/>
        <v>-41.00000000000108</v>
      </c>
      <c r="U93" s="42"/>
      <c r="V93" t="str">
        <f t="shared" si="15"/>
        <v/>
      </c>
      <c r="W93">
        <f t="shared" si="15"/>
        <v>1</v>
      </c>
      <c r="X93" s="29">
        <f t="shared" si="13"/>
        <v>496464.69046327245</v>
      </c>
      <c r="Y93" s="30">
        <f t="shared" si="14"/>
        <v>0</v>
      </c>
    </row>
    <row r="94" spans="2:25" ht="15">
      <c r="B94" s="36">
        <v>86</v>
      </c>
      <c r="C94" s="37">
        <f t="shared" si="9"/>
        <v>481198.4012315264</v>
      </c>
      <c r="D94" s="37"/>
      <c r="E94" s="36"/>
      <c r="F94" s="5"/>
      <c r="G94" s="36" t="s">
        <v>45</v>
      </c>
      <c r="H94" s="38">
        <v>109.45</v>
      </c>
      <c r="I94" s="38"/>
      <c r="J94" s="36">
        <v>57</v>
      </c>
      <c r="K94" s="39">
        <f t="shared" si="10"/>
        <v>14435.952036945791</v>
      </c>
      <c r="L94" s="40"/>
      <c r="M94" s="4">
        <f>IF(J94="","",(K94/J94)/LOOKUP(RIGHT($D$2,3),定数!$A$6:$A$13,定数!$B$6:$B$13))</f>
        <v>2.5326231643764547</v>
      </c>
      <c r="N94" s="36"/>
      <c r="O94" s="5"/>
      <c r="P94" s="38">
        <v>109.45</v>
      </c>
      <c r="Q94" s="38"/>
      <c r="R94" s="41">
        <f>IF(P94="","",T94*M94*LOOKUP(RIGHT($D$2,3),定数!$A$6:$A$13,定数!$B$6:$B$13))</f>
        <v>0</v>
      </c>
      <c r="S94" s="41"/>
      <c r="T94" s="42">
        <f t="shared" si="12"/>
        <v>0</v>
      </c>
      <c r="U94" s="42"/>
      <c r="V94" t="str">
        <f t="shared" si="15"/>
        <v/>
      </c>
      <c r="W94">
        <f t="shared" si="15"/>
        <v>0</v>
      </c>
      <c r="X94" s="29">
        <f t="shared" si="13"/>
        <v>496464.69046327245</v>
      </c>
      <c r="Y94" s="30">
        <f t="shared" si="14"/>
        <v>3.0750000000000832E-2</v>
      </c>
    </row>
    <row r="95" spans="2:25" ht="15">
      <c r="B95" s="36">
        <v>87</v>
      </c>
      <c r="C95" s="37">
        <f t="shared" si="9"/>
        <v>481198.4012315264</v>
      </c>
      <c r="D95" s="37"/>
      <c r="E95" s="36"/>
      <c r="F95" s="5"/>
      <c r="G95" s="36" t="s">
        <v>44</v>
      </c>
      <c r="H95" s="38">
        <v>92.92</v>
      </c>
      <c r="I95" s="38"/>
      <c r="J95" s="36">
        <v>73</v>
      </c>
      <c r="K95" s="39">
        <f t="shared" si="10"/>
        <v>14435.952036945791</v>
      </c>
      <c r="L95" s="40"/>
      <c r="M95" s="4">
        <f>IF(J95="","",(K95/J95)/LOOKUP(RIGHT($D$2,3),定数!$A$6:$A$13,定数!$B$6:$B$13))</f>
        <v>1.9775276762939442</v>
      </c>
      <c r="N95" s="36"/>
      <c r="O95" s="5"/>
      <c r="P95" s="38">
        <v>92.92</v>
      </c>
      <c r="Q95" s="38"/>
      <c r="R95" s="41">
        <f>IF(P95="","",T95*M95*LOOKUP(RIGHT($D$2,3),定数!$A$6:$A$13,定数!$B$6:$B$13))</f>
        <v>0</v>
      </c>
      <c r="S95" s="41"/>
      <c r="T95" s="42">
        <f t="shared" si="12"/>
        <v>0</v>
      </c>
      <c r="U95" s="42"/>
      <c r="V95" t="str">
        <f t="shared" si="15"/>
        <v/>
      </c>
      <c r="W95">
        <f t="shared" si="15"/>
        <v>0</v>
      </c>
      <c r="X95" s="29">
        <f t="shared" si="13"/>
        <v>496464.69046327245</v>
      </c>
      <c r="Y95" s="30">
        <f t="shared" si="14"/>
        <v>3.0750000000000832E-2</v>
      </c>
    </row>
    <row r="96" spans="2:25" ht="15">
      <c r="B96" s="36">
        <v>88</v>
      </c>
      <c r="C96" s="37">
        <f t="shared" si="9"/>
        <v>481198.4012315264</v>
      </c>
      <c r="D96" s="37"/>
      <c r="E96" s="36"/>
      <c r="F96" s="5"/>
      <c r="G96" s="36" t="s">
        <v>45</v>
      </c>
      <c r="H96" s="38">
        <v>89.93</v>
      </c>
      <c r="I96" s="38"/>
      <c r="J96" s="36">
        <v>61</v>
      </c>
      <c r="K96" s="39">
        <f t="shared" si="10"/>
        <v>14435.952036945791</v>
      </c>
      <c r="L96" s="40"/>
      <c r="M96" s="4">
        <f>IF(J96="","",(K96/J96)/LOOKUP(RIGHT($D$2,3),定数!$A$6:$A$13,定数!$B$6:$B$13))</f>
        <v>2.3665495142534083</v>
      </c>
      <c r="N96" s="36"/>
      <c r="O96" s="5"/>
      <c r="P96" s="38">
        <v>89.17</v>
      </c>
      <c r="Q96" s="38"/>
      <c r="R96" s="41">
        <f>IF(P96="","",T96*M96*LOOKUP(RIGHT($D$2,3),定数!$A$6:$A$13,定数!$B$6:$B$13))</f>
        <v>17985.776308326025</v>
      </c>
      <c r="S96" s="41"/>
      <c r="T96" s="42">
        <f t="shared" si="12"/>
        <v>76.000000000000512</v>
      </c>
      <c r="U96" s="42"/>
      <c r="V96" t="str">
        <f t="shared" si="15"/>
        <v/>
      </c>
      <c r="W96">
        <f t="shared" si="15"/>
        <v>0</v>
      </c>
      <c r="X96" s="29">
        <f t="shared" si="13"/>
        <v>496464.69046327245</v>
      </c>
      <c r="Y96" s="30">
        <f t="shared" si="14"/>
        <v>3.0750000000000832E-2</v>
      </c>
    </row>
    <row r="97" spans="2:25" ht="15">
      <c r="B97" s="36">
        <v>89</v>
      </c>
      <c r="C97" s="37">
        <f t="shared" si="9"/>
        <v>499184.17753985245</v>
      </c>
      <c r="D97" s="37"/>
      <c r="E97" s="36"/>
      <c r="F97" s="5"/>
      <c r="G97" s="36" t="s">
        <v>44</v>
      </c>
      <c r="H97" s="38">
        <v>92.7</v>
      </c>
      <c r="I97" s="38"/>
      <c r="J97" s="36">
        <v>55</v>
      </c>
      <c r="K97" s="39">
        <f t="shared" si="10"/>
        <v>14975.525326195573</v>
      </c>
      <c r="L97" s="40"/>
      <c r="M97" s="4">
        <f>IF(J97="","",(K97/J97)/LOOKUP(RIGHT($D$2,3),定数!$A$6:$A$13,定数!$B$6:$B$13))</f>
        <v>2.7228227865810135</v>
      </c>
      <c r="N97" s="36"/>
      <c r="O97" s="5"/>
      <c r="P97" s="38">
        <v>93.4</v>
      </c>
      <c r="Q97" s="38"/>
      <c r="R97" s="41">
        <f>IF(P97="","",T97*M97*LOOKUP(RIGHT($D$2,3),定数!$A$6:$A$13,定数!$B$6:$B$13))</f>
        <v>19059.759506067174</v>
      </c>
      <c r="S97" s="41"/>
      <c r="T97" s="42">
        <f t="shared" si="12"/>
        <v>70.000000000000284</v>
      </c>
      <c r="U97" s="42"/>
      <c r="V97" t="str">
        <f t="shared" si="15"/>
        <v/>
      </c>
      <c r="W97">
        <f t="shared" si="15"/>
        <v>0</v>
      </c>
      <c r="X97" s="29">
        <f t="shared" si="13"/>
        <v>499184.17753985245</v>
      </c>
      <c r="Y97" s="30">
        <f t="shared" si="14"/>
        <v>0</v>
      </c>
    </row>
    <row r="98" spans="2:25" ht="15">
      <c r="B98" s="36">
        <v>90</v>
      </c>
      <c r="C98" s="37">
        <f t="shared" si="9"/>
        <v>518243.93704591959</v>
      </c>
      <c r="D98" s="37"/>
      <c r="E98" s="36"/>
      <c r="F98" s="5"/>
      <c r="G98" s="36" t="s">
        <v>45</v>
      </c>
      <c r="H98" s="38">
        <v>91.82</v>
      </c>
      <c r="I98" s="38"/>
      <c r="J98" s="36">
        <v>82</v>
      </c>
      <c r="K98" s="39">
        <f t="shared" si="10"/>
        <v>15547.318111377586</v>
      </c>
      <c r="L98" s="40"/>
      <c r="M98" s="4">
        <f>IF(J98="","",(K98/J98)/LOOKUP(RIGHT($D$2,3),定数!$A$6:$A$13,定数!$B$6:$B$13))</f>
        <v>1.896014403826535</v>
      </c>
      <c r="N98" s="36"/>
      <c r="O98" s="5"/>
      <c r="P98" s="38">
        <v>90.79</v>
      </c>
      <c r="Q98" s="38"/>
      <c r="R98" s="41">
        <f>IF(P98="","",T98*M98*LOOKUP(RIGHT($D$2,3),定数!$A$6:$A$13,定数!$B$6:$B$13))</f>
        <v>19528.948359413062</v>
      </c>
      <c r="S98" s="41"/>
      <c r="T98" s="42">
        <f t="shared" si="12"/>
        <v>102.99999999999869</v>
      </c>
      <c r="U98" s="42"/>
      <c r="V98" t="str">
        <f t="shared" si="15"/>
        <v/>
      </c>
      <c r="W98">
        <f t="shared" si="15"/>
        <v>0</v>
      </c>
      <c r="X98" s="29">
        <f t="shared" si="13"/>
        <v>518243.93704591959</v>
      </c>
      <c r="Y98" s="30">
        <f t="shared" si="14"/>
        <v>0</v>
      </c>
    </row>
    <row r="99" spans="2:25" ht="15">
      <c r="B99" s="36">
        <v>91</v>
      </c>
      <c r="C99" s="37">
        <f t="shared" si="9"/>
        <v>537772.88540533266</v>
      </c>
      <c r="D99" s="37"/>
      <c r="E99" s="36"/>
      <c r="F99" s="5"/>
      <c r="G99" s="36" t="s">
        <v>45</v>
      </c>
      <c r="H99" s="38">
        <v>89.92</v>
      </c>
      <c r="I99" s="38"/>
      <c r="J99" s="36">
        <v>62</v>
      </c>
      <c r="K99" s="39">
        <f t="shared" si="10"/>
        <v>16133.186562159979</v>
      </c>
      <c r="L99" s="40"/>
      <c r="M99" s="4">
        <f>IF(J99="","",(K99/J99)/LOOKUP(RIGHT($D$2,3),定数!$A$6:$A$13,定数!$B$6:$B$13))</f>
        <v>2.6021268648645126</v>
      </c>
      <c r="N99" s="36"/>
      <c r="O99" s="5"/>
      <c r="P99" s="38">
        <v>89.92</v>
      </c>
      <c r="Q99" s="38"/>
      <c r="R99" s="41">
        <f>IF(P99="","",T99*M99*LOOKUP(RIGHT($D$2,3),定数!$A$6:$A$13,定数!$B$6:$B$13))</f>
        <v>0</v>
      </c>
      <c r="S99" s="41"/>
      <c r="T99" s="42">
        <f t="shared" si="12"/>
        <v>0</v>
      </c>
      <c r="U99" s="42"/>
      <c r="V99" t="str">
        <f t="shared" si="15"/>
        <v/>
      </c>
      <c r="W99">
        <f t="shared" si="15"/>
        <v>0</v>
      </c>
      <c r="X99" s="29">
        <f t="shared" si="13"/>
        <v>537772.88540533266</v>
      </c>
      <c r="Y99" s="30">
        <f t="shared" si="14"/>
        <v>0</v>
      </c>
    </row>
    <row r="100" spans="2:25" ht="15">
      <c r="B100" s="36">
        <v>92</v>
      </c>
      <c r="C100" s="37">
        <f t="shared" si="9"/>
        <v>537772.88540533266</v>
      </c>
      <c r="D100" s="37"/>
      <c r="E100" s="36"/>
      <c r="F100" s="5"/>
      <c r="G100" s="36" t="s">
        <v>45</v>
      </c>
      <c r="H100" s="38">
        <v>89.04</v>
      </c>
      <c r="I100" s="38"/>
      <c r="J100" s="36">
        <v>42</v>
      </c>
      <c r="K100" s="39">
        <f t="shared" si="10"/>
        <v>16133.186562159979</v>
      </c>
      <c r="L100" s="40"/>
      <c r="M100" s="4">
        <f>IF(J100="","",(K100/J100)/LOOKUP(RIGHT($D$2,3),定数!$A$6:$A$13,定数!$B$6:$B$13))</f>
        <v>3.8412348957523763</v>
      </c>
      <c r="N100" s="36"/>
      <c r="O100" s="5"/>
      <c r="P100" s="38">
        <v>88.52</v>
      </c>
      <c r="Q100" s="38"/>
      <c r="R100" s="41">
        <f>IF(P100="","",T100*M100*LOOKUP(RIGHT($D$2,3),定数!$A$6:$A$13,定数!$B$6:$B$13))</f>
        <v>19974.421457912747</v>
      </c>
      <c r="S100" s="41"/>
      <c r="T100" s="42">
        <f t="shared" si="12"/>
        <v>52.000000000001023</v>
      </c>
      <c r="U100" s="42"/>
      <c r="V100" t="str">
        <f t="shared" si="15"/>
        <v/>
      </c>
      <c r="W100">
        <f t="shared" si="15"/>
        <v>0</v>
      </c>
      <c r="X100" s="29">
        <f t="shared" si="13"/>
        <v>537772.88540533266</v>
      </c>
      <c r="Y100" s="30">
        <f t="shared" si="14"/>
        <v>0</v>
      </c>
    </row>
    <row r="101" spans="2:25" ht="15">
      <c r="B101" s="36">
        <v>93</v>
      </c>
      <c r="C101" s="37">
        <f t="shared" si="9"/>
        <v>557747.30686324544</v>
      </c>
      <c r="D101" s="37"/>
      <c r="E101" s="36"/>
      <c r="F101" s="5"/>
      <c r="G101" s="36" t="s">
        <v>45</v>
      </c>
      <c r="H101" s="38">
        <v>87.37</v>
      </c>
      <c r="I101" s="38"/>
      <c r="J101" s="36">
        <v>60</v>
      </c>
      <c r="K101" s="39">
        <f t="shared" si="10"/>
        <v>16732.419205897364</v>
      </c>
      <c r="L101" s="40"/>
      <c r="M101" s="4">
        <f>IF(J101="","",(K101/J101)/LOOKUP(RIGHT($D$2,3),定数!$A$6:$A$13,定数!$B$6:$B$13))</f>
        <v>2.7887365343162274</v>
      </c>
      <c r="N101" s="36"/>
      <c r="O101" s="5"/>
      <c r="P101" s="38">
        <v>87.98</v>
      </c>
      <c r="Q101" s="38"/>
      <c r="R101" s="41">
        <f>IF(P101="","",T101*M101*LOOKUP(RIGHT($D$2,3),定数!$A$6:$A$13,定数!$B$6:$B$13))</f>
        <v>-17011.292859328973</v>
      </c>
      <c r="S101" s="41"/>
      <c r="T101" s="42">
        <f t="shared" si="12"/>
        <v>-60.999999999999943</v>
      </c>
      <c r="U101" s="42"/>
      <c r="V101" t="str">
        <f t="shared" si="15"/>
        <v/>
      </c>
      <c r="W101">
        <f t="shared" si="15"/>
        <v>1</v>
      </c>
      <c r="X101" s="29">
        <f t="shared" si="13"/>
        <v>557747.30686324544</v>
      </c>
      <c r="Y101" s="30">
        <f t="shared" si="14"/>
        <v>0</v>
      </c>
    </row>
    <row r="102" spans="2:25" ht="15">
      <c r="B102" s="36">
        <v>94</v>
      </c>
      <c r="C102" s="37">
        <f t="shared" si="9"/>
        <v>540736.01400391641</v>
      </c>
      <c r="D102" s="37"/>
      <c r="E102" s="36"/>
      <c r="F102" s="5"/>
      <c r="G102" s="36" t="s">
        <v>45</v>
      </c>
      <c r="H102" s="38">
        <v>86.71</v>
      </c>
      <c r="I102" s="38"/>
      <c r="J102" s="36">
        <v>18</v>
      </c>
      <c r="K102" s="39">
        <f t="shared" si="10"/>
        <v>16222.080420117492</v>
      </c>
      <c r="L102" s="40"/>
      <c r="M102" s="4">
        <f>IF(J102="","",(K102/J102)/LOOKUP(RIGHT($D$2,3),定数!$A$6:$A$13,定数!$B$6:$B$13))</f>
        <v>9.0122669000652742</v>
      </c>
      <c r="N102" s="36"/>
      <c r="O102" s="5"/>
      <c r="P102" s="38">
        <v>86.49</v>
      </c>
      <c r="Q102" s="38"/>
      <c r="R102" s="41">
        <f>IF(P102="","",T102*M102*LOOKUP(RIGHT($D$2,3),定数!$A$6:$A$13,定数!$B$6:$B$13))</f>
        <v>19826.9871801435</v>
      </c>
      <c r="S102" s="41"/>
      <c r="T102" s="42">
        <f t="shared" si="12"/>
        <v>21.999999999999886</v>
      </c>
      <c r="U102" s="42"/>
      <c r="V102" t="str">
        <f t="shared" si="15"/>
        <v/>
      </c>
      <c r="W102">
        <f t="shared" si="15"/>
        <v>0</v>
      </c>
      <c r="X102" s="29">
        <f t="shared" si="13"/>
        <v>557747.30686324544</v>
      </c>
      <c r="Y102" s="30">
        <f t="shared" si="14"/>
        <v>3.0500000000000083E-2</v>
      </c>
    </row>
    <row r="103" spans="2:25" ht="15">
      <c r="B103" s="36">
        <v>95</v>
      </c>
      <c r="C103" s="37">
        <f t="shared" si="9"/>
        <v>560563.00118405989</v>
      </c>
      <c r="D103" s="37"/>
      <c r="E103" s="36"/>
      <c r="F103" s="5"/>
      <c r="G103" s="36" t="s">
        <v>45</v>
      </c>
      <c r="H103" s="38">
        <v>85.35</v>
      </c>
      <c r="I103" s="38"/>
      <c r="J103" s="36">
        <v>100</v>
      </c>
      <c r="K103" s="39">
        <f t="shared" si="10"/>
        <v>16816.890035521796</v>
      </c>
      <c r="L103" s="40"/>
      <c r="M103" s="4">
        <f>IF(J103="","",(K103/J103)/LOOKUP(RIGHT($D$2,3),定数!$A$6:$A$13,定数!$B$6:$B$13))</f>
        <v>1.6816890035521794</v>
      </c>
      <c r="N103" s="36"/>
      <c r="O103" s="5"/>
      <c r="P103" s="38">
        <v>84.09</v>
      </c>
      <c r="Q103" s="38"/>
      <c r="R103" s="41">
        <f>IF(P103="","",T103*M103*LOOKUP(RIGHT($D$2,3),定数!$A$6:$A$13,定数!$B$6:$B$13))</f>
        <v>21189.281444757307</v>
      </c>
      <c r="S103" s="41"/>
      <c r="T103" s="42">
        <f t="shared" si="12"/>
        <v>125.99999999999909</v>
      </c>
      <c r="U103" s="42"/>
      <c r="V103" t="str">
        <f t="shared" si="15"/>
        <v/>
      </c>
      <c r="W103">
        <f t="shared" si="15"/>
        <v>0</v>
      </c>
      <c r="X103" s="29">
        <f t="shared" si="13"/>
        <v>560563.00118405989</v>
      </c>
      <c r="Y103" s="30">
        <f t="shared" si="14"/>
        <v>0</v>
      </c>
    </row>
    <row r="104" spans="2:25" ht="15">
      <c r="B104" s="36">
        <v>96</v>
      </c>
      <c r="C104" s="37">
        <f t="shared" si="9"/>
        <v>581752.28262881725</v>
      </c>
      <c r="D104" s="37"/>
      <c r="E104" s="36"/>
      <c r="F104" s="5"/>
      <c r="G104" s="36" t="s">
        <v>45</v>
      </c>
      <c r="H104" s="38">
        <v>85.69</v>
      </c>
      <c r="I104" s="38"/>
      <c r="J104" s="36">
        <v>46</v>
      </c>
      <c r="K104" s="39">
        <f t="shared" si="10"/>
        <v>17452.568478864516</v>
      </c>
      <c r="L104" s="40"/>
      <c r="M104" s="4">
        <f>IF(J104="","",(K104/J104)/LOOKUP(RIGHT($D$2,3),定数!$A$6:$A$13,定数!$B$6:$B$13))</f>
        <v>3.7940366258401124</v>
      </c>
      <c r="N104" s="36"/>
      <c r="O104" s="5"/>
      <c r="P104" s="38">
        <v>85.11</v>
      </c>
      <c r="Q104" s="38"/>
      <c r="R104" s="41">
        <f>IF(P104="","",T104*M104*LOOKUP(RIGHT($D$2,3),定数!$A$6:$A$13,定数!$B$6:$B$13))</f>
        <v>22005.412429872587</v>
      </c>
      <c r="S104" s="41"/>
      <c r="T104" s="42">
        <f t="shared" si="12"/>
        <v>57.999999999999829</v>
      </c>
      <c r="U104" s="42"/>
      <c r="V104" t="str">
        <f t="shared" si="15"/>
        <v/>
      </c>
      <c r="W104">
        <f t="shared" si="15"/>
        <v>0</v>
      </c>
      <c r="X104" s="29">
        <f t="shared" si="13"/>
        <v>581752.28262881725</v>
      </c>
      <c r="Y104" s="30">
        <f t="shared" si="14"/>
        <v>0</v>
      </c>
    </row>
    <row r="105" spans="2:25" ht="15">
      <c r="B105" s="36">
        <v>97</v>
      </c>
      <c r="C105" s="37">
        <f t="shared" si="9"/>
        <v>603757.6950586898</v>
      </c>
      <c r="D105" s="37"/>
      <c r="E105" s="36"/>
      <c r="F105" s="5"/>
      <c r="G105" s="36" t="s">
        <v>45</v>
      </c>
      <c r="H105" s="38">
        <v>84.42</v>
      </c>
      <c r="I105" s="38"/>
      <c r="J105" s="36">
        <v>38</v>
      </c>
      <c r="K105" s="39">
        <f t="shared" si="10"/>
        <v>18112.730851760694</v>
      </c>
      <c r="L105" s="40"/>
      <c r="M105" s="4">
        <f>IF(J105="","",(K105/J105)/LOOKUP(RIGHT($D$2,3),定数!$A$6:$A$13,定数!$B$6:$B$13))</f>
        <v>4.766508118884393</v>
      </c>
      <c r="N105" s="36"/>
      <c r="O105" s="5"/>
      <c r="P105" s="38">
        <v>84.82</v>
      </c>
      <c r="Q105" s="38"/>
      <c r="R105" s="41">
        <f>IF(P105="","",T105*M105*LOOKUP(RIGHT($D$2,3),定数!$A$6:$A$13,定数!$B$6:$B$13))</f>
        <v>-19066.032475537166</v>
      </c>
      <c r="S105" s="41"/>
      <c r="T105" s="42">
        <f t="shared" si="12"/>
        <v>-39.999999999999147</v>
      </c>
      <c r="U105" s="42"/>
      <c r="V105" t="str">
        <f t="shared" si="15"/>
        <v/>
      </c>
      <c r="W105">
        <f t="shared" si="15"/>
        <v>1</v>
      </c>
      <c r="X105" s="29">
        <f t="shared" si="13"/>
        <v>603757.6950586898</v>
      </c>
      <c r="Y105" s="30">
        <f t="shared" si="14"/>
        <v>0</v>
      </c>
    </row>
    <row r="106" spans="2:25" ht="15">
      <c r="B106" s="36">
        <v>98</v>
      </c>
      <c r="C106" s="37">
        <f t="shared" si="9"/>
        <v>584691.66258315265</v>
      </c>
      <c r="D106" s="37"/>
      <c r="E106" s="36"/>
      <c r="F106" s="5"/>
      <c r="G106" s="36" t="s">
        <v>45</v>
      </c>
      <c r="H106" s="38">
        <v>83.69</v>
      </c>
      <c r="I106" s="38"/>
      <c r="J106" s="36">
        <v>31</v>
      </c>
      <c r="K106" s="39">
        <f t="shared" si="10"/>
        <v>17540.749877494578</v>
      </c>
      <c r="L106" s="40"/>
      <c r="M106" s="4">
        <f>IF(J106="","",(K106/J106)/LOOKUP(RIGHT($D$2,3),定数!$A$6:$A$13,定数!$B$6:$B$13))</f>
        <v>5.6583064120950244</v>
      </c>
      <c r="N106" s="36"/>
      <c r="O106" s="5"/>
      <c r="P106" s="38">
        <v>83.69</v>
      </c>
      <c r="Q106" s="38"/>
      <c r="R106" s="41">
        <f>IF(P106="","",T106*M106*LOOKUP(RIGHT($D$2,3),定数!$A$6:$A$13,定数!$B$6:$B$13))</f>
        <v>0</v>
      </c>
      <c r="S106" s="41"/>
      <c r="T106" s="42">
        <f t="shared" si="12"/>
        <v>0</v>
      </c>
      <c r="U106" s="42"/>
      <c r="V106" t="str">
        <f t="shared" si="15"/>
        <v/>
      </c>
      <c r="W106">
        <f t="shared" si="15"/>
        <v>0</v>
      </c>
      <c r="X106" s="29">
        <f t="shared" si="13"/>
        <v>603757.6950586898</v>
      </c>
      <c r="Y106" s="30">
        <f t="shared" si="14"/>
        <v>3.1578947368420374E-2</v>
      </c>
    </row>
    <row r="107" spans="2:25" ht="15">
      <c r="B107" s="36">
        <v>99</v>
      </c>
      <c r="C107" s="37">
        <f t="shared" si="9"/>
        <v>584691.66258315265</v>
      </c>
      <c r="D107" s="37"/>
      <c r="E107" s="36"/>
      <c r="F107" s="5"/>
      <c r="G107" s="36" t="s">
        <v>45</v>
      </c>
      <c r="H107" s="38">
        <v>83.41</v>
      </c>
      <c r="I107" s="38"/>
      <c r="J107" s="36">
        <v>45</v>
      </c>
      <c r="K107" s="39">
        <f t="shared" si="10"/>
        <v>17540.749877494578</v>
      </c>
      <c r="L107" s="40"/>
      <c r="M107" s="4">
        <f>IF(J107="","",(K107/J107)/LOOKUP(RIGHT($D$2,3),定数!$A$6:$A$13,定数!$B$6:$B$13))</f>
        <v>3.8979444172210176</v>
      </c>
      <c r="N107" s="36"/>
      <c r="O107" s="5"/>
      <c r="P107" s="38">
        <v>82.85</v>
      </c>
      <c r="Q107" s="38"/>
      <c r="R107" s="41">
        <f>IF(P107="","",T107*M107*LOOKUP(RIGHT($D$2,3),定数!$A$6:$A$13,定数!$B$6:$B$13))</f>
        <v>21828.488736437786</v>
      </c>
      <c r="S107" s="41"/>
      <c r="T107" s="42">
        <f t="shared" si="12"/>
        <v>56.000000000000227</v>
      </c>
      <c r="U107" s="42"/>
      <c r="V107" t="str">
        <f>IF(S107&lt;&gt;"",IF(S107&lt;0,1+V106,0),"")</f>
        <v/>
      </c>
      <c r="W107">
        <f>IF(T107&lt;&gt;"",IF(T107&lt;0,1+W106,0),"")</f>
        <v>0</v>
      </c>
      <c r="X107" s="29">
        <f t="shared" si="13"/>
        <v>603757.6950586898</v>
      </c>
      <c r="Y107" s="30">
        <f t="shared" si="14"/>
        <v>3.1578947368420374E-2</v>
      </c>
    </row>
    <row r="108" spans="2:25" ht="15">
      <c r="B108" s="36">
        <v>100</v>
      </c>
      <c r="C108" s="37">
        <f t="shared" si="9"/>
        <v>606520.1513195904</v>
      </c>
      <c r="D108" s="37"/>
      <c r="E108" s="36"/>
      <c r="F108" s="5"/>
      <c r="G108" s="36" t="s">
        <v>45</v>
      </c>
      <c r="H108" s="38">
        <v>82</v>
      </c>
      <c r="I108" s="38"/>
      <c r="J108" s="36">
        <v>33</v>
      </c>
      <c r="K108" s="39">
        <f t="shared" si="10"/>
        <v>18195.604539587712</v>
      </c>
      <c r="L108" s="40"/>
      <c r="M108" s="4">
        <f>IF(J108="","",(K108/J108)/LOOKUP(RIGHT($D$2,3),定数!$A$6:$A$13,定数!$B$6:$B$13))</f>
        <v>5.5138195574508222</v>
      </c>
      <c r="N108" s="36"/>
      <c r="O108" s="5"/>
      <c r="P108" s="38">
        <v>81.59</v>
      </c>
      <c r="Q108" s="38"/>
      <c r="R108" s="41">
        <f>IF(P108="","",T108*M108*LOOKUP(RIGHT($D$2,3),定数!$A$6:$A$13,定数!$B$6:$B$13))</f>
        <v>22606.660185548182</v>
      </c>
      <c r="S108" s="41"/>
      <c r="T108" s="42">
        <f t="shared" si="12"/>
        <v>40.999999999999659</v>
      </c>
      <c r="U108" s="42"/>
      <c r="V108" t="str">
        <f>IF(S108&lt;&gt;"",IF(S108&lt;0,1+V107,0),"")</f>
        <v/>
      </c>
      <c r="W108">
        <f>IF(T108&lt;&gt;"",IF(T108&lt;0,1+W107,0),"")</f>
        <v>0</v>
      </c>
      <c r="X108" s="29">
        <f t="shared" si="13"/>
        <v>606520.1513195904</v>
      </c>
      <c r="Y108" s="30">
        <f t="shared" si="14"/>
        <v>0</v>
      </c>
    </row>
    <row r="109" spans="2:25">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835C4F2D-444A-4892-BACE-3611839E5240}">
      <formula1>"買,売"</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DA024-9308-4C4C-819D-B7036554B1F9}">
  <dimension ref="B2:Y109"/>
  <sheetViews>
    <sheetView zoomScale="115" zoomScaleNormal="115" workbookViewId="0">
      <pane ySplit="8" topLeftCell="H102" activePane="bottomLeft" state="frozen"/>
      <selection pane="bottomLeft" activeCell="J108" sqref="J108"/>
    </sheetView>
  </sheetViews>
  <sheetFormatPr defaultRowHeight="13.5"/>
  <cols>
    <col min="1" max="1" width="2.875" customWidth="1"/>
    <col min="2" max="18" width="6.625" customWidth="1"/>
    <col min="22" max="22" width="10.875" style="16" hidden="1" customWidth="1"/>
    <col min="23" max="23" width="0" hidden="1" customWidth="1"/>
  </cols>
  <sheetData>
    <row r="2" spans="2:25" ht="15">
      <c r="B2" s="55" t="s">
        <v>10</v>
      </c>
      <c r="C2" s="55"/>
      <c r="D2" s="75" t="s">
        <v>11</v>
      </c>
      <c r="E2" s="75"/>
      <c r="F2" s="55" t="s">
        <v>12</v>
      </c>
      <c r="G2" s="55"/>
      <c r="H2" s="71" t="s">
        <v>46</v>
      </c>
      <c r="I2" s="71"/>
      <c r="J2" s="55" t="s">
        <v>14</v>
      </c>
      <c r="K2" s="55"/>
      <c r="L2" s="76">
        <v>100000</v>
      </c>
      <c r="M2" s="75"/>
      <c r="N2" s="55" t="s">
        <v>15</v>
      </c>
      <c r="O2" s="55"/>
      <c r="P2" s="72">
        <f>SUM(L2,D4)</f>
        <v>877775.47805456119</v>
      </c>
      <c r="Q2" s="71"/>
      <c r="R2" s="1"/>
      <c r="S2" s="1"/>
      <c r="T2" s="1"/>
    </row>
    <row r="3" spans="2:25" ht="57" customHeight="1">
      <c r="B3" s="55" t="s">
        <v>16</v>
      </c>
      <c r="C3" s="55"/>
      <c r="D3" s="73" t="s">
        <v>17</v>
      </c>
      <c r="E3" s="73"/>
      <c r="F3" s="73"/>
      <c r="G3" s="73"/>
      <c r="H3" s="73"/>
      <c r="I3" s="73"/>
      <c r="J3" s="55" t="s">
        <v>18</v>
      </c>
      <c r="K3" s="55"/>
      <c r="L3" s="73" t="s">
        <v>47</v>
      </c>
      <c r="M3" s="74"/>
      <c r="N3" s="74"/>
      <c r="O3" s="74"/>
      <c r="P3" s="74"/>
      <c r="Q3" s="74"/>
      <c r="R3" s="1"/>
      <c r="S3" s="1"/>
    </row>
    <row r="4" spans="2:25" ht="15">
      <c r="B4" s="55" t="s">
        <v>20</v>
      </c>
      <c r="C4" s="55"/>
      <c r="D4" s="69">
        <f>SUM($R$9:$S$993)</f>
        <v>777775.47805456119</v>
      </c>
      <c r="E4" s="69"/>
      <c r="F4" s="55" t="s">
        <v>21</v>
      </c>
      <c r="G4" s="55"/>
      <c r="H4" s="70">
        <f>SUM($T$9:$U$108)</f>
        <v>3759.9999999999968</v>
      </c>
      <c r="I4" s="71"/>
      <c r="J4" s="52" t="s">
        <v>48</v>
      </c>
      <c r="K4" s="52"/>
      <c r="L4" s="72">
        <f>MAX($C$9:$D$990)-C9</f>
        <v>728800.88056653796</v>
      </c>
      <c r="M4" s="72"/>
      <c r="N4" s="52" t="s">
        <v>22</v>
      </c>
      <c r="O4" s="52"/>
      <c r="P4" s="53">
        <f>MAX(Y:Y)</f>
        <v>6.116199095022723E-2</v>
      </c>
      <c r="Q4" s="53"/>
      <c r="R4" s="1"/>
      <c r="S4" s="1"/>
      <c r="T4" s="1"/>
    </row>
    <row r="5" spans="2:25" ht="15">
      <c r="B5" s="34" t="s">
        <v>23</v>
      </c>
      <c r="C5" s="32">
        <f>COUNTIF($R$9:$R$990,"&gt;0")</f>
        <v>46</v>
      </c>
      <c r="D5" s="31" t="s">
        <v>24</v>
      </c>
      <c r="E5" s="12">
        <f>COUNTIF($R$9:$R$990,"&lt;0")</f>
        <v>15</v>
      </c>
      <c r="F5" s="31" t="s">
        <v>25</v>
      </c>
      <c r="G5" s="32">
        <f>COUNTIF($R$9:$R$990,"=0")</f>
        <v>39</v>
      </c>
      <c r="H5" s="31" t="s">
        <v>26</v>
      </c>
      <c r="I5" s="33">
        <f>C5/SUM(C5,E5,G5)</f>
        <v>0.46</v>
      </c>
      <c r="J5" s="54" t="s">
        <v>27</v>
      </c>
      <c r="K5" s="55"/>
      <c r="L5" s="56">
        <f>MAX(V9:V993)</f>
        <v>3</v>
      </c>
      <c r="M5" s="57"/>
      <c r="N5" s="14" t="s">
        <v>28</v>
      </c>
      <c r="O5" s="6"/>
      <c r="P5" s="56">
        <f>MAX(W9:W993)</f>
        <v>2</v>
      </c>
      <c r="Q5" s="57"/>
      <c r="R5" s="1"/>
      <c r="S5" s="1"/>
      <c r="T5" s="1"/>
    </row>
    <row r="6" spans="2:25" ht="15">
      <c r="B6" s="8"/>
      <c r="C6" s="10"/>
      <c r="D6" s="11"/>
      <c r="E6" s="7"/>
      <c r="F6" s="8"/>
      <c r="G6" s="7"/>
      <c r="H6" s="8"/>
      <c r="I6" s="13"/>
      <c r="J6" s="8"/>
      <c r="K6" s="8"/>
      <c r="L6" s="7"/>
      <c r="M6" s="7"/>
      <c r="N6" s="9"/>
      <c r="O6" s="9"/>
      <c r="P6" s="7"/>
      <c r="Q6" s="35"/>
      <c r="R6" s="1"/>
      <c r="S6" s="1"/>
      <c r="T6" s="1"/>
    </row>
    <row r="7" spans="2:25" ht="15">
      <c r="B7" s="58" t="s">
        <v>29</v>
      </c>
      <c r="C7" s="60" t="s">
        <v>30</v>
      </c>
      <c r="D7" s="61"/>
      <c r="E7" s="64" t="s">
        <v>31</v>
      </c>
      <c r="F7" s="65"/>
      <c r="G7" s="65"/>
      <c r="H7" s="65"/>
      <c r="I7" s="48"/>
      <c r="J7" s="66" t="s">
        <v>32</v>
      </c>
      <c r="K7" s="67"/>
      <c r="L7" s="50"/>
      <c r="M7" s="68" t="s">
        <v>33</v>
      </c>
      <c r="N7" s="43" t="s">
        <v>34</v>
      </c>
      <c r="O7" s="44"/>
      <c r="P7" s="44"/>
      <c r="Q7" s="45"/>
      <c r="R7" s="46" t="s">
        <v>35</v>
      </c>
      <c r="S7" s="46"/>
      <c r="T7" s="46"/>
      <c r="U7" s="46"/>
    </row>
    <row r="8" spans="2:25" ht="15">
      <c r="B8" s="59"/>
      <c r="C8" s="62"/>
      <c r="D8" s="63"/>
      <c r="E8" s="15" t="s">
        <v>36</v>
      </c>
      <c r="F8" s="15" t="s">
        <v>37</v>
      </c>
      <c r="G8" s="15" t="s">
        <v>38</v>
      </c>
      <c r="H8" s="47" t="s">
        <v>39</v>
      </c>
      <c r="I8" s="48"/>
      <c r="J8" s="2" t="s">
        <v>40</v>
      </c>
      <c r="K8" s="49" t="s">
        <v>41</v>
      </c>
      <c r="L8" s="50"/>
      <c r="M8" s="68"/>
      <c r="N8" s="3" t="s">
        <v>36</v>
      </c>
      <c r="O8" s="3" t="s">
        <v>37</v>
      </c>
      <c r="P8" s="51" t="s">
        <v>39</v>
      </c>
      <c r="Q8" s="45"/>
      <c r="R8" s="46" t="s">
        <v>42</v>
      </c>
      <c r="S8" s="46"/>
      <c r="T8" s="46" t="s">
        <v>40</v>
      </c>
      <c r="U8" s="46"/>
      <c r="Y8" t="s">
        <v>43</v>
      </c>
    </row>
    <row r="9" spans="2:25" ht="15">
      <c r="B9" s="36">
        <v>1</v>
      </c>
      <c r="C9" s="37">
        <f>L2</f>
        <v>100000</v>
      </c>
      <c r="D9" s="37"/>
      <c r="E9" s="36">
        <v>2001</v>
      </c>
      <c r="F9" s="5">
        <v>42111</v>
      </c>
      <c r="G9" s="36" t="s">
        <v>44</v>
      </c>
      <c r="H9" s="38">
        <v>82.47</v>
      </c>
      <c r="I9" s="38"/>
      <c r="J9" s="36">
        <v>51</v>
      </c>
      <c r="K9" s="37">
        <f>IF(J9="","",C9*0.03)</f>
        <v>3000</v>
      </c>
      <c r="L9" s="37"/>
      <c r="M9" s="4">
        <f>IF(J9="","",(K9/J9)/LOOKUP(RIGHT($D$2,3),定数!$A$6:$A$13,定数!$B$6:$B$13))</f>
        <v>0.58823529411764708</v>
      </c>
      <c r="N9" s="36">
        <v>2001</v>
      </c>
      <c r="O9" s="5">
        <v>42111</v>
      </c>
      <c r="P9" s="38">
        <v>83.49</v>
      </c>
      <c r="Q9" s="38"/>
      <c r="R9" s="41">
        <f>IF(P9="","",T9*M9*LOOKUP(RIGHT($D$2,3),定数!$A$6:$A$13,定数!$B$6:$B$13))</f>
        <v>5999.9999999999764</v>
      </c>
      <c r="S9" s="41"/>
      <c r="T9" s="42">
        <f>IF(P9="","",IF(G9="買",(P9-H9),(H9-P9))*IF(RIGHT($D$2,3)="JPY",100,10000))</f>
        <v>101.9999999999996</v>
      </c>
      <c r="U9" s="42"/>
      <c r="V9" s="1">
        <f>IF(T9&lt;&gt;"",IF(T9&gt;0,1+V8,0),"")</f>
        <v>1</v>
      </c>
      <c r="W9">
        <f>IF(T9&lt;&gt;"",IF(T9&lt;0,1+W8,0),"")</f>
        <v>0</v>
      </c>
    </row>
    <row r="10" spans="2:25" ht="15">
      <c r="B10" s="36">
        <v>2</v>
      </c>
      <c r="C10" s="37">
        <f t="shared" ref="C10:C73" si="0">IF(R9="","",C9+R9)</f>
        <v>105999.99999999997</v>
      </c>
      <c r="D10" s="37"/>
      <c r="E10" s="36"/>
      <c r="F10" s="5">
        <v>43663</v>
      </c>
      <c r="G10" s="36" t="s">
        <v>45</v>
      </c>
      <c r="H10" s="38">
        <v>78.88</v>
      </c>
      <c r="I10" s="38"/>
      <c r="J10" s="36">
        <v>29</v>
      </c>
      <c r="K10" s="39">
        <f>IF(J10="","",C10*0.03)</f>
        <v>3179.9999999999991</v>
      </c>
      <c r="L10" s="40"/>
      <c r="M10" s="4">
        <f>IF(J10="","",(K10/J10)/LOOKUP(RIGHT($D$2,3),定数!$A$6:$A$13,定数!$B$6:$B$13))</f>
        <v>1.0965517241379308</v>
      </c>
      <c r="N10" s="36"/>
      <c r="O10" s="5"/>
      <c r="P10" s="38">
        <v>78.3</v>
      </c>
      <c r="Q10" s="38"/>
      <c r="R10" s="41">
        <f>IF(P10="","",T10*M10*LOOKUP(RIGHT($D$2,3),定数!$A$6:$A$13,定数!$B$6:$B$13))</f>
        <v>6359.99999999998</v>
      </c>
      <c r="S10" s="41"/>
      <c r="T10" s="42">
        <f>IF(P10="","",IF(G10="買",(P10-H10),(H10-P10))*IF(RIGHT($D$2,3)="JPY",100,10000))</f>
        <v>57.999999999999829</v>
      </c>
      <c r="U10" s="42"/>
      <c r="V10" s="16">
        <f t="shared" ref="V10:V22" si="1">IF(T10&lt;&gt;"",IF(T10&gt;0,1+V9,0),"")</f>
        <v>2</v>
      </c>
      <c r="W10">
        <f t="shared" ref="W10:W73" si="2">IF(T10&lt;&gt;"",IF(T10&lt;0,1+W9,0),"")</f>
        <v>0</v>
      </c>
      <c r="X10" s="29">
        <f>IF(C10&lt;&gt;"",MAX(C10,C9),"")</f>
        <v>105999.99999999997</v>
      </c>
    </row>
    <row r="11" spans="2:25" ht="15">
      <c r="B11" s="36">
        <v>3</v>
      </c>
      <c r="C11" s="37">
        <f t="shared" si="0"/>
        <v>112359.99999999996</v>
      </c>
      <c r="D11" s="37"/>
      <c r="E11" s="36"/>
      <c r="F11" s="5"/>
      <c r="G11" s="36" t="s">
        <v>45</v>
      </c>
      <c r="H11" s="38">
        <v>77.52</v>
      </c>
      <c r="I11" s="38"/>
      <c r="J11" s="36">
        <v>32</v>
      </c>
      <c r="K11" s="39">
        <f t="shared" ref="K11:K74" si="3">IF(J11="","",C11*0.03)</f>
        <v>3370.7999999999984</v>
      </c>
      <c r="L11" s="40"/>
      <c r="M11" s="4">
        <f>IF(J11="","",(K11/J11)/LOOKUP(RIGHT($D$2,3),定数!$A$6:$A$13,定数!$B$6:$B$13))</f>
        <v>1.0533749999999995</v>
      </c>
      <c r="N11" s="36"/>
      <c r="O11" s="5"/>
      <c r="P11" s="38">
        <v>77.91</v>
      </c>
      <c r="Q11" s="38"/>
      <c r="R11" s="41">
        <f>IF(P11="","",T11*M11*LOOKUP(RIGHT($D$2,3),定数!$A$6:$A$13,定数!$B$6:$B$13))</f>
        <v>-4108.162500000004</v>
      </c>
      <c r="S11" s="41"/>
      <c r="T11" s="42">
        <f>IF(P11="","",IF(G11="買",(P11-H11),(H11-P11))*IF(RIGHT($D$2,3)="JPY",100,10000))</f>
        <v>-39.000000000000057</v>
      </c>
      <c r="U11" s="42"/>
      <c r="V11" s="16">
        <f t="shared" si="1"/>
        <v>0</v>
      </c>
      <c r="W11">
        <f t="shared" si="2"/>
        <v>1</v>
      </c>
      <c r="X11" s="29">
        <f>IF(C11&lt;&gt;"",MAX(X10,C11),"")</f>
        <v>112359.99999999996</v>
      </c>
      <c r="Y11" s="30">
        <f>IF(X11&lt;&gt;"",1-(C11/X11),"")</f>
        <v>0</v>
      </c>
    </row>
    <row r="12" spans="2:25" ht="15">
      <c r="B12" s="36">
        <v>4</v>
      </c>
      <c r="C12" s="37">
        <f t="shared" si="0"/>
        <v>108251.83749999995</v>
      </c>
      <c r="D12" s="37"/>
      <c r="E12" s="36"/>
      <c r="F12" s="5"/>
      <c r="G12" s="36" t="s">
        <v>44</v>
      </c>
      <c r="H12" s="38">
        <v>78.45</v>
      </c>
      <c r="I12" s="38"/>
      <c r="J12" s="36">
        <v>17</v>
      </c>
      <c r="K12" s="39">
        <f t="shared" si="3"/>
        <v>3247.5551249999985</v>
      </c>
      <c r="L12" s="40"/>
      <c r="M12" s="4">
        <f>IF(J12="","",(K12/J12)/LOOKUP(RIGHT($D$2,3),定数!$A$6:$A$13,定数!$B$6:$B$13))</f>
        <v>1.910326544117646</v>
      </c>
      <c r="N12" s="36"/>
      <c r="O12" s="5"/>
      <c r="P12" s="38">
        <v>78.78</v>
      </c>
      <c r="Q12" s="38"/>
      <c r="R12" s="41">
        <f>IF(P12="","",T12*M12*LOOKUP(RIGHT($D$2,3),定数!$A$6:$A$13,定数!$B$6:$B$13))</f>
        <v>6304.0775955881991</v>
      </c>
      <c r="S12" s="41"/>
      <c r="T12" s="42">
        <f t="shared" ref="T12:T75" si="4">IF(P12="","",IF(G12="買",(P12-H12),(H12-P12))*IF(RIGHT($D$2,3)="JPY",100,10000))</f>
        <v>32.999999999999829</v>
      </c>
      <c r="U12" s="42"/>
      <c r="V12" s="16">
        <f t="shared" si="1"/>
        <v>1</v>
      </c>
      <c r="W12">
        <f t="shared" si="2"/>
        <v>0</v>
      </c>
      <c r="X12" s="29">
        <f t="shared" ref="X12:X75" si="5">IF(C12&lt;&gt;"",MAX(X11,C12),"")</f>
        <v>112359.99999999996</v>
      </c>
      <c r="Y12" s="30">
        <f t="shared" ref="Y12:Y75" si="6">IF(X12&lt;&gt;"",1-(C12/X12),"")</f>
        <v>3.6562500000000053E-2</v>
      </c>
    </row>
    <row r="13" spans="2:25" ht="15">
      <c r="B13" s="36">
        <v>5</v>
      </c>
      <c r="C13" s="37">
        <f t="shared" si="0"/>
        <v>114555.91509558815</v>
      </c>
      <c r="D13" s="37"/>
      <c r="E13" s="36"/>
      <c r="F13" s="5"/>
      <c r="G13" s="36" t="s">
        <v>44</v>
      </c>
      <c r="H13" s="38">
        <v>78.92</v>
      </c>
      <c r="I13" s="38"/>
      <c r="J13" s="36">
        <v>29</v>
      </c>
      <c r="K13" s="39">
        <f t="shared" si="3"/>
        <v>3436.6774528676442</v>
      </c>
      <c r="L13" s="40"/>
      <c r="M13" s="4">
        <f>IF(J13="","",(K13/J13)/LOOKUP(RIGHT($D$2,3),定数!$A$6:$A$13,定数!$B$6:$B$13))</f>
        <v>1.1850611906440154</v>
      </c>
      <c r="N13" s="36"/>
      <c r="O13" s="5"/>
      <c r="P13" s="38">
        <v>79.48</v>
      </c>
      <c r="Q13" s="38"/>
      <c r="R13" s="41">
        <f>IF(P13="","",T13*M13*LOOKUP(RIGHT($D$2,3),定数!$A$6:$A$13,定数!$B$6:$B$13))</f>
        <v>6636.3426676065128</v>
      </c>
      <c r="S13" s="41"/>
      <c r="T13" s="42">
        <f t="shared" si="4"/>
        <v>56.000000000000227</v>
      </c>
      <c r="U13" s="42"/>
      <c r="V13" s="16">
        <f t="shared" si="1"/>
        <v>2</v>
      </c>
      <c r="W13">
        <f t="shared" si="2"/>
        <v>0</v>
      </c>
      <c r="X13" s="29">
        <f t="shared" si="5"/>
        <v>114555.91509558815</v>
      </c>
      <c r="Y13" s="30">
        <f t="shared" si="6"/>
        <v>0</v>
      </c>
    </row>
    <row r="14" spans="2:25" ht="15">
      <c r="B14" s="36">
        <v>6</v>
      </c>
      <c r="C14" s="37">
        <f t="shared" si="0"/>
        <v>121192.25776319466</v>
      </c>
      <c r="D14" s="37"/>
      <c r="E14" s="36"/>
      <c r="F14" s="5"/>
      <c r="G14" s="36" t="s">
        <v>44</v>
      </c>
      <c r="H14" s="38">
        <v>79.88</v>
      </c>
      <c r="I14" s="38"/>
      <c r="J14" s="36">
        <v>15</v>
      </c>
      <c r="K14" s="39">
        <f t="shared" si="3"/>
        <v>3635.7677328958398</v>
      </c>
      <c r="L14" s="40"/>
      <c r="M14" s="4">
        <f>IF(J14="","",(K14/J14)/LOOKUP(RIGHT($D$2,3),定数!$A$6:$A$13,定数!$B$6:$B$13))</f>
        <v>2.4238451552638933</v>
      </c>
      <c r="N14" s="36"/>
      <c r="O14" s="5"/>
      <c r="P14" s="38">
        <v>80.16</v>
      </c>
      <c r="Q14" s="38"/>
      <c r="R14" s="41">
        <f>IF(P14="","",T14*M14*LOOKUP(RIGHT($D$2,3),定数!$A$6:$A$13,定数!$B$6:$B$13))</f>
        <v>6786.7664347389291</v>
      </c>
      <c r="S14" s="41"/>
      <c r="T14" s="42">
        <f t="shared" si="4"/>
        <v>28.000000000000114</v>
      </c>
      <c r="U14" s="42"/>
      <c r="V14" s="16">
        <f t="shared" si="1"/>
        <v>3</v>
      </c>
      <c r="W14">
        <f t="shared" si="2"/>
        <v>0</v>
      </c>
      <c r="X14" s="29">
        <f t="shared" si="5"/>
        <v>121192.25776319466</v>
      </c>
      <c r="Y14" s="30">
        <f t="shared" si="6"/>
        <v>0</v>
      </c>
    </row>
    <row r="15" spans="2:25" ht="15">
      <c r="B15" s="36">
        <v>7</v>
      </c>
      <c r="C15" s="37">
        <f t="shared" si="0"/>
        <v>127979.02419793358</v>
      </c>
      <c r="D15" s="37"/>
      <c r="E15" s="36"/>
      <c r="F15" s="5"/>
      <c r="G15" s="36" t="s">
        <v>44</v>
      </c>
      <c r="H15" s="38">
        <v>80.31</v>
      </c>
      <c r="I15" s="38"/>
      <c r="J15" s="36">
        <v>18</v>
      </c>
      <c r="K15" s="39">
        <f t="shared" si="3"/>
        <v>3839.3707259380076</v>
      </c>
      <c r="L15" s="40"/>
      <c r="M15" s="4">
        <f>IF(J15="","",(K15/J15)/LOOKUP(RIGHT($D$2,3),定数!$A$6:$A$13,定数!$B$6:$B$13))</f>
        <v>2.1329837366322262</v>
      </c>
      <c r="N15" s="36"/>
      <c r="O15" s="5"/>
      <c r="P15" s="38">
        <v>80.31</v>
      </c>
      <c r="Q15" s="38"/>
      <c r="R15" s="41">
        <f>IF(P15="","",T15*M15*LOOKUP(RIGHT($D$2,3),定数!$A$6:$A$13,定数!$B$6:$B$13))</f>
        <v>0</v>
      </c>
      <c r="S15" s="41"/>
      <c r="T15" s="42">
        <f t="shared" si="4"/>
        <v>0</v>
      </c>
      <c r="U15" s="42"/>
      <c r="V15" s="16">
        <f t="shared" si="1"/>
        <v>0</v>
      </c>
      <c r="W15">
        <f t="shared" si="2"/>
        <v>0</v>
      </c>
      <c r="X15" s="29">
        <f t="shared" si="5"/>
        <v>127979.02419793358</v>
      </c>
      <c r="Y15" s="30">
        <f t="shared" si="6"/>
        <v>0</v>
      </c>
    </row>
    <row r="16" spans="2:25" ht="15">
      <c r="B16" s="36">
        <v>8</v>
      </c>
      <c r="C16" s="37">
        <f t="shared" si="0"/>
        <v>127979.02419793358</v>
      </c>
      <c r="D16" s="37"/>
      <c r="E16" s="36"/>
      <c r="F16" s="5"/>
      <c r="G16" s="36" t="s">
        <v>44</v>
      </c>
      <c r="H16" s="38">
        <v>81.44</v>
      </c>
      <c r="I16" s="38"/>
      <c r="J16" s="36">
        <v>29</v>
      </c>
      <c r="K16" s="39">
        <f t="shared" si="3"/>
        <v>3839.3707259380076</v>
      </c>
      <c r="L16" s="40"/>
      <c r="M16" s="4">
        <f>IF(J16="","",(K16/J16)/LOOKUP(RIGHT($D$2,3),定数!$A$6:$A$13,定数!$B$6:$B$13))</f>
        <v>1.3239209399786234</v>
      </c>
      <c r="N16" s="36"/>
      <c r="O16" s="5"/>
      <c r="P16" s="38">
        <v>82.02</v>
      </c>
      <c r="Q16" s="38"/>
      <c r="R16" s="41">
        <f>IF(P16="","",T16*M16*LOOKUP(RIGHT($D$2,3),定数!$A$6:$A$13,定数!$B$6:$B$13))</f>
        <v>7678.7414518759933</v>
      </c>
      <c r="S16" s="41"/>
      <c r="T16" s="42">
        <f t="shared" si="4"/>
        <v>57.999999999999829</v>
      </c>
      <c r="U16" s="42"/>
      <c r="V16" s="16">
        <f t="shared" si="1"/>
        <v>1</v>
      </c>
      <c r="W16">
        <f t="shared" si="2"/>
        <v>0</v>
      </c>
      <c r="X16" s="29">
        <f t="shared" si="5"/>
        <v>127979.02419793358</v>
      </c>
      <c r="Y16" s="30">
        <f t="shared" si="6"/>
        <v>0</v>
      </c>
    </row>
    <row r="17" spans="2:25" ht="15">
      <c r="B17" s="36">
        <v>9</v>
      </c>
      <c r="C17" s="37">
        <f t="shared" si="0"/>
        <v>135657.76564980959</v>
      </c>
      <c r="D17" s="37"/>
      <c r="E17" s="36"/>
      <c r="F17" s="5"/>
      <c r="G17" s="36" t="s">
        <v>44</v>
      </c>
      <c r="H17" s="38">
        <v>82.38</v>
      </c>
      <c r="I17" s="38"/>
      <c r="J17" s="36">
        <v>31</v>
      </c>
      <c r="K17" s="39">
        <f t="shared" si="3"/>
        <v>4069.7329694942873</v>
      </c>
      <c r="L17" s="40"/>
      <c r="M17" s="4">
        <f>IF(J17="","",(K17/J17)/LOOKUP(RIGHT($D$2,3),定数!$A$6:$A$13,定数!$B$6:$B$13))</f>
        <v>1.3128170869336409</v>
      </c>
      <c r="N17" s="36"/>
      <c r="O17" s="5"/>
      <c r="P17" s="38">
        <v>82.38</v>
      </c>
      <c r="Q17" s="38"/>
      <c r="R17" s="41">
        <f>IF(P17="","",T17*M17*LOOKUP(RIGHT($D$2,3),定数!$A$6:$A$13,定数!$B$6:$B$13))</f>
        <v>0</v>
      </c>
      <c r="S17" s="41"/>
      <c r="T17" s="42">
        <f t="shared" si="4"/>
        <v>0</v>
      </c>
      <c r="U17" s="42"/>
      <c r="V17" s="16">
        <f t="shared" si="1"/>
        <v>0</v>
      </c>
      <c r="W17">
        <f t="shared" si="2"/>
        <v>0</v>
      </c>
      <c r="X17" s="29">
        <f t="shared" si="5"/>
        <v>135657.76564980959</v>
      </c>
      <c r="Y17" s="30">
        <f t="shared" si="6"/>
        <v>0</v>
      </c>
    </row>
    <row r="18" spans="2:25" ht="15">
      <c r="B18" s="36">
        <v>10</v>
      </c>
      <c r="C18" s="37">
        <f t="shared" si="0"/>
        <v>135657.76564980959</v>
      </c>
      <c r="D18" s="37"/>
      <c r="E18" s="36"/>
      <c r="F18" s="5"/>
      <c r="G18" s="36" t="s">
        <v>44</v>
      </c>
      <c r="H18" s="38">
        <v>84.39</v>
      </c>
      <c r="I18" s="38"/>
      <c r="J18" s="36">
        <v>53</v>
      </c>
      <c r="K18" s="39">
        <f t="shared" si="3"/>
        <v>4069.7329694942873</v>
      </c>
      <c r="L18" s="40"/>
      <c r="M18" s="4">
        <f>IF(J18="","",(K18/J18)/LOOKUP(RIGHT($D$2,3),定数!$A$6:$A$13,定数!$B$6:$B$13))</f>
        <v>0.76787414518760144</v>
      </c>
      <c r="N18" s="36"/>
      <c r="O18" s="5"/>
      <c r="P18" s="38">
        <v>85.44</v>
      </c>
      <c r="Q18" s="38"/>
      <c r="R18" s="41">
        <f>IF(P18="","",T18*M18*LOOKUP(RIGHT($D$2,3),定数!$A$6:$A$13,定数!$B$6:$B$13))</f>
        <v>8062.678524469793</v>
      </c>
      <c r="S18" s="41"/>
      <c r="T18" s="42">
        <f t="shared" si="4"/>
        <v>104.99999999999972</v>
      </c>
      <c r="U18" s="42"/>
      <c r="V18" s="16">
        <f t="shared" si="1"/>
        <v>1</v>
      </c>
      <c r="W18">
        <f t="shared" si="2"/>
        <v>0</v>
      </c>
      <c r="X18" s="29">
        <f t="shared" si="5"/>
        <v>135657.76564980959</v>
      </c>
      <c r="Y18" s="30">
        <f t="shared" si="6"/>
        <v>0</v>
      </c>
    </row>
    <row r="19" spans="2:25" ht="15">
      <c r="B19" s="36">
        <v>11</v>
      </c>
      <c r="C19" s="37">
        <f t="shared" si="0"/>
        <v>143720.44417427937</v>
      </c>
      <c r="D19" s="37"/>
      <c r="E19" s="36"/>
      <c r="F19" s="5"/>
      <c r="G19" s="36" t="s">
        <v>44</v>
      </c>
      <c r="H19" s="38">
        <v>86.18</v>
      </c>
      <c r="I19" s="38"/>
      <c r="J19" s="36">
        <v>48</v>
      </c>
      <c r="K19" s="39">
        <f t="shared" si="3"/>
        <v>4311.6133252283807</v>
      </c>
      <c r="L19" s="40"/>
      <c r="M19" s="4">
        <f>IF(J19="","",(K19/J19)/LOOKUP(RIGHT($D$2,3),定数!$A$6:$A$13,定数!$B$6:$B$13))</f>
        <v>0.89825277608924592</v>
      </c>
      <c r="N19" s="36"/>
      <c r="O19" s="5"/>
      <c r="P19" s="38">
        <v>87.1</v>
      </c>
      <c r="Q19" s="38"/>
      <c r="R19" s="41">
        <f>IF(P19="","",T19*M19*LOOKUP(RIGHT($D$2,3),定数!$A$6:$A$13,定数!$B$6:$B$13))</f>
        <v>8263.9255400209513</v>
      </c>
      <c r="S19" s="41"/>
      <c r="T19" s="42">
        <f t="shared" si="4"/>
        <v>91.999999999998749</v>
      </c>
      <c r="U19" s="42"/>
      <c r="V19" s="16">
        <f t="shared" si="1"/>
        <v>2</v>
      </c>
      <c r="W19">
        <f t="shared" si="2"/>
        <v>0</v>
      </c>
      <c r="X19" s="29">
        <f t="shared" si="5"/>
        <v>143720.44417427937</v>
      </c>
      <c r="Y19" s="30">
        <f t="shared" si="6"/>
        <v>0</v>
      </c>
    </row>
    <row r="20" spans="2:25" ht="15">
      <c r="B20" s="36">
        <v>12</v>
      </c>
      <c r="C20" s="37">
        <f t="shared" si="0"/>
        <v>151984.36971430032</v>
      </c>
      <c r="D20" s="37"/>
      <c r="E20" s="36"/>
      <c r="F20" s="5"/>
      <c r="G20" s="36" t="s">
        <v>44</v>
      </c>
      <c r="H20" s="38">
        <v>91.02</v>
      </c>
      <c r="I20" s="38"/>
      <c r="J20" s="36">
        <v>68</v>
      </c>
      <c r="K20" s="39">
        <f t="shared" si="3"/>
        <v>4559.5310914290094</v>
      </c>
      <c r="L20" s="40"/>
      <c r="M20" s="4">
        <f>IF(J20="","",(K20/J20)/LOOKUP(RIGHT($D$2,3),定数!$A$6:$A$13,定数!$B$6:$B$13))</f>
        <v>0.67051927815132484</v>
      </c>
      <c r="N20" s="36"/>
      <c r="O20" s="5"/>
      <c r="P20" s="38">
        <v>92.38</v>
      </c>
      <c r="Q20" s="38"/>
      <c r="R20" s="41">
        <f>IF(P20="","",T20*M20*LOOKUP(RIGHT($D$2,3),定数!$A$6:$A$13,定数!$B$6:$B$13))</f>
        <v>9119.0621828580133</v>
      </c>
      <c r="S20" s="41"/>
      <c r="T20" s="42">
        <f t="shared" si="4"/>
        <v>135.99999999999994</v>
      </c>
      <c r="U20" s="42"/>
      <c r="V20" s="16">
        <f t="shared" si="1"/>
        <v>3</v>
      </c>
      <c r="W20">
        <f t="shared" si="2"/>
        <v>0</v>
      </c>
      <c r="X20" s="29">
        <f t="shared" si="5"/>
        <v>151984.36971430032</v>
      </c>
      <c r="Y20" s="30">
        <f t="shared" si="6"/>
        <v>0</v>
      </c>
    </row>
    <row r="21" spans="2:25" ht="15">
      <c r="B21" s="36">
        <v>13</v>
      </c>
      <c r="C21" s="37">
        <f t="shared" si="0"/>
        <v>161103.43189715833</v>
      </c>
      <c r="D21" s="37"/>
      <c r="E21" s="36"/>
      <c r="F21" s="5"/>
      <c r="G21" s="36" t="s">
        <v>44</v>
      </c>
      <c r="H21" s="38">
        <v>93.09</v>
      </c>
      <c r="I21" s="38"/>
      <c r="J21" s="36">
        <v>122</v>
      </c>
      <c r="K21" s="39">
        <f t="shared" si="3"/>
        <v>4833.1029569147495</v>
      </c>
      <c r="L21" s="40"/>
      <c r="M21" s="4">
        <f>IF(J21="","",(K21/J21)/LOOKUP(RIGHT($D$2,3),定数!$A$6:$A$13,定数!$B$6:$B$13))</f>
        <v>0.39615598007497943</v>
      </c>
      <c r="N21" s="36"/>
      <c r="O21" s="5"/>
      <c r="P21" s="38">
        <v>93.09</v>
      </c>
      <c r="Q21" s="38"/>
      <c r="R21" s="41">
        <f>IF(P21="","",T21*M21*LOOKUP(RIGHT($D$2,3),定数!$A$6:$A$13,定数!$B$6:$B$13))</f>
        <v>0</v>
      </c>
      <c r="S21" s="41"/>
      <c r="T21" s="42">
        <f t="shared" si="4"/>
        <v>0</v>
      </c>
      <c r="U21" s="42"/>
      <c r="V21" s="16">
        <f t="shared" si="1"/>
        <v>0</v>
      </c>
      <c r="W21">
        <f t="shared" si="2"/>
        <v>0</v>
      </c>
      <c r="X21" s="29">
        <f t="shared" si="5"/>
        <v>161103.43189715833</v>
      </c>
      <c r="Y21" s="30">
        <f t="shared" si="6"/>
        <v>0</v>
      </c>
    </row>
    <row r="22" spans="2:25" ht="15">
      <c r="B22" s="36">
        <v>14</v>
      </c>
      <c r="C22" s="37">
        <f t="shared" si="0"/>
        <v>161103.43189715833</v>
      </c>
      <c r="D22" s="37"/>
      <c r="E22" s="36"/>
      <c r="F22" s="5"/>
      <c r="G22" s="36" t="s">
        <v>44</v>
      </c>
      <c r="H22" s="38">
        <v>93.92</v>
      </c>
      <c r="I22" s="38"/>
      <c r="J22" s="36">
        <v>57</v>
      </c>
      <c r="K22" s="39">
        <f t="shared" si="3"/>
        <v>4833.1029569147495</v>
      </c>
      <c r="L22" s="40"/>
      <c r="M22" s="4">
        <f>IF(J22="","",(K22/J22)/LOOKUP(RIGHT($D$2,3),定数!$A$6:$A$13,定数!$B$6:$B$13))</f>
        <v>0.84791279945872799</v>
      </c>
      <c r="N22" s="36"/>
      <c r="O22" s="5"/>
      <c r="P22" s="38">
        <v>93.34</v>
      </c>
      <c r="Q22" s="38"/>
      <c r="R22" s="41">
        <f>IF(P22="","",T22*M22*LOOKUP(RIGHT($D$2,3),定数!$A$6:$A$13,定数!$B$6:$B$13))</f>
        <v>-4917.8942368606076</v>
      </c>
      <c r="S22" s="41"/>
      <c r="T22" s="42">
        <f t="shared" si="4"/>
        <v>-57.999999999999829</v>
      </c>
      <c r="U22" s="42"/>
      <c r="V22" s="16">
        <f t="shared" si="1"/>
        <v>0</v>
      </c>
      <c r="W22">
        <f t="shared" si="2"/>
        <v>1</v>
      </c>
      <c r="X22" s="29">
        <f t="shared" si="5"/>
        <v>161103.43189715833</v>
      </c>
      <c r="Y22" s="30">
        <f t="shared" si="6"/>
        <v>0</v>
      </c>
    </row>
    <row r="23" spans="2:25" ht="15">
      <c r="B23" s="36">
        <v>15</v>
      </c>
      <c r="C23" s="37">
        <f t="shared" si="0"/>
        <v>156185.5376602977</v>
      </c>
      <c r="D23" s="37"/>
      <c r="E23" s="36"/>
      <c r="F23" s="5"/>
      <c r="G23" s="36" t="s">
        <v>44</v>
      </c>
      <c r="H23" s="38">
        <v>99.77</v>
      </c>
      <c r="I23" s="38"/>
      <c r="J23" s="36">
        <v>66</v>
      </c>
      <c r="K23" s="39">
        <f t="shared" si="3"/>
        <v>4685.5661298089308</v>
      </c>
      <c r="L23" s="40"/>
      <c r="M23" s="4">
        <f>IF(J23="","",(K23/J23)/LOOKUP(RIGHT($D$2,3),定数!$A$6:$A$13,定数!$B$6:$B$13))</f>
        <v>0.70993426209226229</v>
      </c>
      <c r="N23" s="36"/>
      <c r="O23" s="5"/>
      <c r="P23" s="38">
        <v>99.1</v>
      </c>
      <c r="Q23" s="38"/>
      <c r="R23" s="41">
        <f>IF(P23="","",T23*M23*LOOKUP(RIGHT($D$2,3),定数!$A$6:$A$13,定数!$B$6:$B$13))</f>
        <v>-4756.5595560181691</v>
      </c>
      <c r="S23" s="41"/>
      <c r="T23" s="42">
        <f t="shared" si="4"/>
        <v>-67.000000000000171</v>
      </c>
      <c r="U23" s="42"/>
      <c r="V23" t="str">
        <f t="shared" ref="V23:W74" si="7">IF(S23&lt;&gt;"",IF(S23&lt;0,1+V22,0),"")</f>
        <v/>
      </c>
      <c r="W23">
        <f t="shared" si="2"/>
        <v>2</v>
      </c>
      <c r="X23" s="29">
        <f t="shared" si="5"/>
        <v>161103.43189715833</v>
      </c>
      <c r="Y23" s="30">
        <f t="shared" si="6"/>
        <v>3.0526315789473735E-2</v>
      </c>
    </row>
    <row r="24" spans="2:25" ht="15">
      <c r="B24" s="36">
        <v>16</v>
      </c>
      <c r="C24" s="37">
        <f t="shared" si="0"/>
        <v>151428.97810427952</v>
      </c>
      <c r="D24" s="37"/>
      <c r="E24" s="36"/>
      <c r="F24" s="5"/>
      <c r="G24" s="36" t="s">
        <v>45</v>
      </c>
      <c r="H24" s="38">
        <v>99.31</v>
      </c>
      <c r="I24" s="38"/>
      <c r="J24" s="36">
        <v>105</v>
      </c>
      <c r="K24" s="39">
        <f t="shared" si="3"/>
        <v>4542.8693431283855</v>
      </c>
      <c r="L24" s="40"/>
      <c r="M24" s="4">
        <f>IF(J24="","",(K24/J24)/LOOKUP(RIGHT($D$2,3),定数!$A$6:$A$13,定数!$B$6:$B$13))</f>
        <v>0.43265422315508428</v>
      </c>
      <c r="N24" s="36"/>
      <c r="O24" s="5"/>
      <c r="P24" s="38">
        <v>97.18</v>
      </c>
      <c r="Q24" s="38"/>
      <c r="R24" s="41">
        <f>IF(P24="","",T24*M24*LOOKUP(RIGHT($D$2,3),定数!$A$6:$A$13,定数!$B$6:$B$13))</f>
        <v>9215.534953203276</v>
      </c>
      <c r="S24" s="41"/>
      <c r="T24" s="42">
        <f t="shared" si="4"/>
        <v>212.99999999999955</v>
      </c>
      <c r="U24" s="42"/>
      <c r="V24" t="str">
        <f t="shared" si="7"/>
        <v/>
      </c>
      <c r="W24">
        <f t="shared" si="2"/>
        <v>0</v>
      </c>
      <c r="X24" s="29">
        <f t="shared" si="5"/>
        <v>161103.43189715833</v>
      </c>
      <c r="Y24" s="30">
        <f t="shared" si="6"/>
        <v>6.0051196172248966E-2</v>
      </c>
    </row>
    <row r="25" spans="2:25" ht="15">
      <c r="B25" s="36">
        <v>17</v>
      </c>
      <c r="C25" s="37">
        <f t="shared" si="0"/>
        <v>160644.51305748281</v>
      </c>
      <c r="D25" s="37"/>
      <c r="E25" s="36"/>
      <c r="F25" s="5"/>
      <c r="G25" s="36" t="s">
        <v>45</v>
      </c>
      <c r="H25" s="38">
        <v>96.95</v>
      </c>
      <c r="I25" s="38"/>
      <c r="J25" s="36">
        <v>144</v>
      </c>
      <c r="K25" s="39">
        <f t="shared" si="3"/>
        <v>4819.335391724484</v>
      </c>
      <c r="L25" s="40"/>
      <c r="M25" s="4">
        <f>IF(J25="","",(K25/J25)/LOOKUP(RIGHT($D$2,3),定数!$A$6:$A$13,定数!$B$6:$B$13))</f>
        <v>0.33467606886975582</v>
      </c>
      <c r="N25" s="36"/>
      <c r="O25" s="5"/>
      <c r="P25" s="38">
        <v>94.05</v>
      </c>
      <c r="Q25" s="38"/>
      <c r="R25" s="41">
        <f>IF(P25="","",T25*M25*LOOKUP(RIGHT($D$2,3),定数!$A$6:$A$13,定数!$B$6:$B$13))</f>
        <v>9705.6059972229377</v>
      </c>
      <c r="S25" s="41"/>
      <c r="T25" s="42">
        <f t="shared" si="4"/>
        <v>290.00000000000057</v>
      </c>
      <c r="U25" s="42"/>
      <c r="V25" t="str">
        <f t="shared" si="7"/>
        <v/>
      </c>
      <c r="W25">
        <f t="shared" si="2"/>
        <v>0</v>
      </c>
      <c r="X25" s="29">
        <f t="shared" si="5"/>
        <v>161103.43189715833</v>
      </c>
      <c r="Y25" s="30">
        <f t="shared" si="6"/>
        <v>2.8485975393029994E-3</v>
      </c>
    </row>
    <row r="26" spans="2:25" ht="15">
      <c r="B26" s="36">
        <v>18</v>
      </c>
      <c r="C26" s="37">
        <f t="shared" si="0"/>
        <v>170350.11905470575</v>
      </c>
      <c r="D26" s="37"/>
      <c r="E26" s="36"/>
      <c r="F26" s="5"/>
      <c r="G26" s="36" t="s">
        <v>44</v>
      </c>
      <c r="H26" s="38">
        <v>99.89</v>
      </c>
      <c r="I26" s="38"/>
      <c r="J26" s="36">
        <v>63</v>
      </c>
      <c r="K26" s="39">
        <f t="shared" si="3"/>
        <v>5110.5035716411721</v>
      </c>
      <c r="L26" s="40"/>
      <c r="M26" s="4">
        <f>IF(J26="","",(K26/J26)/LOOKUP(RIGHT($D$2,3),定数!$A$6:$A$13,定数!$B$6:$B$13))</f>
        <v>0.81119104311764634</v>
      </c>
      <c r="N26" s="36"/>
      <c r="O26" s="5"/>
      <c r="P26" s="38">
        <v>101.13</v>
      </c>
      <c r="Q26" s="38"/>
      <c r="R26" s="41">
        <f>IF(P26="","",T26*M26*LOOKUP(RIGHT($D$2,3),定数!$A$6:$A$13,定数!$B$6:$B$13))</f>
        <v>10058.768934658774</v>
      </c>
      <c r="S26" s="41"/>
      <c r="T26" s="42">
        <f t="shared" si="4"/>
        <v>123.99999999999949</v>
      </c>
      <c r="U26" s="42"/>
      <c r="V26" t="str">
        <f t="shared" si="7"/>
        <v/>
      </c>
      <c r="W26">
        <f t="shared" si="2"/>
        <v>0</v>
      </c>
      <c r="X26" s="29">
        <f t="shared" si="5"/>
        <v>170350.11905470575</v>
      </c>
      <c r="Y26" s="30">
        <f t="shared" si="6"/>
        <v>0</v>
      </c>
    </row>
    <row r="27" spans="2:25" ht="15">
      <c r="B27" s="36">
        <v>19</v>
      </c>
      <c r="C27" s="37">
        <f t="shared" si="0"/>
        <v>180408.88798936454</v>
      </c>
      <c r="D27" s="37"/>
      <c r="E27" s="36"/>
      <c r="F27" s="5"/>
      <c r="G27" s="36" t="s">
        <v>45</v>
      </c>
      <c r="H27" s="38">
        <v>98.16</v>
      </c>
      <c r="I27" s="38"/>
      <c r="J27" s="36">
        <v>56</v>
      </c>
      <c r="K27" s="39">
        <f t="shared" si="3"/>
        <v>5412.2666396809354</v>
      </c>
      <c r="L27" s="40"/>
      <c r="M27" s="4">
        <f>IF(J27="","",(K27/J27)/LOOKUP(RIGHT($D$2,3),定数!$A$6:$A$13,定数!$B$6:$B$13))</f>
        <v>0.96647618565730997</v>
      </c>
      <c r="N27" s="36"/>
      <c r="O27" s="5"/>
      <c r="P27" s="38">
        <v>97.06</v>
      </c>
      <c r="Q27" s="38"/>
      <c r="R27" s="41">
        <f>IF(P27="","",T27*M27*LOOKUP(RIGHT($D$2,3),定数!$A$6:$A$13,定数!$B$6:$B$13))</f>
        <v>10631.238042230354</v>
      </c>
      <c r="S27" s="41"/>
      <c r="T27" s="42">
        <f t="shared" si="4"/>
        <v>109.99999999999943</v>
      </c>
      <c r="U27" s="42"/>
      <c r="V27" t="str">
        <f t="shared" si="7"/>
        <v/>
      </c>
      <c r="W27">
        <f t="shared" si="2"/>
        <v>0</v>
      </c>
      <c r="X27" s="29">
        <f t="shared" si="5"/>
        <v>180408.88798936454</v>
      </c>
      <c r="Y27" s="30">
        <f t="shared" si="6"/>
        <v>0</v>
      </c>
    </row>
    <row r="28" spans="2:25" ht="15">
      <c r="B28" s="36">
        <v>20</v>
      </c>
      <c r="C28" s="37">
        <f t="shared" si="0"/>
        <v>191040.12603159487</v>
      </c>
      <c r="D28" s="37"/>
      <c r="E28" s="36"/>
      <c r="F28" s="5"/>
      <c r="G28" s="36" t="s">
        <v>45</v>
      </c>
      <c r="H28" s="38">
        <v>97.57</v>
      </c>
      <c r="I28" s="38"/>
      <c r="J28" s="36">
        <v>28</v>
      </c>
      <c r="K28" s="39">
        <f t="shared" si="3"/>
        <v>5731.2037809478461</v>
      </c>
      <c r="L28" s="40"/>
      <c r="M28" s="4">
        <f>IF(J28="","",(K28/J28)/LOOKUP(RIGHT($D$2,3),定数!$A$6:$A$13,定数!$B$6:$B$13))</f>
        <v>2.0468584931956593</v>
      </c>
      <c r="N28" s="36"/>
      <c r="O28" s="5"/>
      <c r="P28" s="38">
        <v>97.02</v>
      </c>
      <c r="Q28" s="38"/>
      <c r="R28" s="41">
        <f>IF(P28="","",T28*M28*LOOKUP(RIGHT($D$2,3),定数!$A$6:$A$13,定数!$B$6:$B$13))</f>
        <v>11257.721712576069</v>
      </c>
      <c r="S28" s="41"/>
      <c r="T28" s="42">
        <f t="shared" si="4"/>
        <v>54.999999999999716</v>
      </c>
      <c r="U28" s="42"/>
      <c r="V28" t="str">
        <f t="shared" si="7"/>
        <v/>
      </c>
      <c r="W28">
        <f t="shared" si="2"/>
        <v>0</v>
      </c>
      <c r="X28" s="29">
        <f t="shared" si="5"/>
        <v>191040.12603159487</v>
      </c>
      <c r="Y28" s="30">
        <f t="shared" si="6"/>
        <v>0</v>
      </c>
    </row>
    <row r="29" spans="2:25" ht="15">
      <c r="B29" s="36">
        <v>21</v>
      </c>
      <c r="C29" s="37">
        <f t="shared" si="0"/>
        <v>202297.84774417095</v>
      </c>
      <c r="D29" s="37"/>
      <c r="E29" s="36"/>
      <c r="F29" s="5"/>
      <c r="G29" s="36" t="s">
        <v>44</v>
      </c>
      <c r="H29" s="38">
        <v>98.68</v>
      </c>
      <c r="I29" s="38"/>
      <c r="J29" s="36">
        <v>44</v>
      </c>
      <c r="K29" s="39">
        <f t="shared" si="3"/>
        <v>6068.9354323251282</v>
      </c>
      <c r="L29" s="40"/>
      <c r="M29" s="4">
        <f>IF(J29="","",(K29/J29)/LOOKUP(RIGHT($D$2,3),定数!$A$6:$A$13,定数!$B$6:$B$13))</f>
        <v>1.37930350734662</v>
      </c>
      <c r="N29" s="36"/>
      <c r="O29" s="5"/>
      <c r="P29" s="38">
        <v>98.68</v>
      </c>
      <c r="Q29" s="38"/>
      <c r="R29" s="41">
        <f>IF(P29="","",T29*M29*LOOKUP(RIGHT($D$2,3),定数!$A$6:$A$13,定数!$B$6:$B$13))</f>
        <v>0</v>
      </c>
      <c r="S29" s="41"/>
      <c r="T29" s="42">
        <f t="shared" si="4"/>
        <v>0</v>
      </c>
      <c r="U29" s="42"/>
      <c r="V29" t="str">
        <f t="shared" si="7"/>
        <v/>
      </c>
      <c r="W29">
        <f t="shared" si="2"/>
        <v>0</v>
      </c>
      <c r="X29" s="29">
        <f t="shared" si="5"/>
        <v>202297.84774417095</v>
      </c>
      <c r="Y29" s="30">
        <f t="shared" si="6"/>
        <v>0</v>
      </c>
    </row>
    <row r="30" spans="2:25" ht="15">
      <c r="B30" s="36">
        <v>22</v>
      </c>
      <c r="C30" s="37">
        <f t="shared" si="0"/>
        <v>202297.84774417095</v>
      </c>
      <c r="D30" s="37"/>
      <c r="E30" s="36"/>
      <c r="F30" s="5"/>
      <c r="G30" s="36" t="s">
        <v>44</v>
      </c>
      <c r="H30" s="38">
        <v>99.57</v>
      </c>
      <c r="I30" s="38"/>
      <c r="J30" s="36">
        <v>27</v>
      </c>
      <c r="K30" s="39">
        <f t="shared" si="3"/>
        <v>6068.9354323251282</v>
      </c>
      <c r="L30" s="40"/>
      <c r="M30" s="4">
        <f>IF(J30="","",(K30/J30)/LOOKUP(RIGHT($D$2,3),定数!$A$6:$A$13,定数!$B$6:$B$13))</f>
        <v>2.2477538638241215</v>
      </c>
      <c r="N30" s="36"/>
      <c r="O30" s="5"/>
      <c r="P30" s="38">
        <v>100.11</v>
      </c>
      <c r="Q30" s="38"/>
      <c r="R30" s="41">
        <f>IF(P30="","",T30*M30*LOOKUP(RIGHT($D$2,3),定数!$A$6:$A$13,定数!$B$6:$B$13))</f>
        <v>12137.870864650396</v>
      </c>
      <c r="S30" s="41"/>
      <c r="T30" s="42">
        <f t="shared" si="4"/>
        <v>54.000000000000625</v>
      </c>
      <c r="U30" s="42"/>
      <c r="V30" t="str">
        <f t="shared" si="7"/>
        <v/>
      </c>
      <c r="W30">
        <f t="shared" si="2"/>
        <v>0</v>
      </c>
      <c r="X30" s="29">
        <f t="shared" si="5"/>
        <v>202297.84774417095</v>
      </c>
      <c r="Y30" s="30">
        <f t="shared" si="6"/>
        <v>0</v>
      </c>
    </row>
    <row r="31" spans="2:25" ht="15">
      <c r="B31" s="36">
        <v>23</v>
      </c>
      <c r="C31" s="37">
        <f t="shared" si="0"/>
        <v>214435.71860882136</v>
      </c>
      <c r="D31" s="37"/>
      <c r="E31" s="36"/>
      <c r="F31" s="5"/>
      <c r="G31" s="36" t="s">
        <v>44</v>
      </c>
      <c r="H31" s="38">
        <v>100.39</v>
      </c>
      <c r="I31" s="38"/>
      <c r="J31" s="36">
        <v>60</v>
      </c>
      <c r="K31" s="39">
        <f t="shared" si="3"/>
        <v>6433.0715582646408</v>
      </c>
      <c r="L31" s="40"/>
      <c r="M31" s="4">
        <f>IF(J31="","",(K31/J31)/LOOKUP(RIGHT($D$2,3),定数!$A$6:$A$13,定数!$B$6:$B$13))</f>
        <v>1.0721785930441068</v>
      </c>
      <c r="N31" s="36"/>
      <c r="O31" s="5"/>
      <c r="P31" s="38">
        <v>101.59</v>
      </c>
      <c r="Q31" s="38"/>
      <c r="R31" s="41">
        <f>IF(P31="","",T31*M31*LOOKUP(RIGHT($D$2,3),定数!$A$6:$A$13,定数!$B$6:$B$13))</f>
        <v>12866.143116529312</v>
      </c>
      <c r="S31" s="41"/>
      <c r="T31" s="42">
        <f t="shared" si="4"/>
        <v>120.00000000000028</v>
      </c>
      <c r="U31" s="42"/>
      <c r="V31" t="str">
        <f t="shared" si="7"/>
        <v/>
      </c>
      <c r="W31">
        <f t="shared" si="2"/>
        <v>0</v>
      </c>
      <c r="X31" s="29">
        <f t="shared" si="5"/>
        <v>214435.71860882136</v>
      </c>
      <c r="Y31" s="30">
        <f t="shared" si="6"/>
        <v>0</v>
      </c>
    </row>
    <row r="32" spans="2:25" ht="15">
      <c r="B32" s="36">
        <v>24</v>
      </c>
      <c r="C32" s="37">
        <f t="shared" si="0"/>
        <v>227301.86172535067</v>
      </c>
      <c r="D32" s="37"/>
      <c r="E32" s="36"/>
      <c r="F32" s="5"/>
      <c r="G32" s="36" t="s">
        <v>44</v>
      </c>
      <c r="H32" s="38">
        <v>101.65</v>
      </c>
      <c r="I32" s="38"/>
      <c r="J32" s="36">
        <v>32</v>
      </c>
      <c r="K32" s="39">
        <f t="shared" si="3"/>
        <v>6819.0558517605195</v>
      </c>
      <c r="L32" s="40"/>
      <c r="M32" s="4">
        <f>IF(J32="","",(K32/J32)/LOOKUP(RIGHT($D$2,3),定数!$A$6:$A$13,定数!$B$6:$B$13))</f>
        <v>2.1309549536751624</v>
      </c>
      <c r="N32" s="36"/>
      <c r="O32" s="5"/>
      <c r="P32" s="38">
        <v>102.29</v>
      </c>
      <c r="Q32" s="38"/>
      <c r="R32" s="41">
        <f>IF(P32="","",T32*M32*LOOKUP(RIGHT($D$2,3),定数!$A$6:$A$13,定数!$B$6:$B$13))</f>
        <v>13638.11170352105</v>
      </c>
      <c r="S32" s="41"/>
      <c r="T32" s="42">
        <f t="shared" si="4"/>
        <v>64.000000000000057</v>
      </c>
      <c r="U32" s="42"/>
      <c r="V32" t="str">
        <f t="shared" si="7"/>
        <v/>
      </c>
      <c r="W32">
        <f t="shared" si="2"/>
        <v>0</v>
      </c>
      <c r="X32" s="29">
        <f t="shared" si="5"/>
        <v>227301.86172535067</v>
      </c>
      <c r="Y32" s="30">
        <f t="shared" si="6"/>
        <v>0</v>
      </c>
    </row>
    <row r="33" spans="2:25" ht="15">
      <c r="B33" s="36">
        <v>25</v>
      </c>
      <c r="C33" s="37">
        <f t="shared" si="0"/>
        <v>240939.97342887172</v>
      </c>
      <c r="D33" s="37"/>
      <c r="E33" s="36"/>
      <c r="F33" s="5"/>
      <c r="G33" s="36" t="s">
        <v>44</v>
      </c>
      <c r="H33" s="38">
        <v>104.11</v>
      </c>
      <c r="I33" s="38"/>
      <c r="J33" s="36">
        <v>34</v>
      </c>
      <c r="K33" s="39">
        <f t="shared" si="3"/>
        <v>7228.1992028661516</v>
      </c>
      <c r="L33" s="40"/>
      <c r="M33" s="4">
        <f>IF(J33="","",(K33/J33)/LOOKUP(RIGHT($D$2,3),定数!$A$6:$A$13,定数!$B$6:$B$13))</f>
        <v>2.1259409420194562</v>
      </c>
      <c r="N33" s="36"/>
      <c r="O33" s="5"/>
      <c r="P33" s="38">
        <v>104.79</v>
      </c>
      <c r="Q33" s="38"/>
      <c r="R33" s="41">
        <f>IF(P33="","",T33*M33*LOOKUP(RIGHT($D$2,3),定数!$A$6:$A$13,定数!$B$6:$B$13))</f>
        <v>14456.398405732447</v>
      </c>
      <c r="S33" s="41"/>
      <c r="T33" s="42">
        <f t="shared" si="4"/>
        <v>68.000000000000682</v>
      </c>
      <c r="U33" s="42"/>
      <c r="V33" t="str">
        <f t="shared" si="7"/>
        <v/>
      </c>
      <c r="W33">
        <f t="shared" si="2"/>
        <v>0</v>
      </c>
      <c r="X33" s="29">
        <f t="shared" si="5"/>
        <v>240939.97342887172</v>
      </c>
      <c r="Y33" s="30">
        <f t="shared" si="6"/>
        <v>0</v>
      </c>
    </row>
    <row r="34" spans="2:25" ht="15">
      <c r="B34" s="36">
        <v>26</v>
      </c>
      <c r="C34" s="37">
        <f t="shared" si="0"/>
        <v>255396.37183460416</v>
      </c>
      <c r="D34" s="37"/>
      <c r="E34" s="36"/>
      <c r="F34" s="5"/>
      <c r="G34" s="36" t="s">
        <v>45</v>
      </c>
      <c r="H34" s="38">
        <v>102.47</v>
      </c>
      <c r="I34" s="38"/>
      <c r="J34" s="36">
        <v>77</v>
      </c>
      <c r="K34" s="39">
        <f t="shared" si="3"/>
        <v>7661.8911550381245</v>
      </c>
      <c r="L34" s="40"/>
      <c r="M34" s="4">
        <f>IF(J34="","",(K34/J34)/LOOKUP(RIGHT($D$2,3),定数!$A$6:$A$13,定数!$B$6:$B$13))</f>
        <v>0.99505079935560059</v>
      </c>
      <c r="N34" s="36"/>
      <c r="O34" s="5"/>
      <c r="P34" s="38">
        <v>102.47</v>
      </c>
      <c r="Q34" s="38"/>
      <c r="R34" s="41">
        <f>IF(P34="","",T34*M34*LOOKUP(RIGHT($D$2,3),定数!$A$6:$A$13,定数!$B$6:$B$13))</f>
        <v>0</v>
      </c>
      <c r="S34" s="41"/>
      <c r="T34" s="42">
        <f t="shared" si="4"/>
        <v>0</v>
      </c>
      <c r="U34" s="42"/>
      <c r="V34" t="str">
        <f t="shared" si="7"/>
        <v/>
      </c>
      <c r="W34">
        <f t="shared" si="2"/>
        <v>0</v>
      </c>
      <c r="X34" s="29">
        <f t="shared" si="5"/>
        <v>255396.37183460416</v>
      </c>
      <c r="Y34" s="30">
        <f t="shared" si="6"/>
        <v>0</v>
      </c>
    </row>
    <row r="35" spans="2:25" ht="15">
      <c r="B35" s="36">
        <v>27</v>
      </c>
      <c r="C35" s="37">
        <f t="shared" si="0"/>
        <v>255396.37183460416</v>
      </c>
      <c r="D35" s="37"/>
      <c r="E35" s="36"/>
      <c r="F35" s="5"/>
      <c r="G35" s="36" t="s">
        <v>44</v>
      </c>
      <c r="H35" s="38">
        <v>105.02</v>
      </c>
      <c r="I35" s="38"/>
      <c r="J35" s="36">
        <v>18</v>
      </c>
      <c r="K35" s="39">
        <f t="shared" si="3"/>
        <v>7661.8911550381245</v>
      </c>
      <c r="L35" s="40"/>
      <c r="M35" s="4">
        <f>IF(J35="","",(K35/J35)/LOOKUP(RIGHT($D$2,3),定数!$A$6:$A$13,定数!$B$6:$B$13))</f>
        <v>4.2566061972434026</v>
      </c>
      <c r="N35" s="36"/>
      <c r="O35" s="5"/>
      <c r="P35" s="38">
        <v>105.37</v>
      </c>
      <c r="Q35" s="38"/>
      <c r="R35" s="41">
        <f>IF(P35="","",T35*M35*LOOKUP(RIGHT($D$2,3),定数!$A$6:$A$13,定数!$B$6:$B$13))</f>
        <v>14898.121690352273</v>
      </c>
      <c r="S35" s="41"/>
      <c r="T35" s="42">
        <f t="shared" si="4"/>
        <v>35.000000000000853</v>
      </c>
      <c r="U35" s="42"/>
      <c r="V35" t="str">
        <f t="shared" si="7"/>
        <v/>
      </c>
      <c r="W35">
        <f t="shared" si="2"/>
        <v>0</v>
      </c>
      <c r="X35" s="29">
        <f t="shared" si="5"/>
        <v>255396.37183460416</v>
      </c>
      <c r="Y35" s="30">
        <f t="shared" si="6"/>
        <v>0</v>
      </c>
    </row>
    <row r="36" spans="2:25" ht="15">
      <c r="B36" s="36">
        <v>28</v>
      </c>
      <c r="C36" s="37">
        <f t="shared" si="0"/>
        <v>270294.4935249564</v>
      </c>
      <c r="D36" s="37"/>
      <c r="E36" s="36"/>
      <c r="F36" s="5"/>
      <c r="G36" s="36" t="s">
        <v>44</v>
      </c>
      <c r="H36" s="38">
        <v>108.85</v>
      </c>
      <c r="I36" s="38"/>
      <c r="J36" s="36">
        <v>26</v>
      </c>
      <c r="K36" s="39">
        <f t="shared" si="3"/>
        <v>8108.8348057486919</v>
      </c>
      <c r="L36" s="40"/>
      <c r="M36" s="4">
        <f>IF(J36="","",(K36/J36)/LOOKUP(RIGHT($D$2,3),定数!$A$6:$A$13,定数!$B$6:$B$13))</f>
        <v>3.1187826175956506</v>
      </c>
      <c r="N36" s="36"/>
      <c r="O36" s="5"/>
      <c r="P36" s="38">
        <v>109.36</v>
      </c>
      <c r="Q36" s="38"/>
      <c r="R36" s="41">
        <f>IF(P36="","",T36*M36*LOOKUP(RIGHT($D$2,3),定数!$A$6:$A$13,定数!$B$6:$B$13))</f>
        <v>15905.791349737978</v>
      </c>
      <c r="S36" s="41"/>
      <c r="T36" s="42">
        <f t="shared" si="4"/>
        <v>51.000000000000512</v>
      </c>
      <c r="U36" s="42"/>
      <c r="V36" t="str">
        <f t="shared" si="7"/>
        <v/>
      </c>
      <c r="W36">
        <f t="shared" si="2"/>
        <v>0</v>
      </c>
      <c r="X36" s="29">
        <f t="shared" si="5"/>
        <v>270294.4935249564</v>
      </c>
      <c r="Y36" s="30">
        <f t="shared" si="6"/>
        <v>0</v>
      </c>
    </row>
    <row r="37" spans="2:25" ht="15">
      <c r="B37" s="36">
        <v>29</v>
      </c>
      <c r="C37" s="37">
        <f t="shared" si="0"/>
        <v>286200.28487469436</v>
      </c>
      <c r="D37" s="37"/>
      <c r="E37" s="36"/>
      <c r="F37" s="5"/>
      <c r="G37" s="36" t="s">
        <v>44</v>
      </c>
      <c r="H37" s="38">
        <v>109.45</v>
      </c>
      <c r="I37" s="38"/>
      <c r="J37" s="36">
        <v>33</v>
      </c>
      <c r="K37" s="39">
        <f t="shared" si="3"/>
        <v>8586.0085462408315</v>
      </c>
      <c r="L37" s="40"/>
      <c r="M37" s="4">
        <f>IF(J37="","",(K37/J37)/LOOKUP(RIGHT($D$2,3),定数!$A$6:$A$13,定数!$B$6:$B$13))</f>
        <v>2.6018207715881307</v>
      </c>
      <c r="N37" s="36"/>
      <c r="O37" s="5"/>
      <c r="P37" s="38">
        <v>109.45</v>
      </c>
      <c r="Q37" s="38"/>
      <c r="R37" s="41">
        <f>IF(P37="","",T37*M37*LOOKUP(RIGHT($D$2,3),定数!$A$6:$A$13,定数!$B$6:$B$13))</f>
        <v>0</v>
      </c>
      <c r="S37" s="41"/>
      <c r="T37" s="42">
        <f t="shared" si="4"/>
        <v>0</v>
      </c>
      <c r="U37" s="42"/>
      <c r="V37" t="str">
        <f t="shared" si="7"/>
        <v/>
      </c>
      <c r="W37">
        <f t="shared" si="2"/>
        <v>0</v>
      </c>
      <c r="X37" s="29">
        <f t="shared" si="5"/>
        <v>286200.28487469436</v>
      </c>
      <c r="Y37" s="30">
        <f t="shared" si="6"/>
        <v>0</v>
      </c>
    </row>
    <row r="38" spans="2:25" ht="15">
      <c r="B38" s="36">
        <v>30</v>
      </c>
      <c r="C38" s="37">
        <f t="shared" si="0"/>
        <v>286200.28487469436</v>
      </c>
      <c r="D38" s="37"/>
      <c r="E38" s="36"/>
      <c r="F38" s="5"/>
      <c r="G38" s="36" t="s">
        <v>45</v>
      </c>
      <c r="H38" s="38">
        <v>107.03</v>
      </c>
      <c r="I38" s="38"/>
      <c r="J38" s="36">
        <v>44</v>
      </c>
      <c r="K38" s="39">
        <f t="shared" si="3"/>
        <v>8586.0085462408315</v>
      </c>
      <c r="L38" s="40"/>
      <c r="M38" s="4">
        <f>IF(J38="","",(K38/J38)/LOOKUP(RIGHT($D$2,3),定数!$A$6:$A$13,定数!$B$6:$B$13))</f>
        <v>1.9513655786910979</v>
      </c>
      <c r="N38" s="36"/>
      <c r="O38" s="5"/>
      <c r="P38" s="38">
        <v>106.15</v>
      </c>
      <c r="Q38" s="38"/>
      <c r="R38" s="41">
        <f>IF(P38="","",T38*M38*LOOKUP(RIGHT($D$2,3),定数!$A$6:$A$13,定数!$B$6:$B$13))</f>
        <v>17172.017092481572</v>
      </c>
      <c r="S38" s="41"/>
      <c r="T38" s="42">
        <f t="shared" si="4"/>
        <v>87.999999999999545</v>
      </c>
      <c r="U38" s="42"/>
      <c r="V38" t="str">
        <f t="shared" si="7"/>
        <v/>
      </c>
      <c r="W38">
        <f t="shared" si="2"/>
        <v>0</v>
      </c>
      <c r="X38" s="29">
        <f t="shared" si="5"/>
        <v>286200.28487469436</v>
      </c>
      <c r="Y38" s="30">
        <f t="shared" si="6"/>
        <v>0</v>
      </c>
    </row>
    <row r="39" spans="2:25" ht="15">
      <c r="B39" s="36">
        <v>31</v>
      </c>
      <c r="C39" s="37">
        <f t="shared" si="0"/>
        <v>303372.30196717591</v>
      </c>
      <c r="D39" s="37"/>
      <c r="E39" s="36"/>
      <c r="F39" s="5"/>
      <c r="G39" s="36" t="s">
        <v>44</v>
      </c>
      <c r="H39" s="38">
        <v>118.37</v>
      </c>
      <c r="I39" s="38"/>
      <c r="J39" s="36">
        <v>102</v>
      </c>
      <c r="K39" s="39">
        <f t="shared" si="3"/>
        <v>9101.1690590152775</v>
      </c>
      <c r="L39" s="40"/>
      <c r="M39" s="4">
        <f>IF(J39="","",(K39/J39)/LOOKUP(RIGHT($D$2,3),定数!$A$6:$A$13,定数!$B$6:$B$13))</f>
        <v>0.8922714763740468</v>
      </c>
      <c r="N39" s="36"/>
      <c r="O39" s="5"/>
      <c r="P39" s="38">
        <v>117.33</v>
      </c>
      <c r="Q39" s="38"/>
      <c r="R39" s="41">
        <f>IF(P39="","",T39*M39*LOOKUP(RIGHT($D$2,3),定数!$A$6:$A$13,定数!$B$6:$B$13))</f>
        <v>-9279.6233542901427</v>
      </c>
      <c r="S39" s="41"/>
      <c r="T39" s="42">
        <f t="shared" si="4"/>
        <v>-104.00000000000063</v>
      </c>
      <c r="U39" s="42"/>
      <c r="V39" t="str">
        <f t="shared" si="7"/>
        <v/>
      </c>
      <c r="W39">
        <f t="shared" si="2"/>
        <v>1</v>
      </c>
      <c r="X39" s="29">
        <f t="shared" si="5"/>
        <v>303372.30196717591</v>
      </c>
      <c r="Y39" s="30">
        <f t="shared" si="6"/>
        <v>0</v>
      </c>
    </row>
    <row r="40" spans="2:25" ht="15">
      <c r="B40" s="36">
        <v>32</v>
      </c>
      <c r="C40" s="37">
        <f t="shared" si="0"/>
        <v>294092.67861288576</v>
      </c>
      <c r="D40" s="37"/>
      <c r="E40" s="36"/>
      <c r="F40" s="5"/>
      <c r="G40" s="36" t="s">
        <v>44</v>
      </c>
      <c r="H40" s="38">
        <v>120.54</v>
      </c>
      <c r="I40" s="38"/>
      <c r="J40" s="36">
        <v>39</v>
      </c>
      <c r="K40" s="39">
        <f t="shared" si="3"/>
        <v>8822.7803583865734</v>
      </c>
      <c r="L40" s="40"/>
      <c r="M40" s="4">
        <f>IF(J40="","",(K40/J40)/LOOKUP(RIGHT($D$2,3),定数!$A$6:$A$13,定数!$B$6:$B$13))</f>
        <v>2.2622513739452752</v>
      </c>
      <c r="N40" s="36"/>
      <c r="O40" s="5"/>
      <c r="P40" s="38">
        <v>120.13</v>
      </c>
      <c r="Q40" s="38"/>
      <c r="R40" s="41">
        <f>IF(P40="","",T40*M40*LOOKUP(RIGHT($D$2,3),定数!$A$6:$A$13,定数!$B$6:$B$13))</f>
        <v>-9275.2306331758737</v>
      </c>
      <c r="S40" s="41"/>
      <c r="T40" s="42">
        <f t="shared" si="4"/>
        <v>-41.00000000000108</v>
      </c>
      <c r="U40" s="42"/>
      <c r="V40" t="str">
        <f t="shared" si="7"/>
        <v/>
      </c>
      <c r="W40">
        <f t="shared" si="2"/>
        <v>2</v>
      </c>
      <c r="X40" s="29">
        <f t="shared" si="5"/>
        <v>303372.30196717591</v>
      </c>
      <c r="Y40" s="30">
        <f t="shared" si="6"/>
        <v>3.0588235294117805E-2</v>
      </c>
    </row>
    <row r="41" spans="2:25" ht="15">
      <c r="B41" s="36">
        <v>33</v>
      </c>
      <c r="C41" s="37">
        <f t="shared" si="0"/>
        <v>284817.44797970989</v>
      </c>
      <c r="D41" s="37"/>
      <c r="E41" s="36"/>
      <c r="F41" s="5"/>
      <c r="G41" s="36" t="s">
        <v>44</v>
      </c>
      <c r="H41" s="38">
        <v>119.63</v>
      </c>
      <c r="I41" s="38"/>
      <c r="J41" s="36">
        <v>25</v>
      </c>
      <c r="K41" s="39">
        <f t="shared" si="3"/>
        <v>8544.5234393912961</v>
      </c>
      <c r="L41" s="40"/>
      <c r="M41" s="4">
        <f>IF(J41="","",(K41/J41)/LOOKUP(RIGHT($D$2,3),定数!$A$6:$A$13,定数!$B$6:$B$13))</f>
        <v>3.417809375756518</v>
      </c>
      <c r="N41" s="36"/>
      <c r="O41" s="5"/>
      <c r="P41" s="38">
        <v>120.13</v>
      </c>
      <c r="Q41" s="38"/>
      <c r="R41" s="41">
        <f>IF(P41="","",T41*M41*LOOKUP(RIGHT($D$2,3),定数!$A$6:$A$13,定数!$B$6:$B$13))</f>
        <v>17089.046878782592</v>
      </c>
      <c r="S41" s="41"/>
      <c r="T41" s="42">
        <f t="shared" si="4"/>
        <v>50</v>
      </c>
      <c r="U41" s="42"/>
      <c r="V41" t="str">
        <f t="shared" si="7"/>
        <v/>
      </c>
      <c r="W41">
        <f t="shared" si="2"/>
        <v>0</v>
      </c>
      <c r="X41" s="29">
        <f t="shared" si="5"/>
        <v>303372.30196717591</v>
      </c>
      <c r="Y41" s="30">
        <f t="shared" si="6"/>
        <v>6.116199095022723E-2</v>
      </c>
    </row>
    <row r="42" spans="2:25" ht="15">
      <c r="B42" s="36">
        <v>34</v>
      </c>
      <c r="C42" s="37">
        <f t="shared" si="0"/>
        <v>301906.49485849246</v>
      </c>
      <c r="D42" s="37"/>
      <c r="E42" s="36"/>
      <c r="F42" s="5"/>
      <c r="G42" s="36" t="s">
        <v>44</v>
      </c>
      <c r="H42" s="38">
        <v>121.34</v>
      </c>
      <c r="I42" s="38"/>
      <c r="J42" s="36">
        <v>49</v>
      </c>
      <c r="K42" s="39">
        <f t="shared" si="3"/>
        <v>9057.1948457547733</v>
      </c>
      <c r="L42" s="40"/>
      <c r="M42" s="4">
        <f>IF(J42="","",(K42/J42)/LOOKUP(RIGHT($D$2,3),定数!$A$6:$A$13,定数!$B$6:$B$13))</f>
        <v>1.848407111378525</v>
      </c>
      <c r="N42" s="36"/>
      <c r="O42" s="5"/>
      <c r="P42" s="38">
        <v>121.34</v>
      </c>
      <c r="Q42" s="38"/>
      <c r="R42" s="41">
        <f>IF(P42="","",T42*M42*LOOKUP(RIGHT($D$2,3),定数!$A$6:$A$13,定数!$B$6:$B$13))</f>
        <v>0</v>
      </c>
      <c r="S42" s="41"/>
      <c r="T42" s="42">
        <f t="shared" si="4"/>
        <v>0</v>
      </c>
      <c r="U42" s="42"/>
      <c r="V42" t="str">
        <f t="shared" si="7"/>
        <v/>
      </c>
      <c r="W42">
        <f t="shared" si="2"/>
        <v>0</v>
      </c>
      <c r="X42" s="29">
        <f t="shared" si="5"/>
        <v>303372.30196717591</v>
      </c>
      <c r="Y42" s="30">
        <f t="shared" si="6"/>
        <v>4.8317104072409522E-3</v>
      </c>
    </row>
    <row r="43" spans="2:25" ht="15">
      <c r="B43" s="36">
        <v>35</v>
      </c>
      <c r="C43" s="37">
        <f t="shared" si="0"/>
        <v>301906.49485849246</v>
      </c>
      <c r="D43" s="37"/>
      <c r="E43" s="36"/>
      <c r="F43" s="5"/>
      <c r="G43" s="36" t="s">
        <v>45</v>
      </c>
      <c r="H43" s="38">
        <v>119.1</v>
      </c>
      <c r="I43" s="38"/>
      <c r="J43" s="36">
        <v>28</v>
      </c>
      <c r="K43" s="39">
        <f t="shared" si="3"/>
        <v>9057.1948457547733</v>
      </c>
      <c r="L43" s="40"/>
      <c r="M43" s="4">
        <f>IF(J43="","",(K43/J43)/LOOKUP(RIGHT($D$2,3),定数!$A$6:$A$13,定数!$B$6:$B$13))</f>
        <v>3.2347124449124194</v>
      </c>
      <c r="N43" s="36"/>
      <c r="O43" s="5"/>
      <c r="P43" s="38">
        <v>119.4</v>
      </c>
      <c r="Q43" s="38"/>
      <c r="R43" s="41">
        <f>IF(P43="","",T43*M43*LOOKUP(RIGHT($D$2,3),定数!$A$6:$A$13,定数!$B$6:$B$13))</f>
        <v>-9704.1373347376266</v>
      </c>
      <c r="S43" s="41"/>
      <c r="T43" s="42">
        <f t="shared" si="4"/>
        <v>-30.000000000001137</v>
      </c>
      <c r="U43" s="42"/>
      <c r="V43" t="str">
        <f t="shared" si="7"/>
        <v/>
      </c>
      <c r="W43">
        <f t="shared" si="2"/>
        <v>1</v>
      </c>
      <c r="X43" s="29">
        <f t="shared" si="5"/>
        <v>303372.30196717591</v>
      </c>
      <c r="Y43" s="30">
        <f t="shared" si="6"/>
        <v>4.8317104072409522E-3</v>
      </c>
    </row>
    <row r="44" spans="2:25" ht="15">
      <c r="B44" s="36">
        <v>36</v>
      </c>
      <c r="C44" s="37">
        <f t="shared" si="0"/>
        <v>292202.35752375482</v>
      </c>
      <c r="D44" s="37"/>
      <c r="E44" s="36"/>
      <c r="F44" s="5"/>
      <c r="G44" s="36" t="s">
        <v>44</v>
      </c>
      <c r="H44" s="38">
        <v>121.26</v>
      </c>
      <c r="I44" s="38"/>
      <c r="J44" s="36">
        <v>63</v>
      </c>
      <c r="K44" s="39">
        <f t="shared" si="3"/>
        <v>8766.0707257126451</v>
      </c>
      <c r="L44" s="40"/>
      <c r="M44" s="4">
        <f>IF(J44="","",(K44/J44)/LOOKUP(RIGHT($D$2,3),定数!$A$6:$A$13,定数!$B$6:$B$13))</f>
        <v>1.3914397977321658</v>
      </c>
      <c r="N44" s="36"/>
      <c r="O44" s="5"/>
      <c r="P44" s="38">
        <v>122.5</v>
      </c>
      <c r="Q44" s="38"/>
      <c r="R44" s="41">
        <f>IF(P44="","",T44*M44*LOOKUP(RIGHT($D$2,3),定数!$A$6:$A$13,定数!$B$6:$B$13))</f>
        <v>17253.853491878785</v>
      </c>
      <c r="S44" s="41"/>
      <c r="T44" s="42">
        <f t="shared" si="4"/>
        <v>123.99999999999949</v>
      </c>
      <c r="U44" s="42"/>
      <c r="V44" t="str">
        <f t="shared" si="7"/>
        <v/>
      </c>
      <c r="W44">
        <f t="shared" si="2"/>
        <v>0</v>
      </c>
      <c r="X44" s="29">
        <f t="shared" si="5"/>
        <v>303372.30196717591</v>
      </c>
      <c r="Y44" s="30">
        <f t="shared" si="6"/>
        <v>3.6819262572723721E-2</v>
      </c>
    </row>
    <row r="45" spans="2:25" ht="15">
      <c r="B45" s="36">
        <v>37</v>
      </c>
      <c r="C45" s="37">
        <f t="shared" si="0"/>
        <v>309456.2110156336</v>
      </c>
      <c r="D45" s="37"/>
      <c r="E45" s="36"/>
      <c r="F45" s="5"/>
      <c r="G45" s="36" t="s">
        <v>45</v>
      </c>
      <c r="H45" s="38">
        <v>122.3</v>
      </c>
      <c r="I45" s="38"/>
      <c r="J45" s="36">
        <v>56</v>
      </c>
      <c r="K45" s="39">
        <f t="shared" si="3"/>
        <v>9283.6863304690069</v>
      </c>
      <c r="L45" s="40"/>
      <c r="M45" s="4">
        <f>IF(J45="","",(K45/J45)/LOOKUP(RIGHT($D$2,3),定数!$A$6:$A$13,定数!$B$6:$B$13))</f>
        <v>1.6578011304408939</v>
      </c>
      <c r="N45" s="36"/>
      <c r="O45" s="5"/>
      <c r="P45" s="38">
        <v>121.2</v>
      </c>
      <c r="Q45" s="38"/>
      <c r="R45" s="41">
        <f>IF(P45="","",T45*M45*LOOKUP(RIGHT($D$2,3),定数!$A$6:$A$13,定数!$B$6:$B$13))</f>
        <v>18235.81243484974</v>
      </c>
      <c r="S45" s="41"/>
      <c r="T45" s="42">
        <f t="shared" si="4"/>
        <v>109.99999999999943</v>
      </c>
      <c r="U45" s="42"/>
      <c r="V45" t="str">
        <f t="shared" si="7"/>
        <v/>
      </c>
      <c r="W45">
        <f t="shared" si="2"/>
        <v>0</v>
      </c>
      <c r="X45" s="29">
        <f t="shared" si="5"/>
        <v>309456.2110156336</v>
      </c>
      <c r="Y45" s="30">
        <f t="shared" si="6"/>
        <v>0</v>
      </c>
    </row>
    <row r="46" spans="2:25" ht="15">
      <c r="B46" s="36">
        <v>38</v>
      </c>
      <c r="C46" s="37">
        <f t="shared" si="0"/>
        <v>327692.02345048334</v>
      </c>
      <c r="D46" s="37"/>
      <c r="E46" s="36"/>
      <c r="F46" s="5"/>
      <c r="G46" s="36" t="s">
        <v>45</v>
      </c>
      <c r="H46" s="38">
        <v>119.92</v>
      </c>
      <c r="I46" s="38"/>
      <c r="J46" s="36">
        <v>76</v>
      </c>
      <c r="K46" s="39">
        <f t="shared" si="3"/>
        <v>9830.7607035144993</v>
      </c>
      <c r="L46" s="40"/>
      <c r="M46" s="4">
        <f>IF(J46="","",(K46/J46)/LOOKUP(RIGHT($D$2,3),定数!$A$6:$A$13,定数!$B$6:$B$13))</f>
        <v>1.2935211451992763</v>
      </c>
      <c r="N46" s="36"/>
      <c r="O46" s="5"/>
      <c r="P46" s="38">
        <v>119.92</v>
      </c>
      <c r="Q46" s="38"/>
      <c r="R46" s="41">
        <f>IF(P46="","",T46*M46*LOOKUP(RIGHT($D$2,3),定数!$A$6:$A$13,定数!$B$6:$B$13))</f>
        <v>0</v>
      </c>
      <c r="S46" s="41"/>
      <c r="T46" s="42">
        <f t="shared" si="4"/>
        <v>0</v>
      </c>
      <c r="U46" s="42"/>
      <c r="V46" t="str">
        <f t="shared" si="7"/>
        <v/>
      </c>
      <c r="W46">
        <f t="shared" si="2"/>
        <v>0</v>
      </c>
      <c r="X46" s="29">
        <f t="shared" si="5"/>
        <v>327692.02345048334</v>
      </c>
      <c r="Y46" s="30">
        <f t="shared" si="6"/>
        <v>0</v>
      </c>
    </row>
    <row r="47" spans="2:25" ht="15">
      <c r="B47" s="36">
        <v>39</v>
      </c>
      <c r="C47" s="37">
        <f t="shared" si="0"/>
        <v>327692.02345048334</v>
      </c>
      <c r="D47" s="37"/>
      <c r="E47" s="36"/>
      <c r="F47" s="5"/>
      <c r="G47" s="36" t="s">
        <v>45</v>
      </c>
      <c r="H47" s="38">
        <v>121.51</v>
      </c>
      <c r="I47" s="38"/>
      <c r="J47" s="36">
        <v>70</v>
      </c>
      <c r="K47" s="39">
        <f t="shared" si="3"/>
        <v>9830.7607035144993</v>
      </c>
      <c r="L47" s="40"/>
      <c r="M47" s="4">
        <f>IF(J47="","",(K47/J47)/LOOKUP(RIGHT($D$2,3),定数!$A$6:$A$13,定数!$B$6:$B$13))</f>
        <v>1.404394386216357</v>
      </c>
      <c r="N47" s="36"/>
      <c r="O47" s="5"/>
      <c r="P47" s="38">
        <v>121.51</v>
      </c>
      <c r="Q47" s="38"/>
      <c r="R47" s="41">
        <f>IF(P47="","",T47*M47*LOOKUP(RIGHT($D$2,3),定数!$A$6:$A$13,定数!$B$6:$B$13))</f>
        <v>0</v>
      </c>
      <c r="S47" s="41"/>
      <c r="T47" s="42">
        <f t="shared" si="4"/>
        <v>0</v>
      </c>
      <c r="U47" s="42"/>
      <c r="V47" t="str">
        <f t="shared" si="7"/>
        <v/>
      </c>
      <c r="W47">
        <f t="shared" si="2"/>
        <v>0</v>
      </c>
      <c r="X47" s="29">
        <f t="shared" si="5"/>
        <v>327692.02345048334</v>
      </c>
      <c r="Y47" s="30">
        <f t="shared" si="6"/>
        <v>0</v>
      </c>
    </row>
    <row r="48" spans="2:25" ht="15">
      <c r="B48" s="36">
        <v>40</v>
      </c>
      <c r="C48" s="37">
        <f t="shared" si="0"/>
        <v>327692.02345048334</v>
      </c>
      <c r="D48" s="37"/>
      <c r="E48" s="36"/>
      <c r="F48" s="5"/>
      <c r="G48" s="36" t="s">
        <v>45</v>
      </c>
      <c r="H48" s="38">
        <v>120.33</v>
      </c>
      <c r="I48" s="38"/>
      <c r="J48" s="36">
        <v>15</v>
      </c>
      <c r="K48" s="39">
        <f t="shared" si="3"/>
        <v>9830.7607035144993</v>
      </c>
      <c r="L48" s="40"/>
      <c r="M48" s="4">
        <f>IF(J48="","",(K48/J48)/LOOKUP(RIGHT($D$2,3),定数!$A$6:$A$13,定数!$B$6:$B$13))</f>
        <v>6.5538404690096659</v>
      </c>
      <c r="N48" s="36"/>
      <c r="O48" s="5"/>
      <c r="P48" s="38">
        <v>120.51</v>
      </c>
      <c r="Q48" s="38"/>
      <c r="R48" s="41">
        <f>IF(P48="","",T48*M48*LOOKUP(RIGHT($D$2,3),定数!$A$6:$A$13,定数!$B$6:$B$13))</f>
        <v>-11796.912844217846</v>
      </c>
      <c r="S48" s="41"/>
      <c r="T48" s="42">
        <f t="shared" si="4"/>
        <v>-18.000000000000682</v>
      </c>
      <c r="U48" s="42"/>
      <c r="V48" t="str">
        <f t="shared" si="7"/>
        <v/>
      </c>
      <c r="W48">
        <f t="shared" si="2"/>
        <v>1</v>
      </c>
      <c r="X48" s="29">
        <f t="shared" si="5"/>
        <v>327692.02345048334</v>
      </c>
      <c r="Y48" s="30">
        <f t="shared" si="6"/>
        <v>0</v>
      </c>
    </row>
    <row r="49" spans="2:25" ht="15">
      <c r="B49" s="36">
        <v>41</v>
      </c>
      <c r="C49" s="37">
        <f t="shared" si="0"/>
        <v>315895.11060626549</v>
      </c>
      <c r="D49" s="37"/>
      <c r="E49" s="36"/>
      <c r="F49" s="5"/>
      <c r="G49" s="36" t="s">
        <v>45</v>
      </c>
      <c r="H49" s="38">
        <v>117.43</v>
      </c>
      <c r="I49" s="38"/>
      <c r="J49" s="36">
        <v>113</v>
      </c>
      <c r="K49" s="39">
        <f t="shared" si="3"/>
        <v>9476.8533181879648</v>
      </c>
      <c r="L49" s="40"/>
      <c r="M49" s="4">
        <f>IF(J49="","",(K49/J49)/LOOKUP(RIGHT($D$2,3),定数!$A$6:$A$13,定数!$B$6:$B$13))</f>
        <v>0.83865958568035082</v>
      </c>
      <c r="N49" s="36"/>
      <c r="O49" s="5"/>
      <c r="P49" s="38">
        <v>117.43</v>
      </c>
      <c r="Q49" s="38"/>
      <c r="R49" s="41">
        <f>IF(P49="","",T49*M49*LOOKUP(RIGHT($D$2,3),定数!$A$6:$A$13,定数!$B$6:$B$13))</f>
        <v>0</v>
      </c>
      <c r="S49" s="41"/>
      <c r="T49" s="42">
        <f t="shared" si="4"/>
        <v>0</v>
      </c>
      <c r="U49" s="42"/>
      <c r="V49" t="str">
        <f t="shared" si="7"/>
        <v/>
      </c>
      <c r="W49">
        <f t="shared" si="2"/>
        <v>0</v>
      </c>
      <c r="X49" s="29">
        <f t="shared" si="5"/>
        <v>327692.02345048334</v>
      </c>
      <c r="Y49" s="30">
        <f t="shared" si="6"/>
        <v>3.6000000000001364E-2</v>
      </c>
    </row>
    <row r="50" spans="2:25" ht="15">
      <c r="B50" s="36">
        <v>42</v>
      </c>
      <c r="C50" s="37">
        <f t="shared" si="0"/>
        <v>315895.11060626549</v>
      </c>
      <c r="D50" s="37"/>
      <c r="E50" s="36"/>
      <c r="F50" s="5"/>
      <c r="G50" s="36" t="s">
        <v>45</v>
      </c>
      <c r="H50" s="38">
        <v>112.83</v>
      </c>
      <c r="I50" s="38"/>
      <c r="J50" s="36">
        <v>66</v>
      </c>
      <c r="K50" s="39">
        <f t="shared" si="3"/>
        <v>9476.8533181879648</v>
      </c>
      <c r="L50" s="40"/>
      <c r="M50" s="4">
        <f>IF(J50="","",(K50/J50)/LOOKUP(RIGHT($D$2,3),定数!$A$6:$A$13,定数!$B$6:$B$13))</f>
        <v>1.4358868663921158</v>
      </c>
      <c r="N50" s="36"/>
      <c r="O50" s="5"/>
      <c r="P50" s="38">
        <v>111.36</v>
      </c>
      <c r="Q50" s="38"/>
      <c r="R50" s="41">
        <f>IF(P50="","",T50*M50*LOOKUP(RIGHT($D$2,3),定数!$A$6:$A$13,定数!$B$6:$B$13))</f>
        <v>21107.536935964086</v>
      </c>
      <c r="S50" s="41"/>
      <c r="T50" s="42">
        <f t="shared" si="4"/>
        <v>146.99999999999989</v>
      </c>
      <c r="U50" s="42"/>
      <c r="V50" t="str">
        <f t="shared" si="7"/>
        <v/>
      </c>
      <c r="W50">
        <f t="shared" si="2"/>
        <v>0</v>
      </c>
      <c r="X50" s="29">
        <f t="shared" si="5"/>
        <v>327692.02345048334</v>
      </c>
      <c r="Y50" s="30">
        <f t="shared" si="6"/>
        <v>3.6000000000001364E-2</v>
      </c>
    </row>
    <row r="51" spans="2:25" ht="15">
      <c r="B51" s="36">
        <v>43</v>
      </c>
      <c r="C51" s="37">
        <f t="shared" si="0"/>
        <v>337002.64754222956</v>
      </c>
      <c r="D51" s="37"/>
      <c r="E51" s="36"/>
      <c r="F51" s="5"/>
      <c r="G51" s="36" t="s">
        <v>45</v>
      </c>
      <c r="H51" s="38">
        <v>107.2</v>
      </c>
      <c r="I51" s="38"/>
      <c r="J51" s="36">
        <v>65</v>
      </c>
      <c r="K51" s="39">
        <f t="shared" si="3"/>
        <v>10110.079426266886</v>
      </c>
      <c r="L51" s="40"/>
      <c r="M51" s="4">
        <f>IF(J51="","",(K51/J51)/LOOKUP(RIGHT($D$2,3),定数!$A$6:$A$13,定数!$B$6:$B$13))</f>
        <v>1.5553968348102902</v>
      </c>
      <c r="N51" s="36"/>
      <c r="O51" s="5"/>
      <c r="P51" s="38">
        <v>107.2</v>
      </c>
      <c r="Q51" s="38"/>
      <c r="R51" s="41">
        <f>IF(P51="","",T51*M51*LOOKUP(RIGHT($D$2,3),定数!$A$6:$A$13,定数!$B$6:$B$13))</f>
        <v>0</v>
      </c>
      <c r="S51" s="41"/>
      <c r="T51" s="42">
        <f t="shared" si="4"/>
        <v>0</v>
      </c>
      <c r="U51" s="42"/>
      <c r="V51" t="str">
        <f t="shared" si="7"/>
        <v/>
      </c>
      <c r="W51">
        <f t="shared" si="2"/>
        <v>0</v>
      </c>
      <c r="X51" s="29">
        <f t="shared" si="5"/>
        <v>337002.64754222956</v>
      </c>
      <c r="Y51" s="30">
        <f t="shared" si="6"/>
        <v>0</v>
      </c>
    </row>
    <row r="52" spans="2:25" ht="15">
      <c r="B52" s="36">
        <v>44</v>
      </c>
      <c r="C52" s="37">
        <f t="shared" si="0"/>
        <v>337002.64754222956</v>
      </c>
      <c r="D52" s="37"/>
      <c r="E52" s="36"/>
      <c r="F52" s="5"/>
      <c r="G52" s="36" t="s">
        <v>45</v>
      </c>
      <c r="H52" s="38">
        <v>104.39</v>
      </c>
      <c r="I52" s="38"/>
      <c r="J52" s="36">
        <v>43</v>
      </c>
      <c r="K52" s="39">
        <f t="shared" si="3"/>
        <v>10110.079426266886</v>
      </c>
      <c r="L52" s="40"/>
      <c r="M52" s="4">
        <f>IF(J52="","",(K52/J52)/LOOKUP(RIGHT($D$2,3),定数!$A$6:$A$13,定数!$B$6:$B$13))</f>
        <v>2.3511812619225316</v>
      </c>
      <c r="N52" s="36"/>
      <c r="O52" s="5"/>
      <c r="P52" s="38">
        <v>104.39</v>
      </c>
      <c r="Q52" s="38"/>
      <c r="R52" s="41">
        <f>IF(P52="","",T52*M52*LOOKUP(RIGHT($D$2,3),定数!$A$6:$A$13,定数!$B$6:$B$13))</f>
        <v>0</v>
      </c>
      <c r="S52" s="41"/>
      <c r="T52" s="42">
        <f t="shared" si="4"/>
        <v>0</v>
      </c>
      <c r="U52" s="42"/>
      <c r="V52" t="str">
        <f t="shared" si="7"/>
        <v/>
      </c>
      <c r="W52">
        <f t="shared" si="2"/>
        <v>0</v>
      </c>
      <c r="X52" s="29">
        <f t="shared" si="5"/>
        <v>337002.64754222956</v>
      </c>
      <c r="Y52" s="30">
        <f t="shared" si="6"/>
        <v>0</v>
      </c>
    </row>
    <row r="53" spans="2:25" ht="15">
      <c r="B53" s="36">
        <v>45</v>
      </c>
      <c r="C53" s="37">
        <f t="shared" si="0"/>
        <v>337002.64754222956</v>
      </c>
      <c r="D53" s="37"/>
      <c r="E53" s="36"/>
      <c r="F53" s="5"/>
      <c r="G53" s="36" t="s">
        <v>44</v>
      </c>
      <c r="H53" s="38">
        <v>106.12</v>
      </c>
      <c r="I53" s="38"/>
      <c r="J53" s="36">
        <v>91</v>
      </c>
      <c r="K53" s="39">
        <f t="shared" si="3"/>
        <v>10110.079426266886</v>
      </c>
      <c r="L53" s="40"/>
      <c r="M53" s="4">
        <f>IF(J53="","",(K53/J53)/LOOKUP(RIGHT($D$2,3),定数!$A$6:$A$13,定数!$B$6:$B$13))</f>
        <v>1.1109977391502073</v>
      </c>
      <c r="N53" s="36"/>
      <c r="O53" s="5"/>
      <c r="P53" s="38">
        <v>106.12</v>
      </c>
      <c r="Q53" s="38"/>
      <c r="R53" s="41">
        <f>IF(P53="","",T53*M53*LOOKUP(RIGHT($D$2,3),定数!$A$6:$A$13,定数!$B$6:$B$13))</f>
        <v>0</v>
      </c>
      <c r="S53" s="41"/>
      <c r="T53" s="42">
        <f t="shared" si="4"/>
        <v>0</v>
      </c>
      <c r="U53" s="42"/>
      <c r="V53" t="str">
        <f t="shared" si="7"/>
        <v/>
      </c>
      <c r="W53">
        <f t="shared" si="2"/>
        <v>0</v>
      </c>
      <c r="X53" s="29">
        <f t="shared" si="5"/>
        <v>337002.64754222956</v>
      </c>
      <c r="Y53" s="30">
        <f t="shared" si="6"/>
        <v>0</v>
      </c>
    </row>
    <row r="54" spans="2:25" ht="15">
      <c r="B54" s="36">
        <v>46</v>
      </c>
      <c r="C54" s="37">
        <f t="shared" si="0"/>
        <v>337002.64754222956</v>
      </c>
      <c r="D54" s="37"/>
      <c r="E54" s="36"/>
      <c r="F54" s="5"/>
      <c r="G54" s="36" t="s">
        <v>45</v>
      </c>
      <c r="H54" s="38">
        <v>101.15</v>
      </c>
      <c r="I54" s="38"/>
      <c r="J54" s="36">
        <v>89</v>
      </c>
      <c r="K54" s="39">
        <f t="shared" si="3"/>
        <v>10110.079426266886</v>
      </c>
      <c r="L54" s="40"/>
      <c r="M54" s="4">
        <f>IF(J54="","",(K54/J54)/LOOKUP(RIGHT($D$2,3),定数!$A$6:$A$13,定数!$B$6:$B$13))</f>
        <v>1.1359639804794255</v>
      </c>
      <c r="N54" s="36"/>
      <c r="O54" s="5"/>
      <c r="P54" s="38">
        <v>101.15</v>
      </c>
      <c r="Q54" s="38"/>
      <c r="R54" s="41">
        <f>IF(P54="","",T54*M54*LOOKUP(RIGHT($D$2,3),定数!$A$6:$A$13,定数!$B$6:$B$13))</f>
        <v>0</v>
      </c>
      <c r="S54" s="41"/>
      <c r="T54" s="42">
        <f t="shared" si="4"/>
        <v>0</v>
      </c>
      <c r="U54" s="42"/>
      <c r="V54" t="str">
        <f t="shared" si="7"/>
        <v/>
      </c>
      <c r="W54">
        <f t="shared" si="2"/>
        <v>0</v>
      </c>
      <c r="X54" s="29">
        <f t="shared" si="5"/>
        <v>337002.64754222956</v>
      </c>
      <c r="Y54" s="30">
        <f t="shared" si="6"/>
        <v>0</v>
      </c>
    </row>
    <row r="55" spans="2:25" ht="15">
      <c r="B55" s="36">
        <v>47</v>
      </c>
      <c r="C55" s="37">
        <f t="shared" si="0"/>
        <v>337002.64754222956</v>
      </c>
      <c r="D55" s="37"/>
      <c r="E55" s="36"/>
      <c r="F55" s="5"/>
      <c r="G55" s="36" t="s">
        <v>45</v>
      </c>
      <c r="H55" s="38">
        <v>101.1</v>
      </c>
      <c r="I55" s="38"/>
      <c r="J55" s="36">
        <v>33</v>
      </c>
      <c r="K55" s="39">
        <f t="shared" si="3"/>
        <v>10110.079426266886</v>
      </c>
      <c r="L55" s="40"/>
      <c r="M55" s="4">
        <f>IF(J55="","",(K55/J55)/LOOKUP(RIGHT($D$2,3),定数!$A$6:$A$13,定数!$B$6:$B$13))</f>
        <v>3.0636604322020866</v>
      </c>
      <c r="N55" s="36"/>
      <c r="O55" s="5"/>
      <c r="P55" s="38">
        <v>101.1</v>
      </c>
      <c r="Q55" s="38"/>
      <c r="R55" s="41">
        <f>IF(P55="","",T55*M55*LOOKUP(RIGHT($D$2,3),定数!$A$6:$A$13,定数!$B$6:$B$13))</f>
        <v>0</v>
      </c>
      <c r="S55" s="41"/>
      <c r="T55" s="42">
        <f t="shared" si="4"/>
        <v>0</v>
      </c>
      <c r="U55" s="42"/>
      <c r="V55" t="str">
        <f t="shared" si="7"/>
        <v/>
      </c>
      <c r="W55">
        <f t="shared" si="2"/>
        <v>0</v>
      </c>
      <c r="X55" s="29">
        <f t="shared" si="5"/>
        <v>337002.64754222956</v>
      </c>
      <c r="Y55" s="30">
        <f t="shared" si="6"/>
        <v>0</v>
      </c>
    </row>
    <row r="56" spans="2:25" ht="15">
      <c r="B56" s="36">
        <v>48</v>
      </c>
      <c r="C56" s="37">
        <f t="shared" si="0"/>
        <v>337002.64754222956</v>
      </c>
      <c r="D56" s="37"/>
      <c r="E56" s="36"/>
      <c r="F56" s="5"/>
      <c r="G56" s="36" t="s">
        <v>45</v>
      </c>
      <c r="H56" s="38">
        <v>100.41</v>
      </c>
      <c r="I56" s="38"/>
      <c r="J56" s="36">
        <v>69</v>
      </c>
      <c r="K56" s="39">
        <f t="shared" si="3"/>
        <v>10110.079426266886</v>
      </c>
      <c r="L56" s="40"/>
      <c r="M56" s="4">
        <f>IF(J56="","",(K56/J56)/LOOKUP(RIGHT($D$2,3),定数!$A$6:$A$13,定数!$B$6:$B$13))</f>
        <v>1.4652289023575196</v>
      </c>
      <c r="N56" s="36"/>
      <c r="O56" s="5"/>
      <c r="P56" s="38">
        <v>100.41</v>
      </c>
      <c r="Q56" s="38"/>
      <c r="R56" s="41">
        <f>IF(P56="","",T56*M56*LOOKUP(RIGHT($D$2,3),定数!$A$6:$A$13,定数!$B$6:$B$13))</f>
        <v>0</v>
      </c>
      <c r="S56" s="41"/>
      <c r="T56" s="42">
        <f t="shared" si="4"/>
        <v>0</v>
      </c>
      <c r="U56" s="42"/>
      <c r="V56" t="str">
        <f t="shared" si="7"/>
        <v/>
      </c>
      <c r="W56">
        <f t="shared" si="2"/>
        <v>0</v>
      </c>
      <c r="X56" s="29">
        <f t="shared" si="5"/>
        <v>337002.64754222956</v>
      </c>
      <c r="Y56" s="30">
        <f t="shared" si="6"/>
        <v>0</v>
      </c>
    </row>
    <row r="57" spans="2:25" ht="15">
      <c r="B57" s="36">
        <v>49</v>
      </c>
      <c r="C57" s="37">
        <f t="shared" si="0"/>
        <v>337002.64754222956</v>
      </c>
      <c r="D57" s="37"/>
      <c r="E57" s="36"/>
      <c r="F57" s="5"/>
      <c r="G57" s="36" t="s">
        <v>45</v>
      </c>
      <c r="H57" s="38">
        <v>100.68</v>
      </c>
      <c r="I57" s="38"/>
      <c r="J57" s="36">
        <v>54</v>
      </c>
      <c r="K57" s="39">
        <f t="shared" si="3"/>
        <v>10110.079426266886</v>
      </c>
      <c r="L57" s="40"/>
      <c r="M57" s="4">
        <f>IF(J57="","",(K57/J57)/LOOKUP(RIGHT($D$2,3),定数!$A$6:$A$13,定数!$B$6:$B$13))</f>
        <v>1.8722369307901641</v>
      </c>
      <c r="N57" s="36"/>
      <c r="O57" s="5"/>
      <c r="P57" s="38">
        <v>100.68</v>
      </c>
      <c r="Q57" s="38"/>
      <c r="R57" s="41">
        <f>IF(P57="","",T57*M57*LOOKUP(RIGHT($D$2,3),定数!$A$6:$A$13,定数!$B$6:$B$13))</f>
        <v>0</v>
      </c>
      <c r="S57" s="41"/>
      <c r="T57" s="42">
        <f t="shared" si="4"/>
        <v>0</v>
      </c>
      <c r="U57" s="42"/>
      <c r="V57" t="str">
        <f t="shared" si="7"/>
        <v/>
      </c>
      <c r="W57">
        <f t="shared" si="2"/>
        <v>0</v>
      </c>
      <c r="X57" s="29">
        <f t="shared" si="5"/>
        <v>337002.64754222956</v>
      </c>
      <c r="Y57" s="30">
        <f t="shared" si="6"/>
        <v>0</v>
      </c>
    </row>
    <row r="58" spans="2:25" ht="15">
      <c r="B58" s="36">
        <v>50</v>
      </c>
      <c r="C58" s="37">
        <f t="shared" si="0"/>
        <v>337002.64754222956</v>
      </c>
      <c r="D58" s="37"/>
      <c r="E58" s="36"/>
      <c r="F58" s="5"/>
      <c r="G58" s="36" t="s">
        <v>44</v>
      </c>
      <c r="H58" s="38">
        <v>112.97</v>
      </c>
      <c r="I58" s="38"/>
      <c r="J58" s="36">
        <v>164</v>
      </c>
      <c r="K58" s="39">
        <f t="shared" si="3"/>
        <v>10110.079426266886</v>
      </c>
      <c r="L58" s="40"/>
      <c r="M58" s="4">
        <f>IF(J58="","",(K58/J58)/LOOKUP(RIGHT($D$2,3),定数!$A$6:$A$13,定数!$B$6:$B$13))</f>
        <v>0.61646825769920033</v>
      </c>
      <c r="N58" s="36"/>
      <c r="O58" s="5"/>
      <c r="P58" s="38">
        <v>116.24</v>
      </c>
      <c r="Q58" s="38"/>
      <c r="R58" s="41">
        <f>IF(P58="","",T58*M58*LOOKUP(RIGHT($D$2,3),定数!$A$6:$A$13,定数!$B$6:$B$13))</f>
        <v>20158.512026763827</v>
      </c>
      <c r="S58" s="41"/>
      <c r="T58" s="42">
        <f t="shared" si="4"/>
        <v>326.9999999999996</v>
      </c>
      <c r="U58" s="42"/>
      <c r="V58" t="str">
        <f t="shared" si="7"/>
        <v/>
      </c>
      <c r="W58">
        <f t="shared" si="2"/>
        <v>0</v>
      </c>
      <c r="X58" s="29">
        <f t="shared" si="5"/>
        <v>337002.64754222956</v>
      </c>
      <c r="Y58" s="30">
        <f t="shared" si="6"/>
        <v>0</v>
      </c>
    </row>
    <row r="59" spans="2:25" ht="15">
      <c r="B59" s="36">
        <v>51</v>
      </c>
      <c r="C59" s="37">
        <f t="shared" si="0"/>
        <v>357161.15956899337</v>
      </c>
      <c r="D59" s="37"/>
      <c r="E59" s="36"/>
      <c r="F59" s="5"/>
      <c r="G59" s="36" t="s">
        <v>44</v>
      </c>
      <c r="H59" s="38">
        <v>115.47</v>
      </c>
      <c r="I59" s="38"/>
      <c r="J59" s="36">
        <v>49</v>
      </c>
      <c r="K59" s="39">
        <f t="shared" si="3"/>
        <v>10714.834787069802</v>
      </c>
      <c r="L59" s="40"/>
      <c r="M59" s="4">
        <f>IF(J59="","",(K59/J59)/LOOKUP(RIGHT($D$2,3),定数!$A$6:$A$13,定数!$B$6:$B$13))</f>
        <v>2.1867009769530208</v>
      </c>
      <c r="N59" s="36"/>
      <c r="O59" s="5"/>
      <c r="P59" s="38">
        <v>116.46</v>
      </c>
      <c r="Q59" s="38"/>
      <c r="R59" s="41">
        <f>IF(P59="","",T59*M59*LOOKUP(RIGHT($D$2,3),定数!$A$6:$A$13,定数!$B$6:$B$13))</f>
        <v>21648.339671834794</v>
      </c>
      <c r="S59" s="41"/>
      <c r="T59" s="42">
        <f t="shared" si="4"/>
        <v>98.999999999999488</v>
      </c>
      <c r="U59" s="42"/>
      <c r="V59" t="str">
        <f t="shared" si="7"/>
        <v/>
      </c>
      <c r="W59">
        <f t="shared" si="2"/>
        <v>0</v>
      </c>
      <c r="X59" s="29">
        <f t="shared" si="5"/>
        <v>357161.15956899337</v>
      </c>
      <c r="Y59" s="30">
        <f t="shared" si="6"/>
        <v>0</v>
      </c>
    </row>
    <row r="60" spans="2:25" ht="15">
      <c r="B60" s="36">
        <v>52</v>
      </c>
      <c r="C60" s="37">
        <f t="shared" si="0"/>
        <v>378809.49924082815</v>
      </c>
      <c r="D60" s="37"/>
      <c r="E60" s="36"/>
      <c r="F60" s="5"/>
      <c r="G60" s="36" t="s">
        <v>44</v>
      </c>
      <c r="H60" s="38">
        <v>117.65</v>
      </c>
      <c r="I60" s="38"/>
      <c r="J60" s="36">
        <v>70</v>
      </c>
      <c r="K60" s="39">
        <f t="shared" si="3"/>
        <v>11364.284977224845</v>
      </c>
      <c r="L60" s="40"/>
      <c r="M60" s="4">
        <f>IF(J60="","",(K60/J60)/LOOKUP(RIGHT($D$2,3),定数!$A$6:$A$13,定数!$B$6:$B$13))</f>
        <v>1.6234692824606922</v>
      </c>
      <c r="N60" s="36"/>
      <c r="O60" s="5"/>
      <c r="P60" s="38">
        <v>117.65</v>
      </c>
      <c r="Q60" s="38"/>
      <c r="R60" s="41">
        <f>IF(P60="","",T60*M60*LOOKUP(RIGHT($D$2,3),定数!$A$6:$A$13,定数!$B$6:$B$13))</f>
        <v>0</v>
      </c>
      <c r="S60" s="41"/>
      <c r="T60" s="42">
        <f t="shared" si="4"/>
        <v>0</v>
      </c>
      <c r="U60" s="42"/>
      <c r="V60" t="str">
        <f t="shared" si="7"/>
        <v/>
      </c>
      <c r="W60">
        <f t="shared" si="2"/>
        <v>0</v>
      </c>
      <c r="X60" s="29">
        <f t="shared" si="5"/>
        <v>378809.49924082815</v>
      </c>
      <c r="Y60" s="30">
        <f t="shared" si="6"/>
        <v>0</v>
      </c>
    </row>
    <row r="61" spans="2:25" ht="15">
      <c r="B61" s="36">
        <v>53</v>
      </c>
      <c r="C61" s="37">
        <f t="shared" si="0"/>
        <v>378809.49924082815</v>
      </c>
      <c r="D61" s="37"/>
      <c r="E61" s="36"/>
      <c r="F61" s="5"/>
      <c r="G61" s="36" t="s">
        <v>45</v>
      </c>
      <c r="H61" s="38">
        <v>114.15</v>
      </c>
      <c r="I61" s="38"/>
      <c r="J61" s="36">
        <v>130</v>
      </c>
      <c r="K61" s="39">
        <f t="shared" si="3"/>
        <v>11364.284977224845</v>
      </c>
      <c r="L61" s="40"/>
      <c r="M61" s="4">
        <f>IF(J61="","",(K61/J61)/LOOKUP(RIGHT($D$2,3),定数!$A$6:$A$13,定数!$B$6:$B$13))</f>
        <v>0.87417576747883419</v>
      </c>
      <c r="N61" s="36"/>
      <c r="O61" s="5"/>
      <c r="P61" s="38">
        <v>114.15</v>
      </c>
      <c r="Q61" s="38"/>
      <c r="R61" s="41">
        <f>IF(P61="","",T61*M61*LOOKUP(RIGHT($D$2,3),定数!$A$6:$A$13,定数!$B$6:$B$13))</f>
        <v>0</v>
      </c>
      <c r="S61" s="41"/>
      <c r="T61" s="42">
        <f t="shared" si="4"/>
        <v>0</v>
      </c>
      <c r="U61" s="42"/>
      <c r="V61" t="str">
        <f t="shared" si="7"/>
        <v/>
      </c>
      <c r="W61">
        <f t="shared" si="2"/>
        <v>0</v>
      </c>
      <c r="X61" s="29">
        <f t="shared" si="5"/>
        <v>378809.49924082815</v>
      </c>
      <c r="Y61" s="30">
        <f t="shared" si="6"/>
        <v>0</v>
      </c>
    </row>
    <row r="62" spans="2:25" ht="15">
      <c r="B62" s="36">
        <v>54</v>
      </c>
      <c r="C62" s="37">
        <f t="shared" si="0"/>
        <v>378809.49924082815</v>
      </c>
      <c r="D62" s="37"/>
      <c r="E62" s="36"/>
      <c r="F62" s="5"/>
      <c r="G62" s="36" t="s">
        <v>45</v>
      </c>
      <c r="H62" s="38">
        <v>113.16</v>
      </c>
      <c r="I62" s="38"/>
      <c r="J62" s="36">
        <v>170</v>
      </c>
      <c r="K62" s="39">
        <f t="shared" si="3"/>
        <v>11364.284977224845</v>
      </c>
      <c r="L62" s="40"/>
      <c r="M62" s="4">
        <f>IF(J62="","",(K62/J62)/LOOKUP(RIGHT($D$2,3),定数!$A$6:$A$13,定数!$B$6:$B$13))</f>
        <v>0.66848735160146144</v>
      </c>
      <c r="N62" s="36"/>
      <c r="O62" s="5"/>
      <c r="P62" s="38">
        <v>114.88</v>
      </c>
      <c r="Q62" s="38"/>
      <c r="R62" s="41">
        <f>IF(P62="","",T62*M62*LOOKUP(RIGHT($D$2,3),定数!$A$6:$A$13,定数!$B$6:$B$13))</f>
        <v>-11497.98244754513</v>
      </c>
      <c r="S62" s="41"/>
      <c r="T62" s="42">
        <f t="shared" si="4"/>
        <v>-171.99999999999989</v>
      </c>
      <c r="U62" s="42"/>
      <c r="V62" t="str">
        <f t="shared" si="7"/>
        <v/>
      </c>
      <c r="W62">
        <f t="shared" si="2"/>
        <v>1</v>
      </c>
      <c r="X62" s="29">
        <f t="shared" si="5"/>
        <v>378809.49924082815</v>
      </c>
      <c r="Y62" s="30">
        <f t="shared" si="6"/>
        <v>0</v>
      </c>
    </row>
    <row r="63" spans="2:25" ht="15">
      <c r="B63" s="36">
        <v>55</v>
      </c>
      <c r="C63" s="37">
        <f t="shared" si="0"/>
        <v>367311.51679328305</v>
      </c>
      <c r="D63" s="37"/>
      <c r="E63" s="36"/>
      <c r="F63" s="5"/>
      <c r="G63" s="36" t="s">
        <v>45</v>
      </c>
      <c r="H63" s="38">
        <v>112.03</v>
      </c>
      <c r="I63" s="38"/>
      <c r="J63" s="36">
        <v>108</v>
      </c>
      <c r="K63" s="39">
        <f t="shared" si="3"/>
        <v>11019.345503798491</v>
      </c>
      <c r="L63" s="40"/>
      <c r="M63" s="4">
        <f>IF(J63="","",(K63/J63)/LOOKUP(RIGHT($D$2,3),定数!$A$6:$A$13,定数!$B$6:$B$13))</f>
        <v>1.0203097688702307</v>
      </c>
      <c r="N63" s="36"/>
      <c r="O63" s="5"/>
      <c r="P63" s="38">
        <v>113.13</v>
      </c>
      <c r="Q63" s="38"/>
      <c r="R63" s="41">
        <f>IF(P63="","",T63*M63*LOOKUP(RIGHT($D$2,3),定数!$A$6:$A$13,定数!$B$6:$B$13))</f>
        <v>-11223.407457572481</v>
      </c>
      <c r="S63" s="41"/>
      <c r="T63" s="42">
        <f t="shared" si="4"/>
        <v>-109.99999999999943</v>
      </c>
      <c r="U63" s="42"/>
      <c r="V63" t="str">
        <f t="shared" si="7"/>
        <v/>
      </c>
      <c r="W63">
        <f t="shared" si="2"/>
        <v>2</v>
      </c>
      <c r="X63" s="29">
        <f t="shared" si="5"/>
        <v>378809.49924082815</v>
      </c>
      <c r="Y63" s="30">
        <f t="shared" si="6"/>
        <v>3.0352941176470472E-2</v>
      </c>
    </row>
    <row r="64" spans="2:25" ht="15">
      <c r="B64" s="36">
        <v>56</v>
      </c>
      <c r="C64" s="37">
        <f t="shared" si="0"/>
        <v>356088.10933571059</v>
      </c>
      <c r="D64" s="37"/>
      <c r="E64" s="36"/>
      <c r="F64" s="5"/>
      <c r="G64" s="36" t="s">
        <v>44</v>
      </c>
      <c r="H64" s="38">
        <v>114.13</v>
      </c>
      <c r="I64" s="38"/>
      <c r="J64" s="36">
        <v>42</v>
      </c>
      <c r="K64" s="39">
        <f t="shared" si="3"/>
        <v>10682.643280071317</v>
      </c>
      <c r="L64" s="40"/>
      <c r="M64" s="4">
        <f>IF(J64="","",(K64/J64)/LOOKUP(RIGHT($D$2,3),定数!$A$6:$A$13,定数!$B$6:$B$13))</f>
        <v>2.5434864952550758</v>
      </c>
      <c r="N64" s="36"/>
      <c r="O64" s="5"/>
      <c r="P64" s="38">
        <v>114.96</v>
      </c>
      <c r="Q64" s="38"/>
      <c r="R64" s="41">
        <f>IF(P64="","",T64*M64*LOOKUP(RIGHT($D$2,3),定数!$A$6:$A$13,定数!$B$6:$B$13))</f>
        <v>21110.937910617085</v>
      </c>
      <c r="S64" s="41"/>
      <c r="T64" s="42">
        <f t="shared" si="4"/>
        <v>82.999999999999829</v>
      </c>
      <c r="U64" s="42"/>
      <c r="V64" t="str">
        <f t="shared" si="7"/>
        <v/>
      </c>
      <c r="W64">
        <f t="shared" si="2"/>
        <v>0</v>
      </c>
      <c r="X64" s="29">
        <f t="shared" si="5"/>
        <v>378809.49924082815</v>
      </c>
      <c r="Y64" s="30">
        <f t="shared" si="6"/>
        <v>5.9981045751633655E-2</v>
      </c>
    </row>
    <row r="65" spans="2:25" ht="15">
      <c r="B65" s="36">
        <v>57</v>
      </c>
      <c r="C65" s="37">
        <f t="shared" si="0"/>
        <v>377199.04724632768</v>
      </c>
      <c r="D65" s="37"/>
      <c r="E65" s="36"/>
      <c r="F65" s="5"/>
      <c r="G65" s="36" t="s">
        <v>45</v>
      </c>
      <c r="H65" s="38">
        <v>110.61</v>
      </c>
      <c r="I65" s="38"/>
      <c r="J65" s="36">
        <v>69</v>
      </c>
      <c r="K65" s="39">
        <f t="shared" si="3"/>
        <v>11315.97141738983</v>
      </c>
      <c r="L65" s="40"/>
      <c r="M65" s="4">
        <f>IF(J65="","",(K65/J65)/LOOKUP(RIGHT($D$2,3),定数!$A$6:$A$13,定数!$B$6:$B$13))</f>
        <v>1.6399958575927289</v>
      </c>
      <c r="N65" s="36"/>
      <c r="O65" s="5"/>
      <c r="P65" s="38">
        <v>110.61</v>
      </c>
      <c r="Q65" s="38"/>
      <c r="R65" s="41">
        <f>IF(P65="","",T65*M65*LOOKUP(RIGHT($D$2,3),定数!$A$6:$A$13,定数!$B$6:$B$13))</f>
        <v>0</v>
      </c>
      <c r="S65" s="41"/>
      <c r="T65" s="42">
        <f t="shared" si="4"/>
        <v>0</v>
      </c>
      <c r="U65" s="42"/>
      <c r="V65" t="str">
        <f t="shared" si="7"/>
        <v/>
      </c>
      <c r="W65">
        <f t="shared" si="2"/>
        <v>0</v>
      </c>
      <c r="X65" s="29">
        <f t="shared" si="5"/>
        <v>378809.49924082815</v>
      </c>
      <c r="Y65" s="30">
        <f t="shared" si="6"/>
        <v>4.2513506069091767E-3</v>
      </c>
    </row>
    <row r="66" spans="2:25" ht="15">
      <c r="B66" s="36">
        <v>58</v>
      </c>
      <c r="C66" s="37">
        <f t="shared" si="0"/>
        <v>377199.04724632768</v>
      </c>
      <c r="D66" s="37"/>
      <c r="E66" s="36"/>
      <c r="F66" s="5"/>
      <c r="G66" s="36" t="s">
        <v>44</v>
      </c>
      <c r="H66" s="38">
        <v>111.36</v>
      </c>
      <c r="I66" s="38"/>
      <c r="J66" s="36">
        <v>26</v>
      </c>
      <c r="K66" s="39">
        <f t="shared" si="3"/>
        <v>11315.97141738983</v>
      </c>
      <c r="L66" s="40"/>
      <c r="M66" s="4">
        <f>IF(J66="","",(K66/J66)/LOOKUP(RIGHT($D$2,3),定数!$A$6:$A$13,定数!$B$6:$B$13))</f>
        <v>4.3522966989960885</v>
      </c>
      <c r="N66" s="36"/>
      <c r="O66" s="5"/>
      <c r="P66" s="38">
        <v>111.36</v>
      </c>
      <c r="Q66" s="38"/>
      <c r="R66" s="41">
        <f>IF(P66="","",T66*M66*LOOKUP(RIGHT($D$2,3),定数!$A$6:$A$13,定数!$B$6:$B$13))</f>
        <v>0</v>
      </c>
      <c r="S66" s="41"/>
      <c r="T66" s="42">
        <f t="shared" si="4"/>
        <v>0</v>
      </c>
      <c r="U66" s="42"/>
      <c r="V66" t="str">
        <f t="shared" si="7"/>
        <v/>
      </c>
      <c r="W66">
        <f t="shared" si="2"/>
        <v>0</v>
      </c>
      <c r="X66" s="29">
        <f t="shared" si="5"/>
        <v>378809.49924082815</v>
      </c>
      <c r="Y66" s="30">
        <f t="shared" si="6"/>
        <v>4.2513506069091767E-3</v>
      </c>
    </row>
    <row r="67" spans="2:25" ht="15">
      <c r="B67" s="36">
        <v>59</v>
      </c>
      <c r="C67" s="37">
        <f t="shared" si="0"/>
        <v>377199.04724632768</v>
      </c>
      <c r="D67" s="37"/>
      <c r="E67" s="36"/>
      <c r="F67" s="5"/>
      <c r="G67" s="36" t="s">
        <v>44</v>
      </c>
      <c r="H67" s="38">
        <v>112.64</v>
      </c>
      <c r="I67" s="38"/>
      <c r="J67" s="36">
        <v>49</v>
      </c>
      <c r="K67" s="39">
        <f t="shared" si="3"/>
        <v>11315.97141738983</v>
      </c>
      <c r="L67" s="40"/>
      <c r="M67" s="4">
        <f>IF(J67="","",(K67/J67)/LOOKUP(RIGHT($D$2,3),定数!$A$6:$A$13,定数!$B$6:$B$13))</f>
        <v>2.3093819219162919</v>
      </c>
      <c r="N67" s="36"/>
      <c r="O67" s="5"/>
      <c r="P67" s="38">
        <v>112.64</v>
      </c>
      <c r="Q67" s="38"/>
      <c r="R67" s="41">
        <f>IF(P67="","",T67*M67*LOOKUP(RIGHT($D$2,3),定数!$A$6:$A$13,定数!$B$6:$B$13))</f>
        <v>0</v>
      </c>
      <c r="S67" s="41"/>
      <c r="T67" s="42">
        <f t="shared" si="4"/>
        <v>0</v>
      </c>
      <c r="U67" s="42"/>
      <c r="V67" t="str">
        <f t="shared" si="7"/>
        <v/>
      </c>
      <c r="W67">
        <f t="shared" si="2"/>
        <v>0</v>
      </c>
      <c r="X67" s="29">
        <f t="shared" si="5"/>
        <v>378809.49924082815</v>
      </c>
      <c r="Y67" s="30">
        <f t="shared" si="6"/>
        <v>4.2513506069091767E-3</v>
      </c>
    </row>
    <row r="68" spans="2:25" ht="15">
      <c r="B68" s="36">
        <v>60</v>
      </c>
      <c r="C68" s="37">
        <f t="shared" si="0"/>
        <v>377199.04724632768</v>
      </c>
      <c r="D68" s="37"/>
      <c r="E68" s="36"/>
      <c r="F68" s="5"/>
      <c r="G68" s="36" t="s">
        <v>45</v>
      </c>
      <c r="H68" s="38">
        <v>110.74</v>
      </c>
      <c r="I68" s="38"/>
      <c r="J68" s="36">
        <v>47</v>
      </c>
      <c r="K68" s="39">
        <f t="shared" si="3"/>
        <v>11315.97141738983</v>
      </c>
      <c r="L68" s="40"/>
      <c r="M68" s="4">
        <f>IF(J68="","",(K68/J68)/LOOKUP(RIGHT($D$2,3),定数!$A$6:$A$13,定数!$B$6:$B$13))</f>
        <v>2.407653493061666</v>
      </c>
      <c r="N68" s="36"/>
      <c r="O68" s="5"/>
      <c r="P68" s="38">
        <v>111.23</v>
      </c>
      <c r="Q68" s="38"/>
      <c r="R68" s="41">
        <f>IF(P68="","",T68*M68*LOOKUP(RIGHT($D$2,3),定数!$A$6:$A$13,定数!$B$6:$B$13))</f>
        <v>-11797.502116002383</v>
      </c>
      <c r="S68" s="41"/>
      <c r="T68" s="42">
        <f t="shared" si="4"/>
        <v>-49.000000000000909</v>
      </c>
      <c r="U68" s="42"/>
      <c r="V68" t="str">
        <f t="shared" si="7"/>
        <v/>
      </c>
      <c r="W68">
        <f t="shared" si="2"/>
        <v>1</v>
      </c>
      <c r="X68" s="29">
        <f t="shared" si="5"/>
        <v>378809.49924082815</v>
      </c>
      <c r="Y68" s="30">
        <f t="shared" si="6"/>
        <v>4.2513506069091767E-3</v>
      </c>
    </row>
    <row r="69" spans="2:25" ht="15">
      <c r="B69" s="36">
        <v>61</v>
      </c>
      <c r="C69" s="37">
        <f t="shared" si="0"/>
        <v>365401.54513032531</v>
      </c>
      <c r="D69" s="37"/>
      <c r="E69" s="36"/>
      <c r="F69" s="5"/>
      <c r="G69" s="36" t="s">
        <v>45</v>
      </c>
      <c r="H69" s="38">
        <v>110.46</v>
      </c>
      <c r="I69" s="38"/>
      <c r="J69" s="36">
        <v>58</v>
      </c>
      <c r="K69" s="39">
        <f t="shared" si="3"/>
        <v>10962.046353909758</v>
      </c>
      <c r="L69" s="40"/>
      <c r="M69" s="4">
        <f>IF(J69="","",(K69/J69)/LOOKUP(RIGHT($D$2,3),定数!$A$6:$A$13,定数!$B$6:$B$13))</f>
        <v>1.8900079920534065</v>
      </c>
      <c r="N69" s="36"/>
      <c r="O69" s="5"/>
      <c r="P69" s="38">
        <v>109.3</v>
      </c>
      <c r="Q69" s="38"/>
      <c r="R69" s="41">
        <f>IF(P69="","",T69*M69*LOOKUP(RIGHT($D$2,3),定数!$A$6:$A$13,定数!$B$6:$B$13))</f>
        <v>21924.092707819451</v>
      </c>
      <c r="S69" s="41"/>
      <c r="T69" s="42">
        <f t="shared" si="4"/>
        <v>115.99999999999966</v>
      </c>
      <c r="U69" s="42"/>
      <c r="V69" t="str">
        <f t="shared" si="7"/>
        <v/>
      </c>
      <c r="W69">
        <f t="shared" si="2"/>
        <v>0</v>
      </c>
      <c r="X69" s="29">
        <f t="shared" si="5"/>
        <v>378809.49924082815</v>
      </c>
      <c r="Y69" s="30">
        <f t="shared" si="6"/>
        <v>3.539497857728946E-2</v>
      </c>
    </row>
    <row r="70" spans="2:25" ht="15">
      <c r="B70" s="36">
        <v>62</v>
      </c>
      <c r="C70" s="37">
        <f t="shared" si="0"/>
        <v>387325.63783814479</v>
      </c>
      <c r="D70" s="37"/>
      <c r="E70" s="36"/>
      <c r="F70" s="5"/>
      <c r="G70" s="36" t="s">
        <v>45</v>
      </c>
      <c r="H70" s="38">
        <v>109.71</v>
      </c>
      <c r="I70" s="38"/>
      <c r="J70" s="36">
        <v>28</v>
      </c>
      <c r="K70" s="39">
        <f t="shared" si="3"/>
        <v>11619.769135144343</v>
      </c>
      <c r="L70" s="40"/>
      <c r="M70" s="4">
        <f>IF(J70="","",(K70/J70)/LOOKUP(RIGHT($D$2,3),定数!$A$6:$A$13,定数!$B$6:$B$13))</f>
        <v>4.1499175482658366</v>
      </c>
      <c r="N70" s="36"/>
      <c r="O70" s="5"/>
      <c r="P70" s="38">
        <v>109.71</v>
      </c>
      <c r="Q70" s="38"/>
      <c r="R70" s="41">
        <f>IF(P70="","",T70*M70*LOOKUP(RIGHT($D$2,3),定数!$A$6:$A$13,定数!$B$6:$B$13))</f>
        <v>0</v>
      </c>
      <c r="S70" s="41"/>
      <c r="T70" s="42">
        <f t="shared" si="4"/>
        <v>0</v>
      </c>
      <c r="U70" s="42"/>
      <c r="V70" t="str">
        <f t="shared" si="7"/>
        <v/>
      </c>
      <c r="W70">
        <f t="shared" si="2"/>
        <v>0</v>
      </c>
      <c r="X70" s="29">
        <f t="shared" si="5"/>
        <v>387325.63783814479</v>
      </c>
      <c r="Y70" s="30">
        <f t="shared" si="6"/>
        <v>0</v>
      </c>
    </row>
    <row r="71" spans="2:25" ht="15">
      <c r="B71" s="36">
        <v>63</v>
      </c>
      <c r="C71" s="37">
        <f t="shared" si="0"/>
        <v>387325.63783814479</v>
      </c>
      <c r="D71" s="37"/>
      <c r="E71" s="36"/>
      <c r="F71" s="5"/>
      <c r="G71" s="36" t="s">
        <v>45</v>
      </c>
      <c r="H71" s="38">
        <v>109.93</v>
      </c>
      <c r="I71" s="38"/>
      <c r="J71" s="36">
        <v>32</v>
      </c>
      <c r="K71" s="39">
        <f t="shared" si="3"/>
        <v>11619.769135144343</v>
      </c>
      <c r="L71" s="40"/>
      <c r="M71" s="4">
        <f>IF(J71="","",(K71/J71)/LOOKUP(RIGHT($D$2,3),定数!$A$6:$A$13,定数!$B$6:$B$13))</f>
        <v>3.631177854732607</v>
      </c>
      <c r="N71" s="36"/>
      <c r="O71" s="5"/>
      <c r="P71" s="38">
        <v>110.27</v>
      </c>
      <c r="Q71" s="38"/>
      <c r="R71" s="41">
        <f>IF(P71="","",T71*M71*LOOKUP(RIGHT($D$2,3),定数!$A$6:$A$13,定数!$B$6:$B$13))</f>
        <v>-12346.004706090471</v>
      </c>
      <c r="S71" s="41"/>
      <c r="T71" s="42">
        <f t="shared" si="4"/>
        <v>-33.99999999999892</v>
      </c>
      <c r="U71" s="42"/>
      <c r="V71" t="str">
        <f t="shared" si="7"/>
        <v/>
      </c>
      <c r="W71">
        <f t="shared" si="2"/>
        <v>1</v>
      </c>
      <c r="X71" s="29">
        <f t="shared" si="5"/>
        <v>387325.63783814479</v>
      </c>
      <c r="Y71" s="30">
        <f t="shared" si="6"/>
        <v>0</v>
      </c>
    </row>
    <row r="72" spans="2:25" ht="15">
      <c r="B72" s="36">
        <v>64</v>
      </c>
      <c r="C72" s="37">
        <f t="shared" si="0"/>
        <v>374979.6331320543</v>
      </c>
      <c r="D72" s="37"/>
      <c r="E72" s="36"/>
      <c r="F72" s="5"/>
      <c r="G72" s="36" t="s">
        <v>44</v>
      </c>
      <c r="H72" s="38">
        <v>111.41</v>
      </c>
      <c r="I72" s="38"/>
      <c r="J72" s="36">
        <v>24</v>
      </c>
      <c r="K72" s="39">
        <f t="shared" si="3"/>
        <v>11249.388993961629</v>
      </c>
      <c r="L72" s="40"/>
      <c r="M72" s="4">
        <f>IF(J72="","",(K72/J72)/LOOKUP(RIGHT($D$2,3),定数!$A$6:$A$13,定数!$B$6:$B$13))</f>
        <v>4.687245414150679</v>
      </c>
      <c r="N72" s="36"/>
      <c r="O72" s="5"/>
      <c r="P72" s="38">
        <v>111.41</v>
      </c>
      <c r="Q72" s="38"/>
      <c r="R72" s="41">
        <f>IF(P72="","",T72*M72*LOOKUP(RIGHT($D$2,3),定数!$A$6:$A$13,定数!$B$6:$B$13))</f>
        <v>0</v>
      </c>
      <c r="S72" s="41"/>
      <c r="T72" s="42">
        <f t="shared" si="4"/>
        <v>0</v>
      </c>
      <c r="U72" s="42"/>
      <c r="V72" t="str">
        <f t="shared" si="7"/>
        <v/>
      </c>
      <c r="W72">
        <f t="shared" si="2"/>
        <v>0</v>
      </c>
      <c r="X72" s="29">
        <f t="shared" si="5"/>
        <v>387325.63783814479</v>
      </c>
      <c r="Y72" s="30">
        <f t="shared" si="6"/>
        <v>3.1874999999998987E-2</v>
      </c>
    </row>
    <row r="73" spans="2:25" ht="15">
      <c r="B73" s="36">
        <v>65</v>
      </c>
      <c r="C73" s="37">
        <f t="shared" si="0"/>
        <v>374979.6331320543</v>
      </c>
      <c r="D73" s="37"/>
      <c r="E73" s="36"/>
      <c r="F73" s="5"/>
      <c r="G73" s="36" t="s">
        <v>44</v>
      </c>
      <c r="H73" s="38">
        <v>112.93</v>
      </c>
      <c r="I73" s="38"/>
      <c r="J73" s="36">
        <v>112</v>
      </c>
      <c r="K73" s="39">
        <f t="shared" si="3"/>
        <v>11249.388993961629</v>
      </c>
      <c r="L73" s="40"/>
      <c r="M73" s="4">
        <f>IF(J73="","",(K73/J73)/LOOKUP(RIGHT($D$2,3),定数!$A$6:$A$13,定数!$B$6:$B$13))</f>
        <v>1.0044097316037168</v>
      </c>
      <c r="N73" s="36"/>
      <c r="O73" s="5"/>
      <c r="P73" s="38">
        <v>112.93</v>
      </c>
      <c r="Q73" s="38"/>
      <c r="R73" s="41">
        <f>IF(P73="","",T73*M73*LOOKUP(RIGHT($D$2,3),定数!$A$6:$A$13,定数!$B$6:$B$13))</f>
        <v>0</v>
      </c>
      <c r="S73" s="41"/>
      <c r="T73" s="42">
        <f t="shared" si="4"/>
        <v>0</v>
      </c>
      <c r="U73" s="42"/>
      <c r="V73" t="str">
        <f t="shared" si="7"/>
        <v/>
      </c>
      <c r="W73">
        <f t="shared" si="2"/>
        <v>0</v>
      </c>
      <c r="X73" s="29">
        <f t="shared" si="5"/>
        <v>387325.63783814479</v>
      </c>
      <c r="Y73" s="30">
        <f t="shared" si="6"/>
        <v>3.1874999999998987E-2</v>
      </c>
    </row>
    <row r="74" spans="2:25" ht="15">
      <c r="B74" s="36">
        <v>66</v>
      </c>
      <c r="C74" s="37">
        <f t="shared" ref="C74:C108" si="8">IF(R73="","",C73+R73)</f>
        <v>374979.6331320543</v>
      </c>
      <c r="D74" s="37"/>
      <c r="E74" s="36"/>
      <c r="F74" s="5"/>
      <c r="G74" s="36" t="s">
        <v>44</v>
      </c>
      <c r="H74" s="38">
        <v>113.52</v>
      </c>
      <c r="I74" s="38"/>
      <c r="J74" s="36">
        <v>39</v>
      </c>
      <c r="K74" s="39">
        <f t="shared" si="3"/>
        <v>11249.388993961629</v>
      </c>
      <c r="L74" s="40"/>
      <c r="M74" s="4">
        <f>IF(J74="","",(K74/J74)/LOOKUP(RIGHT($D$2,3),定数!$A$6:$A$13,定数!$B$6:$B$13))</f>
        <v>2.8844587164004181</v>
      </c>
      <c r="N74" s="36"/>
      <c r="O74" s="5"/>
      <c r="P74" s="38">
        <v>114.29</v>
      </c>
      <c r="Q74" s="38"/>
      <c r="R74" s="41">
        <f>IF(P74="","",T74*M74*LOOKUP(RIGHT($D$2,3),定数!$A$6:$A$13,定数!$B$6:$B$13))</f>
        <v>22210.332116283513</v>
      </c>
      <c r="S74" s="41"/>
      <c r="T74" s="42">
        <f t="shared" si="4"/>
        <v>77.000000000001023</v>
      </c>
      <c r="U74" s="42"/>
      <c r="V74" t="str">
        <f t="shared" si="7"/>
        <v/>
      </c>
      <c r="W74">
        <f t="shared" si="7"/>
        <v>0</v>
      </c>
      <c r="X74" s="29">
        <f t="shared" si="5"/>
        <v>387325.63783814479</v>
      </c>
      <c r="Y74" s="30">
        <f t="shared" si="6"/>
        <v>3.1874999999998987E-2</v>
      </c>
    </row>
    <row r="75" spans="2:25" ht="15">
      <c r="B75" s="36">
        <v>67</v>
      </c>
      <c r="C75" s="37">
        <f t="shared" si="8"/>
        <v>397189.96524833783</v>
      </c>
      <c r="D75" s="37"/>
      <c r="E75" s="36"/>
      <c r="F75" s="5"/>
      <c r="G75" s="36" t="s">
        <v>45</v>
      </c>
      <c r="H75" s="38">
        <v>111.99</v>
      </c>
      <c r="I75" s="38"/>
      <c r="J75" s="36">
        <v>41</v>
      </c>
      <c r="K75" s="39">
        <f t="shared" ref="K75:K108" si="9">IF(J75="","",C75*0.03)</f>
        <v>11915.698957450135</v>
      </c>
      <c r="L75" s="40"/>
      <c r="M75" s="4">
        <f>IF(J75="","",(K75/J75)/LOOKUP(RIGHT($D$2,3),定数!$A$6:$A$13,定数!$B$6:$B$13))</f>
        <v>2.9062680384024717</v>
      </c>
      <c r="N75" s="36"/>
      <c r="O75" s="5"/>
      <c r="P75" s="38">
        <v>111.99</v>
      </c>
      <c r="Q75" s="38"/>
      <c r="R75" s="41">
        <f>IF(P75="","",T75*M75*LOOKUP(RIGHT($D$2,3),定数!$A$6:$A$13,定数!$B$6:$B$13))</f>
        <v>0</v>
      </c>
      <c r="S75" s="41"/>
      <c r="T75" s="42">
        <f t="shared" si="4"/>
        <v>0</v>
      </c>
      <c r="U75" s="42"/>
      <c r="V75" t="str">
        <f t="shared" ref="V75:W90" si="10">IF(S75&lt;&gt;"",IF(S75&lt;0,1+V74,0),"")</f>
        <v/>
      </c>
      <c r="W75">
        <f t="shared" si="10"/>
        <v>0</v>
      </c>
      <c r="X75" s="29">
        <f t="shared" si="5"/>
        <v>397189.96524833783</v>
      </c>
      <c r="Y75" s="30">
        <f t="shared" si="6"/>
        <v>0</v>
      </c>
    </row>
    <row r="76" spans="2:25" ht="15">
      <c r="B76" s="36">
        <v>68</v>
      </c>
      <c r="C76" s="37">
        <f t="shared" si="8"/>
        <v>397189.96524833783</v>
      </c>
      <c r="D76" s="37"/>
      <c r="E76" s="36"/>
      <c r="F76" s="5"/>
      <c r="G76" s="36" t="s">
        <v>45</v>
      </c>
      <c r="H76" s="38">
        <v>110.47</v>
      </c>
      <c r="I76" s="38"/>
      <c r="J76" s="36">
        <v>43</v>
      </c>
      <c r="K76" s="39">
        <f t="shared" si="9"/>
        <v>11915.698957450135</v>
      </c>
      <c r="L76" s="40"/>
      <c r="M76" s="4">
        <f>IF(J76="","",(K76/J76)/LOOKUP(RIGHT($D$2,3),定数!$A$6:$A$13,定数!$B$6:$B$13))</f>
        <v>2.7710927808023569</v>
      </c>
      <c r="N76" s="36"/>
      <c r="O76" s="5"/>
      <c r="P76" s="38">
        <v>110.47</v>
      </c>
      <c r="Q76" s="38"/>
      <c r="R76" s="41">
        <f>IF(P76="","",T76*M76*LOOKUP(RIGHT($D$2,3),定数!$A$6:$A$13,定数!$B$6:$B$13))</f>
        <v>0</v>
      </c>
      <c r="S76" s="41"/>
      <c r="T76" s="42">
        <f t="shared" ref="T76:T108" si="11">IF(P76="","",IF(G76="買",(P76-H76),(H76-P76))*IF(RIGHT($D$2,3)="JPY",100,10000))</f>
        <v>0</v>
      </c>
      <c r="U76" s="42"/>
      <c r="V76" t="str">
        <f t="shared" si="10"/>
        <v/>
      </c>
      <c r="W76">
        <f t="shared" si="10"/>
        <v>0</v>
      </c>
      <c r="X76" s="29">
        <f t="shared" ref="X76:X108" si="12">IF(C76&lt;&gt;"",MAX(X75,C76),"")</f>
        <v>397189.96524833783</v>
      </c>
      <c r="Y76" s="30">
        <f t="shared" ref="Y76:Y108" si="13">IF(X76&lt;&gt;"",1-(C76/X76),"")</f>
        <v>0</v>
      </c>
    </row>
    <row r="77" spans="2:25" ht="15">
      <c r="B77" s="36">
        <v>69</v>
      </c>
      <c r="C77" s="37">
        <f t="shared" si="8"/>
        <v>397189.96524833783</v>
      </c>
      <c r="D77" s="37"/>
      <c r="E77" s="36"/>
      <c r="F77" s="5"/>
      <c r="G77" s="36" t="s">
        <v>45</v>
      </c>
      <c r="H77" s="38">
        <v>109.15</v>
      </c>
      <c r="I77" s="38"/>
      <c r="J77" s="36">
        <v>29</v>
      </c>
      <c r="K77" s="39">
        <f t="shared" si="9"/>
        <v>11915.698957450135</v>
      </c>
      <c r="L77" s="40"/>
      <c r="M77" s="4">
        <f>IF(J77="","",(K77/J77)/LOOKUP(RIGHT($D$2,3),定数!$A$6:$A$13,定数!$B$6:$B$13))</f>
        <v>4.1088617094655637</v>
      </c>
      <c r="N77" s="36"/>
      <c r="O77" s="5"/>
      <c r="P77" s="38">
        <v>109.46</v>
      </c>
      <c r="Q77" s="38"/>
      <c r="R77" s="41">
        <f>IF(P77="","",T77*M77*LOOKUP(RIGHT($D$2,3),定数!$A$6:$A$13,定数!$B$6:$B$13))</f>
        <v>-12737.471299342757</v>
      </c>
      <c r="S77" s="41"/>
      <c r="T77" s="42">
        <f t="shared" si="11"/>
        <v>-30.999999999998806</v>
      </c>
      <c r="U77" s="42"/>
      <c r="V77" t="str">
        <f t="shared" si="10"/>
        <v/>
      </c>
      <c r="W77">
        <f t="shared" si="10"/>
        <v>1</v>
      </c>
      <c r="X77" s="29">
        <f t="shared" si="12"/>
        <v>397189.96524833783</v>
      </c>
      <c r="Y77" s="30">
        <f t="shared" si="13"/>
        <v>0</v>
      </c>
    </row>
    <row r="78" spans="2:25" ht="15">
      <c r="B78" s="36">
        <v>70</v>
      </c>
      <c r="C78" s="37">
        <f t="shared" si="8"/>
        <v>384452.49394899508</v>
      </c>
      <c r="D78" s="37"/>
      <c r="E78" s="36"/>
      <c r="F78" s="5"/>
      <c r="G78" s="36" t="s">
        <v>45</v>
      </c>
      <c r="H78" s="38">
        <v>112.1</v>
      </c>
      <c r="I78" s="38"/>
      <c r="J78" s="36">
        <v>61</v>
      </c>
      <c r="K78" s="39">
        <f t="shared" si="9"/>
        <v>11533.574818469851</v>
      </c>
      <c r="L78" s="40"/>
      <c r="M78" s="4">
        <f>IF(J78="","",(K78/J78)/LOOKUP(RIGHT($D$2,3),定数!$A$6:$A$13,定数!$B$6:$B$13))</f>
        <v>1.8907499702409591</v>
      </c>
      <c r="N78" s="36"/>
      <c r="O78" s="5"/>
      <c r="P78" s="38">
        <v>110.91</v>
      </c>
      <c r="Q78" s="38"/>
      <c r="R78" s="41">
        <f>IF(P78="","",T78*M78*LOOKUP(RIGHT($D$2,3),定数!$A$6:$A$13,定数!$B$6:$B$13))</f>
        <v>22499.92464586737</v>
      </c>
      <c r="S78" s="41"/>
      <c r="T78" s="42">
        <f t="shared" si="11"/>
        <v>118.99999999999977</v>
      </c>
      <c r="U78" s="42"/>
      <c r="V78" t="str">
        <f t="shared" si="10"/>
        <v/>
      </c>
      <c r="W78">
        <f t="shared" si="10"/>
        <v>0</v>
      </c>
      <c r="X78" s="29">
        <f t="shared" si="12"/>
        <v>397189.96524833783</v>
      </c>
      <c r="Y78" s="30">
        <f t="shared" si="13"/>
        <v>3.2068965517240144E-2</v>
      </c>
    </row>
    <row r="79" spans="2:25" ht="15">
      <c r="B79" s="36">
        <v>71</v>
      </c>
      <c r="C79" s="37">
        <f t="shared" si="8"/>
        <v>406952.41859486245</v>
      </c>
      <c r="D79" s="37"/>
      <c r="E79" s="36"/>
      <c r="F79" s="5"/>
      <c r="G79" s="36" t="s">
        <v>45</v>
      </c>
      <c r="H79" s="38">
        <v>111.28</v>
      </c>
      <c r="I79" s="38"/>
      <c r="J79" s="36">
        <v>29</v>
      </c>
      <c r="K79" s="39">
        <f t="shared" si="9"/>
        <v>12208.572557845873</v>
      </c>
      <c r="L79" s="40"/>
      <c r="M79" s="4">
        <f>IF(J79="","",(K79/J79)/LOOKUP(RIGHT($D$2,3),定数!$A$6:$A$13,定数!$B$6:$B$13))</f>
        <v>4.2098526061537491</v>
      </c>
      <c r="N79" s="36"/>
      <c r="O79" s="5"/>
      <c r="P79" s="38">
        <v>111.28</v>
      </c>
      <c r="Q79" s="38"/>
      <c r="R79" s="41">
        <f>IF(P79="","",T79*M79*LOOKUP(RIGHT($D$2,3),定数!$A$6:$A$13,定数!$B$6:$B$13))</f>
        <v>0</v>
      </c>
      <c r="S79" s="41"/>
      <c r="T79" s="42">
        <f t="shared" si="11"/>
        <v>0</v>
      </c>
      <c r="U79" s="42"/>
      <c r="V79" t="str">
        <f t="shared" si="10"/>
        <v/>
      </c>
      <c r="W79">
        <f t="shared" si="10"/>
        <v>0</v>
      </c>
      <c r="X79" s="29">
        <f t="shared" si="12"/>
        <v>406952.41859486245</v>
      </c>
      <c r="Y79" s="30">
        <f t="shared" si="13"/>
        <v>0</v>
      </c>
    </row>
    <row r="80" spans="2:25" ht="15">
      <c r="B80" s="36">
        <v>72</v>
      </c>
      <c r="C80" s="37">
        <f t="shared" si="8"/>
        <v>406952.41859486245</v>
      </c>
      <c r="D80" s="37"/>
      <c r="E80" s="36"/>
      <c r="F80" s="5"/>
      <c r="G80" s="36" t="s">
        <v>45</v>
      </c>
      <c r="H80" s="38">
        <v>109.17</v>
      </c>
      <c r="I80" s="38"/>
      <c r="J80" s="36">
        <v>58</v>
      </c>
      <c r="K80" s="39">
        <f t="shared" si="9"/>
        <v>12208.572557845873</v>
      </c>
      <c r="L80" s="40"/>
      <c r="M80" s="4">
        <f>IF(J80="","",(K80/J80)/LOOKUP(RIGHT($D$2,3),定数!$A$6:$A$13,定数!$B$6:$B$13))</f>
        <v>2.1049263030768746</v>
      </c>
      <c r="N80" s="36"/>
      <c r="O80" s="5"/>
      <c r="P80" s="38">
        <v>109.17</v>
      </c>
      <c r="Q80" s="38"/>
      <c r="R80" s="41">
        <f>IF(P80="","",T80*M80*LOOKUP(RIGHT($D$2,3),定数!$A$6:$A$13,定数!$B$6:$B$13))</f>
        <v>0</v>
      </c>
      <c r="S80" s="41"/>
      <c r="T80" s="42">
        <f t="shared" si="11"/>
        <v>0</v>
      </c>
      <c r="U80" s="42"/>
      <c r="V80" t="str">
        <f t="shared" si="10"/>
        <v/>
      </c>
      <c r="W80">
        <f t="shared" si="10"/>
        <v>0</v>
      </c>
      <c r="X80" s="29">
        <f t="shared" si="12"/>
        <v>406952.41859486245</v>
      </c>
      <c r="Y80" s="30">
        <f t="shared" si="13"/>
        <v>0</v>
      </c>
    </row>
    <row r="81" spans="2:25" ht="15">
      <c r="B81" s="36">
        <v>73</v>
      </c>
      <c r="C81" s="37">
        <f t="shared" si="8"/>
        <v>406952.41859486245</v>
      </c>
      <c r="D81" s="37"/>
      <c r="E81" s="36"/>
      <c r="F81" s="5"/>
      <c r="G81" s="36" t="s">
        <v>45</v>
      </c>
      <c r="H81" s="38">
        <v>106.13</v>
      </c>
      <c r="I81" s="38"/>
      <c r="J81" s="36">
        <v>33</v>
      </c>
      <c r="K81" s="39">
        <f t="shared" si="9"/>
        <v>12208.572557845873</v>
      </c>
      <c r="L81" s="40"/>
      <c r="M81" s="4">
        <f>IF(J81="","",(K81/J81)/LOOKUP(RIGHT($D$2,3),定数!$A$6:$A$13,定数!$B$6:$B$13))</f>
        <v>3.6995674417714768</v>
      </c>
      <c r="N81" s="36"/>
      <c r="O81" s="5"/>
      <c r="P81" s="38">
        <v>106.13</v>
      </c>
      <c r="Q81" s="38"/>
      <c r="R81" s="41">
        <f>IF(P81="","",T81*M81*LOOKUP(RIGHT($D$2,3),定数!$A$6:$A$13,定数!$B$6:$B$13))</f>
        <v>0</v>
      </c>
      <c r="S81" s="41"/>
      <c r="T81" s="42">
        <f t="shared" si="11"/>
        <v>0</v>
      </c>
      <c r="U81" s="42"/>
      <c r="V81" t="str">
        <f t="shared" si="10"/>
        <v/>
      </c>
      <c r="W81">
        <f t="shared" si="10"/>
        <v>0</v>
      </c>
      <c r="X81" s="29">
        <f t="shared" si="12"/>
        <v>406952.41859486245</v>
      </c>
      <c r="Y81" s="30">
        <f t="shared" si="13"/>
        <v>0</v>
      </c>
    </row>
    <row r="82" spans="2:25" ht="15">
      <c r="B82" s="36">
        <v>74</v>
      </c>
      <c r="C82" s="37">
        <f t="shared" si="8"/>
        <v>406952.41859486245</v>
      </c>
      <c r="D82" s="37"/>
      <c r="E82" s="36"/>
      <c r="F82" s="5"/>
      <c r="G82" s="36" t="s">
        <v>44</v>
      </c>
      <c r="H82" s="38">
        <v>107.61</v>
      </c>
      <c r="I82" s="38"/>
      <c r="J82" s="36">
        <v>47</v>
      </c>
      <c r="K82" s="39">
        <f t="shared" si="9"/>
        <v>12208.572557845873</v>
      </c>
      <c r="L82" s="40"/>
      <c r="M82" s="4">
        <f>IF(J82="","",(K82/J82)/LOOKUP(RIGHT($D$2,3),定数!$A$6:$A$13,定数!$B$6:$B$13))</f>
        <v>2.5975686293289089</v>
      </c>
      <c r="N82" s="36"/>
      <c r="O82" s="5"/>
      <c r="P82" s="38">
        <v>108.55</v>
      </c>
      <c r="Q82" s="38"/>
      <c r="R82" s="41">
        <f>IF(P82="","",T82*M82*LOOKUP(RIGHT($D$2,3),定数!$A$6:$A$13,定数!$B$6:$B$13))</f>
        <v>24417.145115691685</v>
      </c>
      <c r="S82" s="41"/>
      <c r="T82" s="42">
        <f t="shared" si="11"/>
        <v>93.999999999999773</v>
      </c>
      <c r="U82" s="42"/>
      <c r="V82" t="str">
        <f t="shared" si="10"/>
        <v/>
      </c>
      <c r="W82">
        <f t="shared" si="10"/>
        <v>0</v>
      </c>
      <c r="X82" s="29">
        <f t="shared" si="12"/>
        <v>406952.41859486245</v>
      </c>
      <c r="Y82" s="30">
        <f t="shared" si="13"/>
        <v>0</v>
      </c>
    </row>
    <row r="83" spans="2:25" ht="15">
      <c r="B83" s="36">
        <v>75</v>
      </c>
      <c r="C83" s="37">
        <f t="shared" si="8"/>
        <v>431369.56371055415</v>
      </c>
      <c r="D83" s="37"/>
      <c r="E83" s="36"/>
      <c r="F83" s="5"/>
      <c r="G83" s="36" t="s">
        <v>44</v>
      </c>
      <c r="H83" s="38">
        <v>109.53</v>
      </c>
      <c r="I83" s="38"/>
      <c r="J83" s="36">
        <v>56</v>
      </c>
      <c r="K83" s="39">
        <f t="shared" si="9"/>
        <v>12941.086911316625</v>
      </c>
      <c r="L83" s="40"/>
      <c r="M83" s="4">
        <f>IF(J83="","",(K83/J83)/LOOKUP(RIGHT($D$2,3),定数!$A$6:$A$13,定数!$B$6:$B$13))</f>
        <v>2.3109083770208256</v>
      </c>
      <c r="N83" s="36"/>
      <c r="O83" s="5"/>
      <c r="P83" s="38">
        <v>109.53</v>
      </c>
      <c r="Q83" s="38"/>
      <c r="R83" s="41">
        <f>IF(P83="","",T83*M83*LOOKUP(RIGHT($D$2,3),定数!$A$6:$A$13,定数!$B$6:$B$13))</f>
        <v>0</v>
      </c>
      <c r="S83" s="41"/>
      <c r="T83" s="42">
        <f t="shared" si="11"/>
        <v>0</v>
      </c>
      <c r="U83" s="42"/>
      <c r="V83" t="str">
        <f t="shared" si="10"/>
        <v/>
      </c>
      <c r="W83">
        <f t="shared" si="10"/>
        <v>0</v>
      </c>
      <c r="X83" s="29">
        <f t="shared" si="12"/>
        <v>431369.56371055415</v>
      </c>
      <c r="Y83" s="30">
        <f t="shared" si="13"/>
        <v>0</v>
      </c>
    </row>
    <row r="84" spans="2:25" ht="15">
      <c r="B84" s="36">
        <v>76</v>
      </c>
      <c r="C84" s="37">
        <f t="shared" si="8"/>
        <v>431369.56371055415</v>
      </c>
      <c r="D84" s="37"/>
      <c r="E84" s="36"/>
      <c r="F84" s="5"/>
      <c r="G84" s="36" t="s">
        <v>45</v>
      </c>
      <c r="H84" s="38">
        <v>109.21</v>
      </c>
      <c r="I84" s="38"/>
      <c r="J84" s="36">
        <v>22</v>
      </c>
      <c r="K84" s="39">
        <f t="shared" si="9"/>
        <v>12941.086911316625</v>
      </c>
      <c r="L84" s="40"/>
      <c r="M84" s="4">
        <f>IF(J84="","",(K84/J84)/LOOKUP(RIGHT($D$2,3),定数!$A$6:$A$13,定数!$B$6:$B$13))</f>
        <v>5.8823122324166484</v>
      </c>
      <c r="N84" s="36"/>
      <c r="O84" s="5"/>
      <c r="P84" s="38">
        <v>108.78</v>
      </c>
      <c r="Q84" s="38"/>
      <c r="R84" s="41">
        <f>IF(P84="","",T84*M84*LOOKUP(RIGHT($D$2,3),定数!$A$6:$A$13,定数!$B$6:$B$13))</f>
        <v>25293.942599391154</v>
      </c>
      <c r="S84" s="41"/>
      <c r="T84" s="42">
        <f t="shared" si="11"/>
        <v>42.999999999999261</v>
      </c>
      <c r="U84" s="42"/>
      <c r="V84" t="str">
        <f t="shared" si="10"/>
        <v/>
      </c>
      <c r="W84">
        <f t="shared" si="10"/>
        <v>0</v>
      </c>
      <c r="X84" s="29">
        <f t="shared" si="12"/>
        <v>431369.56371055415</v>
      </c>
      <c r="Y84" s="30">
        <f t="shared" si="13"/>
        <v>0</v>
      </c>
    </row>
    <row r="85" spans="2:25" ht="15">
      <c r="B85" s="36">
        <v>77</v>
      </c>
      <c r="C85" s="37">
        <f t="shared" si="8"/>
        <v>456663.50630994531</v>
      </c>
      <c r="D85" s="37"/>
      <c r="E85" s="36"/>
      <c r="F85" s="5"/>
      <c r="G85" s="36" t="s">
        <v>44</v>
      </c>
      <c r="H85" s="38">
        <v>111.32</v>
      </c>
      <c r="I85" s="38"/>
      <c r="J85" s="36">
        <v>47</v>
      </c>
      <c r="K85" s="39">
        <f t="shared" si="9"/>
        <v>13699.905189298359</v>
      </c>
      <c r="L85" s="40"/>
      <c r="M85" s="4">
        <f>IF(J85="","",(K85/J85)/LOOKUP(RIGHT($D$2,3),定数!$A$6:$A$13,定数!$B$6:$B$13))</f>
        <v>2.9148734445315658</v>
      </c>
      <c r="N85" s="36"/>
      <c r="O85" s="5"/>
      <c r="P85" s="38">
        <v>112.26</v>
      </c>
      <c r="Q85" s="38"/>
      <c r="R85" s="41">
        <f>IF(P85="","",T85*M85*LOOKUP(RIGHT($D$2,3),定数!$A$6:$A$13,定数!$B$6:$B$13))</f>
        <v>27399.810378597067</v>
      </c>
      <c r="S85" s="41"/>
      <c r="T85" s="42">
        <f t="shared" si="11"/>
        <v>94.000000000001194</v>
      </c>
      <c r="U85" s="42"/>
      <c r="V85" t="str">
        <f t="shared" si="10"/>
        <v/>
      </c>
      <c r="W85">
        <f t="shared" si="10"/>
        <v>0</v>
      </c>
      <c r="X85" s="29">
        <f t="shared" si="12"/>
        <v>456663.50630994531</v>
      </c>
      <c r="Y85" s="30">
        <f t="shared" si="13"/>
        <v>0</v>
      </c>
    </row>
    <row r="86" spans="2:25" ht="15">
      <c r="B86" s="36">
        <v>78</v>
      </c>
      <c r="C86" s="37">
        <f t="shared" si="8"/>
        <v>484063.31668854237</v>
      </c>
      <c r="D86" s="37"/>
      <c r="E86" s="36"/>
      <c r="F86" s="5"/>
      <c r="G86" s="36" t="s">
        <v>45</v>
      </c>
      <c r="H86" s="38">
        <v>111.18</v>
      </c>
      <c r="I86" s="38"/>
      <c r="J86" s="36">
        <v>33</v>
      </c>
      <c r="K86" s="39">
        <f t="shared" si="9"/>
        <v>14521.899500656271</v>
      </c>
      <c r="L86" s="40"/>
      <c r="M86" s="4">
        <f>IF(J86="","",(K86/J86)/LOOKUP(RIGHT($D$2,3),定数!$A$6:$A$13,定数!$B$6:$B$13))</f>
        <v>4.4005756062594763</v>
      </c>
      <c r="N86" s="36"/>
      <c r="O86" s="5"/>
      <c r="P86" s="38">
        <v>110.54</v>
      </c>
      <c r="Q86" s="38"/>
      <c r="R86" s="41">
        <f>IF(P86="","",T86*M86*LOOKUP(RIGHT($D$2,3),定数!$A$6:$A$13,定数!$B$6:$B$13))</f>
        <v>28163.683880060671</v>
      </c>
      <c r="S86" s="41"/>
      <c r="T86" s="42">
        <f t="shared" si="11"/>
        <v>64.000000000000057</v>
      </c>
      <c r="U86" s="42"/>
      <c r="V86" t="str">
        <f t="shared" si="10"/>
        <v/>
      </c>
      <c r="W86">
        <f t="shared" si="10"/>
        <v>0</v>
      </c>
      <c r="X86" s="29">
        <f t="shared" si="12"/>
        <v>484063.31668854237</v>
      </c>
      <c r="Y86" s="30">
        <f t="shared" si="13"/>
        <v>0</v>
      </c>
    </row>
    <row r="87" spans="2:25" ht="15">
      <c r="B87" s="36">
        <v>79</v>
      </c>
      <c r="C87" s="37">
        <f t="shared" si="8"/>
        <v>512227.00056860305</v>
      </c>
      <c r="D87" s="37"/>
      <c r="E87" s="36"/>
      <c r="F87" s="5"/>
      <c r="G87" s="36" t="s">
        <v>45</v>
      </c>
      <c r="H87" s="38">
        <v>110.73</v>
      </c>
      <c r="I87" s="38"/>
      <c r="J87" s="36">
        <v>44</v>
      </c>
      <c r="K87" s="39">
        <f t="shared" si="9"/>
        <v>15366.810017058091</v>
      </c>
      <c r="L87" s="40"/>
      <c r="M87" s="4">
        <f>IF(J87="","",(K87/J87)/LOOKUP(RIGHT($D$2,3),定数!$A$6:$A$13,定数!$B$6:$B$13))</f>
        <v>3.4924568220586569</v>
      </c>
      <c r="N87" s="36"/>
      <c r="O87" s="5"/>
      <c r="P87" s="38">
        <v>110.73</v>
      </c>
      <c r="Q87" s="38"/>
      <c r="R87" s="41">
        <f>IF(P87="","",T87*M87*LOOKUP(RIGHT($D$2,3),定数!$A$6:$A$13,定数!$B$6:$B$13))</f>
        <v>0</v>
      </c>
      <c r="S87" s="41"/>
      <c r="T87" s="42">
        <f t="shared" si="11"/>
        <v>0</v>
      </c>
      <c r="U87" s="42"/>
      <c r="V87" t="str">
        <f t="shared" si="10"/>
        <v/>
      </c>
      <c r="W87">
        <f t="shared" si="10"/>
        <v>0</v>
      </c>
      <c r="X87" s="29">
        <f t="shared" si="12"/>
        <v>512227.00056860305</v>
      </c>
      <c r="Y87" s="30">
        <f t="shared" si="13"/>
        <v>0</v>
      </c>
    </row>
    <row r="88" spans="2:25" ht="15">
      <c r="B88" s="36">
        <v>80</v>
      </c>
      <c r="C88" s="37">
        <f t="shared" si="8"/>
        <v>512227.00056860305</v>
      </c>
      <c r="D88" s="37"/>
      <c r="E88" s="36"/>
      <c r="F88" s="5"/>
      <c r="G88" s="36" t="s">
        <v>44</v>
      </c>
      <c r="H88" s="38">
        <v>111.55</v>
      </c>
      <c r="I88" s="38"/>
      <c r="J88" s="36">
        <v>34</v>
      </c>
      <c r="K88" s="39">
        <f t="shared" si="9"/>
        <v>15366.810017058091</v>
      </c>
      <c r="L88" s="40"/>
      <c r="M88" s="4">
        <f>IF(J88="","",(K88/J88)/LOOKUP(RIGHT($D$2,3),定数!$A$6:$A$13,定数!$B$6:$B$13))</f>
        <v>4.5196500050170858</v>
      </c>
      <c r="N88" s="36"/>
      <c r="O88" s="5"/>
      <c r="P88" s="38">
        <v>112.22</v>
      </c>
      <c r="Q88" s="38"/>
      <c r="R88" s="41">
        <f>IF(P88="","",T88*M88*LOOKUP(RIGHT($D$2,3),定数!$A$6:$A$13,定数!$B$6:$B$13))</f>
        <v>30281.655033614548</v>
      </c>
      <c r="S88" s="41"/>
      <c r="T88" s="42">
        <f t="shared" si="11"/>
        <v>67.000000000000171</v>
      </c>
      <c r="U88" s="42"/>
      <c r="V88" t="str">
        <f t="shared" si="10"/>
        <v/>
      </c>
      <c r="W88">
        <f t="shared" si="10"/>
        <v>0</v>
      </c>
      <c r="X88" s="29">
        <f t="shared" si="12"/>
        <v>512227.00056860305</v>
      </c>
      <c r="Y88" s="30">
        <f t="shared" si="13"/>
        <v>0</v>
      </c>
    </row>
    <row r="89" spans="2:25" ht="15">
      <c r="B89" s="36">
        <v>81</v>
      </c>
      <c r="C89" s="37">
        <f t="shared" si="8"/>
        <v>542508.65560221765</v>
      </c>
      <c r="D89" s="37"/>
      <c r="E89" s="36"/>
      <c r="F89" s="5"/>
      <c r="G89" s="36" t="s">
        <v>44</v>
      </c>
      <c r="H89" s="38">
        <v>112.11</v>
      </c>
      <c r="I89" s="38"/>
      <c r="J89" s="36">
        <v>43</v>
      </c>
      <c r="K89" s="39">
        <f t="shared" si="9"/>
        <v>16275.259668066528</v>
      </c>
      <c r="L89" s="40"/>
      <c r="M89" s="4">
        <f>IF(J89="","",(K89/J89)/LOOKUP(RIGHT($D$2,3),定数!$A$6:$A$13,定数!$B$6:$B$13))</f>
        <v>3.784944108852681</v>
      </c>
      <c r="N89" s="36"/>
      <c r="O89" s="5"/>
      <c r="P89" s="38">
        <v>112.97</v>
      </c>
      <c r="Q89" s="38"/>
      <c r="R89" s="41">
        <f>IF(P89="","",T89*M89*LOOKUP(RIGHT($D$2,3),定数!$A$6:$A$13,定数!$B$6:$B$13))</f>
        <v>32550.519336133031</v>
      </c>
      <c r="S89" s="41"/>
      <c r="T89" s="42">
        <f t="shared" si="11"/>
        <v>85.999999999999943</v>
      </c>
      <c r="U89" s="42"/>
      <c r="V89" t="str">
        <f t="shared" si="10"/>
        <v/>
      </c>
      <c r="W89">
        <f t="shared" si="10"/>
        <v>0</v>
      </c>
      <c r="X89" s="29">
        <f t="shared" si="12"/>
        <v>542508.65560221765</v>
      </c>
      <c r="Y89" s="30">
        <f t="shared" si="13"/>
        <v>0</v>
      </c>
    </row>
    <row r="90" spans="2:25" ht="15">
      <c r="B90" s="36">
        <v>82</v>
      </c>
      <c r="C90" s="37">
        <f t="shared" si="8"/>
        <v>575059.17493835068</v>
      </c>
      <c r="D90" s="37"/>
      <c r="E90" s="36"/>
      <c r="F90" s="5"/>
      <c r="G90" s="36" t="s">
        <v>44</v>
      </c>
      <c r="H90" s="38">
        <v>114.06</v>
      </c>
      <c r="I90" s="38"/>
      <c r="J90" s="36">
        <v>46</v>
      </c>
      <c r="K90" s="39">
        <f t="shared" si="9"/>
        <v>17251.775248150519</v>
      </c>
      <c r="L90" s="40"/>
      <c r="M90" s="4">
        <f>IF(J90="","",(K90/J90)/LOOKUP(RIGHT($D$2,3),定数!$A$6:$A$13,定数!$B$6:$B$13))</f>
        <v>3.7503859235109824</v>
      </c>
      <c r="N90" s="36"/>
      <c r="O90" s="5"/>
      <c r="P90" s="38">
        <v>114.06</v>
      </c>
      <c r="Q90" s="38"/>
      <c r="R90" s="41">
        <f>IF(P90="","",T90*M90*LOOKUP(RIGHT($D$2,3),定数!$A$6:$A$13,定数!$B$6:$B$13))</f>
        <v>0</v>
      </c>
      <c r="S90" s="41"/>
      <c r="T90" s="42">
        <f t="shared" si="11"/>
        <v>0</v>
      </c>
      <c r="U90" s="42"/>
      <c r="V90" t="str">
        <f t="shared" si="10"/>
        <v/>
      </c>
      <c r="W90">
        <f t="shared" si="10"/>
        <v>0</v>
      </c>
      <c r="X90" s="29">
        <f t="shared" si="12"/>
        <v>575059.17493835068</v>
      </c>
      <c r="Y90" s="30">
        <f t="shared" si="13"/>
        <v>0</v>
      </c>
    </row>
    <row r="91" spans="2:25" ht="15">
      <c r="B91" s="36">
        <v>83</v>
      </c>
      <c r="C91" s="37">
        <f t="shared" si="8"/>
        <v>575059.17493835068</v>
      </c>
      <c r="D91" s="37"/>
      <c r="E91" s="36"/>
      <c r="F91" s="5"/>
      <c r="G91" s="36" t="s">
        <v>44</v>
      </c>
      <c r="H91" s="38">
        <v>112.65</v>
      </c>
      <c r="I91" s="38"/>
      <c r="J91" s="36">
        <v>24</v>
      </c>
      <c r="K91" s="39">
        <f t="shared" si="9"/>
        <v>17251.775248150519</v>
      </c>
      <c r="L91" s="40"/>
      <c r="M91" s="4">
        <f>IF(J91="","",(K91/J91)/LOOKUP(RIGHT($D$2,3),定数!$A$6:$A$13,定数!$B$6:$B$13))</f>
        <v>7.1882396867293838</v>
      </c>
      <c r="N91" s="36"/>
      <c r="O91" s="5"/>
      <c r="P91" s="38">
        <v>113.11</v>
      </c>
      <c r="Q91" s="38"/>
      <c r="R91" s="41">
        <f>IF(P91="","",T91*M91*LOOKUP(RIGHT($D$2,3),定数!$A$6:$A$13,定数!$B$6:$B$13))</f>
        <v>33065.902558954716</v>
      </c>
      <c r="S91" s="41"/>
      <c r="T91" s="42">
        <f t="shared" si="11"/>
        <v>45.999999999999375</v>
      </c>
      <c r="U91" s="42"/>
      <c r="V91" t="str">
        <f t="shared" ref="V91:W106" si="14">IF(S91&lt;&gt;"",IF(S91&lt;0,1+V90,0),"")</f>
        <v/>
      </c>
      <c r="W91">
        <f t="shared" si="14"/>
        <v>0</v>
      </c>
      <c r="X91" s="29">
        <f t="shared" si="12"/>
        <v>575059.17493835068</v>
      </c>
      <c r="Y91" s="30">
        <f t="shared" si="13"/>
        <v>0</v>
      </c>
    </row>
    <row r="92" spans="2:25" ht="15">
      <c r="B92" s="36">
        <v>84</v>
      </c>
      <c r="C92" s="37">
        <f t="shared" si="8"/>
        <v>608125.07749730535</v>
      </c>
      <c r="D92" s="37"/>
      <c r="E92" s="36"/>
      <c r="F92" s="5"/>
      <c r="G92" s="36" t="s">
        <v>45</v>
      </c>
      <c r="H92" s="38">
        <v>110.26</v>
      </c>
      <c r="I92" s="38"/>
      <c r="J92" s="36">
        <v>113</v>
      </c>
      <c r="K92" s="39">
        <f t="shared" si="9"/>
        <v>18243.752324919158</v>
      </c>
      <c r="L92" s="40"/>
      <c r="M92" s="4">
        <f>IF(J92="","",(K92/J92)/LOOKUP(RIGHT($D$2,3),定数!$A$6:$A$13,定数!$B$6:$B$13))</f>
        <v>1.6144913561875363</v>
      </c>
      <c r="N92" s="36"/>
      <c r="O92" s="5"/>
      <c r="P92" s="38">
        <v>108.01</v>
      </c>
      <c r="Q92" s="38"/>
      <c r="R92" s="41">
        <f>IF(P92="","",T92*M92*LOOKUP(RIGHT($D$2,3),定数!$A$6:$A$13,定数!$B$6:$B$13))</f>
        <v>36326.055514219566</v>
      </c>
      <c r="S92" s="41"/>
      <c r="T92" s="42">
        <f t="shared" si="11"/>
        <v>225</v>
      </c>
      <c r="U92" s="42"/>
      <c r="V92" t="str">
        <f t="shared" si="14"/>
        <v/>
      </c>
      <c r="W92">
        <f t="shared" si="14"/>
        <v>0</v>
      </c>
      <c r="X92" s="29">
        <f t="shared" si="12"/>
        <v>608125.07749730535</v>
      </c>
      <c r="Y92" s="30">
        <f t="shared" si="13"/>
        <v>0</v>
      </c>
    </row>
    <row r="93" spans="2:25" ht="15">
      <c r="B93" s="36">
        <v>85</v>
      </c>
      <c r="C93" s="37">
        <f t="shared" si="8"/>
        <v>644451.13301152491</v>
      </c>
      <c r="D93" s="37"/>
      <c r="E93" s="36"/>
      <c r="F93" s="5"/>
      <c r="G93" s="36" t="s">
        <v>44</v>
      </c>
      <c r="H93" s="38">
        <v>110.04</v>
      </c>
      <c r="I93" s="38"/>
      <c r="J93" s="36">
        <v>40</v>
      </c>
      <c r="K93" s="39">
        <f t="shared" si="9"/>
        <v>19333.533990345746</v>
      </c>
      <c r="L93" s="40"/>
      <c r="M93" s="4">
        <f>IF(J93="","",(K93/J93)/LOOKUP(RIGHT($D$2,3),定数!$A$6:$A$13,定数!$B$6:$B$13))</f>
        <v>4.8333834975864365</v>
      </c>
      <c r="N93" s="36"/>
      <c r="O93" s="5"/>
      <c r="P93" s="38">
        <v>109.63</v>
      </c>
      <c r="Q93" s="38"/>
      <c r="R93" s="41">
        <f>IF(P93="","",T93*M93*LOOKUP(RIGHT($D$2,3),定数!$A$6:$A$13,定数!$B$6:$B$13))</f>
        <v>-19816.87234010491</v>
      </c>
      <c r="S93" s="41"/>
      <c r="T93" s="42">
        <f t="shared" si="11"/>
        <v>-41.00000000000108</v>
      </c>
      <c r="U93" s="42"/>
      <c r="V93" t="str">
        <f t="shared" si="14"/>
        <v/>
      </c>
      <c r="W93">
        <f t="shared" si="14"/>
        <v>1</v>
      </c>
      <c r="X93" s="29">
        <f t="shared" si="12"/>
        <v>644451.13301152491</v>
      </c>
      <c r="Y93" s="30">
        <f t="shared" si="13"/>
        <v>0</v>
      </c>
    </row>
    <row r="94" spans="2:25" ht="15">
      <c r="B94" s="36">
        <v>86</v>
      </c>
      <c r="C94" s="37">
        <f t="shared" si="8"/>
        <v>624634.26067142002</v>
      </c>
      <c r="D94" s="37"/>
      <c r="E94" s="36"/>
      <c r="F94" s="5"/>
      <c r="G94" s="36" t="s">
        <v>45</v>
      </c>
      <c r="H94" s="38">
        <v>109.45</v>
      </c>
      <c r="I94" s="38"/>
      <c r="J94" s="36">
        <v>57</v>
      </c>
      <c r="K94" s="39">
        <f t="shared" si="9"/>
        <v>18739.027820142601</v>
      </c>
      <c r="L94" s="40"/>
      <c r="M94" s="4">
        <f>IF(J94="","",(K94/J94)/LOOKUP(RIGHT($D$2,3),定数!$A$6:$A$13,定数!$B$6:$B$13))</f>
        <v>3.287548740375895</v>
      </c>
      <c r="N94" s="36"/>
      <c r="O94" s="5"/>
      <c r="P94" s="38">
        <v>109.45</v>
      </c>
      <c r="Q94" s="38"/>
      <c r="R94" s="41">
        <f>IF(P94="","",T94*M94*LOOKUP(RIGHT($D$2,3),定数!$A$6:$A$13,定数!$B$6:$B$13))</f>
        <v>0</v>
      </c>
      <c r="S94" s="41"/>
      <c r="T94" s="42">
        <f t="shared" si="11"/>
        <v>0</v>
      </c>
      <c r="U94" s="42"/>
      <c r="V94" t="str">
        <f t="shared" si="14"/>
        <v/>
      </c>
      <c r="W94">
        <f t="shared" si="14"/>
        <v>0</v>
      </c>
      <c r="X94" s="29">
        <f t="shared" si="12"/>
        <v>644451.13301152491</v>
      </c>
      <c r="Y94" s="30">
        <f t="shared" si="13"/>
        <v>3.0750000000000832E-2</v>
      </c>
    </row>
    <row r="95" spans="2:25" ht="15">
      <c r="B95" s="36">
        <v>87</v>
      </c>
      <c r="C95" s="37">
        <f t="shared" si="8"/>
        <v>624634.26067142002</v>
      </c>
      <c r="D95" s="37"/>
      <c r="E95" s="36"/>
      <c r="F95" s="5"/>
      <c r="G95" s="36" t="s">
        <v>44</v>
      </c>
      <c r="H95" s="38">
        <v>92.92</v>
      </c>
      <c r="I95" s="38"/>
      <c r="J95" s="36">
        <v>73</v>
      </c>
      <c r="K95" s="39">
        <f t="shared" si="9"/>
        <v>18739.027820142601</v>
      </c>
      <c r="L95" s="40"/>
      <c r="M95" s="4">
        <f>IF(J95="","",(K95/J95)/LOOKUP(RIGHT($D$2,3),定数!$A$6:$A$13,定数!$B$6:$B$13))</f>
        <v>2.5669901123483014</v>
      </c>
      <c r="N95" s="36"/>
      <c r="O95" s="5"/>
      <c r="P95" s="38">
        <v>92.92</v>
      </c>
      <c r="Q95" s="38"/>
      <c r="R95" s="41">
        <f>IF(P95="","",T95*M95*LOOKUP(RIGHT($D$2,3),定数!$A$6:$A$13,定数!$B$6:$B$13))</f>
        <v>0</v>
      </c>
      <c r="S95" s="41"/>
      <c r="T95" s="42">
        <f t="shared" si="11"/>
        <v>0</v>
      </c>
      <c r="U95" s="42"/>
      <c r="V95" t="str">
        <f t="shared" si="14"/>
        <v/>
      </c>
      <c r="W95">
        <f t="shared" si="14"/>
        <v>0</v>
      </c>
      <c r="X95" s="29">
        <f t="shared" si="12"/>
        <v>644451.13301152491</v>
      </c>
      <c r="Y95" s="30">
        <f t="shared" si="13"/>
        <v>3.0750000000000832E-2</v>
      </c>
    </row>
    <row r="96" spans="2:25" ht="15">
      <c r="B96" s="36">
        <v>88</v>
      </c>
      <c r="C96" s="37">
        <f t="shared" si="8"/>
        <v>624634.26067142002</v>
      </c>
      <c r="D96" s="37"/>
      <c r="E96" s="36"/>
      <c r="F96" s="5"/>
      <c r="G96" s="36" t="s">
        <v>45</v>
      </c>
      <c r="H96" s="38">
        <v>89.93</v>
      </c>
      <c r="I96" s="38"/>
      <c r="J96" s="36">
        <v>61</v>
      </c>
      <c r="K96" s="39">
        <f t="shared" si="9"/>
        <v>18739.027820142601</v>
      </c>
      <c r="L96" s="40"/>
      <c r="M96" s="4">
        <f>IF(J96="","",(K96/J96)/LOOKUP(RIGHT($D$2,3),定数!$A$6:$A$13,定数!$B$6:$B$13))</f>
        <v>3.071971773793869</v>
      </c>
      <c r="N96" s="36"/>
      <c r="O96" s="5"/>
      <c r="P96" s="38">
        <v>89.93</v>
      </c>
      <c r="Q96" s="38"/>
      <c r="R96" s="41">
        <f>IF(P96="","",T96*M96*LOOKUP(RIGHT($D$2,3),定数!$A$6:$A$13,定数!$B$6:$B$13))</f>
        <v>0</v>
      </c>
      <c r="S96" s="41"/>
      <c r="T96" s="42">
        <f t="shared" si="11"/>
        <v>0</v>
      </c>
      <c r="U96" s="42"/>
      <c r="V96" t="str">
        <f t="shared" si="14"/>
        <v/>
      </c>
      <c r="W96">
        <f t="shared" si="14"/>
        <v>0</v>
      </c>
      <c r="X96" s="29">
        <f t="shared" si="12"/>
        <v>644451.13301152491</v>
      </c>
      <c r="Y96" s="30">
        <f t="shared" si="13"/>
        <v>3.0750000000000832E-2</v>
      </c>
    </row>
    <row r="97" spans="2:25" ht="15">
      <c r="B97" s="36">
        <v>89</v>
      </c>
      <c r="C97" s="37">
        <f t="shared" si="8"/>
        <v>624634.26067142002</v>
      </c>
      <c r="D97" s="37"/>
      <c r="E97" s="36"/>
      <c r="F97" s="5"/>
      <c r="G97" s="36" t="s">
        <v>44</v>
      </c>
      <c r="H97" s="38">
        <v>92.7</v>
      </c>
      <c r="I97" s="38"/>
      <c r="J97" s="36">
        <v>55</v>
      </c>
      <c r="K97" s="39">
        <f t="shared" si="9"/>
        <v>18739.027820142601</v>
      </c>
      <c r="L97" s="40"/>
      <c r="M97" s="4">
        <f>IF(J97="","",(K97/J97)/LOOKUP(RIGHT($D$2,3),定数!$A$6:$A$13,定数!$B$6:$B$13))</f>
        <v>3.4070959672986549</v>
      </c>
      <c r="N97" s="36"/>
      <c r="O97" s="5"/>
      <c r="P97" s="38">
        <v>93.79</v>
      </c>
      <c r="Q97" s="38"/>
      <c r="R97" s="41">
        <f>IF(P97="","",T97*M97*LOOKUP(RIGHT($D$2,3),定数!$A$6:$A$13,定数!$B$6:$B$13))</f>
        <v>37137.346043555452</v>
      </c>
      <c r="S97" s="41"/>
      <c r="T97" s="42">
        <f t="shared" si="11"/>
        <v>109.00000000000034</v>
      </c>
      <c r="U97" s="42"/>
      <c r="V97" t="str">
        <f t="shared" si="14"/>
        <v/>
      </c>
      <c r="W97">
        <f t="shared" si="14"/>
        <v>0</v>
      </c>
      <c r="X97" s="29">
        <f t="shared" si="12"/>
        <v>644451.13301152491</v>
      </c>
      <c r="Y97" s="30">
        <f t="shared" si="13"/>
        <v>3.0750000000000832E-2</v>
      </c>
    </row>
    <row r="98" spans="2:25" ht="15">
      <c r="B98" s="36">
        <v>90</v>
      </c>
      <c r="C98" s="37">
        <f t="shared" si="8"/>
        <v>661771.60671497544</v>
      </c>
      <c r="D98" s="37"/>
      <c r="E98" s="36"/>
      <c r="F98" s="5"/>
      <c r="G98" s="36" t="s">
        <v>45</v>
      </c>
      <c r="H98" s="38">
        <v>91.82</v>
      </c>
      <c r="I98" s="38"/>
      <c r="J98" s="36">
        <v>82</v>
      </c>
      <c r="K98" s="39">
        <f t="shared" si="9"/>
        <v>19853.148201449261</v>
      </c>
      <c r="L98" s="40"/>
      <c r="M98" s="4">
        <f>IF(J98="","",(K98/J98)/LOOKUP(RIGHT($D$2,3),定数!$A$6:$A$13,定数!$B$6:$B$13))</f>
        <v>2.4211156343230806</v>
      </c>
      <c r="N98" s="36"/>
      <c r="O98" s="5"/>
      <c r="P98" s="38">
        <v>90.19</v>
      </c>
      <c r="Q98" s="38"/>
      <c r="R98" s="41">
        <f>IF(P98="","",T98*M98*LOOKUP(RIGHT($D$2,3),定数!$A$6:$A$13,定数!$B$6:$B$13))</f>
        <v>39464.184839466106</v>
      </c>
      <c r="S98" s="41"/>
      <c r="T98" s="42">
        <f t="shared" si="11"/>
        <v>162.99999999999955</v>
      </c>
      <c r="U98" s="42"/>
      <c r="V98" t="str">
        <f t="shared" si="14"/>
        <v/>
      </c>
      <c r="W98">
        <f t="shared" si="14"/>
        <v>0</v>
      </c>
      <c r="X98" s="29">
        <f t="shared" si="12"/>
        <v>661771.60671497544</v>
      </c>
      <c r="Y98" s="30">
        <f t="shared" si="13"/>
        <v>0</v>
      </c>
    </row>
    <row r="99" spans="2:25" ht="15">
      <c r="B99" s="36">
        <v>91</v>
      </c>
      <c r="C99" s="37">
        <f t="shared" si="8"/>
        <v>701235.79155444156</v>
      </c>
      <c r="D99" s="37"/>
      <c r="E99" s="36"/>
      <c r="F99" s="5"/>
      <c r="G99" s="36" t="s">
        <v>45</v>
      </c>
      <c r="H99" s="38">
        <v>89.92</v>
      </c>
      <c r="I99" s="38"/>
      <c r="J99" s="36">
        <v>62</v>
      </c>
      <c r="K99" s="39">
        <f t="shared" si="9"/>
        <v>21037.073746633247</v>
      </c>
      <c r="L99" s="40"/>
      <c r="M99" s="4">
        <f>IF(J99="","",(K99/J99)/LOOKUP(RIGHT($D$2,3),定数!$A$6:$A$13,定数!$B$6:$B$13))</f>
        <v>3.3930764107472977</v>
      </c>
      <c r="N99" s="36"/>
      <c r="O99" s="5"/>
      <c r="P99" s="38">
        <v>89.92</v>
      </c>
      <c r="Q99" s="38"/>
      <c r="R99" s="41">
        <f>IF(P99="","",T99*M99*LOOKUP(RIGHT($D$2,3),定数!$A$6:$A$13,定数!$B$6:$B$13))</f>
        <v>0</v>
      </c>
      <c r="S99" s="41"/>
      <c r="T99" s="42">
        <f t="shared" si="11"/>
        <v>0</v>
      </c>
      <c r="U99" s="42"/>
      <c r="V99" t="str">
        <f t="shared" si="14"/>
        <v/>
      </c>
      <c r="W99">
        <f t="shared" si="14"/>
        <v>0</v>
      </c>
      <c r="X99" s="29">
        <f t="shared" si="12"/>
        <v>701235.79155444156</v>
      </c>
      <c r="Y99" s="30">
        <f t="shared" si="13"/>
        <v>0</v>
      </c>
    </row>
    <row r="100" spans="2:25" ht="15">
      <c r="B100" s="36">
        <v>92</v>
      </c>
      <c r="C100" s="37">
        <f t="shared" si="8"/>
        <v>701235.79155444156</v>
      </c>
      <c r="D100" s="37"/>
      <c r="E100" s="36"/>
      <c r="F100" s="5"/>
      <c r="G100" s="36" t="s">
        <v>45</v>
      </c>
      <c r="H100" s="38">
        <v>89.04</v>
      </c>
      <c r="I100" s="38"/>
      <c r="J100" s="36">
        <v>42</v>
      </c>
      <c r="K100" s="39">
        <f t="shared" si="9"/>
        <v>21037.073746633247</v>
      </c>
      <c r="L100" s="40"/>
      <c r="M100" s="4">
        <f>IF(J100="","",(K100/J100)/LOOKUP(RIGHT($D$2,3),定数!$A$6:$A$13,定数!$B$6:$B$13))</f>
        <v>5.0088270825317256</v>
      </c>
      <c r="N100" s="36"/>
      <c r="O100" s="5"/>
      <c r="P100" s="38">
        <v>88.21</v>
      </c>
      <c r="Q100" s="38"/>
      <c r="R100" s="41">
        <f>IF(P100="","",T100*M100*LOOKUP(RIGHT($D$2,3),定数!$A$6:$A$13,定数!$B$6:$B$13))</f>
        <v>41573.264785013947</v>
      </c>
      <c r="S100" s="41"/>
      <c r="T100" s="42">
        <f t="shared" si="11"/>
        <v>83.000000000001251</v>
      </c>
      <c r="U100" s="42"/>
      <c r="V100" t="str">
        <f t="shared" si="14"/>
        <v/>
      </c>
      <c r="W100">
        <f t="shared" si="14"/>
        <v>0</v>
      </c>
      <c r="X100" s="29">
        <f t="shared" si="12"/>
        <v>701235.79155444156</v>
      </c>
      <c r="Y100" s="30">
        <f t="shared" si="13"/>
        <v>0</v>
      </c>
    </row>
    <row r="101" spans="2:25" ht="15">
      <c r="B101" s="36">
        <v>93</v>
      </c>
      <c r="C101" s="37">
        <f t="shared" si="8"/>
        <v>742809.05633945554</v>
      </c>
      <c r="D101" s="37"/>
      <c r="E101" s="36"/>
      <c r="F101" s="5"/>
      <c r="G101" s="36" t="s">
        <v>45</v>
      </c>
      <c r="H101" s="38">
        <v>87.37</v>
      </c>
      <c r="I101" s="38"/>
      <c r="J101" s="36">
        <v>60</v>
      </c>
      <c r="K101" s="39">
        <f t="shared" si="9"/>
        <v>22284.271690183665</v>
      </c>
      <c r="L101" s="40"/>
      <c r="M101" s="4">
        <f>IF(J101="","",(K101/J101)/LOOKUP(RIGHT($D$2,3),定数!$A$6:$A$13,定数!$B$6:$B$13))</f>
        <v>3.7140452816972775</v>
      </c>
      <c r="N101" s="36"/>
      <c r="O101" s="5"/>
      <c r="P101" s="38">
        <v>87.98</v>
      </c>
      <c r="Q101" s="38"/>
      <c r="R101" s="41">
        <f>IF(P101="","",T101*M101*LOOKUP(RIGHT($D$2,3),定数!$A$6:$A$13,定数!$B$6:$B$13))</f>
        <v>-22655.676218353372</v>
      </c>
      <c r="S101" s="41"/>
      <c r="T101" s="42">
        <f t="shared" si="11"/>
        <v>-60.999999999999943</v>
      </c>
      <c r="U101" s="42"/>
      <c r="V101" t="str">
        <f t="shared" si="14"/>
        <v/>
      </c>
      <c r="W101">
        <f t="shared" si="14"/>
        <v>1</v>
      </c>
      <c r="X101" s="29">
        <f t="shared" si="12"/>
        <v>742809.05633945554</v>
      </c>
      <c r="Y101" s="30">
        <f t="shared" si="13"/>
        <v>0</v>
      </c>
    </row>
    <row r="102" spans="2:25" ht="15">
      <c r="B102" s="36">
        <v>94</v>
      </c>
      <c r="C102" s="37">
        <f t="shared" si="8"/>
        <v>720153.38012110221</v>
      </c>
      <c r="D102" s="37"/>
      <c r="E102" s="36"/>
      <c r="F102" s="5"/>
      <c r="G102" s="36" t="s">
        <v>45</v>
      </c>
      <c r="H102" s="38">
        <v>86.71</v>
      </c>
      <c r="I102" s="38"/>
      <c r="J102" s="36">
        <v>18</v>
      </c>
      <c r="K102" s="39">
        <f t="shared" si="9"/>
        <v>21604.601403633067</v>
      </c>
      <c r="L102" s="40"/>
      <c r="M102" s="4">
        <f>IF(J102="","",(K102/J102)/LOOKUP(RIGHT($D$2,3),定数!$A$6:$A$13,定数!$B$6:$B$13))</f>
        <v>12.002556335351704</v>
      </c>
      <c r="N102" s="36"/>
      <c r="O102" s="5"/>
      <c r="P102" s="38">
        <v>86.36</v>
      </c>
      <c r="Q102" s="38"/>
      <c r="R102" s="41">
        <f>IF(P102="","",T102*M102*LOOKUP(RIGHT($D$2,3),定数!$A$6:$A$13,定数!$B$6:$B$13))</f>
        <v>42008.947173730281</v>
      </c>
      <c r="S102" s="41"/>
      <c r="T102" s="42">
        <f t="shared" si="11"/>
        <v>34.999999999999432</v>
      </c>
      <c r="U102" s="42"/>
      <c r="V102" t="str">
        <f t="shared" si="14"/>
        <v/>
      </c>
      <c r="W102">
        <f t="shared" si="14"/>
        <v>0</v>
      </c>
      <c r="X102" s="29">
        <f t="shared" si="12"/>
        <v>742809.05633945554</v>
      </c>
      <c r="Y102" s="30">
        <f t="shared" si="13"/>
        <v>3.0499999999999861E-2</v>
      </c>
    </row>
    <row r="103" spans="2:25" ht="15">
      <c r="B103" s="36">
        <v>95</v>
      </c>
      <c r="C103" s="37">
        <f t="shared" si="8"/>
        <v>762162.32729483244</v>
      </c>
      <c r="D103" s="37"/>
      <c r="E103" s="36"/>
      <c r="F103" s="5"/>
      <c r="G103" s="36" t="s">
        <v>45</v>
      </c>
      <c r="H103" s="38">
        <v>85.35</v>
      </c>
      <c r="I103" s="38"/>
      <c r="J103" s="36">
        <v>100</v>
      </c>
      <c r="K103" s="39">
        <f t="shared" si="9"/>
        <v>22864.869818844971</v>
      </c>
      <c r="L103" s="40"/>
      <c r="M103" s="4">
        <f>IF(J103="","",(K103/J103)/LOOKUP(RIGHT($D$2,3),定数!$A$6:$A$13,定数!$B$6:$B$13))</f>
        <v>2.2864869818844973</v>
      </c>
      <c r="N103" s="36"/>
      <c r="O103" s="5"/>
      <c r="P103" s="38">
        <v>83.35</v>
      </c>
      <c r="Q103" s="38"/>
      <c r="R103" s="41">
        <f>IF(P103="","",T103*M103*LOOKUP(RIGHT($D$2,3),定数!$A$6:$A$13,定数!$B$6:$B$13))</f>
        <v>45729.739637689941</v>
      </c>
      <c r="S103" s="41"/>
      <c r="T103" s="42">
        <f t="shared" si="11"/>
        <v>200</v>
      </c>
      <c r="U103" s="42"/>
      <c r="V103" t="str">
        <f t="shared" si="14"/>
        <v/>
      </c>
      <c r="W103">
        <f t="shared" si="14"/>
        <v>0</v>
      </c>
      <c r="X103" s="29">
        <f t="shared" si="12"/>
        <v>762162.32729483244</v>
      </c>
      <c r="Y103" s="30">
        <f t="shared" si="13"/>
        <v>0</v>
      </c>
    </row>
    <row r="104" spans="2:25" ht="15">
      <c r="B104" s="36">
        <v>96</v>
      </c>
      <c r="C104" s="37">
        <f t="shared" si="8"/>
        <v>807892.06693252234</v>
      </c>
      <c r="D104" s="37"/>
      <c r="E104" s="36"/>
      <c r="F104" s="5"/>
      <c r="G104" s="36" t="s">
        <v>45</v>
      </c>
      <c r="H104" s="38">
        <v>85.69</v>
      </c>
      <c r="I104" s="38"/>
      <c r="J104" s="36">
        <v>46</v>
      </c>
      <c r="K104" s="39">
        <f t="shared" si="9"/>
        <v>24236.762007975671</v>
      </c>
      <c r="L104" s="40"/>
      <c r="M104" s="4">
        <f>IF(J104="","",(K104/J104)/LOOKUP(RIGHT($D$2,3),定数!$A$6:$A$13,定数!$B$6:$B$13))</f>
        <v>5.2688613060816678</v>
      </c>
      <c r="N104" s="36"/>
      <c r="O104" s="5"/>
      <c r="P104" s="38">
        <v>85.69</v>
      </c>
      <c r="Q104" s="38"/>
      <c r="R104" s="41">
        <f>IF(P104="","",T104*M104*LOOKUP(RIGHT($D$2,3),定数!$A$6:$A$13,定数!$B$6:$B$13))</f>
        <v>0</v>
      </c>
      <c r="S104" s="41"/>
      <c r="T104" s="42">
        <f t="shared" si="11"/>
        <v>0</v>
      </c>
      <c r="U104" s="42"/>
      <c r="V104" t="str">
        <f t="shared" si="14"/>
        <v/>
      </c>
      <c r="W104">
        <f t="shared" si="14"/>
        <v>0</v>
      </c>
      <c r="X104" s="29">
        <f t="shared" si="12"/>
        <v>807892.06693252234</v>
      </c>
      <c r="Y104" s="30">
        <f t="shared" si="13"/>
        <v>0</v>
      </c>
    </row>
    <row r="105" spans="2:25" ht="15">
      <c r="B105" s="36">
        <v>97</v>
      </c>
      <c r="C105" s="37">
        <f t="shared" si="8"/>
        <v>807892.06693252234</v>
      </c>
      <c r="D105" s="37"/>
      <c r="E105" s="36"/>
      <c r="F105" s="5"/>
      <c r="G105" s="36" t="s">
        <v>45</v>
      </c>
      <c r="H105" s="38">
        <v>84.42</v>
      </c>
      <c r="I105" s="38"/>
      <c r="J105" s="36">
        <v>38</v>
      </c>
      <c r="K105" s="39">
        <f t="shared" si="9"/>
        <v>24236.762007975671</v>
      </c>
      <c r="L105" s="40"/>
      <c r="M105" s="4">
        <f>IF(J105="","",(K105/J105)/LOOKUP(RIGHT($D$2,3),定数!$A$6:$A$13,定数!$B$6:$B$13))</f>
        <v>6.3780952652567553</v>
      </c>
      <c r="N105" s="36"/>
      <c r="O105" s="5"/>
      <c r="P105" s="38">
        <v>84.82</v>
      </c>
      <c r="Q105" s="38"/>
      <c r="R105" s="41">
        <f>IF(P105="","",T105*M105*LOOKUP(RIGHT($D$2,3),定数!$A$6:$A$13,定数!$B$6:$B$13))</f>
        <v>-25512.381061026477</v>
      </c>
      <c r="S105" s="41"/>
      <c r="T105" s="42">
        <f t="shared" si="11"/>
        <v>-39.999999999999147</v>
      </c>
      <c r="U105" s="42"/>
      <c r="V105" t="str">
        <f t="shared" si="14"/>
        <v/>
      </c>
      <c r="W105">
        <f t="shared" si="14"/>
        <v>1</v>
      </c>
      <c r="X105" s="29">
        <f t="shared" si="12"/>
        <v>807892.06693252234</v>
      </c>
      <c r="Y105" s="30">
        <f t="shared" si="13"/>
        <v>0</v>
      </c>
    </row>
    <row r="106" spans="2:25" ht="15">
      <c r="B106" s="36">
        <v>98</v>
      </c>
      <c r="C106" s="37">
        <f t="shared" si="8"/>
        <v>782379.68587149587</v>
      </c>
      <c r="D106" s="37"/>
      <c r="E106" s="36"/>
      <c r="F106" s="5"/>
      <c r="G106" s="36" t="s">
        <v>45</v>
      </c>
      <c r="H106" s="38">
        <v>83.69</v>
      </c>
      <c r="I106" s="38"/>
      <c r="J106" s="36">
        <v>31</v>
      </c>
      <c r="K106" s="39">
        <f t="shared" si="9"/>
        <v>23471.390576144877</v>
      </c>
      <c r="L106" s="40"/>
      <c r="M106" s="4">
        <f>IF(J106="","",(K106/J106)/LOOKUP(RIGHT($D$2,3),定数!$A$6:$A$13,定数!$B$6:$B$13))</f>
        <v>7.5714163148854432</v>
      </c>
      <c r="N106" s="36"/>
      <c r="O106" s="5"/>
      <c r="P106" s="38">
        <v>83.69</v>
      </c>
      <c r="Q106" s="38"/>
      <c r="R106" s="41">
        <f>IF(P106="","",T106*M106*LOOKUP(RIGHT($D$2,3),定数!$A$6:$A$13,定数!$B$6:$B$13))</f>
        <v>0</v>
      </c>
      <c r="S106" s="41"/>
      <c r="T106" s="42">
        <f t="shared" si="11"/>
        <v>0</v>
      </c>
      <c r="U106" s="42"/>
      <c r="V106" t="str">
        <f t="shared" si="14"/>
        <v/>
      </c>
      <c r="W106">
        <f t="shared" si="14"/>
        <v>0</v>
      </c>
      <c r="X106" s="29">
        <f t="shared" si="12"/>
        <v>807892.06693252234</v>
      </c>
      <c r="Y106" s="30">
        <f t="shared" si="13"/>
        <v>3.1578947368420374E-2</v>
      </c>
    </row>
    <row r="107" spans="2:25" ht="15">
      <c r="B107" s="36">
        <v>99</v>
      </c>
      <c r="C107" s="37">
        <f t="shared" si="8"/>
        <v>782379.68587149587</v>
      </c>
      <c r="D107" s="37"/>
      <c r="E107" s="36"/>
      <c r="F107" s="5"/>
      <c r="G107" s="36" t="s">
        <v>45</v>
      </c>
      <c r="H107" s="38">
        <v>83.41</v>
      </c>
      <c r="I107" s="38"/>
      <c r="J107" s="36">
        <v>45</v>
      </c>
      <c r="K107" s="39">
        <f t="shared" si="9"/>
        <v>23471.390576144877</v>
      </c>
      <c r="L107" s="40"/>
      <c r="M107" s="4">
        <f>IF(J107="","",(K107/J107)/LOOKUP(RIGHT($D$2,3),定数!$A$6:$A$13,定数!$B$6:$B$13))</f>
        <v>5.2158645724766393</v>
      </c>
      <c r="N107" s="36"/>
      <c r="O107" s="5"/>
      <c r="P107" s="38">
        <v>82.52</v>
      </c>
      <c r="Q107" s="38"/>
      <c r="R107" s="41">
        <f>IF(P107="","",T107*M107*LOOKUP(RIGHT($D$2,3),定数!$A$6:$A$13,定数!$B$6:$B$13))</f>
        <v>46421.194695042119</v>
      </c>
      <c r="S107" s="41"/>
      <c r="T107" s="42">
        <f t="shared" si="11"/>
        <v>89.000000000000057</v>
      </c>
      <c r="U107" s="42"/>
      <c r="V107" t="str">
        <f>IF(S107&lt;&gt;"",IF(S107&lt;0,1+V106,0),"")</f>
        <v/>
      </c>
      <c r="W107">
        <f>IF(T107&lt;&gt;"",IF(T107&lt;0,1+W106,0),"")</f>
        <v>0</v>
      </c>
      <c r="X107" s="29">
        <f t="shared" si="12"/>
        <v>807892.06693252234</v>
      </c>
      <c r="Y107" s="30">
        <f t="shared" si="13"/>
        <v>3.1578947368420374E-2</v>
      </c>
    </row>
    <row r="108" spans="2:25" ht="15">
      <c r="B108" s="36">
        <v>100</v>
      </c>
      <c r="C108" s="37">
        <f t="shared" si="8"/>
        <v>828800.88056653796</v>
      </c>
      <c r="D108" s="37"/>
      <c r="E108" s="36"/>
      <c r="F108" s="5"/>
      <c r="G108" s="36" t="s">
        <v>45</v>
      </c>
      <c r="H108" s="38">
        <v>82</v>
      </c>
      <c r="I108" s="38"/>
      <c r="J108" s="36">
        <v>33</v>
      </c>
      <c r="K108" s="39">
        <f t="shared" si="9"/>
        <v>24864.026416996137</v>
      </c>
      <c r="L108" s="40"/>
      <c r="M108" s="4">
        <f>IF(J108="","",(K108/J108)/LOOKUP(RIGHT($D$2,3),定数!$A$6:$A$13,定数!$B$6:$B$13))</f>
        <v>7.5345534596957986</v>
      </c>
      <c r="N108" s="36"/>
      <c r="O108" s="5"/>
      <c r="P108" s="38">
        <v>81.349999999999994</v>
      </c>
      <c r="Q108" s="38"/>
      <c r="R108" s="41">
        <f>IF(P108="","",T108*M108*LOOKUP(RIGHT($D$2,3),定数!$A$6:$A$13,定数!$B$6:$B$13))</f>
        <v>48974.597488023122</v>
      </c>
      <c r="S108" s="41"/>
      <c r="T108" s="42">
        <f t="shared" si="11"/>
        <v>65.000000000000568</v>
      </c>
      <c r="U108" s="42"/>
      <c r="V108" t="str">
        <f>IF(S108&lt;&gt;"",IF(S108&lt;0,1+V107,0),"")</f>
        <v/>
      </c>
      <c r="W108">
        <f>IF(T108&lt;&gt;"",IF(T108&lt;0,1+W107,0),"")</f>
        <v>0</v>
      </c>
      <c r="X108" s="29">
        <f t="shared" si="12"/>
        <v>828800.88056653796</v>
      </c>
      <c r="Y108" s="30">
        <f t="shared" si="13"/>
        <v>0</v>
      </c>
    </row>
    <row r="109" spans="2:25">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EE53C9F9-9EE6-4ED6-8D90-B26F89414DC4}">
      <formula1>"買,売"</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15" zoomScaleNormal="115" workbookViewId="0">
      <pane ySplit="8" topLeftCell="A99" activePane="bottomLeft" state="frozen"/>
      <selection pane="bottomLeft" activeCell="O110" sqref="O110"/>
    </sheetView>
  </sheetViews>
  <sheetFormatPr defaultRowHeight="13.5"/>
  <cols>
    <col min="1" max="1" width="2.875" customWidth="1"/>
    <col min="2" max="18" width="6.625" customWidth="1"/>
    <col min="22" max="22" width="10.875" style="16" hidden="1" customWidth="1"/>
    <col min="23" max="23" width="0" hidden="1" customWidth="1"/>
  </cols>
  <sheetData>
    <row r="2" spans="2:25" ht="15">
      <c r="B2" s="55" t="s">
        <v>10</v>
      </c>
      <c r="C2" s="55"/>
      <c r="D2" s="75" t="s">
        <v>11</v>
      </c>
      <c r="E2" s="75"/>
      <c r="F2" s="55" t="s">
        <v>12</v>
      </c>
      <c r="G2" s="55"/>
      <c r="H2" s="71" t="s">
        <v>46</v>
      </c>
      <c r="I2" s="71"/>
      <c r="J2" s="55" t="s">
        <v>14</v>
      </c>
      <c r="K2" s="55"/>
      <c r="L2" s="76">
        <v>100000</v>
      </c>
      <c r="M2" s="75"/>
      <c r="N2" s="55" t="s">
        <v>15</v>
      </c>
      <c r="O2" s="55"/>
      <c r="P2" s="72">
        <f>SUM(L2,D4)</f>
        <v>445873.20900896861</v>
      </c>
      <c r="Q2" s="71"/>
      <c r="R2" s="1"/>
      <c r="S2" s="1"/>
      <c r="T2" s="1"/>
    </row>
    <row r="3" spans="2:25" ht="57" customHeight="1">
      <c r="B3" s="55" t="s">
        <v>16</v>
      </c>
      <c r="C3" s="55"/>
      <c r="D3" s="73" t="s">
        <v>17</v>
      </c>
      <c r="E3" s="73"/>
      <c r="F3" s="73"/>
      <c r="G3" s="73"/>
      <c r="H3" s="73"/>
      <c r="I3" s="73"/>
      <c r="J3" s="55" t="s">
        <v>18</v>
      </c>
      <c r="K3" s="55"/>
      <c r="L3" s="73" t="s">
        <v>19</v>
      </c>
      <c r="M3" s="74"/>
      <c r="N3" s="74"/>
      <c r="O3" s="74"/>
      <c r="P3" s="74"/>
      <c r="Q3" s="74"/>
      <c r="R3" s="1"/>
      <c r="S3" s="1"/>
    </row>
    <row r="4" spans="2:25" ht="15">
      <c r="B4" s="55" t="s">
        <v>20</v>
      </c>
      <c r="C4" s="55"/>
      <c r="D4" s="69">
        <f>SUM($R$9:$S$993)</f>
        <v>345873.20900896861</v>
      </c>
      <c r="E4" s="69"/>
      <c r="F4" s="55" t="s">
        <v>21</v>
      </c>
      <c r="G4" s="55"/>
      <c r="H4" s="70">
        <f>SUM($T$9:$U$108)</f>
        <v>2451.9999999999941</v>
      </c>
      <c r="I4" s="71"/>
      <c r="J4" s="52"/>
      <c r="K4" s="52"/>
      <c r="L4" s="72"/>
      <c r="M4" s="72"/>
      <c r="N4" s="52" t="s">
        <v>22</v>
      </c>
      <c r="O4" s="52"/>
      <c r="P4" s="53">
        <f>MAX(Y:Y)</f>
        <v>0.11493487404323077</v>
      </c>
      <c r="Q4" s="53"/>
      <c r="R4" s="1"/>
      <c r="S4" s="1"/>
      <c r="T4" s="1"/>
    </row>
    <row r="5" spans="2:25" ht="15">
      <c r="B5" s="34" t="s">
        <v>23</v>
      </c>
      <c r="C5" s="32">
        <f>COUNTIF($R$9:$R$990,"&gt;0")</f>
        <v>68</v>
      </c>
      <c r="D5" s="31" t="s">
        <v>24</v>
      </c>
      <c r="E5" s="12">
        <f>COUNTIF($R$9:$R$990,"&lt;0")</f>
        <v>32</v>
      </c>
      <c r="F5" s="31" t="s">
        <v>25</v>
      </c>
      <c r="G5" s="32">
        <f>COUNTIF($R$9:$R$990,"=0")</f>
        <v>0</v>
      </c>
      <c r="H5" s="31" t="s">
        <v>26</v>
      </c>
      <c r="I5" s="33">
        <f>C5/SUM(C5,E5,G5)</f>
        <v>0.68</v>
      </c>
      <c r="J5" s="54" t="s">
        <v>27</v>
      </c>
      <c r="K5" s="55"/>
      <c r="L5" s="56">
        <f>MAX(V9:V993)</f>
        <v>3</v>
      </c>
      <c r="M5" s="57"/>
      <c r="N5" s="14" t="s">
        <v>28</v>
      </c>
      <c r="O5" s="6"/>
      <c r="P5" s="56">
        <f>MAX(W9:W993)</f>
        <v>4</v>
      </c>
      <c r="Q5" s="57"/>
      <c r="R5" s="1"/>
      <c r="S5" s="1"/>
      <c r="T5" s="1"/>
    </row>
    <row r="6" spans="2:25" ht="15">
      <c r="B6" s="8"/>
      <c r="C6" s="10"/>
      <c r="D6" s="11"/>
      <c r="E6" s="7"/>
      <c r="F6" s="8"/>
      <c r="G6" s="7"/>
      <c r="H6" s="8"/>
      <c r="I6" s="13"/>
      <c r="J6" s="8"/>
      <c r="K6" s="8"/>
      <c r="L6" s="7"/>
      <c r="M6" s="7"/>
      <c r="N6" s="9"/>
      <c r="O6" s="9"/>
      <c r="P6" s="7"/>
      <c r="Q6" s="35"/>
      <c r="R6" s="1"/>
      <c r="S6" s="1"/>
      <c r="T6" s="1"/>
    </row>
    <row r="7" spans="2:25" ht="15">
      <c r="B7" s="58" t="s">
        <v>29</v>
      </c>
      <c r="C7" s="60" t="s">
        <v>30</v>
      </c>
      <c r="D7" s="61"/>
      <c r="E7" s="64" t="s">
        <v>31</v>
      </c>
      <c r="F7" s="65"/>
      <c r="G7" s="65"/>
      <c r="H7" s="65"/>
      <c r="I7" s="48"/>
      <c r="J7" s="66" t="s">
        <v>32</v>
      </c>
      <c r="K7" s="67"/>
      <c r="L7" s="50"/>
      <c r="M7" s="68" t="s">
        <v>33</v>
      </c>
      <c r="N7" s="43" t="s">
        <v>34</v>
      </c>
      <c r="O7" s="44"/>
      <c r="P7" s="44"/>
      <c r="Q7" s="45"/>
      <c r="R7" s="46" t="s">
        <v>35</v>
      </c>
      <c r="S7" s="46"/>
      <c r="T7" s="46"/>
      <c r="U7" s="46"/>
    </row>
    <row r="8" spans="2:25" ht="15">
      <c r="B8" s="59"/>
      <c r="C8" s="62"/>
      <c r="D8" s="63"/>
      <c r="E8" s="15" t="s">
        <v>36</v>
      </c>
      <c r="F8" s="15" t="s">
        <v>37</v>
      </c>
      <c r="G8" s="15" t="s">
        <v>38</v>
      </c>
      <c r="H8" s="47" t="s">
        <v>39</v>
      </c>
      <c r="I8" s="48"/>
      <c r="J8" s="2" t="s">
        <v>40</v>
      </c>
      <c r="K8" s="49" t="s">
        <v>41</v>
      </c>
      <c r="L8" s="50"/>
      <c r="M8" s="68"/>
      <c r="N8" s="3" t="s">
        <v>36</v>
      </c>
      <c r="O8" s="3" t="s">
        <v>37</v>
      </c>
      <c r="P8" s="51" t="s">
        <v>39</v>
      </c>
      <c r="Q8" s="45"/>
      <c r="R8" s="46" t="s">
        <v>42</v>
      </c>
      <c r="S8" s="46"/>
      <c r="T8" s="46" t="s">
        <v>40</v>
      </c>
      <c r="U8" s="46"/>
      <c r="Y8" t="s">
        <v>43</v>
      </c>
    </row>
    <row r="9" spans="2:25" ht="15">
      <c r="B9" s="36">
        <v>1</v>
      </c>
      <c r="C9" s="37">
        <f>L2</f>
        <v>100000</v>
      </c>
      <c r="D9" s="37"/>
      <c r="E9" s="36">
        <v>2012</v>
      </c>
      <c r="F9" s="5">
        <v>43537</v>
      </c>
      <c r="G9" s="36" t="s">
        <v>44</v>
      </c>
      <c r="H9" s="38">
        <v>82.47</v>
      </c>
      <c r="I9" s="38"/>
      <c r="J9" s="36">
        <v>51</v>
      </c>
      <c r="K9" s="37">
        <f>IF(J9="","",C9*0.03)</f>
        <v>3000</v>
      </c>
      <c r="L9" s="37"/>
      <c r="M9" s="4">
        <f>IF(J9="","",(K9/J9)/LOOKUP(RIGHT($D$2,3),定数!$A$6:$A$13,定数!$B$6:$B$13))</f>
        <v>0.58823529411764708</v>
      </c>
      <c r="N9" s="36">
        <v>2012</v>
      </c>
      <c r="O9" s="5">
        <v>43537</v>
      </c>
      <c r="P9" s="38">
        <v>83.12</v>
      </c>
      <c r="Q9" s="38"/>
      <c r="R9" s="41">
        <f>IF(P9="","",T9*M9*LOOKUP(RIGHT($D$2,3),定数!$A$6:$A$13,定数!$B$6:$B$13))</f>
        <v>3823.5294117647391</v>
      </c>
      <c r="S9" s="41"/>
      <c r="T9" s="42">
        <f>IF(P9="","",IF(G9="買",(P9-H9),(H9-P9))*IF(RIGHT($D$2,3)="JPY",100,10000))</f>
        <v>65.000000000000568</v>
      </c>
      <c r="U9" s="42"/>
      <c r="V9" s="1">
        <f>IF(T9&lt;&gt;"",IF(T9&gt;0,1+V8,0),"")</f>
        <v>1</v>
      </c>
      <c r="W9">
        <f>IF(T9&lt;&gt;"",IF(T9&lt;0,1+W8,0),"")</f>
        <v>0</v>
      </c>
    </row>
    <row r="10" spans="2:25" ht="15">
      <c r="B10" s="36">
        <v>2</v>
      </c>
      <c r="C10" s="37">
        <f t="shared" ref="C10:C73" si="0">IF(R9="","",C9+R9)</f>
        <v>103823.52941176474</v>
      </c>
      <c r="D10" s="37"/>
      <c r="E10" s="36"/>
      <c r="F10" s="5">
        <v>43663</v>
      </c>
      <c r="G10" s="36" t="s">
        <v>45</v>
      </c>
      <c r="H10" s="38">
        <v>78.88</v>
      </c>
      <c r="I10" s="38"/>
      <c r="J10" s="36">
        <v>29</v>
      </c>
      <c r="K10" s="39">
        <f>IF(J10="","",C10*0.03)</f>
        <v>3114.7058823529424</v>
      </c>
      <c r="L10" s="40"/>
      <c r="M10" s="4">
        <f>IF(J10="","",(K10/J10)/LOOKUP(RIGHT($D$2,3),定数!$A$6:$A$13,定数!$B$6:$B$13))</f>
        <v>1.0740365111561869</v>
      </c>
      <c r="N10" s="36"/>
      <c r="O10" s="5"/>
      <c r="P10" s="38">
        <v>78.510000000000005</v>
      </c>
      <c r="Q10" s="38"/>
      <c r="R10" s="41">
        <f>IF(P10="","",T10*M10*LOOKUP(RIGHT($D$2,3),定数!$A$6:$A$13,定数!$B$6:$B$13))</f>
        <v>3973.9350912777882</v>
      </c>
      <c r="S10" s="41"/>
      <c r="T10" s="42">
        <f>IF(P10="","",IF(G10="買",(P10-H10),(H10-P10))*IF(RIGHT($D$2,3)="JPY",100,10000))</f>
        <v>36.999999999999034</v>
      </c>
      <c r="U10" s="42"/>
      <c r="V10" s="16">
        <f t="shared" ref="V10:V22" si="1">IF(T10&lt;&gt;"",IF(T10&gt;0,1+V9,0),"")</f>
        <v>2</v>
      </c>
      <c r="W10">
        <f t="shared" ref="W10:W73" si="2">IF(T10&lt;&gt;"",IF(T10&lt;0,1+W9,0),"")</f>
        <v>0</v>
      </c>
      <c r="X10" s="29">
        <f>IF(C10&lt;&gt;"",MAX(C10,C9),"")</f>
        <v>103823.52941176474</v>
      </c>
    </row>
    <row r="11" spans="2:25" ht="15">
      <c r="B11" s="36">
        <v>3</v>
      </c>
      <c r="C11" s="37">
        <f t="shared" si="0"/>
        <v>107797.46450304253</v>
      </c>
      <c r="D11" s="37"/>
      <c r="E11" s="36"/>
      <c r="F11" s="5">
        <v>43734</v>
      </c>
      <c r="G11" s="36" t="s">
        <v>45</v>
      </c>
      <c r="H11" s="38">
        <v>77.569999999999993</v>
      </c>
      <c r="I11" s="38"/>
      <c r="J11" s="36">
        <v>32</v>
      </c>
      <c r="K11" s="39">
        <f>IF(J11="","",C11*0.03)</f>
        <v>3233.9239350912758</v>
      </c>
      <c r="L11" s="40"/>
      <c r="M11" s="4">
        <f>IF(J11="","",(K11/J11)/LOOKUP(RIGHT($D$2,3),定数!$A$6:$A$13,定数!$B$6:$B$13))</f>
        <v>1.0106012297160236</v>
      </c>
      <c r="N11" s="36"/>
      <c r="O11" s="5"/>
      <c r="P11" s="38">
        <v>77.91</v>
      </c>
      <c r="Q11" s="38"/>
      <c r="R11" s="41">
        <f>IF(P11="","",T11*M11*LOOKUP(RIGHT($D$2,3),定数!$A$6:$A$13,定数!$B$6:$B$13))</f>
        <v>-3436.0441810345151</v>
      </c>
      <c r="S11" s="41"/>
      <c r="T11" s="42">
        <f>IF(P11="","",IF(G11="買",(P11-H11),(H11-P11))*IF(RIGHT($D$2,3)="JPY",100,10000))</f>
        <v>-34.000000000000341</v>
      </c>
      <c r="U11" s="42"/>
      <c r="V11" s="16">
        <f t="shared" si="1"/>
        <v>0</v>
      </c>
      <c r="W11">
        <f t="shared" si="2"/>
        <v>1</v>
      </c>
      <c r="X11" s="29">
        <f>IF(C11&lt;&gt;"",MAX(X10,C11),"")</f>
        <v>107797.46450304253</v>
      </c>
      <c r="Y11" s="30">
        <f>IF(X11&lt;&gt;"",1-(C11/X11),"")</f>
        <v>0</v>
      </c>
    </row>
    <row r="12" spans="2:25" ht="15">
      <c r="B12" s="36">
        <v>4</v>
      </c>
      <c r="C12" s="37">
        <f t="shared" si="0"/>
        <v>104361.42032200801</v>
      </c>
      <c r="D12" s="37"/>
      <c r="E12" s="36"/>
      <c r="F12" s="5">
        <v>43750</v>
      </c>
      <c r="G12" s="36" t="s">
        <v>44</v>
      </c>
      <c r="H12" s="38">
        <v>78.45</v>
      </c>
      <c r="I12" s="38"/>
      <c r="J12" s="36">
        <v>17</v>
      </c>
      <c r="K12" s="39">
        <f t="shared" ref="K11:K74" si="3">IF(J12="","",C12*0.03)</f>
        <v>3130.8426096602402</v>
      </c>
      <c r="L12" s="40"/>
      <c r="M12" s="4">
        <f>IF(J12="","",(K12/J12)/LOOKUP(RIGHT($D$2,3),定数!$A$6:$A$13,定数!$B$6:$B$13))</f>
        <v>1.841672123329553</v>
      </c>
      <c r="N12" s="36"/>
      <c r="O12" s="5"/>
      <c r="P12" s="38">
        <v>78.650000000000006</v>
      </c>
      <c r="Q12" s="38"/>
      <c r="R12" s="41">
        <f>IF(P12="","",T12*M12*LOOKUP(RIGHT($D$2,3),定数!$A$6:$A$13,定数!$B$6:$B$13))</f>
        <v>3683.3442466591587</v>
      </c>
      <c r="S12" s="41"/>
      <c r="T12" s="42">
        <f t="shared" ref="T12:T75" si="4">IF(P12="","",IF(G12="買",(P12-H12),(H12-P12))*IF(RIGHT($D$2,3)="JPY",100,10000))</f>
        <v>20.000000000000284</v>
      </c>
      <c r="U12" s="42"/>
      <c r="V12" s="16">
        <f t="shared" si="1"/>
        <v>1</v>
      </c>
      <c r="W12">
        <f t="shared" si="2"/>
        <v>0</v>
      </c>
      <c r="X12" s="29">
        <f t="shared" ref="X12:X75" si="5">IF(C12&lt;&gt;"",MAX(X11,C12),"")</f>
        <v>107797.46450304253</v>
      </c>
      <c r="Y12" s="30">
        <f t="shared" ref="Y12:Y75" si="6">IF(X12&lt;&gt;"",1-(C12/X12),"")</f>
        <v>3.1875000000000431E-2</v>
      </c>
    </row>
    <row r="13" spans="2:25" ht="15">
      <c r="B13" s="36">
        <v>5</v>
      </c>
      <c r="C13" s="37">
        <f t="shared" si="0"/>
        <v>108044.76456866716</v>
      </c>
      <c r="D13" s="37"/>
      <c r="E13" s="36"/>
      <c r="F13" s="5">
        <v>43755</v>
      </c>
      <c r="G13" s="36" t="s">
        <v>44</v>
      </c>
      <c r="H13" s="38">
        <v>78.92</v>
      </c>
      <c r="I13" s="38"/>
      <c r="J13" s="36">
        <v>29</v>
      </c>
      <c r="K13" s="39">
        <f t="shared" si="3"/>
        <v>3241.3429370600147</v>
      </c>
      <c r="L13" s="40"/>
      <c r="M13" s="4">
        <f>IF(J13="","",(K13/J13)/LOOKUP(RIGHT($D$2,3),定数!$A$6:$A$13,定数!$B$6:$B$13))</f>
        <v>1.1177044610551774</v>
      </c>
      <c r="N13" s="36"/>
      <c r="O13" s="5"/>
      <c r="P13" s="38">
        <v>79.27</v>
      </c>
      <c r="Q13" s="38"/>
      <c r="R13" s="41">
        <f>IF(P13="","",T13*M13*LOOKUP(RIGHT($D$2,3),定数!$A$6:$A$13,定数!$B$6:$B$13))</f>
        <v>3911.9656136930571</v>
      </c>
      <c r="S13" s="41"/>
      <c r="T13" s="42">
        <f t="shared" si="4"/>
        <v>34.999999999999432</v>
      </c>
      <c r="U13" s="42"/>
      <c r="V13" s="16">
        <f t="shared" si="1"/>
        <v>2</v>
      </c>
      <c r="W13">
        <f t="shared" si="2"/>
        <v>0</v>
      </c>
      <c r="X13" s="29">
        <f t="shared" si="5"/>
        <v>108044.76456866716</v>
      </c>
      <c r="Y13" s="30">
        <f t="shared" si="6"/>
        <v>0</v>
      </c>
    </row>
    <row r="14" spans="2:25" ht="15">
      <c r="B14" s="36">
        <v>6</v>
      </c>
      <c r="C14" s="37">
        <f t="shared" si="0"/>
        <v>111956.73018236022</v>
      </c>
      <c r="D14" s="37"/>
      <c r="E14" s="36"/>
      <c r="F14" s="5">
        <v>43762</v>
      </c>
      <c r="G14" s="36" t="s">
        <v>44</v>
      </c>
      <c r="H14" s="38">
        <v>79.88</v>
      </c>
      <c r="I14" s="38"/>
      <c r="J14" s="36">
        <v>15</v>
      </c>
      <c r="K14" s="39">
        <f t="shared" si="3"/>
        <v>3358.7019054708062</v>
      </c>
      <c r="L14" s="40"/>
      <c r="M14" s="4">
        <f>IF(J14="","",(K14/J14)/LOOKUP(RIGHT($D$2,3),定数!$A$6:$A$13,定数!$B$6:$B$13))</f>
        <v>2.2391346036472042</v>
      </c>
      <c r="N14" s="36"/>
      <c r="O14" s="5"/>
      <c r="P14" s="38">
        <v>80.06</v>
      </c>
      <c r="Q14" s="38"/>
      <c r="R14" s="41">
        <f>IF(P14="","",T14*M14*LOOKUP(RIGHT($D$2,3),定数!$A$6:$A$13,定数!$B$6:$B$13))</f>
        <v>4030.4422865651204</v>
      </c>
      <c r="S14" s="41"/>
      <c r="T14" s="42">
        <f t="shared" si="4"/>
        <v>18.000000000000682</v>
      </c>
      <c r="U14" s="42"/>
      <c r="V14" s="16">
        <f t="shared" si="1"/>
        <v>3</v>
      </c>
      <c r="W14">
        <f t="shared" si="2"/>
        <v>0</v>
      </c>
      <c r="X14" s="29">
        <f t="shared" si="5"/>
        <v>111956.73018236022</v>
      </c>
      <c r="Y14" s="30">
        <f t="shared" si="6"/>
        <v>0</v>
      </c>
    </row>
    <row r="15" spans="2:25" ht="15">
      <c r="B15" s="36">
        <v>7</v>
      </c>
      <c r="C15" s="37">
        <f t="shared" si="0"/>
        <v>115987.17246892533</v>
      </c>
      <c r="D15" s="37"/>
      <c r="E15" s="36"/>
      <c r="F15" s="5">
        <v>43775</v>
      </c>
      <c r="G15" s="36" t="s">
        <v>44</v>
      </c>
      <c r="H15" s="38">
        <v>80.31</v>
      </c>
      <c r="I15" s="38"/>
      <c r="J15" s="36">
        <v>18</v>
      </c>
      <c r="K15" s="39">
        <f t="shared" si="3"/>
        <v>3479.6151740677597</v>
      </c>
      <c r="L15" s="40"/>
      <c r="M15" s="4">
        <f>IF(J15="","",(K15/J15)/LOOKUP(RIGHT($D$2,3),定数!$A$6:$A$13,定数!$B$6:$B$13))</f>
        <v>1.9331195411487554</v>
      </c>
      <c r="N15" s="36"/>
      <c r="O15" s="5"/>
      <c r="P15" s="38">
        <v>80.12</v>
      </c>
      <c r="Q15" s="38"/>
      <c r="R15" s="41">
        <f>IF(P15="","",T15*M15*LOOKUP(RIGHT($D$2,3),定数!$A$6:$A$13,定数!$B$6:$B$13))</f>
        <v>-3672.9271281825918</v>
      </c>
      <c r="S15" s="41"/>
      <c r="T15" s="42">
        <f t="shared" si="4"/>
        <v>-18.999999999999773</v>
      </c>
      <c r="U15" s="42"/>
      <c r="V15" s="16">
        <f t="shared" si="1"/>
        <v>0</v>
      </c>
      <c r="W15">
        <f t="shared" si="2"/>
        <v>1</v>
      </c>
      <c r="X15" s="29">
        <f t="shared" si="5"/>
        <v>115987.17246892533</v>
      </c>
      <c r="Y15" s="30">
        <f t="shared" si="6"/>
        <v>0</v>
      </c>
    </row>
    <row r="16" spans="2:25" ht="15">
      <c r="B16" s="36">
        <v>8</v>
      </c>
      <c r="C16" s="37">
        <f t="shared" si="0"/>
        <v>112314.24534074274</v>
      </c>
      <c r="D16" s="37"/>
      <c r="E16" s="36"/>
      <c r="F16" s="5">
        <v>43789</v>
      </c>
      <c r="G16" s="36" t="s">
        <v>44</v>
      </c>
      <c r="H16" s="38">
        <v>81.44</v>
      </c>
      <c r="I16" s="38"/>
      <c r="J16" s="36">
        <v>29</v>
      </c>
      <c r="K16" s="39">
        <f t="shared" si="3"/>
        <v>3369.427360222282</v>
      </c>
      <c r="L16" s="40"/>
      <c r="M16" s="4">
        <f>IF(J16="","",(K16/J16)/LOOKUP(RIGHT($D$2,3),定数!$A$6:$A$13,定数!$B$6:$B$13))</f>
        <v>1.1618715035249247</v>
      </c>
      <c r="N16" s="36"/>
      <c r="O16" s="5"/>
      <c r="P16" s="38">
        <v>81.8</v>
      </c>
      <c r="Q16" s="38"/>
      <c r="R16" s="41">
        <f>IF(P16="","",T16*M16*LOOKUP(RIGHT($D$2,3),定数!$A$6:$A$13,定数!$B$6:$B$13))</f>
        <v>4182.737412689723</v>
      </c>
      <c r="S16" s="41"/>
      <c r="T16" s="42">
        <f t="shared" si="4"/>
        <v>35.999999999999943</v>
      </c>
      <c r="U16" s="42"/>
      <c r="V16" s="16">
        <f t="shared" si="1"/>
        <v>1</v>
      </c>
      <c r="W16">
        <f t="shared" si="2"/>
        <v>0</v>
      </c>
      <c r="X16" s="29">
        <f t="shared" si="5"/>
        <v>115987.17246892533</v>
      </c>
      <c r="Y16" s="30">
        <f t="shared" si="6"/>
        <v>3.1666666666666288E-2</v>
      </c>
    </row>
    <row r="17" spans="2:25" ht="15">
      <c r="B17" s="36">
        <v>9</v>
      </c>
      <c r="C17" s="37">
        <f t="shared" si="0"/>
        <v>116496.98275343246</v>
      </c>
      <c r="D17" s="37"/>
      <c r="E17" s="36"/>
      <c r="F17" s="5">
        <v>43792</v>
      </c>
      <c r="G17" s="36" t="s">
        <v>44</v>
      </c>
      <c r="H17" s="38">
        <v>82.38</v>
      </c>
      <c r="I17" s="38"/>
      <c r="J17" s="36">
        <v>31</v>
      </c>
      <c r="K17" s="39">
        <f t="shared" si="3"/>
        <v>3494.9094826029736</v>
      </c>
      <c r="L17" s="40"/>
      <c r="M17" s="4">
        <f>IF(J17="","",(K17/J17)/LOOKUP(RIGHT($D$2,3),定数!$A$6:$A$13,定数!$B$6:$B$13))</f>
        <v>1.1273901556783785</v>
      </c>
      <c r="N17" s="36"/>
      <c r="O17" s="5"/>
      <c r="P17" s="38">
        <v>82.05</v>
      </c>
      <c r="Q17" s="38"/>
      <c r="R17" s="41">
        <f>IF(P17="","",T17*M17*LOOKUP(RIGHT($D$2,3),定数!$A$6:$A$13,定数!$B$6:$B$13))</f>
        <v>-3720.3875137386299</v>
      </c>
      <c r="S17" s="41"/>
      <c r="T17" s="42">
        <f t="shared" si="4"/>
        <v>-32.999999999999829</v>
      </c>
      <c r="U17" s="42"/>
      <c r="V17" s="16">
        <f t="shared" si="1"/>
        <v>0</v>
      </c>
      <c r="W17">
        <f t="shared" si="2"/>
        <v>1</v>
      </c>
      <c r="X17" s="29">
        <f t="shared" si="5"/>
        <v>116496.98275343246</v>
      </c>
      <c r="Y17" s="30">
        <f t="shared" si="6"/>
        <v>0</v>
      </c>
    </row>
    <row r="18" spans="2:25" ht="15">
      <c r="B18" s="36">
        <v>10</v>
      </c>
      <c r="C18" s="37">
        <f t="shared" si="0"/>
        <v>112776.59523969382</v>
      </c>
      <c r="D18" s="37"/>
      <c r="E18" s="36"/>
      <c r="F18" s="5">
        <v>43819</v>
      </c>
      <c r="G18" s="36" t="s">
        <v>44</v>
      </c>
      <c r="H18" s="38">
        <v>84.39</v>
      </c>
      <c r="I18" s="38"/>
      <c r="J18" s="36">
        <v>53</v>
      </c>
      <c r="K18" s="39">
        <f t="shared" si="3"/>
        <v>3383.2978571908147</v>
      </c>
      <c r="L18" s="40"/>
      <c r="M18" s="4">
        <f>IF(J18="","",(K18/J18)/LOOKUP(RIGHT($D$2,3),定数!$A$6:$A$13,定数!$B$6:$B$13))</f>
        <v>0.63835808626241786</v>
      </c>
      <c r="N18" s="36"/>
      <c r="O18" s="5"/>
      <c r="P18" s="38">
        <v>85.05</v>
      </c>
      <c r="Q18" s="38"/>
      <c r="R18" s="41">
        <f>IF(P18="","",T18*M18*LOOKUP(RIGHT($D$2,3),定数!$A$6:$A$13,定数!$B$6:$B$13))</f>
        <v>4213.1633693319354</v>
      </c>
      <c r="S18" s="41"/>
      <c r="T18" s="42">
        <f t="shared" si="4"/>
        <v>65.999999999999659</v>
      </c>
      <c r="U18" s="42"/>
      <c r="V18" s="16">
        <f t="shared" si="1"/>
        <v>1</v>
      </c>
      <c r="W18">
        <f t="shared" si="2"/>
        <v>0</v>
      </c>
      <c r="X18" s="29">
        <f t="shared" si="5"/>
        <v>116496.98275343246</v>
      </c>
      <c r="Y18" s="30">
        <f t="shared" si="6"/>
        <v>3.1935483870967563E-2</v>
      </c>
    </row>
    <row r="19" spans="2:25" ht="15">
      <c r="B19" s="36">
        <v>11</v>
      </c>
      <c r="C19" s="37">
        <f t="shared" si="0"/>
        <v>116989.75860902575</v>
      </c>
      <c r="D19" s="37"/>
      <c r="E19" s="36"/>
      <c r="F19" s="5">
        <v>43830</v>
      </c>
      <c r="G19" s="36" t="s">
        <v>44</v>
      </c>
      <c r="H19" s="38">
        <v>86.18</v>
      </c>
      <c r="I19" s="38"/>
      <c r="J19" s="36">
        <v>48</v>
      </c>
      <c r="K19" s="39">
        <f t="shared" si="3"/>
        <v>3509.6927582707726</v>
      </c>
      <c r="L19" s="40"/>
      <c r="M19" s="4">
        <f>IF(J19="","",(K19/J19)/LOOKUP(RIGHT($D$2,3),定数!$A$6:$A$13,定数!$B$6:$B$13))</f>
        <v>0.73118599130641104</v>
      </c>
      <c r="N19" s="36"/>
      <c r="O19" s="5"/>
      <c r="P19" s="38">
        <v>86.77</v>
      </c>
      <c r="Q19" s="38"/>
      <c r="R19" s="41">
        <f>IF(P19="","",T19*M19*LOOKUP(RIGHT($D$2,3),定数!$A$6:$A$13,定数!$B$6:$B$13))</f>
        <v>4313.9973487077459</v>
      </c>
      <c r="S19" s="41"/>
      <c r="T19" s="42">
        <f t="shared" si="4"/>
        <v>58.99999999999892</v>
      </c>
      <c r="U19" s="42"/>
      <c r="V19" s="16">
        <f t="shared" si="1"/>
        <v>2</v>
      </c>
      <c r="W19">
        <f t="shared" si="2"/>
        <v>0</v>
      </c>
      <c r="X19" s="29">
        <f t="shared" si="5"/>
        <v>116989.75860902575</v>
      </c>
      <c r="Y19" s="30">
        <f t="shared" si="6"/>
        <v>0</v>
      </c>
    </row>
    <row r="20" spans="2:25" ht="15">
      <c r="B20" s="36">
        <v>12</v>
      </c>
      <c r="C20" s="37">
        <f t="shared" si="0"/>
        <v>121303.75595773351</v>
      </c>
      <c r="D20" s="37"/>
      <c r="E20" s="36">
        <v>2013</v>
      </c>
      <c r="F20" s="5">
        <v>43494</v>
      </c>
      <c r="G20" s="36" t="s">
        <v>44</v>
      </c>
      <c r="H20" s="38">
        <v>91.02</v>
      </c>
      <c r="I20" s="38"/>
      <c r="J20" s="36">
        <v>68</v>
      </c>
      <c r="K20" s="39">
        <f t="shared" si="3"/>
        <v>3639.112678732005</v>
      </c>
      <c r="L20" s="40"/>
      <c r="M20" s="4">
        <f>IF(J20="","",(K20/J20)/LOOKUP(RIGHT($D$2,3),定数!$A$6:$A$13,定数!$B$6:$B$13))</f>
        <v>0.53516362922529481</v>
      </c>
      <c r="N20" s="36"/>
      <c r="O20" s="5"/>
      <c r="P20" s="38">
        <v>91.88</v>
      </c>
      <c r="Q20" s="38"/>
      <c r="R20" s="41">
        <f>IF(P20="","",T20*M20*LOOKUP(RIGHT($D$2,3),定数!$A$6:$A$13,定数!$B$6:$B$13))</f>
        <v>4602.4072113375323</v>
      </c>
      <c r="S20" s="41"/>
      <c r="T20" s="42">
        <f t="shared" si="4"/>
        <v>85.999999999999943</v>
      </c>
      <c r="U20" s="42"/>
      <c r="V20" s="16">
        <f t="shared" si="1"/>
        <v>3</v>
      </c>
      <c r="W20">
        <f t="shared" si="2"/>
        <v>0</v>
      </c>
      <c r="X20" s="29">
        <f t="shared" si="5"/>
        <v>121303.75595773351</v>
      </c>
      <c r="Y20" s="30">
        <f t="shared" si="6"/>
        <v>0</v>
      </c>
    </row>
    <row r="21" spans="2:25" ht="15">
      <c r="B21" s="36">
        <v>13</v>
      </c>
      <c r="C21" s="37">
        <f t="shared" si="0"/>
        <v>125906.16316907103</v>
      </c>
      <c r="D21" s="37"/>
      <c r="E21" s="36"/>
      <c r="F21" s="5"/>
      <c r="G21" s="36" t="s">
        <v>44</v>
      </c>
      <c r="H21" s="38">
        <v>93.09</v>
      </c>
      <c r="I21" s="38"/>
      <c r="J21" s="36">
        <v>122</v>
      </c>
      <c r="K21" s="39">
        <f t="shared" si="3"/>
        <v>3777.184895072131</v>
      </c>
      <c r="L21" s="40"/>
      <c r="M21" s="4">
        <f>IF(J21="","",(K21/J21)/LOOKUP(RIGHT($D$2,3),定数!$A$6:$A$13,定数!$B$6:$B$13))</f>
        <v>0.30960531926820745</v>
      </c>
      <c r="N21" s="36"/>
      <c r="O21" s="5"/>
      <c r="P21" s="38">
        <v>91.96</v>
      </c>
      <c r="Q21" s="38"/>
      <c r="R21" s="41">
        <f>IF(P21="","",T21*M21*LOOKUP(RIGHT($D$2,3),定数!$A$6:$A$13,定数!$B$6:$B$13))</f>
        <v>-3498.5401077307743</v>
      </c>
      <c r="S21" s="41"/>
      <c r="T21" s="42">
        <f t="shared" si="4"/>
        <v>-113.00000000000097</v>
      </c>
      <c r="U21" s="42"/>
      <c r="V21" s="16">
        <f t="shared" si="1"/>
        <v>0</v>
      </c>
      <c r="W21">
        <f t="shared" si="2"/>
        <v>1</v>
      </c>
      <c r="X21" s="29">
        <f t="shared" si="5"/>
        <v>125906.16316907103</v>
      </c>
      <c r="Y21" s="30">
        <f t="shared" si="6"/>
        <v>0</v>
      </c>
    </row>
    <row r="22" spans="2:25" ht="15">
      <c r="B22" s="36">
        <v>14</v>
      </c>
      <c r="C22" s="37">
        <f t="shared" si="0"/>
        <v>122407.62306134026</v>
      </c>
      <c r="D22" s="37"/>
      <c r="E22" s="36"/>
      <c r="F22" s="5">
        <v>43515</v>
      </c>
      <c r="G22" s="36" t="s">
        <v>44</v>
      </c>
      <c r="H22" s="38">
        <v>93.92</v>
      </c>
      <c r="I22" s="38"/>
      <c r="J22" s="36">
        <v>57</v>
      </c>
      <c r="K22" s="39">
        <f t="shared" si="3"/>
        <v>3672.2286918402078</v>
      </c>
      <c r="L22" s="40"/>
      <c r="M22" s="4">
        <f>IF(J22="","",(K22/J22)/LOOKUP(RIGHT($D$2,3),定数!$A$6:$A$13,定数!$B$6:$B$13))</f>
        <v>0.6442506476912645</v>
      </c>
      <c r="N22" s="36"/>
      <c r="O22" s="5"/>
      <c r="P22" s="38">
        <v>93.34</v>
      </c>
      <c r="Q22" s="38"/>
      <c r="R22" s="41">
        <f>IF(P22="","",T22*M22*LOOKUP(RIGHT($D$2,3),定数!$A$6:$A$13,定数!$B$6:$B$13))</f>
        <v>-3736.653756609323</v>
      </c>
      <c r="S22" s="41"/>
      <c r="T22" s="42">
        <f t="shared" si="4"/>
        <v>-57.999999999999829</v>
      </c>
      <c r="U22" s="42"/>
      <c r="V22" s="16">
        <f t="shared" si="1"/>
        <v>0</v>
      </c>
      <c r="W22">
        <f t="shared" si="2"/>
        <v>2</v>
      </c>
      <c r="X22" s="29">
        <f t="shared" si="5"/>
        <v>125906.16316907103</v>
      </c>
      <c r="Y22" s="30">
        <f t="shared" si="6"/>
        <v>2.7786885245901893E-2</v>
      </c>
    </row>
    <row r="23" spans="2:25" ht="15">
      <c r="B23" s="36">
        <v>15</v>
      </c>
      <c r="C23" s="37">
        <f t="shared" si="0"/>
        <v>118670.96930473094</v>
      </c>
      <c r="D23" s="37"/>
      <c r="E23" s="36"/>
      <c r="F23" s="5">
        <v>43566</v>
      </c>
      <c r="G23" s="36" t="s">
        <v>44</v>
      </c>
      <c r="H23" s="38">
        <v>99.77</v>
      </c>
      <c r="I23" s="38"/>
      <c r="J23" s="36">
        <v>66</v>
      </c>
      <c r="K23" s="39">
        <f t="shared" si="3"/>
        <v>3560.1290791419283</v>
      </c>
      <c r="L23" s="40"/>
      <c r="M23" s="4">
        <f>IF(J23="","",(K23/J23)/LOOKUP(RIGHT($D$2,3),定数!$A$6:$A$13,定数!$B$6:$B$13))</f>
        <v>0.53941349683968609</v>
      </c>
      <c r="N23" s="36"/>
      <c r="O23" s="5"/>
      <c r="P23" s="38">
        <v>99.1</v>
      </c>
      <c r="Q23" s="38"/>
      <c r="R23" s="41">
        <f>IF(P23="","",T23*M23*LOOKUP(RIGHT($D$2,3),定数!$A$6:$A$13,定数!$B$6:$B$13))</f>
        <v>-3614.0704288259058</v>
      </c>
      <c r="S23" s="41"/>
      <c r="T23" s="42">
        <f t="shared" si="4"/>
        <v>-67.000000000000171</v>
      </c>
      <c r="U23" s="42"/>
      <c r="V23" t="str">
        <f t="shared" ref="V23:W74" si="7">IF(S23&lt;&gt;"",IF(S23&lt;0,1+V22,0),"")</f>
        <v/>
      </c>
      <c r="W23">
        <f t="shared" si="2"/>
        <v>3</v>
      </c>
      <c r="X23" s="29">
        <f t="shared" si="5"/>
        <v>125906.16316907103</v>
      </c>
      <c r="Y23" s="30">
        <f t="shared" si="6"/>
        <v>5.7464969801553134E-2</v>
      </c>
    </row>
    <row r="24" spans="2:25" ht="15">
      <c r="B24" s="36">
        <v>16</v>
      </c>
      <c r="C24" s="37">
        <f t="shared" si="0"/>
        <v>115056.89887590504</v>
      </c>
      <c r="D24" s="37"/>
      <c r="E24" s="36"/>
      <c r="F24" s="5">
        <v>43620</v>
      </c>
      <c r="G24" s="36" t="s">
        <v>45</v>
      </c>
      <c r="H24" s="38">
        <v>99.31</v>
      </c>
      <c r="I24" s="38"/>
      <c r="J24" s="36">
        <v>105</v>
      </c>
      <c r="K24" s="39">
        <f t="shared" si="3"/>
        <v>3451.706966277151</v>
      </c>
      <c r="L24" s="40"/>
      <c r="M24" s="4">
        <f>IF(J24="","",(K24/J24)/LOOKUP(RIGHT($D$2,3),定数!$A$6:$A$13,定数!$B$6:$B$13))</f>
        <v>0.32873399678830012</v>
      </c>
      <c r="N24" s="36"/>
      <c r="O24" s="5"/>
      <c r="P24" s="38">
        <v>97.96</v>
      </c>
      <c r="Q24" s="38"/>
      <c r="R24" s="41">
        <f>IF(P24="","",T24*M24*LOOKUP(RIGHT($D$2,3),定数!$A$6:$A$13,定数!$B$6:$B$13))</f>
        <v>4437.9089566420798</v>
      </c>
      <c r="S24" s="41"/>
      <c r="T24" s="42">
        <f t="shared" si="4"/>
        <v>135.00000000000085</v>
      </c>
      <c r="U24" s="42"/>
      <c r="V24" t="str">
        <f t="shared" si="7"/>
        <v/>
      </c>
      <c r="W24">
        <f t="shared" si="2"/>
        <v>0</v>
      </c>
      <c r="X24" s="29">
        <f t="shared" si="5"/>
        <v>125906.16316907103</v>
      </c>
      <c r="Y24" s="30">
        <f t="shared" si="6"/>
        <v>8.6169445721233195E-2</v>
      </c>
    </row>
    <row r="25" spans="2:25" ht="15">
      <c r="B25" s="36">
        <v>17</v>
      </c>
      <c r="C25" s="37">
        <f t="shared" si="0"/>
        <v>119494.80783254711</v>
      </c>
      <c r="D25" s="37"/>
      <c r="E25" s="36"/>
      <c r="F25" s="5">
        <v>43626</v>
      </c>
      <c r="G25" s="36" t="s">
        <v>45</v>
      </c>
      <c r="H25" s="38">
        <v>96.95</v>
      </c>
      <c r="I25" s="38"/>
      <c r="J25" s="36">
        <v>144</v>
      </c>
      <c r="K25" s="39">
        <f t="shared" si="3"/>
        <v>3584.8442349764132</v>
      </c>
      <c r="L25" s="40"/>
      <c r="M25" s="4">
        <f>IF(J25="","",(K25/J25)/LOOKUP(RIGHT($D$2,3),定数!$A$6:$A$13,定数!$B$6:$B$13))</f>
        <v>0.24894751631780646</v>
      </c>
      <c r="N25" s="36"/>
      <c r="O25" s="5"/>
      <c r="P25" s="38">
        <v>95.11</v>
      </c>
      <c r="Q25" s="38"/>
      <c r="R25" s="41">
        <f>IF(P25="","",T25*M25*LOOKUP(RIGHT($D$2,3),定数!$A$6:$A$13,定数!$B$6:$B$13))</f>
        <v>4580.6343002476478</v>
      </c>
      <c r="S25" s="41"/>
      <c r="T25" s="42">
        <f t="shared" si="4"/>
        <v>184.00000000000034</v>
      </c>
      <c r="U25" s="42"/>
      <c r="V25" t="str">
        <f t="shared" si="7"/>
        <v/>
      </c>
      <c r="W25">
        <f t="shared" si="2"/>
        <v>0</v>
      </c>
      <c r="X25" s="29">
        <f t="shared" si="5"/>
        <v>125906.16316907103</v>
      </c>
      <c r="Y25" s="30">
        <f t="shared" si="6"/>
        <v>5.0921695770480557E-2</v>
      </c>
    </row>
    <row r="26" spans="2:25" ht="15">
      <c r="B26" s="36">
        <v>18</v>
      </c>
      <c r="C26" s="37">
        <f t="shared" si="0"/>
        <v>124075.44213279476</v>
      </c>
      <c r="D26" s="37"/>
      <c r="E26" s="36"/>
      <c r="F26" s="5">
        <v>43649</v>
      </c>
      <c r="G26" s="36" t="s">
        <v>44</v>
      </c>
      <c r="H26" s="38">
        <v>99.89</v>
      </c>
      <c r="I26" s="38"/>
      <c r="J26" s="36">
        <v>63</v>
      </c>
      <c r="K26" s="39">
        <f t="shared" si="3"/>
        <v>3722.263263983843</v>
      </c>
      <c r="L26" s="40"/>
      <c r="M26" s="4">
        <f>IF(J26="","",(K26/J26)/LOOKUP(RIGHT($D$2,3),定数!$A$6:$A$13,定数!$B$6:$B$13))</f>
        <v>0.59083543872759414</v>
      </c>
      <c r="N26" s="36"/>
      <c r="O26" s="5"/>
      <c r="P26" s="38">
        <v>100.67</v>
      </c>
      <c r="Q26" s="38"/>
      <c r="R26" s="41">
        <f>IF(P26="","",T26*M26*LOOKUP(RIGHT($D$2,3),定数!$A$6:$A$13,定数!$B$6:$B$13))</f>
        <v>4608.5164220752413</v>
      </c>
      <c r="S26" s="41"/>
      <c r="T26" s="42">
        <f t="shared" si="4"/>
        <v>78.000000000000114</v>
      </c>
      <c r="U26" s="42"/>
      <c r="V26" t="str">
        <f t="shared" si="7"/>
        <v/>
      </c>
      <c r="W26">
        <f t="shared" si="2"/>
        <v>0</v>
      </c>
      <c r="X26" s="29">
        <f t="shared" si="5"/>
        <v>125906.16316907103</v>
      </c>
      <c r="Y26" s="30">
        <f t="shared" si="6"/>
        <v>1.4540360775015526E-2</v>
      </c>
    </row>
    <row r="27" spans="2:25" ht="15">
      <c r="B27" s="36">
        <v>19</v>
      </c>
      <c r="C27" s="37">
        <f t="shared" si="0"/>
        <v>128683.95855487001</v>
      </c>
      <c r="D27" s="37"/>
      <c r="E27" s="36"/>
      <c r="F27" s="5">
        <v>43738</v>
      </c>
      <c r="G27" s="36" t="s">
        <v>45</v>
      </c>
      <c r="H27" s="38">
        <v>98.16</v>
      </c>
      <c r="I27" s="38"/>
      <c r="J27" s="36">
        <v>56</v>
      </c>
      <c r="K27" s="39">
        <f t="shared" si="3"/>
        <v>3860.5187566461004</v>
      </c>
      <c r="L27" s="40"/>
      <c r="M27" s="4">
        <f>IF(J27="","",(K27/J27)/LOOKUP(RIGHT($D$2,3),定数!$A$6:$A$13,定数!$B$6:$B$13))</f>
        <v>0.68937834940108944</v>
      </c>
      <c r="N27" s="36"/>
      <c r="O27" s="5"/>
      <c r="P27" s="38">
        <v>97.46</v>
      </c>
      <c r="Q27" s="38"/>
      <c r="R27" s="41">
        <f>IF(P27="","",T27*M27*LOOKUP(RIGHT($D$2,3),定数!$A$6:$A$13,定数!$B$6:$B$13))</f>
        <v>4825.6484458076457</v>
      </c>
      <c r="S27" s="41"/>
      <c r="T27" s="42">
        <f t="shared" si="4"/>
        <v>70.000000000000284</v>
      </c>
      <c r="U27" s="42"/>
      <c r="V27" t="str">
        <f t="shared" si="7"/>
        <v/>
      </c>
      <c r="W27">
        <f t="shared" si="2"/>
        <v>0</v>
      </c>
      <c r="X27" s="29">
        <f t="shared" si="5"/>
        <v>128683.95855487001</v>
      </c>
      <c r="Y27" s="30">
        <f t="shared" si="6"/>
        <v>0</v>
      </c>
    </row>
    <row r="28" spans="2:25" ht="15">
      <c r="B28" s="36">
        <v>20</v>
      </c>
      <c r="C28" s="37">
        <f t="shared" si="0"/>
        <v>133509.60700067767</v>
      </c>
      <c r="D28" s="37"/>
      <c r="E28" s="36"/>
      <c r="F28" s="5">
        <v>43741</v>
      </c>
      <c r="G28" s="36" t="s">
        <v>45</v>
      </c>
      <c r="H28" s="38">
        <v>97.57</v>
      </c>
      <c r="I28" s="38"/>
      <c r="J28" s="36">
        <v>28</v>
      </c>
      <c r="K28" s="39">
        <f t="shared" si="3"/>
        <v>4005.2882100203301</v>
      </c>
      <c r="L28" s="40"/>
      <c r="M28" s="4">
        <f>IF(J28="","",(K28/J28)/LOOKUP(RIGHT($D$2,3),定数!$A$6:$A$13,定数!$B$6:$B$13))</f>
        <v>1.4304600750072607</v>
      </c>
      <c r="N28" s="36"/>
      <c r="O28" s="5"/>
      <c r="P28" s="38">
        <v>97.22</v>
      </c>
      <c r="Q28" s="38"/>
      <c r="R28" s="41">
        <f>IF(P28="","",T28*M28*LOOKUP(RIGHT($D$2,3),定数!$A$6:$A$13,定数!$B$6:$B$13))</f>
        <v>5006.6102625253307</v>
      </c>
      <c r="S28" s="41"/>
      <c r="T28" s="42">
        <f t="shared" si="4"/>
        <v>34.999999999999432</v>
      </c>
      <c r="U28" s="42"/>
      <c r="V28" t="str">
        <f t="shared" si="7"/>
        <v/>
      </c>
      <c r="W28">
        <f t="shared" si="2"/>
        <v>0</v>
      </c>
      <c r="X28" s="29">
        <f t="shared" si="5"/>
        <v>133509.60700067767</v>
      </c>
      <c r="Y28" s="30">
        <f t="shared" si="6"/>
        <v>0</v>
      </c>
    </row>
    <row r="29" spans="2:25" ht="15">
      <c r="B29" s="36">
        <v>21</v>
      </c>
      <c r="C29" s="37">
        <f t="shared" si="0"/>
        <v>138516.217263203</v>
      </c>
      <c r="D29" s="37"/>
      <c r="E29" s="36"/>
      <c r="F29" s="5">
        <v>43774</v>
      </c>
      <c r="G29" s="36" t="s">
        <v>44</v>
      </c>
      <c r="H29" s="38">
        <v>98.68</v>
      </c>
      <c r="I29" s="38"/>
      <c r="J29" s="36">
        <v>44</v>
      </c>
      <c r="K29" s="39">
        <f t="shared" si="3"/>
        <v>4155.4865178960899</v>
      </c>
      <c r="L29" s="40"/>
      <c r="M29" s="4">
        <f>IF(J29="","",(K29/J29)/LOOKUP(RIGHT($D$2,3),定数!$A$6:$A$13,定数!$B$6:$B$13))</f>
        <v>0.9444287540672931</v>
      </c>
      <c r="N29" s="36"/>
      <c r="O29" s="5"/>
      <c r="P29" s="38">
        <v>99.22</v>
      </c>
      <c r="Q29" s="38"/>
      <c r="R29" s="41">
        <f>IF(P29="","",T29*M29*LOOKUP(RIGHT($D$2,3),定数!$A$6:$A$13,定数!$B$6:$B$13))</f>
        <v>5099.9152719633075</v>
      </c>
      <c r="S29" s="41"/>
      <c r="T29" s="42">
        <f t="shared" si="4"/>
        <v>53.999999999999204</v>
      </c>
      <c r="U29" s="42"/>
      <c r="V29" t="str">
        <f t="shared" si="7"/>
        <v/>
      </c>
      <c r="W29">
        <f t="shared" si="2"/>
        <v>0</v>
      </c>
      <c r="X29" s="29">
        <f t="shared" si="5"/>
        <v>138516.217263203</v>
      </c>
      <c r="Y29" s="30">
        <f t="shared" si="6"/>
        <v>0</v>
      </c>
    </row>
    <row r="30" spans="2:25" ht="15">
      <c r="B30" s="36">
        <v>22</v>
      </c>
      <c r="C30" s="37">
        <f t="shared" si="0"/>
        <v>143616.13253516631</v>
      </c>
      <c r="D30" s="37"/>
      <c r="E30" s="36"/>
      <c r="F30" s="5">
        <v>43782</v>
      </c>
      <c r="G30" s="36" t="s">
        <v>44</v>
      </c>
      <c r="H30" s="38">
        <v>99.57</v>
      </c>
      <c r="I30" s="38"/>
      <c r="J30" s="36">
        <v>27</v>
      </c>
      <c r="K30" s="39">
        <f t="shared" si="3"/>
        <v>4308.4839760549894</v>
      </c>
      <c r="L30" s="40"/>
      <c r="M30" s="4">
        <f>IF(J30="","",(K30/J30)/LOOKUP(RIGHT($D$2,3),定数!$A$6:$A$13,定数!$B$6:$B$13))</f>
        <v>1.5957348059462924</v>
      </c>
      <c r="N30" s="36"/>
      <c r="O30" s="5"/>
      <c r="P30" s="38">
        <v>99.91</v>
      </c>
      <c r="Q30" s="38"/>
      <c r="R30" s="41">
        <f>IF(P30="","",T30*M30*LOOKUP(RIGHT($D$2,3),定数!$A$6:$A$13,定数!$B$6:$B$13))</f>
        <v>5425.4983402174485</v>
      </c>
      <c r="S30" s="41"/>
      <c r="T30" s="42">
        <f t="shared" si="4"/>
        <v>34.000000000000341</v>
      </c>
      <c r="U30" s="42"/>
      <c r="V30" t="str">
        <f t="shared" si="7"/>
        <v/>
      </c>
      <c r="W30">
        <f t="shared" si="2"/>
        <v>0</v>
      </c>
      <c r="X30" s="29">
        <f t="shared" si="5"/>
        <v>143616.13253516631</v>
      </c>
      <c r="Y30" s="30">
        <f t="shared" si="6"/>
        <v>0</v>
      </c>
    </row>
    <row r="31" spans="2:25" ht="15">
      <c r="B31" s="36">
        <v>23</v>
      </c>
      <c r="C31" s="37">
        <f t="shared" si="0"/>
        <v>149041.63087538377</v>
      </c>
      <c r="D31" s="37"/>
      <c r="E31" s="36"/>
      <c r="F31" s="5">
        <v>43787</v>
      </c>
      <c r="G31" s="36" t="s">
        <v>44</v>
      </c>
      <c r="H31" s="38">
        <v>100.39</v>
      </c>
      <c r="I31" s="38"/>
      <c r="J31" s="36">
        <v>60</v>
      </c>
      <c r="K31" s="39">
        <f t="shared" si="3"/>
        <v>4471.2489262615127</v>
      </c>
      <c r="L31" s="40"/>
      <c r="M31" s="4">
        <f>IF(J31="","",(K31/J31)/LOOKUP(RIGHT($D$2,3),定数!$A$6:$A$13,定数!$B$6:$B$13))</f>
        <v>0.74520815437691879</v>
      </c>
      <c r="N31" s="36"/>
      <c r="O31" s="5"/>
      <c r="P31" s="38">
        <v>101.15</v>
      </c>
      <c r="Q31" s="38"/>
      <c r="R31" s="41">
        <f>IF(P31="","",T31*M31*LOOKUP(RIGHT($D$2,3),定数!$A$6:$A$13,定数!$B$6:$B$13))</f>
        <v>5663.5819732646214</v>
      </c>
      <c r="S31" s="41"/>
      <c r="T31" s="42">
        <f t="shared" si="4"/>
        <v>76.000000000000512</v>
      </c>
      <c r="U31" s="42"/>
      <c r="V31" t="str">
        <f t="shared" si="7"/>
        <v/>
      </c>
      <c r="W31">
        <f t="shared" si="2"/>
        <v>0</v>
      </c>
      <c r="X31" s="29">
        <f t="shared" si="5"/>
        <v>149041.63087538377</v>
      </c>
      <c r="Y31" s="30">
        <f t="shared" si="6"/>
        <v>0</v>
      </c>
    </row>
    <row r="32" spans="2:25" ht="15">
      <c r="B32" s="36">
        <v>24</v>
      </c>
      <c r="C32" s="37">
        <f t="shared" si="0"/>
        <v>154705.2128486484</v>
      </c>
      <c r="D32" s="37"/>
      <c r="E32" s="36"/>
      <c r="F32" s="5">
        <v>43795</v>
      </c>
      <c r="G32" s="36" t="s">
        <v>44</v>
      </c>
      <c r="H32" s="38">
        <v>101.65</v>
      </c>
      <c r="I32" s="38"/>
      <c r="J32" s="36">
        <v>32</v>
      </c>
      <c r="K32" s="39">
        <f t="shared" si="3"/>
        <v>4641.1563854594515</v>
      </c>
      <c r="L32" s="40"/>
      <c r="M32" s="4">
        <f>IF(J32="","",(K32/J32)/LOOKUP(RIGHT($D$2,3),定数!$A$6:$A$13,定数!$B$6:$B$13))</f>
        <v>1.4503613704560785</v>
      </c>
      <c r="N32" s="36"/>
      <c r="O32" s="5"/>
      <c r="P32" s="38">
        <v>102.05</v>
      </c>
      <c r="Q32" s="38"/>
      <c r="R32" s="41">
        <f>IF(P32="","",T32*M32*LOOKUP(RIGHT($D$2,3),定数!$A$6:$A$13,定数!$B$6:$B$13))</f>
        <v>5801.4454818241902</v>
      </c>
      <c r="S32" s="41"/>
      <c r="T32" s="42">
        <f t="shared" si="4"/>
        <v>39.999999999999147</v>
      </c>
      <c r="U32" s="42"/>
      <c r="V32" t="str">
        <f t="shared" si="7"/>
        <v/>
      </c>
      <c r="W32">
        <f t="shared" si="2"/>
        <v>0</v>
      </c>
      <c r="X32" s="29">
        <f t="shared" si="5"/>
        <v>154705.2128486484</v>
      </c>
      <c r="Y32" s="30">
        <f t="shared" si="6"/>
        <v>0</v>
      </c>
    </row>
    <row r="33" spans="2:25" ht="15">
      <c r="B33" s="36">
        <v>25</v>
      </c>
      <c r="C33" s="37">
        <f t="shared" si="0"/>
        <v>160506.65833047259</v>
      </c>
      <c r="D33" s="37"/>
      <c r="E33" s="36"/>
      <c r="F33" s="5">
        <v>43822</v>
      </c>
      <c r="G33" s="36" t="s">
        <v>44</v>
      </c>
      <c r="H33" s="38">
        <v>104.11</v>
      </c>
      <c r="I33" s="38"/>
      <c r="J33" s="36">
        <v>34</v>
      </c>
      <c r="K33" s="39">
        <f t="shared" si="3"/>
        <v>4815.199749914178</v>
      </c>
      <c r="L33" s="40"/>
      <c r="M33" s="4">
        <f>IF(J33="","",(K33/J33)/LOOKUP(RIGHT($D$2,3),定数!$A$6:$A$13,定数!$B$6:$B$13))</f>
        <v>1.4162352205629936</v>
      </c>
      <c r="N33" s="36"/>
      <c r="O33" s="5"/>
      <c r="P33" s="38">
        <v>104.54</v>
      </c>
      <c r="Q33" s="38"/>
      <c r="R33" s="41">
        <f>IF(P33="","",T33*M33*LOOKUP(RIGHT($D$2,3),定数!$A$6:$A$13,定数!$B$6:$B$13))</f>
        <v>6089.8114484209691</v>
      </c>
      <c r="S33" s="41"/>
      <c r="T33" s="42">
        <f t="shared" si="4"/>
        <v>43.000000000000682</v>
      </c>
      <c r="U33" s="42"/>
      <c r="V33" t="str">
        <f t="shared" si="7"/>
        <v/>
      </c>
      <c r="W33">
        <f t="shared" si="2"/>
        <v>0</v>
      </c>
      <c r="X33" s="29">
        <f t="shared" si="5"/>
        <v>160506.65833047259</v>
      </c>
      <c r="Y33" s="30">
        <f t="shared" si="6"/>
        <v>0</v>
      </c>
    </row>
    <row r="34" spans="2:25" ht="15">
      <c r="B34" s="36">
        <v>26</v>
      </c>
      <c r="C34" s="37">
        <f t="shared" si="0"/>
        <v>166596.46977889357</v>
      </c>
      <c r="D34" s="37"/>
      <c r="E34" s="36">
        <v>2014</v>
      </c>
      <c r="F34" s="5">
        <v>43493</v>
      </c>
      <c r="G34" s="36" t="s">
        <v>45</v>
      </c>
      <c r="H34" s="38">
        <v>102.47</v>
      </c>
      <c r="I34" s="38"/>
      <c r="J34" s="36">
        <v>77</v>
      </c>
      <c r="K34" s="39">
        <f t="shared" si="3"/>
        <v>4997.8940933668073</v>
      </c>
      <c r="L34" s="40"/>
      <c r="M34" s="4">
        <f>IF(J34="","",(K34/J34)/LOOKUP(RIGHT($D$2,3),定数!$A$6:$A$13,定数!$B$6:$B$13))</f>
        <v>0.64907715498270224</v>
      </c>
      <c r="N34" s="36"/>
      <c r="O34" s="5"/>
      <c r="P34" s="38">
        <v>101.5</v>
      </c>
      <c r="Q34" s="38"/>
      <c r="R34" s="41">
        <f>IF(P34="","",T34*M34*LOOKUP(RIGHT($D$2,3),定数!$A$6:$A$13,定数!$B$6:$B$13))</f>
        <v>6296.0484033322045</v>
      </c>
      <c r="S34" s="41"/>
      <c r="T34" s="42">
        <f t="shared" si="4"/>
        <v>96.999999999999886</v>
      </c>
      <c r="U34" s="42"/>
      <c r="V34" t="str">
        <f t="shared" si="7"/>
        <v/>
      </c>
      <c r="W34">
        <f t="shared" si="2"/>
        <v>0</v>
      </c>
      <c r="X34" s="29">
        <f t="shared" si="5"/>
        <v>166596.46977889357</v>
      </c>
      <c r="Y34" s="30">
        <f t="shared" si="6"/>
        <v>0</v>
      </c>
    </row>
    <row r="35" spans="2:25" ht="15">
      <c r="B35" s="36">
        <v>27</v>
      </c>
      <c r="C35" s="37">
        <f t="shared" si="0"/>
        <v>172892.51818222579</v>
      </c>
      <c r="D35" s="37"/>
      <c r="E35" s="36"/>
      <c r="F35" s="5">
        <v>43712</v>
      </c>
      <c r="G35" s="36" t="s">
        <v>44</v>
      </c>
      <c r="H35" s="38">
        <v>105.02</v>
      </c>
      <c r="I35" s="38"/>
      <c r="J35" s="36">
        <v>18</v>
      </c>
      <c r="K35" s="39">
        <f t="shared" si="3"/>
        <v>5186.7755454667731</v>
      </c>
      <c r="L35" s="40"/>
      <c r="M35" s="4">
        <f>IF(J35="","",(K35/J35)/LOOKUP(RIGHT($D$2,3),定数!$A$6:$A$13,定数!$B$6:$B$13))</f>
        <v>2.881541969703763</v>
      </c>
      <c r="N35" s="36"/>
      <c r="O35" s="5"/>
      <c r="P35" s="38">
        <v>105.24</v>
      </c>
      <c r="Q35" s="38"/>
      <c r="R35" s="41">
        <f>IF(P35="","",T35*M35*LOOKUP(RIGHT($D$2,3),定数!$A$6:$A$13,定数!$B$6:$B$13))</f>
        <v>6339.3923333482453</v>
      </c>
      <c r="S35" s="41"/>
      <c r="T35" s="42">
        <f t="shared" si="4"/>
        <v>21.999999999999886</v>
      </c>
      <c r="U35" s="42"/>
      <c r="V35" t="str">
        <f t="shared" si="7"/>
        <v/>
      </c>
      <c r="W35">
        <f t="shared" si="2"/>
        <v>0</v>
      </c>
      <c r="X35" s="29">
        <f t="shared" si="5"/>
        <v>172892.51818222579</v>
      </c>
      <c r="Y35" s="30">
        <f t="shared" si="6"/>
        <v>0</v>
      </c>
    </row>
    <row r="36" spans="2:25" ht="15">
      <c r="B36" s="36">
        <v>28</v>
      </c>
      <c r="C36" s="37">
        <f t="shared" si="0"/>
        <v>179231.91051557404</v>
      </c>
      <c r="D36" s="37"/>
      <c r="E36" s="36"/>
      <c r="F36" s="5">
        <v>43731</v>
      </c>
      <c r="G36" s="36" t="s">
        <v>44</v>
      </c>
      <c r="H36" s="38">
        <v>108.85</v>
      </c>
      <c r="I36" s="38"/>
      <c r="J36" s="36">
        <v>26</v>
      </c>
      <c r="K36" s="39">
        <f t="shared" si="3"/>
        <v>5376.9573154672207</v>
      </c>
      <c r="L36" s="40"/>
      <c r="M36" s="4">
        <f>IF(J36="","",(K36/J36)/LOOKUP(RIGHT($D$2,3),定数!$A$6:$A$13,定数!$B$6:$B$13))</f>
        <v>2.0680605059489308</v>
      </c>
      <c r="N36" s="36"/>
      <c r="O36" s="5"/>
      <c r="P36" s="38">
        <v>109.17</v>
      </c>
      <c r="Q36" s="38"/>
      <c r="R36" s="41">
        <f>IF(P36="","",T36*M36*LOOKUP(RIGHT($D$2,3),定数!$A$6:$A$13,定数!$B$6:$B$13))</f>
        <v>6617.7936190367318</v>
      </c>
      <c r="S36" s="41"/>
      <c r="T36" s="42">
        <f t="shared" si="4"/>
        <v>32.000000000000739</v>
      </c>
      <c r="U36" s="42"/>
      <c r="V36" t="str">
        <f t="shared" si="7"/>
        <v/>
      </c>
      <c r="W36">
        <f t="shared" si="2"/>
        <v>0</v>
      </c>
      <c r="X36" s="29">
        <f t="shared" si="5"/>
        <v>179231.91051557404</v>
      </c>
      <c r="Y36" s="30">
        <f t="shared" si="6"/>
        <v>0</v>
      </c>
    </row>
    <row r="37" spans="2:25" ht="15">
      <c r="B37" s="36">
        <v>29</v>
      </c>
      <c r="C37" s="37">
        <f t="shared" si="0"/>
        <v>185849.70413461077</v>
      </c>
      <c r="D37" s="37"/>
      <c r="E37" s="36"/>
      <c r="F37" s="5">
        <v>43737</v>
      </c>
      <c r="G37" s="36" t="s">
        <v>44</v>
      </c>
      <c r="H37" s="38">
        <v>109.45</v>
      </c>
      <c r="I37" s="38"/>
      <c r="J37" s="36">
        <v>33</v>
      </c>
      <c r="K37" s="39">
        <f t="shared" si="3"/>
        <v>5575.4911240383226</v>
      </c>
      <c r="L37" s="40"/>
      <c r="M37" s="4">
        <f>IF(J37="","",(K37/J37)/LOOKUP(RIGHT($D$2,3),定数!$A$6:$A$13,定数!$B$6:$B$13))</f>
        <v>1.6895427648600978</v>
      </c>
      <c r="N37" s="36"/>
      <c r="O37" s="5"/>
      <c r="P37" s="38">
        <v>109.86</v>
      </c>
      <c r="Q37" s="38"/>
      <c r="R37" s="41">
        <f>IF(P37="","",T37*M37*LOOKUP(RIGHT($D$2,3),定数!$A$6:$A$13,定数!$B$6:$B$13))</f>
        <v>6927.1253359263437</v>
      </c>
      <c r="S37" s="41"/>
      <c r="T37" s="42">
        <f t="shared" si="4"/>
        <v>40.999999999999659</v>
      </c>
      <c r="U37" s="42"/>
      <c r="V37" t="str">
        <f t="shared" si="7"/>
        <v/>
      </c>
      <c r="W37">
        <f t="shared" si="2"/>
        <v>0</v>
      </c>
      <c r="X37" s="29">
        <f t="shared" si="5"/>
        <v>185849.70413461077</v>
      </c>
      <c r="Y37" s="30">
        <f t="shared" si="6"/>
        <v>0</v>
      </c>
    </row>
    <row r="38" spans="2:25" ht="15">
      <c r="B38" s="36">
        <v>30</v>
      </c>
      <c r="C38" s="37">
        <f t="shared" si="0"/>
        <v>192776.82947053711</v>
      </c>
      <c r="D38" s="37"/>
      <c r="E38" s="36"/>
      <c r="F38" s="5">
        <v>43753</v>
      </c>
      <c r="G38" s="36" t="s">
        <v>45</v>
      </c>
      <c r="H38" s="38">
        <v>107.03</v>
      </c>
      <c r="I38" s="38"/>
      <c r="J38" s="36">
        <v>44</v>
      </c>
      <c r="K38" s="39">
        <f t="shared" si="3"/>
        <v>5783.3048841161126</v>
      </c>
      <c r="L38" s="40"/>
      <c r="M38" s="4">
        <f>IF(J38="","",(K38/J38)/LOOKUP(RIGHT($D$2,3),定数!$A$6:$A$13,定数!$B$6:$B$13))</f>
        <v>1.314387473662753</v>
      </c>
      <c r="N38" s="36"/>
      <c r="O38" s="5"/>
      <c r="P38" s="38">
        <v>106.47</v>
      </c>
      <c r="Q38" s="38"/>
      <c r="R38" s="41">
        <f>IF(P38="","",T38*M38*LOOKUP(RIGHT($D$2,3),定数!$A$6:$A$13,定数!$B$6:$B$13))</f>
        <v>7360.5698525114458</v>
      </c>
      <c r="S38" s="41"/>
      <c r="T38" s="42">
        <f t="shared" si="4"/>
        <v>56.000000000000227</v>
      </c>
      <c r="U38" s="42"/>
      <c r="V38" t="str">
        <f t="shared" si="7"/>
        <v/>
      </c>
      <c r="W38">
        <f t="shared" si="2"/>
        <v>0</v>
      </c>
      <c r="X38" s="29">
        <f t="shared" si="5"/>
        <v>192776.82947053711</v>
      </c>
      <c r="Y38" s="30">
        <f t="shared" si="6"/>
        <v>0</v>
      </c>
    </row>
    <row r="39" spans="2:25" ht="15">
      <c r="B39" s="36">
        <v>31</v>
      </c>
      <c r="C39" s="37">
        <f t="shared" si="0"/>
        <v>200137.39932304856</v>
      </c>
      <c r="D39" s="37"/>
      <c r="E39" s="36"/>
      <c r="F39" s="5">
        <v>43790</v>
      </c>
      <c r="G39" s="36" t="s">
        <v>44</v>
      </c>
      <c r="H39" s="38">
        <v>118.37</v>
      </c>
      <c r="I39" s="38"/>
      <c r="J39" s="36">
        <v>102</v>
      </c>
      <c r="K39" s="39">
        <f t="shared" si="3"/>
        <v>6004.1219796914565</v>
      </c>
      <c r="L39" s="40"/>
      <c r="M39" s="4">
        <f>IF(J39="","",(K39/J39)/LOOKUP(RIGHT($D$2,3),定数!$A$6:$A$13,定数!$B$6:$B$13))</f>
        <v>0.58863940977367224</v>
      </c>
      <c r="N39" s="36"/>
      <c r="O39" s="5"/>
      <c r="P39" s="38">
        <v>117.33</v>
      </c>
      <c r="Q39" s="38"/>
      <c r="R39" s="41">
        <f>IF(P39="","",T39*M39*LOOKUP(RIGHT($D$2,3),定数!$A$6:$A$13,定数!$B$6:$B$13))</f>
        <v>-6121.8498616462284</v>
      </c>
      <c r="S39" s="41"/>
      <c r="T39" s="42">
        <f t="shared" si="4"/>
        <v>-104.00000000000063</v>
      </c>
      <c r="U39" s="42"/>
      <c r="V39" t="str">
        <f t="shared" si="7"/>
        <v/>
      </c>
      <c r="W39">
        <f t="shared" si="2"/>
        <v>1</v>
      </c>
      <c r="X39" s="29">
        <f t="shared" si="5"/>
        <v>200137.39932304856</v>
      </c>
      <c r="Y39" s="30">
        <f t="shared" si="6"/>
        <v>0</v>
      </c>
    </row>
    <row r="40" spans="2:25" ht="15">
      <c r="B40" s="36">
        <v>32</v>
      </c>
      <c r="C40" s="37">
        <f t="shared" si="0"/>
        <v>194015.54946140235</v>
      </c>
      <c r="D40" s="37"/>
      <c r="E40" s="36"/>
      <c r="F40" s="5">
        <v>43825</v>
      </c>
      <c r="G40" s="36" t="s">
        <v>44</v>
      </c>
      <c r="H40" s="38">
        <v>120.54</v>
      </c>
      <c r="I40" s="38"/>
      <c r="J40" s="36">
        <v>39</v>
      </c>
      <c r="K40" s="39">
        <f t="shared" si="3"/>
        <v>5820.4664838420704</v>
      </c>
      <c r="L40" s="40"/>
      <c r="M40" s="4">
        <f>IF(J40="","",(K40/J40)/LOOKUP(RIGHT($D$2,3),定数!$A$6:$A$13,定数!$B$6:$B$13))</f>
        <v>1.4924273035492488</v>
      </c>
      <c r="N40" s="36"/>
      <c r="O40" s="5"/>
      <c r="P40" s="38">
        <v>120.13</v>
      </c>
      <c r="Q40" s="38"/>
      <c r="R40" s="41">
        <f>IF(P40="","",T40*M40*LOOKUP(RIGHT($D$2,3),定数!$A$6:$A$13,定数!$B$6:$B$13))</f>
        <v>-6118.9519445520818</v>
      </c>
      <c r="S40" s="41"/>
      <c r="T40" s="42">
        <f t="shared" si="4"/>
        <v>-41.00000000000108</v>
      </c>
      <c r="U40" s="42"/>
      <c r="V40" t="str">
        <f t="shared" si="7"/>
        <v/>
      </c>
      <c r="W40">
        <f t="shared" si="2"/>
        <v>2</v>
      </c>
      <c r="X40" s="29">
        <f t="shared" si="5"/>
        <v>200137.39932304856</v>
      </c>
      <c r="Y40" s="30">
        <f t="shared" si="6"/>
        <v>3.0588235294117805E-2</v>
      </c>
    </row>
    <row r="41" spans="2:25" ht="15">
      <c r="B41" s="36">
        <v>33</v>
      </c>
      <c r="C41" s="37">
        <f t="shared" si="0"/>
        <v>187896.59751685028</v>
      </c>
      <c r="D41" s="37"/>
      <c r="E41" s="36">
        <v>2015</v>
      </c>
      <c r="F41" s="5">
        <v>43527</v>
      </c>
      <c r="G41" s="36" t="s">
        <v>44</v>
      </c>
      <c r="H41" s="38">
        <v>119.63</v>
      </c>
      <c r="I41" s="38"/>
      <c r="J41" s="36">
        <v>25</v>
      </c>
      <c r="K41" s="39">
        <f t="shared" si="3"/>
        <v>5636.8979255055083</v>
      </c>
      <c r="L41" s="40"/>
      <c r="M41" s="4">
        <f>IF(J41="","",(K41/J41)/LOOKUP(RIGHT($D$2,3),定数!$A$6:$A$13,定数!$B$6:$B$13))</f>
        <v>2.2547591702022034</v>
      </c>
      <c r="N41" s="36"/>
      <c r="O41" s="5"/>
      <c r="P41" s="38">
        <v>119.94</v>
      </c>
      <c r="Q41" s="38"/>
      <c r="R41" s="41">
        <f>IF(P41="","",T41*M41*LOOKUP(RIGHT($D$2,3),定数!$A$6:$A$13,定数!$B$6:$B$13))</f>
        <v>6989.7534276268816</v>
      </c>
      <c r="S41" s="41"/>
      <c r="T41" s="42">
        <f t="shared" si="4"/>
        <v>31.000000000000227</v>
      </c>
      <c r="U41" s="42"/>
      <c r="V41" t="str">
        <f t="shared" si="7"/>
        <v/>
      </c>
      <c r="W41">
        <f t="shared" si="2"/>
        <v>0</v>
      </c>
      <c r="X41" s="29">
        <f t="shared" si="5"/>
        <v>200137.39932304856</v>
      </c>
      <c r="Y41" s="30">
        <f t="shared" si="6"/>
        <v>6.1161990950227119E-2</v>
      </c>
    </row>
    <row r="42" spans="2:25" ht="15">
      <c r="B42" s="36">
        <v>34</v>
      </c>
      <c r="C42" s="37">
        <f t="shared" si="0"/>
        <v>194886.35094447716</v>
      </c>
      <c r="D42" s="37"/>
      <c r="E42" s="36"/>
      <c r="F42" s="5">
        <v>43535</v>
      </c>
      <c r="G42" s="36" t="s">
        <v>44</v>
      </c>
      <c r="H42" s="38">
        <v>121.34</v>
      </c>
      <c r="I42" s="38"/>
      <c r="J42" s="36">
        <v>49</v>
      </c>
      <c r="K42" s="39">
        <f t="shared" si="3"/>
        <v>5846.5905283343145</v>
      </c>
      <c r="L42" s="40"/>
      <c r="M42" s="4">
        <f>IF(J42="","",(K42/J42)/LOOKUP(RIGHT($D$2,3),定数!$A$6:$A$13,定数!$B$6:$B$13))</f>
        <v>1.1931817404763907</v>
      </c>
      <c r="N42" s="36"/>
      <c r="O42" s="5"/>
      <c r="P42" s="38">
        <v>120.83</v>
      </c>
      <c r="Q42" s="38"/>
      <c r="R42" s="41">
        <f>IF(P42="","",T42*M42*LOOKUP(RIGHT($D$2,3),定数!$A$6:$A$13,定数!$B$6:$B$13))</f>
        <v>-6085.2268764296541</v>
      </c>
      <c r="S42" s="41"/>
      <c r="T42" s="42">
        <f t="shared" si="4"/>
        <v>-51.000000000000512</v>
      </c>
      <c r="U42" s="42"/>
      <c r="V42" t="str">
        <f t="shared" si="7"/>
        <v/>
      </c>
      <c r="W42">
        <f t="shared" si="2"/>
        <v>1</v>
      </c>
      <c r="X42" s="29">
        <f t="shared" si="5"/>
        <v>200137.39932304856</v>
      </c>
      <c r="Y42" s="30">
        <f t="shared" si="6"/>
        <v>2.6237217013575287E-2</v>
      </c>
    </row>
    <row r="43" spans="2:25" ht="15">
      <c r="B43" s="36">
        <v>35</v>
      </c>
      <c r="C43" s="37">
        <f t="shared" si="0"/>
        <v>188801.1240680475</v>
      </c>
      <c r="D43" s="37"/>
      <c r="E43" s="36"/>
      <c r="F43" s="5">
        <v>43551</v>
      </c>
      <c r="G43" s="36" t="s">
        <v>45</v>
      </c>
      <c r="H43" s="38">
        <v>119.1</v>
      </c>
      <c r="I43" s="38"/>
      <c r="J43" s="36">
        <v>28</v>
      </c>
      <c r="K43" s="39">
        <f t="shared" si="3"/>
        <v>5664.0337220414249</v>
      </c>
      <c r="L43" s="40"/>
      <c r="M43" s="4">
        <f>IF(J43="","",(K43/J43)/LOOKUP(RIGHT($D$2,3),定数!$A$6:$A$13,定数!$B$6:$B$13))</f>
        <v>2.0228691864433661</v>
      </c>
      <c r="N43" s="36"/>
      <c r="O43" s="5"/>
      <c r="P43" s="38">
        <v>119.4</v>
      </c>
      <c r="Q43" s="38"/>
      <c r="R43" s="41">
        <f>IF(P43="","",T43*M43*LOOKUP(RIGHT($D$2,3),定数!$A$6:$A$13,定数!$B$6:$B$13))</f>
        <v>-6068.6075593303285</v>
      </c>
      <c r="S43" s="41"/>
      <c r="T43" s="42">
        <f t="shared" si="4"/>
        <v>-30.000000000001137</v>
      </c>
      <c r="U43" s="42"/>
      <c r="V43" t="str">
        <f t="shared" si="7"/>
        <v/>
      </c>
      <c r="W43">
        <f t="shared" si="2"/>
        <v>2</v>
      </c>
      <c r="X43" s="29">
        <f t="shared" si="5"/>
        <v>200137.39932304856</v>
      </c>
      <c r="Y43" s="30">
        <f t="shared" si="6"/>
        <v>5.664246309458032E-2</v>
      </c>
    </row>
    <row r="44" spans="2:25" ht="15">
      <c r="B44" s="36">
        <v>36</v>
      </c>
      <c r="C44" s="37">
        <f t="shared" si="0"/>
        <v>182732.51650871718</v>
      </c>
      <c r="D44" s="37"/>
      <c r="E44" s="36"/>
      <c r="F44" s="5">
        <v>43607</v>
      </c>
      <c r="G44" s="36" t="s">
        <v>44</v>
      </c>
      <c r="H44" s="38">
        <v>121.26</v>
      </c>
      <c r="I44" s="38"/>
      <c r="J44" s="36">
        <v>63</v>
      </c>
      <c r="K44" s="39">
        <f t="shared" si="3"/>
        <v>5481.9754952615149</v>
      </c>
      <c r="L44" s="40"/>
      <c r="M44" s="4">
        <f>IF(J44="","",(K44/J44)/LOOKUP(RIGHT($D$2,3),定数!$A$6:$A$13,定数!$B$6:$B$13))</f>
        <v>0.87015484051770076</v>
      </c>
      <c r="N44" s="36"/>
      <c r="O44" s="5"/>
      <c r="P44" s="38">
        <v>122.04</v>
      </c>
      <c r="Q44" s="38"/>
      <c r="R44" s="41">
        <f>IF(P44="","",T44*M44*LOOKUP(RIGHT($D$2,3),定数!$A$6:$A$13,定数!$B$6:$B$13))</f>
        <v>6787.2077560380758</v>
      </c>
      <c r="S44" s="41"/>
      <c r="T44" s="42">
        <f t="shared" si="4"/>
        <v>78.000000000000114</v>
      </c>
      <c r="U44" s="42"/>
      <c r="V44" t="str">
        <f t="shared" si="7"/>
        <v/>
      </c>
      <c r="W44">
        <f t="shared" si="2"/>
        <v>0</v>
      </c>
      <c r="X44" s="29">
        <f t="shared" si="5"/>
        <v>200137.39932304856</v>
      </c>
      <c r="Y44" s="30">
        <f t="shared" si="6"/>
        <v>8.6964669637969894E-2</v>
      </c>
    </row>
    <row r="45" spans="2:25" ht="15">
      <c r="B45" s="36">
        <v>37</v>
      </c>
      <c r="C45" s="37">
        <f t="shared" si="0"/>
        <v>189519.72426475526</v>
      </c>
      <c r="D45" s="37"/>
      <c r="E45" s="36"/>
      <c r="F45" s="5"/>
      <c r="G45" s="36" t="s">
        <v>45</v>
      </c>
      <c r="H45" s="38">
        <v>122.3</v>
      </c>
      <c r="I45" s="38"/>
      <c r="J45" s="36">
        <v>56</v>
      </c>
      <c r="K45" s="39">
        <f t="shared" si="3"/>
        <v>5685.5917279426576</v>
      </c>
      <c r="L45" s="40"/>
      <c r="M45" s="4">
        <f>IF(J45="","",(K45/J45)/LOOKUP(RIGHT($D$2,3),定数!$A$6:$A$13,定数!$B$6:$B$13))</f>
        <v>1.0152842371326174</v>
      </c>
      <c r="N45" s="36"/>
      <c r="O45" s="5"/>
      <c r="P45" s="38">
        <v>121.6</v>
      </c>
      <c r="Q45" s="38"/>
      <c r="R45" s="41">
        <f>IF(P45="","",T45*M45*LOOKUP(RIGHT($D$2,3),定数!$A$6:$A$13,定数!$B$6:$B$13))</f>
        <v>7106.9896599283511</v>
      </c>
      <c r="S45" s="41"/>
      <c r="T45" s="42">
        <f t="shared" si="4"/>
        <v>70.000000000000284</v>
      </c>
      <c r="U45" s="42"/>
      <c r="V45" t="str">
        <f t="shared" si="7"/>
        <v/>
      </c>
      <c r="W45">
        <f t="shared" si="2"/>
        <v>0</v>
      </c>
      <c r="X45" s="29">
        <f t="shared" si="5"/>
        <v>200137.39932304856</v>
      </c>
      <c r="Y45" s="30">
        <f t="shared" si="6"/>
        <v>5.3051928795951553E-2</v>
      </c>
    </row>
    <row r="46" spans="2:25" ht="15">
      <c r="B46" s="36">
        <v>38</v>
      </c>
      <c r="C46" s="37">
        <f t="shared" si="0"/>
        <v>196626.7139246836</v>
      </c>
      <c r="D46" s="37"/>
      <c r="E46" s="36"/>
      <c r="F46" s="5">
        <v>43711</v>
      </c>
      <c r="G46" s="36" t="s">
        <v>45</v>
      </c>
      <c r="H46" s="38">
        <v>119.92</v>
      </c>
      <c r="I46" s="38"/>
      <c r="J46" s="36">
        <v>76</v>
      </c>
      <c r="K46" s="39">
        <f t="shared" si="3"/>
        <v>5898.8014177405075</v>
      </c>
      <c r="L46" s="40"/>
      <c r="M46" s="4">
        <f>IF(J46="","",(K46/J46)/LOOKUP(RIGHT($D$2,3),定数!$A$6:$A$13,定数!$B$6:$B$13))</f>
        <v>0.77615808128164576</v>
      </c>
      <c r="N46" s="36"/>
      <c r="O46" s="5"/>
      <c r="P46" s="38">
        <v>118.98</v>
      </c>
      <c r="Q46" s="38"/>
      <c r="R46" s="41">
        <f>IF(P46="","",T46*M46*LOOKUP(RIGHT($D$2,3),定数!$A$6:$A$13,定数!$B$6:$B$13))</f>
        <v>7295.8859640474529</v>
      </c>
      <c r="S46" s="41"/>
      <c r="T46" s="42">
        <f t="shared" si="4"/>
        <v>93.999999999999773</v>
      </c>
      <c r="U46" s="42"/>
      <c r="V46" t="str">
        <f t="shared" si="7"/>
        <v/>
      </c>
      <c r="W46">
        <f t="shared" si="2"/>
        <v>0</v>
      </c>
      <c r="X46" s="29">
        <f t="shared" si="5"/>
        <v>200137.39932304856</v>
      </c>
      <c r="Y46" s="30">
        <f t="shared" si="6"/>
        <v>1.7541376125799646E-2</v>
      </c>
    </row>
    <row r="47" spans="2:25" ht="15">
      <c r="B47" s="36">
        <v>39</v>
      </c>
      <c r="C47" s="37">
        <f t="shared" si="0"/>
        <v>203922.59988873106</v>
      </c>
      <c r="D47" s="37"/>
      <c r="E47" s="36"/>
      <c r="F47" s="5">
        <v>43810</v>
      </c>
      <c r="G47" s="36" t="s">
        <v>45</v>
      </c>
      <c r="H47" s="38">
        <v>121.51</v>
      </c>
      <c r="I47" s="38"/>
      <c r="J47" s="36">
        <v>70</v>
      </c>
      <c r="K47" s="39">
        <f t="shared" si="3"/>
        <v>6117.6779966619315</v>
      </c>
      <c r="L47" s="40"/>
      <c r="M47" s="4">
        <f>IF(J47="","",(K47/J47)/LOOKUP(RIGHT($D$2,3),定数!$A$6:$A$13,定数!$B$6:$B$13))</f>
        <v>0.87395399952313313</v>
      </c>
      <c r="N47" s="36"/>
      <c r="O47" s="5"/>
      <c r="P47" s="38">
        <v>120.64</v>
      </c>
      <c r="Q47" s="38"/>
      <c r="R47" s="41">
        <f>IF(P47="","",T47*M47*LOOKUP(RIGHT($D$2,3),定数!$A$6:$A$13,定数!$B$6:$B$13))</f>
        <v>7603.3997958512982</v>
      </c>
      <c r="S47" s="41"/>
      <c r="T47" s="42">
        <f t="shared" si="4"/>
        <v>87.000000000000455</v>
      </c>
      <c r="U47" s="42"/>
      <c r="V47" t="str">
        <f t="shared" si="7"/>
        <v/>
      </c>
      <c r="W47">
        <f t="shared" si="2"/>
        <v>0</v>
      </c>
      <c r="X47" s="29">
        <f t="shared" si="5"/>
        <v>203922.59988873106</v>
      </c>
      <c r="Y47" s="30">
        <f t="shared" si="6"/>
        <v>0</v>
      </c>
    </row>
    <row r="48" spans="2:25" ht="15">
      <c r="B48" s="36">
        <v>40</v>
      </c>
      <c r="C48" s="37">
        <f t="shared" si="0"/>
        <v>211525.99968458235</v>
      </c>
      <c r="D48" s="37"/>
      <c r="E48" s="36"/>
      <c r="F48" s="5">
        <v>43828</v>
      </c>
      <c r="G48" s="36" t="s">
        <v>45</v>
      </c>
      <c r="H48" s="38">
        <v>120.33</v>
      </c>
      <c r="I48" s="38"/>
      <c r="J48" s="36">
        <v>15</v>
      </c>
      <c r="K48" s="39">
        <f t="shared" si="3"/>
        <v>6345.7799905374704</v>
      </c>
      <c r="L48" s="40"/>
      <c r="M48" s="4">
        <f>IF(J48="","",(K48/J48)/LOOKUP(RIGHT($D$2,3),定数!$A$6:$A$13,定数!$B$6:$B$13))</f>
        <v>4.2305199936916473</v>
      </c>
      <c r="N48" s="36"/>
      <c r="O48" s="5"/>
      <c r="P48" s="38">
        <v>120.51</v>
      </c>
      <c r="Q48" s="38"/>
      <c r="R48" s="41">
        <f>IF(P48="","",T48*M48*LOOKUP(RIGHT($D$2,3),定数!$A$6:$A$13,定数!$B$6:$B$13))</f>
        <v>-7614.9359886452548</v>
      </c>
      <c r="S48" s="41"/>
      <c r="T48" s="42">
        <f t="shared" si="4"/>
        <v>-18.000000000000682</v>
      </c>
      <c r="U48" s="42"/>
      <c r="V48" t="str">
        <f t="shared" si="7"/>
        <v/>
      </c>
      <c r="W48">
        <f t="shared" si="2"/>
        <v>1</v>
      </c>
      <c r="X48" s="29">
        <f t="shared" si="5"/>
        <v>211525.99968458235</v>
      </c>
      <c r="Y48" s="30">
        <f t="shared" si="6"/>
        <v>0</v>
      </c>
    </row>
    <row r="49" spans="2:25" ht="15">
      <c r="B49" s="36">
        <v>41</v>
      </c>
      <c r="C49" s="37">
        <f t="shared" si="0"/>
        <v>203911.0636959371</v>
      </c>
      <c r="D49" s="37"/>
      <c r="E49" s="36">
        <v>2016</v>
      </c>
      <c r="F49" s="5">
        <v>43473</v>
      </c>
      <c r="G49" s="36" t="s">
        <v>45</v>
      </c>
      <c r="H49" s="38">
        <v>117.43</v>
      </c>
      <c r="I49" s="38"/>
      <c r="J49" s="36">
        <v>113</v>
      </c>
      <c r="K49" s="39">
        <f t="shared" si="3"/>
        <v>6117.3319108781125</v>
      </c>
      <c r="L49" s="40"/>
      <c r="M49" s="4">
        <f>IF(J49="","",(K49/J49)/LOOKUP(RIGHT($D$2,3),定数!$A$6:$A$13,定数!$B$6:$B$13))</f>
        <v>0.54135680627239935</v>
      </c>
      <c r="N49" s="36"/>
      <c r="O49" s="5"/>
      <c r="P49" s="38">
        <v>118.59</v>
      </c>
      <c r="Q49" s="38"/>
      <c r="R49" s="41">
        <f>IF(P49="","",T49*M49*LOOKUP(RIGHT($D$2,3),定数!$A$6:$A$13,定数!$B$6:$B$13))</f>
        <v>-6279.7389527598143</v>
      </c>
      <c r="S49" s="41"/>
      <c r="T49" s="42">
        <f t="shared" si="4"/>
        <v>-115.99999999999966</v>
      </c>
      <c r="U49" s="42"/>
      <c r="V49" t="str">
        <f t="shared" si="7"/>
        <v/>
      </c>
      <c r="W49">
        <f t="shared" si="2"/>
        <v>2</v>
      </c>
      <c r="X49" s="29">
        <f t="shared" si="5"/>
        <v>211525.99968458235</v>
      </c>
      <c r="Y49" s="30">
        <f t="shared" si="6"/>
        <v>3.6000000000001364E-2</v>
      </c>
    </row>
    <row r="50" spans="2:25" ht="15">
      <c r="B50" s="36">
        <v>42</v>
      </c>
      <c r="C50" s="37">
        <f t="shared" si="0"/>
        <v>197631.32474317728</v>
      </c>
      <c r="D50" s="37"/>
      <c r="E50" s="36"/>
      <c r="F50" s="5"/>
      <c r="G50" s="36" t="s">
        <v>45</v>
      </c>
      <c r="H50" s="38">
        <v>112.83</v>
      </c>
      <c r="I50" s="38"/>
      <c r="J50" s="36">
        <v>66</v>
      </c>
      <c r="K50" s="39">
        <f t="shared" si="3"/>
        <v>5928.939742295318</v>
      </c>
      <c r="L50" s="40"/>
      <c r="M50" s="4">
        <f>IF(J50="","",(K50/J50)/LOOKUP(RIGHT($D$2,3),定数!$A$6:$A$13,定数!$B$6:$B$13))</f>
        <v>0.8983242033780785</v>
      </c>
      <c r="N50" s="36"/>
      <c r="O50" s="5"/>
      <c r="P50" s="38">
        <v>111.84</v>
      </c>
      <c r="Q50" s="38"/>
      <c r="R50" s="41">
        <f>IF(P50="","",T50*M50*LOOKUP(RIGHT($D$2,3),定数!$A$6:$A$13,定数!$B$6:$B$13))</f>
        <v>8893.409613442931</v>
      </c>
      <c r="S50" s="41"/>
      <c r="T50" s="42">
        <f t="shared" si="4"/>
        <v>98.999999999999488</v>
      </c>
      <c r="U50" s="42"/>
      <c r="V50" t="str">
        <f t="shared" si="7"/>
        <v/>
      </c>
      <c r="W50">
        <f t="shared" si="2"/>
        <v>0</v>
      </c>
      <c r="X50" s="29">
        <f t="shared" si="5"/>
        <v>211525.99968458235</v>
      </c>
      <c r="Y50" s="30">
        <f t="shared" si="6"/>
        <v>6.5687787610620774E-2</v>
      </c>
    </row>
    <row r="51" spans="2:25" ht="15">
      <c r="B51" s="36">
        <v>43</v>
      </c>
      <c r="C51" s="37">
        <f t="shared" si="0"/>
        <v>206524.7343566202</v>
      </c>
      <c r="D51" s="37"/>
      <c r="E51" s="36"/>
      <c r="F51" s="5">
        <v>43623</v>
      </c>
      <c r="G51" s="36" t="s">
        <v>45</v>
      </c>
      <c r="H51" s="38">
        <v>107.2</v>
      </c>
      <c r="I51" s="38"/>
      <c r="J51" s="36">
        <v>65</v>
      </c>
      <c r="K51" s="39">
        <f t="shared" si="3"/>
        <v>6195.742030698606</v>
      </c>
      <c r="L51" s="40"/>
      <c r="M51" s="4">
        <f>IF(J51="","",(K51/J51)/LOOKUP(RIGHT($D$2,3),定数!$A$6:$A$13,定数!$B$6:$B$13))</f>
        <v>0.95319108164593946</v>
      </c>
      <c r="N51" s="36"/>
      <c r="O51" s="5"/>
      <c r="P51" s="38">
        <v>106.39</v>
      </c>
      <c r="Q51" s="38"/>
      <c r="R51" s="41">
        <f>IF(P51="","",T51*M51*LOOKUP(RIGHT($D$2,3),定数!$A$6:$A$13,定数!$B$6:$B$13))</f>
        <v>7720.8477613321311</v>
      </c>
      <c r="S51" s="41"/>
      <c r="T51" s="42">
        <f t="shared" si="4"/>
        <v>81.000000000000227</v>
      </c>
      <c r="U51" s="42"/>
      <c r="V51" t="str">
        <f t="shared" si="7"/>
        <v/>
      </c>
      <c r="W51">
        <f t="shared" si="2"/>
        <v>0</v>
      </c>
      <c r="X51" s="29">
        <f t="shared" si="5"/>
        <v>211525.99968458235</v>
      </c>
      <c r="Y51" s="30">
        <f t="shared" si="6"/>
        <v>2.3643738053098939E-2</v>
      </c>
    </row>
    <row r="52" spans="2:25" ht="15">
      <c r="B52" s="36">
        <v>44</v>
      </c>
      <c r="C52" s="37">
        <f t="shared" si="0"/>
        <v>214245.58211795235</v>
      </c>
      <c r="D52" s="37"/>
      <c r="E52" s="36"/>
      <c r="F52" s="5">
        <v>43636</v>
      </c>
      <c r="G52" s="36" t="s">
        <v>45</v>
      </c>
      <c r="H52" s="38">
        <v>104.39</v>
      </c>
      <c r="I52" s="38"/>
      <c r="J52" s="36">
        <v>43</v>
      </c>
      <c r="K52" s="39">
        <f t="shared" si="3"/>
        <v>6427.3674635385705</v>
      </c>
      <c r="L52" s="40"/>
      <c r="M52" s="4">
        <f>IF(J52="","",(K52/J52)/LOOKUP(RIGHT($D$2,3),定数!$A$6:$A$13,定数!$B$6:$B$13))</f>
        <v>1.4947366194275744</v>
      </c>
      <c r="N52" s="36"/>
      <c r="O52" s="5"/>
      <c r="P52" s="38">
        <v>103.85</v>
      </c>
      <c r="Q52" s="38"/>
      <c r="R52" s="41">
        <f>IF(P52="","",T52*M52*LOOKUP(RIGHT($D$2,3),定数!$A$6:$A$13,定数!$B$6:$B$13))</f>
        <v>8071.5777449089956</v>
      </c>
      <c r="S52" s="41"/>
      <c r="T52" s="42">
        <f t="shared" si="4"/>
        <v>54.000000000000625</v>
      </c>
      <c r="U52" s="42"/>
      <c r="V52" t="str">
        <f t="shared" si="7"/>
        <v/>
      </c>
      <c r="W52">
        <f t="shared" si="2"/>
        <v>0</v>
      </c>
      <c r="X52" s="29">
        <f t="shared" si="5"/>
        <v>214245.58211795235</v>
      </c>
      <c r="Y52" s="30">
        <f t="shared" si="6"/>
        <v>0</v>
      </c>
    </row>
    <row r="53" spans="2:25" ht="15">
      <c r="B53" s="36">
        <v>45</v>
      </c>
      <c r="C53" s="37">
        <f t="shared" si="0"/>
        <v>222317.15986286136</v>
      </c>
      <c r="D53" s="37"/>
      <c r="E53" s="36"/>
      <c r="F53" s="5">
        <v>43661</v>
      </c>
      <c r="G53" s="36" t="s">
        <v>44</v>
      </c>
      <c r="H53" s="38">
        <v>106.12</v>
      </c>
      <c r="I53" s="38"/>
      <c r="J53" s="36">
        <v>91</v>
      </c>
      <c r="K53" s="39">
        <f t="shared" si="3"/>
        <v>6669.5147958858406</v>
      </c>
      <c r="L53" s="40"/>
      <c r="M53" s="4">
        <f>IF(J53="","",(K53/J53)/LOOKUP(RIGHT($D$2,3),定数!$A$6:$A$13,定数!$B$6:$B$13))</f>
        <v>0.73291371383360882</v>
      </c>
      <c r="N53" s="36"/>
      <c r="O53" s="5"/>
      <c r="P53" s="38">
        <v>107.27</v>
      </c>
      <c r="Q53" s="38"/>
      <c r="R53" s="41">
        <f>IF(P53="","",T53*M53*LOOKUP(RIGHT($D$2,3),定数!$A$6:$A$13,定数!$B$6:$B$13))</f>
        <v>8428.5077090864397</v>
      </c>
      <c r="S53" s="41"/>
      <c r="T53" s="42">
        <f t="shared" si="4"/>
        <v>114.99999999999915</v>
      </c>
      <c r="U53" s="42"/>
      <c r="V53" t="str">
        <f t="shared" si="7"/>
        <v/>
      </c>
      <c r="W53">
        <f t="shared" si="2"/>
        <v>0</v>
      </c>
      <c r="X53" s="29">
        <f t="shared" si="5"/>
        <v>222317.15986286136</v>
      </c>
      <c r="Y53" s="30">
        <f t="shared" si="6"/>
        <v>0</v>
      </c>
    </row>
    <row r="54" spans="2:25" ht="15">
      <c r="B54" s="36">
        <v>46</v>
      </c>
      <c r="C54" s="37">
        <f t="shared" si="0"/>
        <v>230745.66757194779</v>
      </c>
      <c r="D54" s="37"/>
      <c r="E54" s="36"/>
      <c r="F54" s="5">
        <v>43688</v>
      </c>
      <c r="G54" s="36" t="s">
        <v>45</v>
      </c>
      <c r="H54" s="38">
        <v>101.15</v>
      </c>
      <c r="I54" s="38"/>
      <c r="J54" s="36">
        <v>89</v>
      </c>
      <c r="K54" s="39">
        <f t="shared" si="3"/>
        <v>6922.3700271584339</v>
      </c>
      <c r="L54" s="40"/>
      <c r="M54" s="4">
        <f>IF(J54="","",(K54/J54)/LOOKUP(RIGHT($D$2,3),定数!$A$6:$A$13,定数!$B$6:$B$13))</f>
        <v>0.77779438507398135</v>
      </c>
      <c r="N54" s="36"/>
      <c r="O54" s="5"/>
      <c r="P54" s="38">
        <v>100.03</v>
      </c>
      <c r="Q54" s="38"/>
      <c r="R54" s="41">
        <f>IF(P54="","",T54*M54*LOOKUP(RIGHT($D$2,3),定数!$A$6:$A$13,定数!$B$6:$B$13))</f>
        <v>8711.2971128286263</v>
      </c>
      <c r="S54" s="41"/>
      <c r="T54" s="42">
        <f t="shared" si="4"/>
        <v>112.00000000000045</v>
      </c>
      <c r="U54" s="42"/>
      <c r="V54" t="str">
        <f t="shared" si="7"/>
        <v/>
      </c>
      <c r="W54">
        <f t="shared" si="2"/>
        <v>0</v>
      </c>
      <c r="X54" s="29">
        <f t="shared" si="5"/>
        <v>230745.66757194779</v>
      </c>
      <c r="Y54" s="30">
        <f t="shared" si="6"/>
        <v>0</v>
      </c>
    </row>
    <row r="55" spans="2:25" ht="15">
      <c r="B55" s="36">
        <v>47</v>
      </c>
      <c r="C55" s="37">
        <f t="shared" si="0"/>
        <v>239456.96468477641</v>
      </c>
      <c r="D55" s="37"/>
      <c r="E55" s="36"/>
      <c r="F55" s="5">
        <v>43692</v>
      </c>
      <c r="G55" s="36" t="s">
        <v>45</v>
      </c>
      <c r="H55" s="38">
        <v>101.1</v>
      </c>
      <c r="I55" s="38"/>
      <c r="J55" s="36">
        <v>33</v>
      </c>
      <c r="K55" s="39">
        <f t="shared" si="3"/>
        <v>7183.7089405432916</v>
      </c>
      <c r="L55" s="40"/>
      <c r="M55" s="4">
        <f>IF(J55="","",(K55/J55)/LOOKUP(RIGHT($D$2,3),定数!$A$6:$A$13,定数!$B$6:$B$13))</f>
        <v>2.1768814971343309</v>
      </c>
      <c r="N55" s="36"/>
      <c r="O55" s="5"/>
      <c r="P55" s="38">
        <v>100.68</v>
      </c>
      <c r="Q55" s="38"/>
      <c r="R55" s="41">
        <f>IF(P55="","",T55*M55*LOOKUP(RIGHT($D$2,3),定数!$A$6:$A$13,定数!$B$6:$B$13))</f>
        <v>9142.9022879639178</v>
      </c>
      <c r="S55" s="41"/>
      <c r="T55" s="42">
        <f t="shared" si="4"/>
        <v>41.999999999998749</v>
      </c>
      <c r="U55" s="42"/>
      <c r="V55" t="str">
        <f t="shared" si="7"/>
        <v/>
      </c>
      <c r="W55">
        <f t="shared" si="2"/>
        <v>0</v>
      </c>
      <c r="X55" s="29">
        <f t="shared" si="5"/>
        <v>239456.96468477641</v>
      </c>
      <c r="Y55" s="30">
        <f t="shared" si="6"/>
        <v>0</v>
      </c>
    </row>
    <row r="56" spans="2:25" ht="15">
      <c r="B56" s="36">
        <v>48</v>
      </c>
      <c r="C56" s="37">
        <f t="shared" si="0"/>
        <v>248599.86697274033</v>
      </c>
      <c r="D56" s="37"/>
      <c r="E56" s="36"/>
      <c r="F56" s="5">
        <v>43694</v>
      </c>
      <c r="G56" s="36" t="s">
        <v>45</v>
      </c>
      <c r="H56" s="38">
        <v>100.41</v>
      </c>
      <c r="I56" s="38"/>
      <c r="J56" s="36">
        <v>69</v>
      </c>
      <c r="K56" s="39">
        <f t="shared" si="3"/>
        <v>7457.9960091822095</v>
      </c>
      <c r="L56" s="40"/>
      <c r="M56" s="4">
        <f>IF(J56="","",(K56/J56)/LOOKUP(RIGHT($D$2,3),定数!$A$6:$A$13,定数!$B$6:$B$13))</f>
        <v>1.0808689868380015</v>
      </c>
      <c r="N56" s="36"/>
      <c r="O56" s="5"/>
      <c r="P56" s="38">
        <v>101.11</v>
      </c>
      <c r="Q56" s="38"/>
      <c r="R56" s="41">
        <f>IF(P56="","",T56*M56*LOOKUP(RIGHT($D$2,3),定数!$A$6:$A$13,定数!$B$6:$B$13))</f>
        <v>-7566.0829078660408</v>
      </c>
      <c r="S56" s="41"/>
      <c r="T56" s="42">
        <f t="shared" si="4"/>
        <v>-70.000000000000284</v>
      </c>
      <c r="U56" s="42"/>
      <c r="V56" t="str">
        <f t="shared" si="7"/>
        <v/>
      </c>
      <c r="W56">
        <f t="shared" si="2"/>
        <v>1</v>
      </c>
      <c r="X56" s="29">
        <f t="shared" si="5"/>
        <v>248599.86697274033</v>
      </c>
      <c r="Y56" s="30">
        <f t="shared" si="6"/>
        <v>0</v>
      </c>
    </row>
    <row r="57" spans="2:25" ht="15">
      <c r="B57" s="36">
        <v>49</v>
      </c>
      <c r="C57" s="37">
        <f t="shared" si="0"/>
        <v>241033.78406487429</v>
      </c>
      <c r="D57" s="37"/>
      <c r="E57" s="36"/>
      <c r="F57" s="5">
        <v>43731</v>
      </c>
      <c r="G57" s="36" t="s">
        <v>45</v>
      </c>
      <c r="H57" s="38">
        <v>100.68</v>
      </c>
      <c r="I57" s="38"/>
      <c r="J57" s="36">
        <v>54</v>
      </c>
      <c r="K57" s="39">
        <f t="shared" si="3"/>
        <v>7231.0135219462281</v>
      </c>
      <c r="L57" s="40"/>
      <c r="M57" s="4">
        <f>IF(J57="","",(K57/J57)/LOOKUP(RIGHT($D$2,3),定数!$A$6:$A$13,定数!$B$6:$B$13))</f>
        <v>1.3390765781381904</v>
      </c>
      <c r="N57" s="36"/>
      <c r="O57" s="5"/>
      <c r="P57" s="38">
        <v>101.24</v>
      </c>
      <c r="Q57" s="38"/>
      <c r="R57" s="41">
        <f>IF(P57="","",T57*M57*LOOKUP(RIGHT($D$2,3),定数!$A$6:$A$13,定数!$B$6:$B$13))</f>
        <v>-7498.8288375737056</v>
      </c>
      <c r="S57" s="41"/>
      <c r="T57" s="42">
        <f t="shared" si="4"/>
        <v>-55.999999999998806</v>
      </c>
      <c r="U57" s="42"/>
      <c r="V57" t="str">
        <f t="shared" si="7"/>
        <v/>
      </c>
      <c r="W57">
        <f t="shared" si="2"/>
        <v>2</v>
      </c>
      <c r="X57" s="29">
        <f t="shared" si="5"/>
        <v>248599.86697274033</v>
      </c>
      <c r="Y57" s="30">
        <f t="shared" si="6"/>
        <v>3.043478260869581E-2</v>
      </c>
    </row>
    <row r="58" spans="2:25" ht="15">
      <c r="B58" s="36">
        <v>50</v>
      </c>
      <c r="C58" s="37">
        <f t="shared" si="0"/>
        <v>233534.95522730058</v>
      </c>
      <c r="D58" s="37"/>
      <c r="E58" s="36"/>
      <c r="F58" s="5">
        <v>43797</v>
      </c>
      <c r="G58" s="36" t="s">
        <v>44</v>
      </c>
      <c r="H58" s="38">
        <v>112.97</v>
      </c>
      <c r="I58" s="38"/>
      <c r="J58" s="36">
        <v>164</v>
      </c>
      <c r="K58" s="39">
        <f t="shared" si="3"/>
        <v>7006.0486568190172</v>
      </c>
      <c r="L58" s="40"/>
      <c r="M58" s="4">
        <f>IF(J58="","",(K58/J58)/LOOKUP(RIGHT($D$2,3),定数!$A$6:$A$13,定数!$B$6:$B$13))</f>
        <v>0.42719808883042787</v>
      </c>
      <c r="N58" s="36"/>
      <c r="O58" s="5"/>
      <c r="P58" s="38">
        <v>115.04</v>
      </c>
      <c r="Q58" s="38"/>
      <c r="R58" s="41">
        <f>IF(P58="","",T58*M58*LOOKUP(RIGHT($D$2,3),定数!$A$6:$A$13,定数!$B$6:$B$13))</f>
        <v>8843.0004387898898</v>
      </c>
      <c r="S58" s="41"/>
      <c r="T58" s="42">
        <f t="shared" si="4"/>
        <v>207.00000000000074</v>
      </c>
      <c r="U58" s="42"/>
      <c r="V58" t="str">
        <f t="shared" si="7"/>
        <v/>
      </c>
      <c r="W58">
        <f t="shared" si="2"/>
        <v>0</v>
      </c>
      <c r="X58" s="29">
        <f t="shared" si="5"/>
        <v>248599.86697274033</v>
      </c>
      <c r="Y58" s="30">
        <f t="shared" si="6"/>
        <v>6.0599033816424619E-2</v>
      </c>
    </row>
    <row r="59" spans="2:25" ht="15">
      <c r="B59" s="36">
        <v>51</v>
      </c>
      <c r="C59" s="37">
        <f t="shared" si="0"/>
        <v>242377.95566609048</v>
      </c>
      <c r="D59" s="37"/>
      <c r="E59" s="36"/>
      <c r="F59" s="5">
        <v>43812</v>
      </c>
      <c r="G59" s="36" t="s">
        <v>44</v>
      </c>
      <c r="H59" s="38">
        <v>115.47</v>
      </c>
      <c r="I59" s="38"/>
      <c r="J59" s="36">
        <v>49</v>
      </c>
      <c r="K59" s="39">
        <f t="shared" si="3"/>
        <v>7271.3386699827142</v>
      </c>
      <c r="L59" s="40"/>
      <c r="M59" s="4">
        <f>IF(J59="","",(K59/J59)/LOOKUP(RIGHT($D$2,3),定数!$A$6:$A$13,定数!$B$6:$B$13))</f>
        <v>1.4839466673434112</v>
      </c>
      <c r="N59" s="36"/>
      <c r="O59" s="5"/>
      <c r="P59" s="38">
        <v>116.1</v>
      </c>
      <c r="Q59" s="38"/>
      <c r="R59" s="41">
        <f>IF(P59="","",T59*M59*LOOKUP(RIGHT($D$2,3),定数!$A$6:$A$13,定数!$B$6:$B$13))</f>
        <v>9348.8640042634233</v>
      </c>
      <c r="S59" s="41"/>
      <c r="T59" s="42">
        <f t="shared" si="4"/>
        <v>62.999999999999545</v>
      </c>
      <c r="U59" s="42"/>
      <c r="V59" t="str">
        <f t="shared" si="7"/>
        <v/>
      </c>
      <c r="W59">
        <f t="shared" si="2"/>
        <v>0</v>
      </c>
      <c r="X59" s="29">
        <f t="shared" si="5"/>
        <v>248599.86697274033</v>
      </c>
      <c r="Y59" s="30">
        <f t="shared" si="6"/>
        <v>2.502781430422929E-2</v>
      </c>
    </row>
    <row r="60" spans="2:25" ht="15">
      <c r="B60" s="36">
        <v>52</v>
      </c>
      <c r="C60" s="37">
        <f t="shared" si="0"/>
        <v>251726.8196703539</v>
      </c>
      <c r="D60" s="37"/>
      <c r="E60" s="36"/>
      <c r="F60" s="5">
        <v>43818</v>
      </c>
      <c r="G60" s="36" t="s">
        <v>44</v>
      </c>
      <c r="H60" s="38">
        <v>117.65</v>
      </c>
      <c r="I60" s="38"/>
      <c r="J60" s="36">
        <v>70</v>
      </c>
      <c r="K60" s="39">
        <f t="shared" si="3"/>
        <v>7551.804590110617</v>
      </c>
      <c r="L60" s="40"/>
      <c r="M60" s="4">
        <f>IF(J60="","",(K60/J60)/LOOKUP(RIGHT($D$2,3),定数!$A$6:$A$13,定数!$B$6:$B$13))</f>
        <v>1.0788292271586597</v>
      </c>
      <c r="N60" s="36"/>
      <c r="O60" s="5"/>
      <c r="P60" s="38">
        <v>116.96</v>
      </c>
      <c r="Q60" s="38"/>
      <c r="R60" s="41">
        <f>IF(P60="","",T60*M60*LOOKUP(RIGHT($D$2,3),定数!$A$6:$A$13,定数!$B$6:$B$13))</f>
        <v>-7443.9216673948804</v>
      </c>
      <c r="S60" s="41"/>
      <c r="T60" s="42">
        <f t="shared" si="4"/>
        <v>-69.000000000001194</v>
      </c>
      <c r="U60" s="42"/>
      <c r="V60" t="str">
        <f t="shared" si="7"/>
        <v/>
      </c>
      <c r="W60">
        <f t="shared" si="2"/>
        <v>1</v>
      </c>
      <c r="X60" s="29">
        <f t="shared" si="5"/>
        <v>251726.8196703539</v>
      </c>
      <c r="Y60" s="30">
        <f t="shared" si="6"/>
        <v>0</v>
      </c>
    </row>
    <row r="61" spans="2:25" ht="15">
      <c r="B61" s="36">
        <v>53</v>
      </c>
      <c r="C61" s="37">
        <f t="shared" si="0"/>
        <v>244282.89800295903</v>
      </c>
      <c r="D61" s="37"/>
      <c r="E61" s="36">
        <v>2017</v>
      </c>
      <c r="F61" s="5">
        <v>43478</v>
      </c>
      <c r="G61" s="36" t="s">
        <v>45</v>
      </c>
      <c r="H61" s="38">
        <v>114.15</v>
      </c>
      <c r="I61" s="38"/>
      <c r="J61" s="36">
        <v>130</v>
      </c>
      <c r="K61" s="39">
        <f t="shared" si="3"/>
        <v>7328.486940088771</v>
      </c>
      <c r="L61" s="40"/>
      <c r="M61" s="4">
        <f>IF(J61="","",(K61/J61)/LOOKUP(RIGHT($D$2,3),定数!$A$6:$A$13,定数!$B$6:$B$13))</f>
        <v>0.56372976462221314</v>
      </c>
      <c r="N61" s="36"/>
      <c r="O61" s="5"/>
      <c r="P61" s="38">
        <v>115.44</v>
      </c>
      <c r="Q61" s="38"/>
      <c r="R61" s="41">
        <f>IF(P61="","",T61*M61*LOOKUP(RIGHT($D$2,3),定数!$A$6:$A$13,定数!$B$6:$B$13))</f>
        <v>-7272.1139636265052</v>
      </c>
      <c r="S61" s="41"/>
      <c r="T61" s="42">
        <f t="shared" si="4"/>
        <v>-128.9999999999992</v>
      </c>
      <c r="U61" s="42"/>
      <c r="V61" t="str">
        <f t="shared" si="7"/>
        <v/>
      </c>
      <c r="W61">
        <f t="shared" si="2"/>
        <v>2</v>
      </c>
      <c r="X61" s="29">
        <f t="shared" si="5"/>
        <v>251726.8196703539</v>
      </c>
      <c r="Y61" s="30">
        <f t="shared" si="6"/>
        <v>2.9571428571429026E-2</v>
      </c>
    </row>
    <row r="62" spans="2:25" ht="15">
      <c r="B62" s="36">
        <v>54</v>
      </c>
      <c r="C62" s="37">
        <f t="shared" si="0"/>
        <v>237010.78403933253</v>
      </c>
      <c r="D62" s="37"/>
      <c r="E62" s="36"/>
      <c r="F62" s="5"/>
      <c r="G62" s="36" t="s">
        <v>45</v>
      </c>
      <c r="H62" s="38">
        <v>113.16</v>
      </c>
      <c r="I62" s="38"/>
      <c r="J62" s="36">
        <v>170</v>
      </c>
      <c r="K62" s="39">
        <f t="shared" si="3"/>
        <v>7110.3235211799756</v>
      </c>
      <c r="L62" s="40"/>
      <c r="M62" s="4">
        <f>IF(J62="","",(K62/J62)/LOOKUP(RIGHT($D$2,3),定数!$A$6:$A$13,定数!$B$6:$B$13))</f>
        <v>0.41825432477529267</v>
      </c>
      <c r="N62" s="36"/>
      <c r="O62" s="5"/>
      <c r="P62" s="38">
        <v>114.88</v>
      </c>
      <c r="Q62" s="38"/>
      <c r="R62" s="41">
        <f>IF(P62="","",T62*M62*LOOKUP(RIGHT($D$2,3),定数!$A$6:$A$13,定数!$B$6:$B$13))</f>
        <v>-7193.9743861350298</v>
      </c>
      <c r="S62" s="41"/>
      <c r="T62" s="42">
        <f t="shared" si="4"/>
        <v>-171.99999999999989</v>
      </c>
      <c r="U62" s="42"/>
      <c r="V62" t="str">
        <f t="shared" si="7"/>
        <v/>
      </c>
      <c r="W62">
        <f t="shared" si="2"/>
        <v>3</v>
      </c>
      <c r="X62" s="29">
        <f t="shared" si="5"/>
        <v>251726.8196703539</v>
      </c>
      <c r="Y62" s="30">
        <f t="shared" si="6"/>
        <v>5.8460340659340915E-2</v>
      </c>
    </row>
    <row r="63" spans="2:25" ht="15">
      <c r="B63" s="36">
        <v>55</v>
      </c>
      <c r="C63" s="37">
        <f t="shared" si="0"/>
        <v>229816.8096531975</v>
      </c>
      <c r="D63" s="37"/>
      <c r="E63" s="36"/>
      <c r="F63" s="5">
        <v>43499</v>
      </c>
      <c r="G63" s="36" t="s">
        <v>45</v>
      </c>
      <c r="H63" s="38">
        <v>112.03</v>
      </c>
      <c r="I63" s="38"/>
      <c r="J63" s="36">
        <v>108</v>
      </c>
      <c r="K63" s="39">
        <f t="shared" si="3"/>
        <v>6894.504289595925</v>
      </c>
      <c r="L63" s="40"/>
      <c r="M63" s="4">
        <f>IF(J63="","",(K63/J63)/LOOKUP(RIGHT($D$2,3),定数!$A$6:$A$13,定数!$B$6:$B$13))</f>
        <v>0.63838002681443751</v>
      </c>
      <c r="N63" s="36"/>
      <c r="O63" s="5"/>
      <c r="P63" s="38">
        <v>113.13</v>
      </c>
      <c r="Q63" s="38"/>
      <c r="R63" s="41">
        <f>IF(P63="","",T63*M63*LOOKUP(RIGHT($D$2,3),定数!$A$6:$A$13,定数!$B$6:$B$13))</f>
        <v>-7022.1802949587773</v>
      </c>
      <c r="S63" s="41"/>
      <c r="T63" s="42">
        <f t="shared" si="4"/>
        <v>-109.99999999999943</v>
      </c>
      <c r="U63" s="42"/>
      <c r="V63" t="str">
        <f t="shared" si="7"/>
        <v/>
      </c>
      <c r="W63">
        <f t="shared" si="2"/>
        <v>4</v>
      </c>
      <c r="X63" s="29">
        <f t="shared" si="5"/>
        <v>251726.8196703539</v>
      </c>
      <c r="Y63" s="30">
        <f t="shared" si="6"/>
        <v>8.7038838554622022E-2</v>
      </c>
    </row>
    <row r="64" spans="2:25" ht="15">
      <c r="B64" s="36">
        <v>56</v>
      </c>
      <c r="C64" s="37">
        <f t="shared" si="0"/>
        <v>222794.62935823872</v>
      </c>
      <c r="D64" s="37"/>
      <c r="E64" s="36"/>
      <c r="F64" s="5">
        <v>43528</v>
      </c>
      <c r="G64" s="36" t="s">
        <v>44</v>
      </c>
      <c r="H64" s="38">
        <v>114.13</v>
      </c>
      <c r="I64" s="38"/>
      <c r="J64" s="36">
        <v>42</v>
      </c>
      <c r="K64" s="39">
        <f t="shared" si="3"/>
        <v>6683.8388807471611</v>
      </c>
      <c r="L64" s="40"/>
      <c r="M64" s="4">
        <f>IF(J64="","",(K64/J64)/LOOKUP(RIGHT($D$2,3),定数!$A$6:$A$13,定数!$B$6:$B$13))</f>
        <v>1.591390209701705</v>
      </c>
      <c r="N64" s="36"/>
      <c r="O64" s="5"/>
      <c r="P64" s="38">
        <v>114.66</v>
      </c>
      <c r="Q64" s="38"/>
      <c r="R64" s="41">
        <f>IF(P64="","",T64*M64*LOOKUP(RIGHT($D$2,3),定数!$A$6:$A$13,定数!$B$6:$B$13))</f>
        <v>8434.3681114190549</v>
      </c>
      <c r="S64" s="41"/>
      <c r="T64" s="42">
        <f t="shared" si="4"/>
        <v>53.000000000000114</v>
      </c>
      <c r="U64" s="42"/>
      <c r="V64" t="str">
        <f t="shared" si="7"/>
        <v/>
      </c>
      <c r="W64">
        <f t="shared" si="2"/>
        <v>0</v>
      </c>
      <c r="X64" s="29">
        <f t="shared" si="5"/>
        <v>251726.8196703539</v>
      </c>
      <c r="Y64" s="30">
        <f t="shared" si="6"/>
        <v>0.11493487404323077</v>
      </c>
    </row>
    <row r="65" spans="2:25" ht="15">
      <c r="B65" s="36">
        <v>57</v>
      </c>
      <c r="C65" s="37">
        <f t="shared" si="0"/>
        <v>231228.99746965777</v>
      </c>
      <c r="D65" s="37"/>
      <c r="E65" s="36"/>
      <c r="F65" s="5">
        <v>43548</v>
      </c>
      <c r="G65" s="36" t="s">
        <v>45</v>
      </c>
      <c r="H65" s="38">
        <v>110.61</v>
      </c>
      <c r="I65" s="38"/>
      <c r="J65" s="36">
        <v>69</v>
      </c>
      <c r="K65" s="39">
        <f t="shared" si="3"/>
        <v>6936.8699240897331</v>
      </c>
      <c r="L65" s="40"/>
      <c r="M65" s="4">
        <f>IF(J65="","",(K65/J65)/LOOKUP(RIGHT($D$2,3),定数!$A$6:$A$13,定数!$B$6:$B$13))</f>
        <v>1.0053434672593817</v>
      </c>
      <c r="N65" s="36"/>
      <c r="O65" s="5"/>
      <c r="P65" s="38">
        <v>111.31</v>
      </c>
      <c r="Q65" s="38"/>
      <c r="R65" s="41">
        <f>IF(P65="","",T65*M65*LOOKUP(RIGHT($D$2,3),定数!$A$6:$A$13,定数!$B$6:$B$13))</f>
        <v>-7037.4042708157003</v>
      </c>
      <c r="S65" s="41"/>
      <c r="T65" s="42">
        <f t="shared" si="4"/>
        <v>-70.000000000000284</v>
      </c>
      <c r="U65" s="42"/>
      <c r="V65" t="str">
        <f t="shared" si="7"/>
        <v/>
      </c>
      <c r="W65">
        <f t="shared" si="2"/>
        <v>1</v>
      </c>
      <c r="X65" s="29">
        <f t="shared" si="5"/>
        <v>251726.8196703539</v>
      </c>
      <c r="Y65" s="30">
        <f t="shared" si="6"/>
        <v>8.1428837132010101E-2</v>
      </c>
    </row>
    <row r="66" spans="2:25" ht="15">
      <c r="B66" s="36">
        <v>58</v>
      </c>
      <c r="C66" s="37">
        <f t="shared" si="0"/>
        <v>224191.59319884208</v>
      </c>
      <c r="D66" s="37"/>
      <c r="E66" s="36"/>
      <c r="F66" s="5">
        <v>43583</v>
      </c>
      <c r="G66" s="36" t="s">
        <v>44</v>
      </c>
      <c r="H66" s="38">
        <v>111.36</v>
      </c>
      <c r="I66" s="38"/>
      <c r="J66" s="36">
        <v>26</v>
      </c>
      <c r="K66" s="39">
        <f t="shared" si="3"/>
        <v>6725.7477959652624</v>
      </c>
      <c r="L66" s="40"/>
      <c r="M66" s="4">
        <f>IF(J66="","",(K66/J66)/LOOKUP(RIGHT($D$2,3),定数!$A$6:$A$13,定数!$B$6:$B$13))</f>
        <v>2.5868260753712549</v>
      </c>
      <c r="N66" s="36"/>
      <c r="O66" s="5"/>
      <c r="P66" s="38">
        <v>111.68</v>
      </c>
      <c r="Q66" s="38"/>
      <c r="R66" s="41">
        <f>IF(P66="","",T66*M66*LOOKUP(RIGHT($D$2,3),定数!$A$6:$A$13,定数!$B$6:$B$13))</f>
        <v>8277.8434411882081</v>
      </c>
      <c r="S66" s="41"/>
      <c r="T66" s="42">
        <f t="shared" si="4"/>
        <v>32.000000000000739</v>
      </c>
      <c r="U66" s="42"/>
      <c r="V66" t="str">
        <f t="shared" si="7"/>
        <v/>
      </c>
      <c r="W66">
        <f t="shared" si="2"/>
        <v>0</v>
      </c>
      <c r="X66" s="29">
        <f t="shared" si="5"/>
        <v>251726.8196703539</v>
      </c>
      <c r="Y66" s="30">
        <f t="shared" si="6"/>
        <v>0.10938535078451428</v>
      </c>
    </row>
    <row r="67" spans="2:25" ht="15">
      <c r="B67" s="36">
        <v>59</v>
      </c>
      <c r="C67" s="37">
        <f t="shared" si="0"/>
        <v>232469.4366400303</v>
      </c>
      <c r="D67" s="37"/>
      <c r="E67" s="36"/>
      <c r="F67" s="5">
        <v>43590</v>
      </c>
      <c r="G67" s="36" t="s">
        <v>44</v>
      </c>
      <c r="H67" s="38">
        <v>112.64</v>
      </c>
      <c r="I67" s="38"/>
      <c r="J67" s="36">
        <v>49</v>
      </c>
      <c r="K67" s="39">
        <f t="shared" si="3"/>
        <v>6974.0830992009087</v>
      </c>
      <c r="L67" s="40"/>
      <c r="M67" s="4">
        <f>IF(J67="","",(K67/J67)/LOOKUP(RIGHT($D$2,3),定数!$A$6:$A$13,定数!$B$6:$B$13))</f>
        <v>1.4232822651430426</v>
      </c>
      <c r="N67" s="36"/>
      <c r="O67" s="5"/>
      <c r="P67" s="38">
        <v>113.25</v>
      </c>
      <c r="Q67" s="38"/>
      <c r="R67" s="41">
        <f>IF(P67="","",T67*M67*LOOKUP(RIGHT($D$2,3),定数!$A$6:$A$13,定数!$B$6:$B$13))</f>
        <v>8682.0218173725516</v>
      </c>
      <c r="S67" s="41"/>
      <c r="T67" s="42">
        <f t="shared" si="4"/>
        <v>60.999999999999943</v>
      </c>
      <c r="U67" s="42"/>
      <c r="V67" t="str">
        <f t="shared" si="7"/>
        <v/>
      </c>
      <c r="W67">
        <f t="shared" si="2"/>
        <v>0</v>
      </c>
      <c r="X67" s="29">
        <f t="shared" si="5"/>
        <v>251726.8196703539</v>
      </c>
      <c r="Y67" s="30">
        <f t="shared" si="6"/>
        <v>7.6501117582710831E-2</v>
      </c>
    </row>
    <row r="68" spans="2:25" ht="15">
      <c r="B68" s="36">
        <v>60</v>
      </c>
      <c r="C68" s="37">
        <f t="shared" si="0"/>
        <v>241151.45845740286</v>
      </c>
      <c r="D68" s="37"/>
      <c r="E68" s="36"/>
      <c r="F68" s="5">
        <v>43616</v>
      </c>
      <c r="G68" s="36" t="s">
        <v>45</v>
      </c>
      <c r="H68" s="38">
        <v>110.74</v>
      </c>
      <c r="I68" s="38"/>
      <c r="J68" s="36">
        <v>47</v>
      </c>
      <c r="K68" s="39">
        <f t="shared" si="3"/>
        <v>7234.5437537220851</v>
      </c>
      <c r="L68" s="40"/>
      <c r="M68" s="4">
        <f>IF(J68="","",(K68/J68)/LOOKUP(RIGHT($D$2,3),定数!$A$6:$A$13,定数!$B$6:$B$13))</f>
        <v>1.5392646284515075</v>
      </c>
      <c r="N68" s="36"/>
      <c r="O68" s="5"/>
      <c r="P68" s="38">
        <v>111.23</v>
      </c>
      <c r="Q68" s="38"/>
      <c r="R68" s="41">
        <f>IF(P68="","",T68*M68*LOOKUP(RIGHT($D$2,3),定数!$A$6:$A$13,定数!$B$6:$B$13))</f>
        <v>-7542.3966794125263</v>
      </c>
      <c r="S68" s="41"/>
      <c r="T68" s="42">
        <f t="shared" si="4"/>
        <v>-49.000000000000909</v>
      </c>
      <c r="U68" s="42"/>
      <c r="V68" t="str">
        <f t="shared" si="7"/>
        <v/>
      </c>
      <c r="W68">
        <f t="shared" si="2"/>
        <v>1</v>
      </c>
      <c r="X68" s="29">
        <f t="shared" si="5"/>
        <v>251726.8196703539</v>
      </c>
      <c r="Y68" s="30">
        <f t="shared" si="6"/>
        <v>4.2011261361820318E-2</v>
      </c>
    </row>
    <row r="69" spans="2:25" ht="15">
      <c r="B69" s="36">
        <v>61</v>
      </c>
      <c r="C69" s="37">
        <f t="shared" si="0"/>
        <v>233609.06177799034</v>
      </c>
      <c r="D69" s="37"/>
      <c r="E69" s="36"/>
      <c r="F69" s="5">
        <v>43617</v>
      </c>
      <c r="G69" s="36" t="s">
        <v>45</v>
      </c>
      <c r="H69" s="38">
        <v>110.46</v>
      </c>
      <c r="I69" s="38"/>
      <c r="J69" s="36">
        <v>58</v>
      </c>
      <c r="K69" s="39">
        <f t="shared" si="3"/>
        <v>7008.2718533397101</v>
      </c>
      <c r="L69" s="40"/>
      <c r="M69" s="4">
        <f>IF(J69="","",(K69/J69)/LOOKUP(RIGHT($D$2,3),定数!$A$6:$A$13,定数!$B$6:$B$13))</f>
        <v>1.2083227333344329</v>
      </c>
      <c r="N69" s="36"/>
      <c r="O69" s="5"/>
      <c r="P69" s="38">
        <v>109.73</v>
      </c>
      <c r="Q69" s="38"/>
      <c r="R69" s="41">
        <f>IF(P69="","",T69*M69*LOOKUP(RIGHT($D$2,3),定数!$A$6:$A$13,定数!$B$6:$B$13))</f>
        <v>8820.7559533412368</v>
      </c>
      <c r="S69" s="41"/>
      <c r="T69" s="42">
        <f t="shared" si="4"/>
        <v>72.999999999998977</v>
      </c>
      <c r="U69" s="42"/>
      <c r="V69" t="str">
        <f t="shared" si="7"/>
        <v/>
      </c>
      <c r="W69">
        <f t="shared" si="2"/>
        <v>0</v>
      </c>
      <c r="X69" s="29">
        <f t="shared" si="5"/>
        <v>251726.8196703539</v>
      </c>
      <c r="Y69" s="30">
        <f t="shared" si="6"/>
        <v>7.1973887868163833E-2</v>
      </c>
    </row>
    <row r="70" spans="2:25" ht="15">
      <c r="B70" s="36">
        <v>62</v>
      </c>
      <c r="C70" s="37">
        <f t="shared" si="0"/>
        <v>242429.81773133157</v>
      </c>
      <c r="D70" s="37"/>
      <c r="E70" s="36"/>
      <c r="F70" s="5">
        <v>43624</v>
      </c>
      <c r="G70" s="36" t="s">
        <v>45</v>
      </c>
      <c r="H70" s="38">
        <v>109.71</v>
      </c>
      <c r="I70" s="38"/>
      <c r="J70" s="36">
        <v>28</v>
      </c>
      <c r="K70" s="39">
        <f t="shared" si="3"/>
        <v>7272.8945319399472</v>
      </c>
      <c r="L70" s="40"/>
      <c r="M70" s="4">
        <f>IF(J70="","",(K70/J70)/LOOKUP(RIGHT($D$2,3),定数!$A$6:$A$13,定数!$B$6:$B$13))</f>
        <v>2.5974623328356956</v>
      </c>
      <c r="N70" s="36"/>
      <c r="O70" s="5"/>
      <c r="P70" s="38">
        <v>110.01</v>
      </c>
      <c r="Q70" s="38"/>
      <c r="R70" s="41">
        <f>IF(P70="","",T70*M70*LOOKUP(RIGHT($D$2,3),定数!$A$6:$A$13,定数!$B$6:$B$13))</f>
        <v>-7792.3869985073825</v>
      </c>
      <c r="S70" s="41"/>
      <c r="T70" s="42">
        <f t="shared" si="4"/>
        <v>-30.000000000001137</v>
      </c>
      <c r="U70" s="42"/>
      <c r="V70" t="str">
        <f t="shared" si="7"/>
        <v/>
      </c>
      <c r="W70">
        <f t="shared" si="2"/>
        <v>1</v>
      </c>
      <c r="X70" s="29">
        <f t="shared" si="5"/>
        <v>251726.8196703539</v>
      </c>
      <c r="Y70" s="30">
        <f t="shared" si="6"/>
        <v>3.6932901910083027E-2</v>
      </c>
    </row>
    <row r="71" spans="2:25" ht="15">
      <c r="B71" s="36">
        <v>63</v>
      </c>
      <c r="C71" s="37">
        <f t="shared" si="0"/>
        <v>234637.4307328242</v>
      </c>
      <c r="D71" s="37"/>
      <c r="E71" s="36"/>
      <c r="F71" s="5">
        <v>43629</v>
      </c>
      <c r="G71" s="36" t="s">
        <v>45</v>
      </c>
      <c r="H71" s="38">
        <v>109.93</v>
      </c>
      <c r="I71" s="38"/>
      <c r="J71" s="36">
        <v>32</v>
      </c>
      <c r="K71" s="39">
        <f t="shared" si="3"/>
        <v>7039.1229219847255</v>
      </c>
      <c r="L71" s="40"/>
      <c r="M71" s="4">
        <f>IF(J71="","",(K71/J71)/LOOKUP(RIGHT($D$2,3),定数!$A$6:$A$13,定数!$B$6:$B$13))</f>
        <v>2.1997259131202269</v>
      </c>
      <c r="N71" s="36"/>
      <c r="O71" s="5"/>
      <c r="P71" s="38">
        <v>110.27</v>
      </c>
      <c r="Q71" s="38"/>
      <c r="R71" s="41">
        <f>IF(P71="","",T71*M71*LOOKUP(RIGHT($D$2,3),定数!$A$6:$A$13,定数!$B$6:$B$13))</f>
        <v>-7479.0681046085338</v>
      </c>
      <c r="S71" s="41"/>
      <c r="T71" s="42">
        <f t="shared" si="4"/>
        <v>-33.99999999999892</v>
      </c>
      <c r="U71" s="42"/>
      <c r="V71" t="str">
        <f t="shared" si="7"/>
        <v/>
      </c>
      <c r="W71">
        <f t="shared" si="2"/>
        <v>2</v>
      </c>
      <c r="X71" s="29">
        <f t="shared" si="5"/>
        <v>251726.8196703539</v>
      </c>
      <c r="Y71" s="30">
        <f t="shared" si="6"/>
        <v>6.7888630062974298E-2</v>
      </c>
    </row>
    <row r="72" spans="2:25" ht="15">
      <c r="B72" s="36">
        <v>64</v>
      </c>
      <c r="C72" s="37">
        <f t="shared" si="0"/>
        <v>227158.36262821566</v>
      </c>
      <c r="D72" s="37"/>
      <c r="E72" s="36"/>
      <c r="F72" s="5">
        <v>43637</v>
      </c>
      <c r="G72" s="36" t="s">
        <v>44</v>
      </c>
      <c r="H72" s="38">
        <v>111.41</v>
      </c>
      <c r="I72" s="38"/>
      <c r="J72" s="36">
        <v>24</v>
      </c>
      <c r="K72" s="39">
        <f t="shared" si="3"/>
        <v>6814.7508788464693</v>
      </c>
      <c r="L72" s="40"/>
      <c r="M72" s="4">
        <f>IF(J72="","",(K72/J72)/LOOKUP(RIGHT($D$2,3),定数!$A$6:$A$13,定数!$B$6:$B$13))</f>
        <v>2.8394795328526952</v>
      </c>
      <c r="N72" s="36"/>
      <c r="O72" s="5"/>
      <c r="P72" s="38">
        <v>111.69</v>
      </c>
      <c r="Q72" s="38"/>
      <c r="R72" s="41">
        <f>IF(P72="","",T72*M72*LOOKUP(RIGHT($D$2,3),定数!$A$6:$A$13,定数!$B$6:$B$13))</f>
        <v>7950.542691987579</v>
      </c>
      <c r="S72" s="41"/>
      <c r="T72" s="42">
        <f t="shared" si="4"/>
        <v>28.000000000000114</v>
      </c>
      <c r="U72" s="42"/>
      <c r="V72" t="str">
        <f t="shared" si="7"/>
        <v/>
      </c>
      <c r="W72">
        <f t="shared" si="2"/>
        <v>0</v>
      </c>
      <c r="X72" s="29">
        <f t="shared" si="5"/>
        <v>251726.8196703539</v>
      </c>
      <c r="Y72" s="30">
        <f t="shared" si="6"/>
        <v>9.7599679979716081E-2</v>
      </c>
    </row>
    <row r="73" spans="2:25" ht="15">
      <c r="B73" s="36">
        <v>65</v>
      </c>
      <c r="C73" s="37">
        <f t="shared" si="0"/>
        <v>235108.90532020325</v>
      </c>
      <c r="D73" s="37"/>
      <c r="E73" s="36"/>
      <c r="F73" s="5">
        <v>43645</v>
      </c>
      <c r="G73" s="36" t="s">
        <v>44</v>
      </c>
      <c r="H73" s="38">
        <v>112.93</v>
      </c>
      <c r="I73" s="38"/>
      <c r="J73" s="36">
        <v>112</v>
      </c>
      <c r="K73" s="39">
        <f t="shared" si="3"/>
        <v>7053.2671596060973</v>
      </c>
      <c r="L73" s="40"/>
      <c r="M73" s="4">
        <f>IF(J73="","",(K73/J73)/LOOKUP(RIGHT($D$2,3),定数!$A$6:$A$13,定数!$B$6:$B$13))</f>
        <v>0.62975599639340152</v>
      </c>
      <c r="N73" s="36"/>
      <c r="O73" s="5"/>
      <c r="P73" s="38">
        <v>114.33</v>
      </c>
      <c r="Q73" s="38"/>
      <c r="R73" s="41">
        <f>IF(P73="","",T73*M73*LOOKUP(RIGHT($D$2,3),定数!$A$6:$A$13,定数!$B$6:$B$13))</f>
        <v>8816.583949507567</v>
      </c>
      <c r="S73" s="41"/>
      <c r="T73" s="42">
        <f t="shared" si="4"/>
        <v>139.99999999999915</v>
      </c>
      <c r="U73" s="42"/>
      <c r="V73" t="str">
        <f t="shared" si="7"/>
        <v/>
      </c>
      <c r="W73">
        <f t="shared" si="2"/>
        <v>0</v>
      </c>
      <c r="X73" s="29">
        <f t="shared" si="5"/>
        <v>251726.8196703539</v>
      </c>
      <c r="Y73" s="30">
        <f t="shared" si="6"/>
        <v>6.6015668779005998E-2</v>
      </c>
    </row>
    <row r="74" spans="2:25" ht="15">
      <c r="B74" s="36">
        <v>66</v>
      </c>
      <c r="C74" s="37">
        <f t="shared" ref="C74:C108" si="8">IF(R73="","",C73+R73)</f>
        <v>243925.48926971082</v>
      </c>
      <c r="D74" s="37"/>
      <c r="E74" s="36"/>
      <c r="F74" s="5">
        <v>43651</v>
      </c>
      <c r="G74" s="36" t="s">
        <v>44</v>
      </c>
      <c r="H74" s="38">
        <v>113.52</v>
      </c>
      <c r="I74" s="38"/>
      <c r="J74" s="36">
        <v>39</v>
      </c>
      <c r="K74" s="39">
        <f t="shared" si="3"/>
        <v>7317.7646780913246</v>
      </c>
      <c r="L74" s="40"/>
      <c r="M74" s="4">
        <f>IF(J74="","",(K74/J74)/LOOKUP(RIGHT($D$2,3),定数!$A$6:$A$13,定数!$B$6:$B$13))</f>
        <v>1.8763499174593139</v>
      </c>
      <c r="N74" s="36"/>
      <c r="O74" s="5"/>
      <c r="P74" s="38">
        <v>114</v>
      </c>
      <c r="Q74" s="38"/>
      <c r="R74" s="41">
        <f>IF(P74="","",T74*M74*LOOKUP(RIGHT($D$2,3),定数!$A$6:$A$13,定数!$B$6:$B$13))</f>
        <v>9006.4796038047825</v>
      </c>
      <c r="S74" s="41"/>
      <c r="T74" s="42">
        <f t="shared" si="4"/>
        <v>48.000000000000398</v>
      </c>
      <c r="U74" s="42"/>
      <c r="V74" t="str">
        <f t="shared" si="7"/>
        <v/>
      </c>
      <c r="W74">
        <f t="shared" si="7"/>
        <v>0</v>
      </c>
      <c r="X74" s="29">
        <f t="shared" si="5"/>
        <v>251726.8196703539</v>
      </c>
      <c r="Y74" s="30">
        <f t="shared" si="6"/>
        <v>3.0991256358218977E-2</v>
      </c>
    </row>
    <row r="75" spans="2:25" ht="15">
      <c r="B75" s="36">
        <v>67</v>
      </c>
      <c r="C75" s="37">
        <f t="shared" si="8"/>
        <v>252931.96887351561</v>
      </c>
      <c r="D75" s="37"/>
      <c r="E75" s="36"/>
      <c r="F75" s="5">
        <v>43666</v>
      </c>
      <c r="G75" s="36" t="s">
        <v>45</v>
      </c>
      <c r="H75" s="38">
        <v>111.99</v>
      </c>
      <c r="I75" s="38"/>
      <c r="J75" s="36">
        <v>41</v>
      </c>
      <c r="K75" s="39">
        <f t="shared" ref="K75:K108" si="9">IF(J75="","",C75*0.03)</f>
        <v>7587.9590662054679</v>
      </c>
      <c r="L75" s="40"/>
      <c r="M75" s="4">
        <f>IF(J75="","",(K75/J75)/LOOKUP(RIGHT($D$2,3),定数!$A$6:$A$13,定数!$B$6:$B$13))</f>
        <v>1.8507217234647482</v>
      </c>
      <c r="N75" s="36"/>
      <c r="O75" s="5"/>
      <c r="P75" s="38">
        <v>111.48</v>
      </c>
      <c r="Q75" s="38"/>
      <c r="R75" s="41">
        <f>IF(P75="","",T75*M75*LOOKUP(RIGHT($D$2,3),定数!$A$6:$A$13,定数!$B$6:$B$13))</f>
        <v>9438.6807896700484</v>
      </c>
      <c r="S75" s="41"/>
      <c r="T75" s="42">
        <f t="shared" si="4"/>
        <v>50.999999999999091</v>
      </c>
      <c r="U75" s="42"/>
      <c r="V75" t="str">
        <f t="shared" ref="V75:W90" si="10">IF(S75&lt;&gt;"",IF(S75&lt;0,1+V74,0),"")</f>
        <v/>
      </c>
      <c r="W75">
        <f t="shared" si="10"/>
        <v>0</v>
      </c>
      <c r="X75" s="29">
        <f t="shared" si="5"/>
        <v>252931.96887351561</v>
      </c>
      <c r="Y75" s="30">
        <f t="shared" si="6"/>
        <v>0</v>
      </c>
    </row>
    <row r="76" spans="2:25" ht="15">
      <c r="B76" s="36">
        <v>68</v>
      </c>
      <c r="C76" s="37">
        <f t="shared" si="8"/>
        <v>262370.64966318564</v>
      </c>
      <c r="D76" s="37"/>
      <c r="E76" s="36"/>
      <c r="F76" s="5">
        <v>43679</v>
      </c>
      <c r="G76" s="36" t="s">
        <v>45</v>
      </c>
      <c r="H76" s="38">
        <v>110.47</v>
      </c>
      <c r="I76" s="38"/>
      <c r="J76" s="36">
        <v>43</v>
      </c>
      <c r="K76" s="39">
        <f t="shared" si="9"/>
        <v>7871.1194898955691</v>
      </c>
      <c r="L76" s="40"/>
      <c r="M76" s="4">
        <f>IF(J76="","",(K76/J76)/LOOKUP(RIGHT($D$2,3),定数!$A$6:$A$13,定数!$B$6:$B$13))</f>
        <v>1.8304929046268765</v>
      </c>
      <c r="N76" s="36"/>
      <c r="O76" s="5"/>
      <c r="P76" s="38">
        <v>109.92</v>
      </c>
      <c r="Q76" s="38"/>
      <c r="R76" s="41">
        <f>IF(P76="","",T76*M76*LOOKUP(RIGHT($D$2,3),定数!$A$6:$A$13,定数!$B$6:$B$13))</f>
        <v>10067.710975447768</v>
      </c>
      <c r="S76" s="41"/>
      <c r="T76" s="42">
        <f t="shared" ref="T76:T108" si="11">IF(P76="","",IF(G76="買",(P76-H76),(H76-P76))*IF(RIGHT($D$2,3)="JPY",100,10000))</f>
        <v>54.999999999999716</v>
      </c>
      <c r="U76" s="42"/>
      <c r="V76" t="str">
        <f t="shared" si="10"/>
        <v/>
      </c>
      <c r="W76">
        <f t="shared" si="10"/>
        <v>0</v>
      </c>
      <c r="X76" s="29">
        <f t="shared" ref="X76:X108" si="12">IF(C76&lt;&gt;"",MAX(X75,C76),"")</f>
        <v>262370.64966318564</v>
      </c>
      <c r="Y76" s="30">
        <f t="shared" ref="Y76:Y108" si="13">IF(X76&lt;&gt;"",1-(C76/X76),"")</f>
        <v>0</v>
      </c>
    </row>
    <row r="77" spans="2:25" ht="15">
      <c r="B77" s="36">
        <v>69</v>
      </c>
      <c r="C77" s="37">
        <f t="shared" si="8"/>
        <v>272438.36063863343</v>
      </c>
      <c r="D77" s="37"/>
      <c r="E77" s="36"/>
      <c r="F77" s="5">
        <v>43699</v>
      </c>
      <c r="G77" s="36" t="s">
        <v>45</v>
      </c>
      <c r="H77" s="38">
        <v>109.15</v>
      </c>
      <c r="I77" s="38"/>
      <c r="J77" s="36">
        <v>29</v>
      </c>
      <c r="K77" s="39">
        <f t="shared" si="9"/>
        <v>8173.1508191590028</v>
      </c>
      <c r="L77" s="40"/>
      <c r="M77" s="4">
        <f>IF(J77="","",(K77/J77)/LOOKUP(RIGHT($D$2,3),定数!$A$6:$A$13,定数!$B$6:$B$13))</f>
        <v>2.8183278686755182</v>
      </c>
      <c r="N77" s="36"/>
      <c r="O77" s="5"/>
      <c r="P77" s="38">
        <v>109.46</v>
      </c>
      <c r="Q77" s="38"/>
      <c r="R77" s="41">
        <f>IF(P77="","",T77*M77*LOOKUP(RIGHT($D$2,3),定数!$A$6:$A$13,定数!$B$6:$B$13))</f>
        <v>-8736.8163928937702</v>
      </c>
      <c r="S77" s="41"/>
      <c r="T77" s="42">
        <f t="shared" si="11"/>
        <v>-30.999999999998806</v>
      </c>
      <c r="U77" s="42"/>
      <c r="V77" t="str">
        <f t="shared" si="10"/>
        <v/>
      </c>
      <c r="W77">
        <f t="shared" si="10"/>
        <v>1</v>
      </c>
      <c r="X77" s="29">
        <f t="shared" si="12"/>
        <v>272438.36063863343</v>
      </c>
      <c r="Y77" s="30">
        <f t="shared" si="13"/>
        <v>0</v>
      </c>
    </row>
    <row r="78" spans="2:25" ht="15">
      <c r="B78" s="36">
        <v>70</v>
      </c>
      <c r="C78" s="37">
        <f t="shared" si="8"/>
        <v>263701.54424573964</v>
      </c>
      <c r="D78" s="37"/>
      <c r="E78" s="36"/>
      <c r="F78" s="5">
        <v>43789</v>
      </c>
      <c r="G78" s="36" t="s">
        <v>45</v>
      </c>
      <c r="H78" s="38">
        <v>112.1</v>
      </c>
      <c r="I78" s="38"/>
      <c r="J78" s="36">
        <v>61</v>
      </c>
      <c r="K78" s="39">
        <f t="shared" si="9"/>
        <v>7911.0463273721889</v>
      </c>
      <c r="L78" s="40"/>
      <c r="M78" s="4">
        <f>IF(J78="","",(K78/J78)/LOOKUP(RIGHT($D$2,3),定数!$A$6:$A$13,定数!$B$6:$B$13))</f>
        <v>1.2968928405528177</v>
      </c>
      <c r="N78" s="36"/>
      <c r="O78" s="5"/>
      <c r="P78" s="38">
        <v>111.34</v>
      </c>
      <c r="Q78" s="38"/>
      <c r="R78" s="41">
        <f>IF(P78="","",T78*M78*LOOKUP(RIGHT($D$2,3),定数!$A$6:$A$13,定数!$B$6:$B$13))</f>
        <v>9856.3855882012977</v>
      </c>
      <c r="S78" s="41"/>
      <c r="T78" s="42">
        <f t="shared" si="11"/>
        <v>75.999999999999091</v>
      </c>
      <c r="U78" s="42"/>
      <c r="V78" t="str">
        <f t="shared" si="10"/>
        <v/>
      </c>
      <c r="W78">
        <f t="shared" si="10"/>
        <v>0</v>
      </c>
      <c r="X78" s="29">
        <f t="shared" si="12"/>
        <v>272438.36063863343</v>
      </c>
      <c r="Y78" s="30">
        <f t="shared" si="13"/>
        <v>3.2068965517240255E-2</v>
      </c>
    </row>
    <row r="79" spans="2:25" ht="15">
      <c r="B79" s="36">
        <v>71</v>
      </c>
      <c r="C79" s="37">
        <f t="shared" si="8"/>
        <v>273557.92983394093</v>
      </c>
      <c r="D79" s="37"/>
      <c r="E79" s="36"/>
      <c r="F79" s="5">
        <v>43793</v>
      </c>
      <c r="G79" s="36" t="s">
        <v>45</v>
      </c>
      <c r="H79" s="38">
        <v>111.28</v>
      </c>
      <c r="I79" s="38"/>
      <c r="J79" s="36">
        <v>29</v>
      </c>
      <c r="K79" s="39">
        <f t="shared" si="9"/>
        <v>8206.7378950182283</v>
      </c>
      <c r="L79" s="40"/>
      <c r="M79" s="4">
        <f>IF(J79="","",(K79/J79)/LOOKUP(RIGHT($D$2,3),定数!$A$6:$A$13,定数!$B$6:$B$13))</f>
        <v>2.8299096189718029</v>
      </c>
      <c r="N79" s="36"/>
      <c r="O79" s="5"/>
      <c r="P79" s="38">
        <v>110.91</v>
      </c>
      <c r="Q79" s="38"/>
      <c r="R79" s="41">
        <f>IF(P79="","",T79*M79*LOOKUP(RIGHT($D$2,3),定数!$A$6:$A$13,定数!$B$6:$B$13))</f>
        <v>10470.6655901958</v>
      </c>
      <c r="S79" s="41"/>
      <c r="T79" s="42">
        <f t="shared" si="11"/>
        <v>37.000000000000455</v>
      </c>
      <c r="U79" s="42"/>
      <c r="V79" t="str">
        <f t="shared" si="10"/>
        <v/>
      </c>
      <c r="W79">
        <f t="shared" si="10"/>
        <v>0</v>
      </c>
      <c r="X79" s="29">
        <f t="shared" si="12"/>
        <v>273557.92983394093</v>
      </c>
      <c r="Y79" s="30">
        <f t="shared" si="13"/>
        <v>0</v>
      </c>
    </row>
    <row r="80" spans="2:25" ht="15">
      <c r="B80" s="36">
        <v>72</v>
      </c>
      <c r="C80" s="37">
        <f t="shared" si="8"/>
        <v>284028.59542413673</v>
      </c>
      <c r="D80" s="37"/>
      <c r="E80" s="36">
        <v>2018</v>
      </c>
      <c r="F80" s="5">
        <v>43491</v>
      </c>
      <c r="G80" s="36" t="s">
        <v>45</v>
      </c>
      <c r="H80" s="38">
        <v>109.17</v>
      </c>
      <c r="I80" s="38"/>
      <c r="J80" s="36">
        <v>58</v>
      </c>
      <c r="K80" s="39">
        <f t="shared" si="9"/>
        <v>8520.8578627241022</v>
      </c>
      <c r="L80" s="40"/>
      <c r="M80" s="4">
        <f>IF(J80="","",(K80/J80)/LOOKUP(RIGHT($D$2,3),定数!$A$6:$A$13,定数!$B$6:$B$13))</f>
        <v>1.4691134246076039</v>
      </c>
      <c r="N80" s="36"/>
      <c r="O80" s="5"/>
      <c r="P80" s="38">
        <v>108.44</v>
      </c>
      <c r="Q80" s="38"/>
      <c r="R80" s="41">
        <f>IF(P80="","",T80*M80*LOOKUP(RIGHT($D$2,3),定数!$A$6:$A$13,定数!$B$6:$B$13))</f>
        <v>10724.527999635566</v>
      </c>
      <c r="S80" s="41"/>
      <c r="T80" s="42">
        <f t="shared" si="11"/>
        <v>73.000000000000398</v>
      </c>
      <c r="U80" s="42"/>
      <c r="V80" t="str">
        <f t="shared" si="10"/>
        <v/>
      </c>
      <c r="W80">
        <f t="shared" si="10"/>
        <v>0</v>
      </c>
      <c r="X80" s="29">
        <f t="shared" si="12"/>
        <v>284028.59542413673</v>
      </c>
      <c r="Y80" s="30">
        <f t="shared" si="13"/>
        <v>0</v>
      </c>
    </row>
    <row r="81" spans="2:25" ht="15">
      <c r="B81" s="36">
        <v>73</v>
      </c>
      <c r="C81" s="37">
        <f t="shared" si="8"/>
        <v>294753.12342377228</v>
      </c>
      <c r="D81" s="37"/>
      <c r="E81" s="36"/>
      <c r="F81" s="5">
        <v>43529</v>
      </c>
      <c r="G81" s="36" t="s">
        <v>45</v>
      </c>
      <c r="H81" s="38">
        <v>106.13</v>
      </c>
      <c r="I81" s="38"/>
      <c r="J81" s="36">
        <v>33</v>
      </c>
      <c r="K81" s="39">
        <f t="shared" si="9"/>
        <v>8842.5937027131677</v>
      </c>
      <c r="L81" s="40"/>
      <c r="M81" s="4">
        <f>IF(J81="","",(K81/J81)/LOOKUP(RIGHT($D$2,3),定数!$A$6:$A$13,定数!$B$6:$B$13))</f>
        <v>2.6795738493070207</v>
      </c>
      <c r="N81" s="36"/>
      <c r="O81" s="5"/>
      <c r="P81" s="38">
        <v>105.73</v>
      </c>
      <c r="Q81" s="38"/>
      <c r="R81" s="41">
        <f>IF(P81="","",T81*M81*LOOKUP(RIGHT($D$2,3),定数!$A$6:$A$13,定数!$B$6:$B$13))</f>
        <v>10718.295397227854</v>
      </c>
      <c r="S81" s="41"/>
      <c r="T81" s="42">
        <f t="shared" si="11"/>
        <v>39.999999999999147</v>
      </c>
      <c r="U81" s="42"/>
      <c r="V81" t="str">
        <f t="shared" si="10"/>
        <v/>
      </c>
      <c r="W81">
        <f t="shared" si="10"/>
        <v>0</v>
      </c>
      <c r="X81" s="29">
        <f t="shared" si="12"/>
        <v>294753.12342377228</v>
      </c>
      <c r="Y81" s="30">
        <f t="shared" si="13"/>
        <v>0</v>
      </c>
    </row>
    <row r="82" spans="2:25" ht="15">
      <c r="B82" s="36">
        <v>74</v>
      </c>
      <c r="C82" s="37">
        <f t="shared" si="8"/>
        <v>305471.41882100014</v>
      </c>
      <c r="D82" s="37"/>
      <c r="E82" s="36"/>
      <c r="F82" s="5">
        <v>43571</v>
      </c>
      <c r="G82" s="36" t="s">
        <v>44</v>
      </c>
      <c r="H82" s="38">
        <v>107.61</v>
      </c>
      <c r="I82" s="38"/>
      <c r="J82" s="36">
        <v>47</v>
      </c>
      <c r="K82" s="39">
        <f t="shared" si="9"/>
        <v>9164.1425646300031</v>
      </c>
      <c r="L82" s="40"/>
      <c r="M82" s="4">
        <f>IF(J82="","",(K82/J82)/LOOKUP(RIGHT($D$2,3),定数!$A$6:$A$13,定数!$B$6:$B$13))</f>
        <v>1.9498175669425537</v>
      </c>
      <c r="N82" s="36"/>
      <c r="O82" s="5"/>
      <c r="P82" s="38">
        <v>108.2</v>
      </c>
      <c r="Q82" s="38"/>
      <c r="R82" s="41">
        <f>IF(P82="","",T82*M82*LOOKUP(RIGHT($D$2,3),定数!$A$6:$A$13,定数!$B$6:$B$13))</f>
        <v>11503.923644961134</v>
      </c>
      <c r="S82" s="41"/>
      <c r="T82" s="42">
        <f t="shared" si="11"/>
        <v>59.000000000000341</v>
      </c>
      <c r="U82" s="42"/>
      <c r="V82" t="str">
        <f t="shared" si="10"/>
        <v/>
      </c>
      <c r="W82">
        <f t="shared" si="10"/>
        <v>0</v>
      </c>
      <c r="X82" s="29">
        <f t="shared" si="12"/>
        <v>305471.41882100014</v>
      </c>
      <c r="Y82" s="30">
        <f t="shared" si="13"/>
        <v>0</v>
      </c>
    </row>
    <row r="83" spans="2:25" ht="15">
      <c r="B83" s="36">
        <v>75</v>
      </c>
      <c r="C83" s="37">
        <f t="shared" si="8"/>
        <v>316975.34246596129</v>
      </c>
      <c r="D83" s="37"/>
      <c r="E83" s="36"/>
      <c r="F83" s="5">
        <v>43582</v>
      </c>
      <c r="G83" s="36" t="s">
        <v>44</v>
      </c>
      <c r="H83" s="38">
        <v>109.53</v>
      </c>
      <c r="I83" s="38"/>
      <c r="J83" s="36">
        <v>56</v>
      </c>
      <c r="K83" s="39">
        <f t="shared" si="9"/>
        <v>9509.2602739788381</v>
      </c>
      <c r="L83" s="40"/>
      <c r="M83" s="4">
        <f>IF(J83="","",(K83/J83)/LOOKUP(RIGHT($D$2,3),定数!$A$6:$A$13,定数!$B$6:$B$13))</f>
        <v>1.6980821917819353</v>
      </c>
      <c r="N83" s="36"/>
      <c r="O83" s="5"/>
      <c r="P83" s="38">
        <v>108.95</v>
      </c>
      <c r="Q83" s="38"/>
      <c r="R83" s="41">
        <f>IF(P83="","",T83*M83*LOOKUP(RIGHT($D$2,3),定数!$A$6:$A$13,定数!$B$6:$B$13))</f>
        <v>-9848.8767123351954</v>
      </c>
      <c r="S83" s="41"/>
      <c r="T83" s="42">
        <f t="shared" si="11"/>
        <v>-57.999999999999829</v>
      </c>
      <c r="U83" s="42"/>
      <c r="V83" t="str">
        <f t="shared" si="10"/>
        <v/>
      </c>
      <c r="W83">
        <f t="shared" si="10"/>
        <v>1</v>
      </c>
      <c r="X83" s="29">
        <f t="shared" si="12"/>
        <v>316975.34246596129</v>
      </c>
      <c r="Y83" s="30">
        <f t="shared" si="13"/>
        <v>0</v>
      </c>
    </row>
    <row r="84" spans="2:25" ht="15">
      <c r="B84" s="36">
        <v>76</v>
      </c>
      <c r="C84" s="37">
        <f t="shared" si="8"/>
        <v>307126.46575362608</v>
      </c>
      <c r="D84" s="37"/>
      <c r="E84" s="36"/>
      <c r="F84" s="5">
        <v>43614</v>
      </c>
      <c r="G84" s="36" t="s">
        <v>45</v>
      </c>
      <c r="H84" s="38">
        <v>109.21</v>
      </c>
      <c r="I84" s="38"/>
      <c r="J84" s="36">
        <v>22</v>
      </c>
      <c r="K84" s="39">
        <f t="shared" si="9"/>
        <v>9213.7939726087825</v>
      </c>
      <c r="L84" s="40"/>
      <c r="M84" s="4">
        <f>IF(J84="","",(K84/J84)/LOOKUP(RIGHT($D$2,3),定数!$A$6:$A$13,定数!$B$6:$B$13))</f>
        <v>4.1880881693676288</v>
      </c>
      <c r="N84" s="36"/>
      <c r="O84" s="5"/>
      <c r="P84" s="38">
        <v>108.94</v>
      </c>
      <c r="Q84" s="38"/>
      <c r="R84" s="41">
        <f>IF(P84="","",T84*M84*LOOKUP(RIGHT($D$2,3),定数!$A$6:$A$13,定数!$B$6:$B$13))</f>
        <v>11307.838057292432</v>
      </c>
      <c r="S84" s="41"/>
      <c r="T84" s="42">
        <f t="shared" si="11"/>
        <v>26.999999999999602</v>
      </c>
      <c r="U84" s="42"/>
      <c r="V84" t="str">
        <f t="shared" si="10"/>
        <v/>
      </c>
      <c r="W84">
        <f t="shared" si="10"/>
        <v>0</v>
      </c>
      <c r="X84" s="29">
        <f t="shared" si="12"/>
        <v>316975.34246596129</v>
      </c>
      <c r="Y84" s="30">
        <f t="shared" si="13"/>
        <v>3.1071428571428528E-2</v>
      </c>
    </row>
    <row r="85" spans="2:25" ht="15">
      <c r="B85" s="36">
        <v>77</v>
      </c>
      <c r="C85" s="37">
        <f t="shared" si="8"/>
        <v>318434.30381091853</v>
      </c>
      <c r="D85" s="37"/>
      <c r="E85" s="36"/>
      <c r="F85" s="5">
        <v>43657</v>
      </c>
      <c r="G85" s="36" t="s">
        <v>44</v>
      </c>
      <c r="H85" s="38">
        <v>111.32</v>
      </c>
      <c r="I85" s="38"/>
      <c r="J85" s="36">
        <v>47</v>
      </c>
      <c r="K85" s="39">
        <f t="shared" si="9"/>
        <v>9553.0291143275554</v>
      </c>
      <c r="L85" s="40"/>
      <c r="M85" s="4">
        <f>IF(J85="","",(K85/J85)/LOOKUP(RIGHT($D$2,3),定数!$A$6:$A$13,定数!$B$6:$B$13))</f>
        <v>2.0325593860271396</v>
      </c>
      <c r="N85" s="36"/>
      <c r="O85" s="5"/>
      <c r="P85" s="38">
        <v>111.92</v>
      </c>
      <c r="Q85" s="38"/>
      <c r="R85" s="41">
        <f>IF(P85="","",T85*M85*LOOKUP(RIGHT($D$2,3),定数!$A$6:$A$13,定数!$B$6:$B$13))</f>
        <v>12195.356316163012</v>
      </c>
      <c r="S85" s="41"/>
      <c r="T85" s="42">
        <f t="shared" si="11"/>
        <v>60.000000000000853</v>
      </c>
      <c r="U85" s="42"/>
      <c r="V85" t="str">
        <f t="shared" si="10"/>
        <v/>
      </c>
      <c r="W85">
        <f t="shared" si="10"/>
        <v>0</v>
      </c>
      <c r="X85" s="29">
        <f t="shared" si="12"/>
        <v>318434.30381091853</v>
      </c>
      <c r="Y85" s="30">
        <f t="shared" si="13"/>
        <v>0</v>
      </c>
    </row>
    <row r="86" spans="2:25" ht="15">
      <c r="B86" s="36">
        <v>78</v>
      </c>
      <c r="C86" s="37">
        <f t="shared" si="8"/>
        <v>330629.66012708156</v>
      </c>
      <c r="D86" s="37"/>
      <c r="E86" s="36"/>
      <c r="F86" s="5">
        <v>43683</v>
      </c>
      <c r="G86" s="36" t="s">
        <v>45</v>
      </c>
      <c r="H86" s="38">
        <v>111.18</v>
      </c>
      <c r="I86" s="38"/>
      <c r="J86" s="36">
        <v>33</v>
      </c>
      <c r="K86" s="39">
        <f t="shared" si="9"/>
        <v>9918.8898038124462</v>
      </c>
      <c r="L86" s="40"/>
      <c r="M86" s="4">
        <f>IF(J86="","",(K86/J86)/LOOKUP(RIGHT($D$2,3),定数!$A$6:$A$13,定数!$B$6:$B$13))</f>
        <v>3.0057241829734687</v>
      </c>
      <c r="N86" s="36"/>
      <c r="O86" s="5"/>
      <c r="P86" s="38">
        <v>110.78</v>
      </c>
      <c r="Q86" s="38"/>
      <c r="R86" s="41">
        <f>IF(P86="","",T86*M86*LOOKUP(RIGHT($D$2,3),定数!$A$6:$A$13,定数!$B$6:$B$13))</f>
        <v>12022.896731894045</v>
      </c>
      <c r="S86" s="41"/>
      <c r="T86" s="42">
        <f t="shared" si="11"/>
        <v>40.000000000000568</v>
      </c>
      <c r="U86" s="42"/>
      <c r="V86" t="str">
        <f t="shared" si="10"/>
        <v/>
      </c>
      <c r="W86">
        <f t="shared" si="10"/>
        <v>0</v>
      </c>
      <c r="X86" s="29">
        <f t="shared" si="12"/>
        <v>330629.66012708156</v>
      </c>
      <c r="Y86" s="30">
        <f t="shared" si="13"/>
        <v>0</v>
      </c>
    </row>
    <row r="87" spans="2:25" ht="15">
      <c r="B87" s="36">
        <v>79</v>
      </c>
      <c r="C87" s="37">
        <f t="shared" si="8"/>
        <v>342652.55685897561</v>
      </c>
      <c r="D87" s="37"/>
      <c r="E87" s="36"/>
      <c r="F87" s="5">
        <v>43686</v>
      </c>
      <c r="G87" s="36" t="s">
        <v>45</v>
      </c>
      <c r="H87" s="38">
        <v>110.73</v>
      </c>
      <c r="I87" s="38"/>
      <c r="J87" s="36">
        <v>44</v>
      </c>
      <c r="K87" s="39">
        <f t="shared" si="9"/>
        <v>10279.576705769268</v>
      </c>
      <c r="L87" s="40"/>
      <c r="M87" s="4">
        <f>IF(J87="","",(K87/J87)/LOOKUP(RIGHT($D$2,3),定数!$A$6:$A$13,定数!$B$6:$B$13))</f>
        <v>2.3362674331293793</v>
      </c>
      <c r="N87" s="36"/>
      <c r="O87" s="5"/>
      <c r="P87" s="38">
        <v>110.19</v>
      </c>
      <c r="Q87" s="38"/>
      <c r="R87" s="41">
        <f>IF(P87="","",T87*M87*LOOKUP(RIGHT($D$2,3),定数!$A$6:$A$13,定数!$B$6:$B$13))</f>
        <v>12615.844138898794</v>
      </c>
      <c r="S87" s="41"/>
      <c r="T87" s="42">
        <f t="shared" si="11"/>
        <v>54.000000000000625</v>
      </c>
      <c r="U87" s="42"/>
      <c r="V87" t="str">
        <f t="shared" si="10"/>
        <v/>
      </c>
      <c r="W87">
        <f t="shared" si="10"/>
        <v>0</v>
      </c>
      <c r="X87" s="29">
        <f t="shared" si="12"/>
        <v>342652.55685897561</v>
      </c>
      <c r="Y87" s="30">
        <f t="shared" si="13"/>
        <v>0</v>
      </c>
    </row>
    <row r="88" spans="2:25" ht="15">
      <c r="B88" s="36">
        <v>80</v>
      </c>
      <c r="C88" s="37">
        <f t="shared" si="8"/>
        <v>355268.40099787439</v>
      </c>
      <c r="D88" s="37"/>
      <c r="E88" s="36"/>
      <c r="F88" s="5">
        <v>43720</v>
      </c>
      <c r="G88" s="36" t="s">
        <v>44</v>
      </c>
      <c r="H88" s="38">
        <v>111.55</v>
      </c>
      <c r="I88" s="38"/>
      <c r="J88" s="36">
        <v>34</v>
      </c>
      <c r="K88" s="39">
        <f t="shared" si="9"/>
        <v>10658.052029936231</v>
      </c>
      <c r="L88" s="40"/>
      <c r="M88" s="4">
        <f>IF(J88="","",(K88/J88)/LOOKUP(RIGHT($D$2,3),定数!$A$6:$A$13,定数!$B$6:$B$13))</f>
        <v>3.1347211852753616</v>
      </c>
      <c r="N88" s="36"/>
      <c r="O88" s="5"/>
      <c r="P88" s="38">
        <v>111.97</v>
      </c>
      <c r="Q88" s="38"/>
      <c r="R88" s="41">
        <f>IF(P88="","",T88*M88*LOOKUP(RIGHT($D$2,3),定数!$A$6:$A$13,定数!$B$6:$B$13))</f>
        <v>13165.828978156571</v>
      </c>
      <c r="S88" s="41"/>
      <c r="T88" s="42">
        <f t="shared" si="11"/>
        <v>42.000000000000171</v>
      </c>
      <c r="U88" s="42"/>
      <c r="V88" t="str">
        <f t="shared" si="10"/>
        <v/>
      </c>
      <c r="W88">
        <f t="shared" si="10"/>
        <v>0</v>
      </c>
      <c r="X88" s="29">
        <f t="shared" si="12"/>
        <v>355268.40099787439</v>
      </c>
      <c r="Y88" s="30">
        <f t="shared" si="13"/>
        <v>0</v>
      </c>
    </row>
    <row r="89" spans="2:25" ht="15">
      <c r="B89" s="36">
        <v>81</v>
      </c>
      <c r="C89" s="37">
        <f t="shared" si="8"/>
        <v>368434.22997603094</v>
      </c>
      <c r="D89" s="37"/>
      <c r="E89" s="36"/>
      <c r="F89" s="5">
        <v>43725</v>
      </c>
      <c r="G89" s="36" t="s">
        <v>44</v>
      </c>
      <c r="H89" s="38">
        <v>112.11</v>
      </c>
      <c r="I89" s="38"/>
      <c r="J89" s="36">
        <v>43</v>
      </c>
      <c r="K89" s="39">
        <f t="shared" si="9"/>
        <v>11053.026899280927</v>
      </c>
      <c r="L89" s="40"/>
      <c r="M89" s="4">
        <f>IF(J89="","",(K89/J89)/LOOKUP(RIGHT($D$2,3),定数!$A$6:$A$13,定数!$B$6:$B$13))</f>
        <v>2.5704713719257968</v>
      </c>
      <c r="N89" s="36"/>
      <c r="O89" s="5"/>
      <c r="P89" s="38">
        <v>112.65</v>
      </c>
      <c r="Q89" s="38"/>
      <c r="R89" s="41">
        <f>IF(P89="","",T89*M89*LOOKUP(RIGHT($D$2,3),定数!$A$6:$A$13,定数!$B$6:$B$13))</f>
        <v>13880.545408399465</v>
      </c>
      <c r="S89" s="41"/>
      <c r="T89" s="42">
        <f t="shared" si="11"/>
        <v>54.000000000000625</v>
      </c>
      <c r="U89" s="42"/>
      <c r="V89" t="str">
        <f t="shared" si="10"/>
        <v/>
      </c>
      <c r="W89">
        <f t="shared" si="10"/>
        <v>0</v>
      </c>
      <c r="X89" s="29">
        <f t="shared" si="12"/>
        <v>368434.22997603094</v>
      </c>
      <c r="Y89" s="30">
        <f t="shared" si="13"/>
        <v>0</v>
      </c>
    </row>
    <row r="90" spans="2:25" ht="15">
      <c r="B90" s="36">
        <v>82</v>
      </c>
      <c r="C90" s="37">
        <f t="shared" si="8"/>
        <v>382314.77538443042</v>
      </c>
      <c r="D90" s="37"/>
      <c r="E90" s="36"/>
      <c r="F90" s="5">
        <v>43729</v>
      </c>
      <c r="G90" s="36" t="s">
        <v>44</v>
      </c>
      <c r="H90" s="38">
        <v>112.65</v>
      </c>
      <c r="I90" s="38"/>
      <c r="J90" s="36">
        <v>24</v>
      </c>
      <c r="K90" s="39">
        <f t="shared" si="9"/>
        <v>11469.443261532911</v>
      </c>
      <c r="L90" s="40"/>
      <c r="M90" s="4">
        <f>IF(J90="","",(K90/J90)/LOOKUP(RIGHT($D$2,3),定数!$A$6:$A$13,定数!$B$6:$B$13))</f>
        <v>4.7789346923053797</v>
      </c>
      <c r="N90" s="36"/>
      <c r="O90" s="5"/>
      <c r="P90" s="38">
        <v>112.94</v>
      </c>
      <c r="Q90" s="38"/>
      <c r="R90" s="41">
        <f>IF(P90="","",T90*M90*LOOKUP(RIGHT($D$2,3),定数!$A$6:$A$13,定数!$B$6:$B$13))</f>
        <v>13858.91060768522</v>
      </c>
      <c r="S90" s="41"/>
      <c r="T90" s="42">
        <f t="shared" si="11"/>
        <v>28.999999999999204</v>
      </c>
      <c r="U90" s="42"/>
      <c r="V90" t="str">
        <f t="shared" si="10"/>
        <v/>
      </c>
      <c r="W90">
        <f t="shared" si="10"/>
        <v>0</v>
      </c>
      <c r="X90" s="29">
        <f t="shared" si="12"/>
        <v>382314.77538443042</v>
      </c>
      <c r="Y90" s="30">
        <f t="shared" si="13"/>
        <v>0</v>
      </c>
    </row>
    <row r="91" spans="2:25" ht="15">
      <c r="B91" s="36">
        <v>83</v>
      </c>
      <c r="C91" s="37">
        <f t="shared" si="8"/>
        <v>396173.68599211564</v>
      </c>
      <c r="D91" s="37"/>
      <c r="E91" s="36"/>
      <c r="F91" s="5">
        <v>43740</v>
      </c>
      <c r="G91" s="36" t="s">
        <v>44</v>
      </c>
      <c r="H91" s="38">
        <v>114.06</v>
      </c>
      <c r="I91" s="38"/>
      <c r="J91" s="36">
        <v>46</v>
      </c>
      <c r="K91" s="39">
        <f t="shared" si="9"/>
        <v>11885.210579763469</v>
      </c>
      <c r="L91" s="40"/>
      <c r="M91" s="4">
        <f>IF(J91="","",(K91/J91)/LOOKUP(RIGHT($D$2,3),定数!$A$6:$A$13,定数!$B$6:$B$13))</f>
        <v>2.583741430383363</v>
      </c>
      <c r="N91" s="36"/>
      <c r="O91" s="5"/>
      <c r="P91" s="38">
        <v>113.59</v>
      </c>
      <c r="Q91" s="38"/>
      <c r="R91" s="41">
        <f>IF(P91="","",T91*M91*LOOKUP(RIGHT($D$2,3),定数!$A$6:$A$13,定数!$B$6:$B$13))</f>
        <v>-12143.584722801776</v>
      </c>
      <c r="S91" s="41"/>
      <c r="T91" s="42">
        <f t="shared" si="11"/>
        <v>-46.999999999999886</v>
      </c>
      <c r="U91" s="42"/>
      <c r="V91" t="str">
        <f t="shared" ref="V91:W106" si="14">IF(S91&lt;&gt;"",IF(S91&lt;0,1+V90,0),"")</f>
        <v/>
      </c>
      <c r="W91">
        <f t="shared" si="14"/>
        <v>1</v>
      </c>
      <c r="X91" s="29">
        <f t="shared" si="12"/>
        <v>396173.68599211564</v>
      </c>
      <c r="Y91" s="30">
        <f t="shared" si="13"/>
        <v>0</v>
      </c>
    </row>
    <row r="92" spans="2:25" ht="15">
      <c r="B92" s="36">
        <v>84</v>
      </c>
      <c r="C92" s="37">
        <f t="shared" si="8"/>
        <v>384030.10126931389</v>
      </c>
      <c r="D92" s="37"/>
      <c r="E92" s="36"/>
      <c r="F92" s="5">
        <v>43825</v>
      </c>
      <c r="G92" s="36" t="s">
        <v>45</v>
      </c>
      <c r="H92" s="38">
        <v>110.26</v>
      </c>
      <c r="I92" s="38"/>
      <c r="J92" s="36">
        <v>113</v>
      </c>
      <c r="K92" s="39">
        <f t="shared" si="9"/>
        <v>11520.903038079416</v>
      </c>
      <c r="L92" s="40"/>
      <c r="M92" s="4">
        <f>IF(J92="","",(K92/J92)/LOOKUP(RIGHT($D$2,3),定数!$A$6:$A$13,定数!$B$6:$B$13))</f>
        <v>1.019548941422957</v>
      </c>
      <c r="N92" s="36"/>
      <c r="O92" s="5"/>
      <c r="P92" s="38">
        <v>108.83</v>
      </c>
      <c r="Q92" s="38"/>
      <c r="R92" s="41">
        <f>IF(P92="","",T92*M92*LOOKUP(RIGHT($D$2,3),定数!$A$6:$A$13,定数!$B$6:$B$13))</f>
        <v>14579.549862348355</v>
      </c>
      <c r="S92" s="41"/>
      <c r="T92" s="42">
        <f t="shared" si="11"/>
        <v>143.00000000000068</v>
      </c>
      <c r="U92" s="42"/>
      <c r="V92" t="str">
        <f t="shared" si="14"/>
        <v/>
      </c>
      <c r="W92">
        <f t="shared" si="14"/>
        <v>0</v>
      </c>
      <c r="X92" s="29">
        <f t="shared" si="12"/>
        <v>396173.68599211564</v>
      </c>
      <c r="Y92" s="30">
        <f t="shared" si="13"/>
        <v>3.0652173913043312E-2</v>
      </c>
    </row>
    <row r="93" spans="2:25" ht="15">
      <c r="B93" s="36">
        <v>85</v>
      </c>
      <c r="C93" s="37">
        <f t="shared" si="8"/>
        <v>398609.65113166225</v>
      </c>
      <c r="D93" s="37"/>
      <c r="E93" s="36">
        <v>2019</v>
      </c>
      <c r="F93" s="5">
        <v>43502</v>
      </c>
      <c r="G93" s="36" t="s">
        <v>44</v>
      </c>
      <c r="H93" s="38">
        <v>110.04</v>
      </c>
      <c r="I93" s="38"/>
      <c r="J93" s="36">
        <v>40</v>
      </c>
      <c r="K93" s="39">
        <f t="shared" si="9"/>
        <v>11958.289533949866</v>
      </c>
      <c r="L93" s="40"/>
      <c r="M93" s="4">
        <f>IF(J93="","",(K93/J93)/LOOKUP(RIGHT($D$2,3),定数!$A$6:$A$13,定数!$B$6:$B$13))</f>
        <v>2.9895723834874666</v>
      </c>
      <c r="N93" s="36"/>
      <c r="O93" s="5"/>
      <c r="P93" s="38">
        <v>109.63</v>
      </c>
      <c r="Q93" s="38"/>
      <c r="R93" s="41">
        <f>IF(P93="","",T93*M93*LOOKUP(RIGHT($D$2,3),定数!$A$6:$A$13,定数!$B$6:$B$13))</f>
        <v>-12257.246772298935</v>
      </c>
      <c r="S93" s="41"/>
      <c r="T93" s="42">
        <f t="shared" si="11"/>
        <v>-41.00000000000108</v>
      </c>
      <c r="U93" s="42"/>
      <c r="V93" t="str">
        <f t="shared" si="14"/>
        <v/>
      </c>
      <c r="W93">
        <f t="shared" si="14"/>
        <v>1</v>
      </c>
      <c r="X93" s="29">
        <f t="shared" si="12"/>
        <v>398609.65113166225</v>
      </c>
      <c r="Y93" s="30">
        <f t="shared" si="13"/>
        <v>0</v>
      </c>
    </row>
    <row r="94" spans="2:25" ht="15">
      <c r="B94" s="36">
        <v>86</v>
      </c>
      <c r="C94" s="37">
        <f t="shared" si="8"/>
        <v>386352.40435936331</v>
      </c>
      <c r="D94" s="37"/>
      <c r="E94" s="36"/>
      <c r="F94" s="5">
        <v>43595</v>
      </c>
      <c r="G94" s="36" t="s">
        <v>45</v>
      </c>
      <c r="H94" s="38">
        <v>109.45</v>
      </c>
      <c r="I94" s="38"/>
      <c r="J94" s="36">
        <v>57</v>
      </c>
      <c r="K94" s="39">
        <f t="shared" si="9"/>
        <v>11590.572130780898</v>
      </c>
      <c r="L94" s="40"/>
      <c r="M94" s="4">
        <f>IF(J94="","",(K94/J94)/LOOKUP(RIGHT($D$2,3),定数!$A$6:$A$13,定数!$B$6:$B$13))</f>
        <v>2.0334337071545434</v>
      </c>
      <c r="N94" s="36"/>
      <c r="O94" s="5"/>
      <c r="P94" s="38">
        <v>110.04</v>
      </c>
      <c r="Q94" s="38"/>
      <c r="R94" s="41">
        <f>IF(P94="","",T94*M94*LOOKUP(RIGHT($D$2,3),定数!$A$6:$A$13,定数!$B$6:$B$13))</f>
        <v>-11997.258872211876</v>
      </c>
      <c r="S94" s="41"/>
      <c r="T94" s="42">
        <f t="shared" si="11"/>
        <v>-59.000000000000341</v>
      </c>
      <c r="U94" s="42"/>
      <c r="V94" t="str">
        <f t="shared" si="14"/>
        <v/>
      </c>
      <c r="W94">
        <f t="shared" si="14"/>
        <v>2</v>
      </c>
      <c r="X94" s="29">
        <f t="shared" si="12"/>
        <v>398609.65113166225</v>
      </c>
      <c r="Y94" s="30">
        <f t="shared" si="13"/>
        <v>3.0750000000000832E-2</v>
      </c>
    </row>
    <row r="95" spans="2:25" ht="15">
      <c r="B95" s="36">
        <v>87</v>
      </c>
      <c r="C95" s="37">
        <f t="shared" si="8"/>
        <v>374355.14548715146</v>
      </c>
      <c r="D95" s="37"/>
      <c r="E95" s="36">
        <v>2010</v>
      </c>
      <c r="F95" s="5">
        <v>43469</v>
      </c>
      <c r="G95" s="36" t="s">
        <v>44</v>
      </c>
      <c r="H95" s="38">
        <v>92.92</v>
      </c>
      <c r="I95" s="38"/>
      <c r="J95" s="36">
        <v>73</v>
      </c>
      <c r="K95" s="39">
        <f t="shared" si="9"/>
        <v>11230.654364614544</v>
      </c>
      <c r="L95" s="40"/>
      <c r="M95" s="4">
        <f>IF(J95="","",(K95/J95)/LOOKUP(RIGHT($D$2,3),定数!$A$6:$A$13,定数!$B$6:$B$13))</f>
        <v>1.5384458033718553</v>
      </c>
      <c r="N95" s="36"/>
      <c r="O95" s="5"/>
      <c r="P95" s="38">
        <v>92.17</v>
      </c>
      <c r="Q95" s="38"/>
      <c r="R95" s="41">
        <f>IF(P95="","",T95*M95*LOOKUP(RIGHT($D$2,3),定数!$A$6:$A$13,定数!$B$6:$B$13))</f>
        <v>-11538.343525288914</v>
      </c>
      <c r="S95" s="41"/>
      <c r="T95" s="42">
        <f t="shared" si="11"/>
        <v>-75</v>
      </c>
      <c r="U95" s="42"/>
      <c r="V95" t="str">
        <f t="shared" si="14"/>
        <v/>
      </c>
      <c r="W95">
        <f t="shared" si="14"/>
        <v>3</v>
      </c>
      <c r="X95" s="29">
        <f t="shared" si="12"/>
        <v>398609.65113166225</v>
      </c>
      <c r="Y95" s="30">
        <f t="shared" si="13"/>
        <v>6.084776315789564E-2</v>
      </c>
    </row>
    <row r="96" spans="2:25" ht="15">
      <c r="B96" s="36">
        <v>88</v>
      </c>
      <c r="C96" s="37">
        <f t="shared" si="8"/>
        <v>362816.80196186254</v>
      </c>
      <c r="D96" s="37"/>
      <c r="E96" s="36"/>
      <c r="F96" s="5">
        <v>43491</v>
      </c>
      <c r="G96" s="36" t="s">
        <v>45</v>
      </c>
      <c r="H96" s="38">
        <v>89.93</v>
      </c>
      <c r="I96" s="38"/>
      <c r="J96" s="36">
        <v>61</v>
      </c>
      <c r="K96" s="39">
        <f t="shared" si="9"/>
        <v>10884.504058855875</v>
      </c>
      <c r="L96" s="40"/>
      <c r="M96" s="4">
        <f>IF(J96="","",(K96/J96)/LOOKUP(RIGHT($D$2,3),定数!$A$6:$A$13,定数!$B$6:$B$13))</f>
        <v>1.784344927681291</v>
      </c>
      <c r="N96" s="36"/>
      <c r="O96" s="5"/>
      <c r="P96" s="38">
        <v>89.17</v>
      </c>
      <c r="Q96" s="38"/>
      <c r="R96" s="41">
        <f>IF(P96="","",T96*M96*LOOKUP(RIGHT($D$2,3),定数!$A$6:$A$13,定数!$B$6:$B$13))</f>
        <v>13561.021450377903</v>
      </c>
      <c r="S96" s="41"/>
      <c r="T96" s="42">
        <f t="shared" si="11"/>
        <v>76.000000000000512</v>
      </c>
      <c r="U96" s="42"/>
      <c r="V96" t="str">
        <f t="shared" si="14"/>
        <v/>
      </c>
      <c r="W96">
        <f t="shared" si="14"/>
        <v>0</v>
      </c>
      <c r="X96" s="29">
        <f t="shared" si="12"/>
        <v>398609.65113166225</v>
      </c>
      <c r="Y96" s="30">
        <f t="shared" si="13"/>
        <v>8.9794236211248157E-2</v>
      </c>
    </row>
    <row r="97" spans="2:25" ht="15">
      <c r="B97" s="36">
        <v>89</v>
      </c>
      <c r="C97" s="37">
        <f t="shared" si="8"/>
        <v>376377.82341224042</v>
      </c>
      <c r="D97" s="37"/>
      <c r="E97" s="36"/>
      <c r="F97" s="5">
        <v>43553</v>
      </c>
      <c r="G97" s="36" t="s">
        <v>44</v>
      </c>
      <c r="H97" s="38">
        <v>92.7</v>
      </c>
      <c r="I97" s="38"/>
      <c r="J97" s="36">
        <v>55</v>
      </c>
      <c r="K97" s="39">
        <f t="shared" si="9"/>
        <v>11291.334702367212</v>
      </c>
      <c r="L97" s="40"/>
      <c r="M97" s="4">
        <f>IF(J97="","",(K97/J97)/LOOKUP(RIGHT($D$2,3),定数!$A$6:$A$13,定数!$B$6:$B$13))</f>
        <v>2.0529699458849477</v>
      </c>
      <c r="N97" s="36"/>
      <c r="O97" s="5"/>
      <c r="P97" s="38">
        <v>93.4</v>
      </c>
      <c r="Q97" s="38"/>
      <c r="R97" s="41">
        <f>IF(P97="","",T97*M97*LOOKUP(RIGHT($D$2,3),定数!$A$6:$A$13,定数!$B$6:$B$13))</f>
        <v>14370.789621194692</v>
      </c>
      <c r="S97" s="41"/>
      <c r="T97" s="42">
        <f t="shared" si="11"/>
        <v>70.000000000000284</v>
      </c>
      <c r="U97" s="42"/>
      <c r="V97" t="str">
        <f t="shared" si="14"/>
        <v/>
      </c>
      <c r="W97">
        <f t="shared" si="14"/>
        <v>0</v>
      </c>
      <c r="X97" s="29">
        <f t="shared" si="12"/>
        <v>398609.65113166225</v>
      </c>
      <c r="Y97" s="30">
        <f t="shared" si="13"/>
        <v>5.5773430613897945E-2</v>
      </c>
    </row>
    <row r="98" spans="2:25" ht="15">
      <c r="B98" s="36">
        <v>90</v>
      </c>
      <c r="C98" s="37">
        <f t="shared" si="8"/>
        <v>390748.61303343513</v>
      </c>
      <c r="D98" s="37"/>
      <c r="E98" s="36"/>
      <c r="F98" s="5">
        <v>43602</v>
      </c>
      <c r="G98" s="36" t="s">
        <v>45</v>
      </c>
      <c r="H98" s="38">
        <v>91.82</v>
      </c>
      <c r="I98" s="38"/>
      <c r="J98" s="36">
        <v>82</v>
      </c>
      <c r="K98" s="39">
        <f t="shared" si="9"/>
        <v>11722.458391003054</v>
      </c>
      <c r="L98" s="40"/>
      <c r="M98" s="4">
        <f>IF(J98="","",(K98/J98)/LOOKUP(RIGHT($D$2,3),定数!$A$6:$A$13,定数!$B$6:$B$13))</f>
        <v>1.4295680964637869</v>
      </c>
      <c r="N98" s="36"/>
      <c r="O98" s="5"/>
      <c r="P98" s="38">
        <v>90.79</v>
      </c>
      <c r="Q98" s="38"/>
      <c r="R98" s="41">
        <f>IF(P98="","",T98*M98*LOOKUP(RIGHT($D$2,3),定数!$A$6:$A$13,定数!$B$6:$B$13))</f>
        <v>14724.551393576818</v>
      </c>
      <c r="S98" s="41"/>
      <c r="T98" s="42">
        <f t="shared" si="11"/>
        <v>102.99999999999869</v>
      </c>
      <c r="U98" s="42"/>
      <c r="V98" t="str">
        <f t="shared" si="14"/>
        <v/>
      </c>
      <c r="W98">
        <f t="shared" si="14"/>
        <v>0</v>
      </c>
      <c r="X98" s="29">
        <f t="shared" si="12"/>
        <v>398609.65113166225</v>
      </c>
      <c r="Y98" s="30">
        <f t="shared" si="13"/>
        <v>1.9721143419155651E-2</v>
      </c>
    </row>
    <row r="99" spans="2:25" ht="15">
      <c r="B99" s="36">
        <v>91</v>
      </c>
      <c r="C99" s="37">
        <f t="shared" si="8"/>
        <v>405473.16442701197</v>
      </c>
      <c r="D99" s="37"/>
      <c r="E99" s="36"/>
      <c r="F99" s="5">
        <v>43609</v>
      </c>
      <c r="G99" s="36" t="s">
        <v>45</v>
      </c>
      <c r="H99" s="38">
        <v>89.92</v>
      </c>
      <c r="I99" s="38"/>
      <c r="J99" s="36">
        <v>62</v>
      </c>
      <c r="K99" s="39">
        <f t="shared" si="9"/>
        <v>12164.194932810358</v>
      </c>
      <c r="L99" s="40"/>
      <c r="M99" s="4">
        <f>IF(J99="","",(K99/J99)/LOOKUP(RIGHT($D$2,3),定数!$A$6:$A$13,定数!$B$6:$B$13))</f>
        <v>1.9619669246468319</v>
      </c>
      <c r="N99" s="36"/>
      <c r="O99" s="5"/>
      <c r="P99" s="38">
        <v>90.54</v>
      </c>
      <c r="Q99" s="38"/>
      <c r="R99" s="41">
        <f>IF(P99="","",T99*M99*LOOKUP(RIGHT($D$2,3),定数!$A$6:$A$13,定数!$B$6:$B$13))</f>
        <v>-12164.194932810447</v>
      </c>
      <c r="S99" s="41"/>
      <c r="T99" s="42">
        <f t="shared" si="11"/>
        <v>-62.000000000000455</v>
      </c>
      <c r="U99" s="42"/>
      <c r="V99" t="str">
        <f t="shared" si="14"/>
        <v/>
      </c>
      <c r="W99">
        <f t="shared" si="14"/>
        <v>1</v>
      </c>
      <c r="X99" s="29">
        <f t="shared" si="12"/>
        <v>405473.16442701197</v>
      </c>
      <c r="Y99" s="30">
        <f t="shared" si="13"/>
        <v>0</v>
      </c>
    </row>
    <row r="100" spans="2:25" ht="15">
      <c r="B100" s="36">
        <v>92</v>
      </c>
      <c r="C100" s="37">
        <f t="shared" si="8"/>
        <v>393308.96949420153</v>
      </c>
      <c r="D100" s="37"/>
      <c r="E100" s="36"/>
      <c r="F100" s="5">
        <v>43644</v>
      </c>
      <c r="G100" s="36" t="s">
        <v>45</v>
      </c>
      <c r="H100" s="38">
        <v>89.04</v>
      </c>
      <c r="I100" s="38"/>
      <c r="J100" s="36">
        <v>42</v>
      </c>
      <c r="K100" s="39">
        <f t="shared" si="9"/>
        <v>11799.269084826046</v>
      </c>
      <c r="L100" s="40"/>
      <c r="M100" s="4">
        <f>IF(J100="","",(K100/J100)/LOOKUP(RIGHT($D$2,3),定数!$A$6:$A$13,定数!$B$6:$B$13))</f>
        <v>2.8093497821014397</v>
      </c>
      <c r="N100" s="36"/>
      <c r="O100" s="5"/>
      <c r="P100" s="38">
        <v>88.52</v>
      </c>
      <c r="Q100" s="38"/>
      <c r="R100" s="41">
        <f>IF(P100="","",T100*M100*LOOKUP(RIGHT($D$2,3),定数!$A$6:$A$13,定数!$B$6:$B$13))</f>
        <v>14608.618866927773</v>
      </c>
      <c r="S100" s="41"/>
      <c r="T100" s="42">
        <f t="shared" si="11"/>
        <v>52.000000000001023</v>
      </c>
      <c r="U100" s="42"/>
      <c r="V100" t="str">
        <f t="shared" si="14"/>
        <v/>
      </c>
      <c r="W100">
        <f t="shared" si="14"/>
        <v>0</v>
      </c>
      <c r="X100" s="29">
        <f t="shared" si="12"/>
        <v>405473.16442701197</v>
      </c>
      <c r="Y100" s="30">
        <f t="shared" si="13"/>
        <v>3.0000000000000249E-2</v>
      </c>
    </row>
    <row r="101" spans="2:25" ht="15">
      <c r="B101" s="36">
        <v>93</v>
      </c>
      <c r="C101" s="37">
        <f t="shared" si="8"/>
        <v>407917.58836112928</v>
      </c>
      <c r="D101" s="37"/>
      <c r="E101" s="36"/>
      <c r="F101" s="5">
        <v>43652</v>
      </c>
      <c r="G101" s="36" t="s">
        <v>45</v>
      </c>
      <c r="H101" s="38">
        <v>87.37</v>
      </c>
      <c r="I101" s="38"/>
      <c r="J101" s="36">
        <v>60</v>
      </c>
      <c r="K101" s="39">
        <f t="shared" si="9"/>
        <v>12237.527650833877</v>
      </c>
      <c r="L101" s="40"/>
      <c r="M101" s="4">
        <f>IF(J101="","",(K101/J101)/LOOKUP(RIGHT($D$2,3),定数!$A$6:$A$13,定数!$B$6:$B$13))</f>
        <v>2.0395879418056464</v>
      </c>
      <c r="N101" s="36"/>
      <c r="O101" s="5"/>
      <c r="P101" s="38">
        <v>87.98</v>
      </c>
      <c r="Q101" s="38"/>
      <c r="R101" s="41">
        <f>IF(P101="","",T101*M101*LOOKUP(RIGHT($D$2,3),定数!$A$6:$A$13,定数!$B$6:$B$13))</f>
        <v>-12441.486445014431</v>
      </c>
      <c r="S101" s="41"/>
      <c r="T101" s="42">
        <f t="shared" si="11"/>
        <v>-60.999999999999943</v>
      </c>
      <c r="U101" s="42"/>
      <c r="V101" t="str">
        <f t="shared" si="14"/>
        <v/>
      </c>
      <c r="W101">
        <f t="shared" si="14"/>
        <v>1</v>
      </c>
      <c r="X101" s="29">
        <f t="shared" si="12"/>
        <v>407917.58836112928</v>
      </c>
      <c r="Y101" s="30">
        <f t="shared" si="13"/>
        <v>0</v>
      </c>
    </row>
    <row r="102" spans="2:25" ht="15">
      <c r="B102" s="36">
        <v>94</v>
      </c>
      <c r="C102" s="37">
        <f t="shared" si="8"/>
        <v>395476.10191611486</v>
      </c>
      <c r="D102" s="37"/>
      <c r="E102" s="36"/>
      <c r="F102" s="5">
        <v>43665</v>
      </c>
      <c r="G102" s="36" t="s">
        <v>45</v>
      </c>
      <c r="H102" s="38">
        <v>86.71</v>
      </c>
      <c r="I102" s="38"/>
      <c r="J102" s="36">
        <v>18</v>
      </c>
      <c r="K102" s="39">
        <f t="shared" si="9"/>
        <v>11864.283057483446</v>
      </c>
      <c r="L102" s="40"/>
      <c r="M102" s="4">
        <f>IF(J102="","",(K102/J102)/LOOKUP(RIGHT($D$2,3),定数!$A$6:$A$13,定数!$B$6:$B$13))</f>
        <v>6.5912683652685811</v>
      </c>
      <c r="N102" s="36"/>
      <c r="O102" s="5"/>
      <c r="P102" s="38">
        <v>86.49</v>
      </c>
      <c r="Q102" s="38"/>
      <c r="R102" s="41">
        <f>IF(P102="","",T102*M102*LOOKUP(RIGHT($D$2,3),定数!$A$6:$A$13,定数!$B$6:$B$13))</f>
        <v>14500.790403590803</v>
      </c>
      <c r="S102" s="41"/>
      <c r="T102" s="42">
        <f t="shared" si="11"/>
        <v>21.999999999999886</v>
      </c>
      <c r="U102" s="42"/>
      <c r="V102" t="str">
        <f t="shared" si="14"/>
        <v/>
      </c>
      <c r="W102">
        <f t="shared" si="14"/>
        <v>0</v>
      </c>
      <c r="X102" s="29">
        <f t="shared" si="12"/>
        <v>407917.58836112928</v>
      </c>
      <c r="Y102" s="30">
        <f t="shared" si="13"/>
        <v>3.0499999999999972E-2</v>
      </c>
    </row>
    <row r="103" spans="2:25" ht="15">
      <c r="B103" s="36">
        <v>95</v>
      </c>
      <c r="C103" s="37">
        <f t="shared" si="8"/>
        <v>409976.89231970569</v>
      </c>
      <c r="D103" s="37"/>
      <c r="E103" s="36"/>
      <c r="F103" s="5">
        <v>43681</v>
      </c>
      <c r="G103" s="36" t="s">
        <v>45</v>
      </c>
      <c r="H103" s="38">
        <v>85.35</v>
      </c>
      <c r="I103" s="38"/>
      <c r="J103" s="36">
        <v>100</v>
      </c>
      <c r="K103" s="39">
        <f t="shared" si="9"/>
        <v>12299.30676959117</v>
      </c>
      <c r="L103" s="40"/>
      <c r="M103" s="4">
        <f>IF(J103="","",(K103/J103)/LOOKUP(RIGHT($D$2,3),定数!$A$6:$A$13,定数!$B$6:$B$13))</f>
        <v>1.229930676959117</v>
      </c>
      <c r="N103" s="36"/>
      <c r="O103" s="5"/>
      <c r="P103" s="38">
        <v>84.09</v>
      </c>
      <c r="Q103" s="38"/>
      <c r="R103" s="41">
        <f>IF(P103="","",T103*M103*LOOKUP(RIGHT($D$2,3),定数!$A$6:$A$13,定数!$B$6:$B$13))</f>
        <v>15497.12652968476</v>
      </c>
      <c r="S103" s="41"/>
      <c r="T103" s="42">
        <f t="shared" si="11"/>
        <v>125.99999999999909</v>
      </c>
      <c r="U103" s="42"/>
      <c r="V103" t="str">
        <f t="shared" si="14"/>
        <v/>
      </c>
      <c r="W103">
        <f t="shared" si="14"/>
        <v>0</v>
      </c>
      <c r="X103" s="29">
        <f t="shared" si="12"/>
        <v>409976.89231970569</v>
      </c>
      <c r="Y103" s="30">
        <f t="shared" si="13"/>
        <v>0</v>
      </c>
    </row>
    <row r="104" spans="2:25" ht="15">
      <c r="B104" s="36">
        <v>96</v>
      </c>
      <c r="C104" s="37">
        <f t="shared" si="8"/>
        <v>425474.01884939044</v>
      </c>
      <c r="D104" s="37"/>
      <c r="E104" s="36"/>
      <c r="F104" s="5">
        <v>43683</v>
      </c>
      <c r="G104" s="36" t="s">
        <v>45</v>
      </c>
      <c r="H104" s="38">
        <v>85.69</v>
      </c>
      <c r="I104" s="38"/>
      <c r="J104" s="36">
        <v>46</v>
      </c>
      <c r="K104" s="39">
        <f t="shared" si="9"/>
        <v>12764.220565481713</v>
      </c>
      <c r="L104" s="40"/>
      <c r="M104" s="4">
        <f>IF(J104="","",(K104/J104)/LOOKUP(RIGHT($D$2,3),定数!$A$6:$A$13,定数!$B$6:$B$13))</f>
        <v>2.774830557713416</v>
      </c>
      <c r="N104" s="36"/>
      <c r="O104" s="5"/>
      <c r="P104" s="38">
        <v>85.11</v>
      </c>
      <c r="Q104" s="38"/>
      <c r="R104" s="41">
        <f>IF(P104="","",T104*M104*LOOKUP(RIGHT($D$2,3),定数!$A$6:$A$13,定数!$B$6:$B$13))</f>
        <v>16094.017234737765</v>
      </c>
      <c r="S104" s="41"/>
      <c r="T104" s="42">
        <f t="shared" si="11"/>
        <v>57.999999999999829</v>
      </c>
      <c r="U104" s="42"/>
      <c r="V104" t="str">
        <f t="shared" si="14"/>
        <v/>
      </c>
      <c r="W104">
        <f t="shared" si="14"/>
        <v>0</v>
      </c>
      <c r="X104" s="29">
        <f t="shared" si="12"/>
        <v>425474.01884939044</v>
      </c>
      <c r="Y104" s="30">
        <f t="shared" si="13"/>
        <v>0</v>
      </c>
    </row>
    <row r="105" spans="2:25" ht="15">
      <c r="B105" s="36">
        <v>97</v>
      </c>
      <c r="C105" s="37">
        <f t="shared" si="8"/>
        <v>441568.03608412819</v>
      </c>
      <c r="D105" s="37"/>
      <c r="E105" s="36"/>
      <c r="F105" s="5">
        <v>43702</v>
      </c>
      <c r="G105" s="36" t="s">
        <v>45</v>
      </c>
      <c r="H105" s="38">
        <v>84.42</v>
      </c>
      <c r="I105" s="38"/>
      <c r="J105" s="36">
        <v>38</v>
      </c>
      <c r="K105" s="39">
        <f t="shared" si="9"/>
        <v>13247.041082523845</v>
      </c>
      <c r="L105" s="40"/>
      <c r="M105" s="4">
        <f>IF(J105="","",(K105/J105)/LOOKUP(RIGHT($D$2,3),定数!$A$6:$A$13,定数!$B$6:$B$13))</f>
        <v>3.4860634427694328</v>
      </c>
      <c r="N105" s="36"/>
      <c r="O105" s="5"/>
      <c r="P105" s="38">
        <v>84.82</v>
      </c>
      <c r="Q105" s="38"/>
      <c r="R105" s="41">
        <f>IF(P105="","",T105*M105*LOOKUP(RIGHT($D$2,3),定数!$A$6:$A$13,定数!$B$6:$B$13))</f>
        <v>-13944.253771077434</v>
      </c>
      <c r="S105" s="41"/>
      <c r="T105" s="42">
        <f t="shared" si="11"/>
        <v>-39.999999999999147</v>
      </c>
      <c r="U105" s="42"/>
      <c r="V105" t="str">
        <f t="shared" si="14"/>
        <v/>
      </c>
      <c r="W105">
        <f t="shared" si="14"/>
        <v>1</v>
      </c>
      <c r="X105" s="29">
        <f t="shared" si="12"/>
        <v>441568.03608412819</v>
      </c>
      <c r="Y105" s="30">
        <f t="shared" si="13"/>
        <v>0</v>
      </c>
    </row>
    <row r="106" spans="2:25" ht="15">
      <c r="B106" s="36">
        <v>98</v>
      </c>
      <c r="C106" s="37">
        <f t="shared" si="8"/>
        <v>427623.78231305076</v>
      </c>
      <c r="D106" s="37"/>
      <c r="E106" s="36"/>
      <c r="F106" s="5">
        <v>43717</v>
      </c>
      <c r="G106" s="36" t="s">
        <v>45</v>
      </c>
      <c r="H106" s="38">
        <v>83.69</v>
      </c>
      <c r="I106" s="38"/>
      <c r="J106" s="36">
        <v>31</v>
      </c>
      <c r="K106" s="39">
        <f t="shared" si="9"/>
        <v>12828.713469391523</v>
      </c>
      <c r="L106" s="40"/>
      <c r="M106" s="4">
        <f>IF(J106="","",(K106/J106)/LOOKUP(RIGHT($D$2,3),定数!$A$6:$A$13,定数!$B$6:$B$13))</f>
        <v>4.1382946675456527</v>
      </c>
      <c r="N106" s="36"/>
      <c r="O106" s="5"/>
      <c r="P106" s="38">
        <v>84.01</v>
      </c>
      <c r="Q106" s="38"/>
      <c r="R106" s="41">
        <f>IF(P106="","",T106*M106*LOOKUP(RIGHT($D$2,3),定数!$A$6:$A$13,定数!$B$6:$B$13))</f>
        <v>-13242.542936146396</v>
      </c>
      <c r="S106" s="41"/>
      <c r="T106" s="42">
        <f t="shared" si="11"/>
        <v>-32.000000000000739</v>
      </c>
      <c r="U106" s="42"/>
      <c r="V106" t="str">
        <f t="shared" si="14"/>
        <v/>
      </c>
      <c r="W106">
        <f t="shared" si="14"/>
        <v>2</v>
      </c>
      <c r="X106" s="29">
        <f t="shared" si="12"/>
        <v>441568.03608412819</v>
      </c>
      <c r="Y106" s="30">
        <f t="shared" si="13"/>
        <v>3.1578947368420374E-2</v>
      </c>
    </row>
    <row r="107" spans="2:25" ht="15">
      <c r="B107" s="36">
        <v>99</v>
      </c>
      <c r="C107" s="37">
        <f t="shared" si="8"/>
        <v>414381.23937690438</v>
      </c>
      <c r="D107" s="37"/>
      <c r="E107" s="36"/>
      <c r="F107" s="5">
        <v>43743</v>
      </c>
      <c r="G107" s="36" t="s">
        <v>45</v>
      </c>
      <c r="H107" s="38">
        <v>83.41</v>
      </c>
      <c r="I107" s="38"/>
      <c r="J107" s="36">
        <v>45</v>
      </c>
      <c r="K107" s="39">
        <f t="shared" si="9"/>
        <v>12431.43718130713</v>
      </c>
      <c r="L107" s="40"/>
      <c r="M107" s="4">
        <f>IF(J107="","",(K107/J107)/LOOKUP(RIGHT($D$2,3),定数!$A$6:$A$13,定数!$B$6:$B$13))</f>
        <v>2.7625415958460291</v>
      </c>
      <c r="N107" s="36"/>
      <c r="O107" s="5"/>
      <c r="P107" s="38">
        <v>82.85</v>
      </c>
      <c r="Q107" s="38"/>
      <c r="R107" s="41">
        <f>IF(P107="","",T107*M107*LOOKUP(RIGHT($D$2,3),定数!$A$6:$A$13,定数!$B$6:$B$13))</f>
        <v>15470.232936737826</v>
      </c>
      <c r="S107" s="41"/>
      <c r="T107" s="42">
        <f t="shared" si="11"/>
        <v>56.000000000000227</v>
      </c>
      <c r="U107" s="42"/>
      <c r="V107" t="str">
        <f>IF(S107&lt;&gt;"",IF(S107&lt;0,1+V106,0),"")</f>
        <v/>
      </c>
      <c r="W107">
        <f>IF(T107&lt;&gt;"",IF(T107&lt;0,1+W106,0),"")</f>
        <v>0</v>
      </c>
      <c r="X107" s="29">
        <f t="shared" si="12"/>
        <v>441568.03608412819</v>
      </c>
      <c r="Y107" s="30">
        <f t="shared" si="13"/>
        <v>6.156876061120542E-2</v>
      </c>
    </row>
    <row r="108" spans="2:25" ht="15">
      <c r="B108" s="36">
        <v>100</v>
      </c>
      <c r="C108" s="37">
        <f t="shared" si="8"/>
        <v>429851.47231364221</v>
      </c>
      <c r="D108" s="37"/>
      <c r="E108" s="36"/>
      <c r="F108" s="5">
        <v>43750</v>
      </c>
      <c r="G108" s="36" t="s">
        <v>45</v>
      </c>
      <c r="H108" s="38">
        <v>82</v>
      </c>
      <c r="I108" s="38"/>
      <c r="J108" s="36">
        <v>33</v>
      </c>
      <c r="K108" s="39">
        <f t="shared" si="9"/>
        <v>12895.544169409266</v>
      </c>
      <c r="L108" s="40"/>
      <c r="M108" s="4">
        <f>IF(J108="","",(K108/J108)/LOOKUP(RIGHT($D$2,3),定数!$A$6:$A$13,定数!$B$6:$B$13))</f>
        <v>3.9077406573967473</v>
      </c>
      <c r="N108" s="36"/>
      <c r="O108" s="5"/>
      <c r="P108" s="38">
        <v>81.59</v>
      </c>
      <c r="Q108" s="38"/>
      <c r="R108" s="41">
        <f>IF(P108="","",T108*M108*LOOKUP(RIGHT($D$2,3),定数!$A$6:$A$13,定数!$B$6:$B$13))</f>
        <v>16021.73669532653</v>
      </c>
      <c r="S108" s="41"/>
      <c r="T108" s="42">
        <f t="shared" si="11"/>
        <v>40.999999999999659</v>
      </c>
      <c r="U108" s="42"/>
      <c r="V108" t="str">
        <f>IF(S108&lt;&gt;"",IF(S108&lt;0,1+V107,0),"")</f>
        <v/>
      </c>
      <c r="W108">
        <f>IF(T108&lt;&gt;"",IF(T108&lt;0,1+W107,0),"")</f>
        <v>0</v>
      </c>
      <c r="X108" s="29">
        <f t="shared" si="12"/>
        <v>441568.03608412819</v>
      </c>
      <c r="Y108" s="30">
        <f t="shared" si="13"/>
        <v>2.6533994340690259E-2</v>
      </c>
    </row>
    <row r="109" spans="2:2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H102" activePane="bottomLeft" state="frozen"/>
      <selection pane="bottomLeft" activeCell="R110" sqref="R110"/>
    </sheetView>
  </sheetViews>
  <sheetFormatPr defaultRowHeight="13.5"/>
  <cols>
    <col min="1" max="1" width="2.875" customWidth="1"/>
    <col min="2" max="18" width="6.625" customWidth="1"/>
    <col min="22" max="22" width="10.875" style="16" hidden="1" customWidth="1"/>
    <col min="23" max="23" width="0" hidden="1" customWidth="1"/>
  </cols>
  <sheetData>
    <row r="2" spans="2:25" ht="15">
      <c r="B2" s="55" t="s">
        <v>10</v>
      </c>
      <c r="C2" s="55"/>
      <c r="D2" s="75" t="s">
        <v>11</v>
      </c>
      <c r="E2" s="75"/>
      <c r="F2" s="55" t="s">
        <v>12</v>
      </c>
      <c r="G2" s="55"/>
      <c r="H2" s="71" t="s">
        <v>46</v>
      </c>
      <c r="I2" s="71"/>
      <c r="J2" s="55" t="s">
        <v>14</v>
      </c>
      <c r="K2" s="55"/>
      <c r="L2" s="76">
        <v>100000</v>
      </c>
      <c r="M2" s="75"/>
      <c r="N2" s="55" t="s">
        <v>15</v>
      </c>
      <c r="O2" s="55"/>
      <c r="P2" s="72">
        <f>SUM(L2,D4)</f>
        <v>474516.69222779386</v>
      </c>
      <c r="Q2" s="71"/>
      <c r="R2" s="1"/>
      <c r="S2" s="1"/>
      <c r="T2" s="1"/>
    </row>
    <row r="3" spans="2:25" ht="57" customHeight="1">
      <c r="B3" s="55" t="s">
        <v>16</v>
      </c>
      <c r="C3" s="55"/>
      <c r="D3" s="73" t="s">
        <v>17</v>
      </c>
      <c r="E3" s="73"/>
      <c r="F3" s="73"/>
      <c r="G3" s="73"/>
      <c r="H3" s="73"/>
      <c r="I3" s="73"/>
      <c r="J3" s="55" t="s">
        <v>18</v>
      </c>
      <c r="K3" s="55"/>
      <c r="L3" s="73" t="s">
        <v>47</v>
      </c>
      <c r="M3" s="74"/>
      <c r="N3" s="74"/>
      <c r="O3" s="74"/>
      <c r="P3" s="74"/>
      <c r="Q3" s="74"/>
      <c r="R3" s="1"/>
      <c r="S3" s="1"/>
    </row>
    <row r="4" spans="2:25" ht="15">
      <c r="B4" s="55" t="s">
        <v>20</v>
      </c>
      <c r="C4" s="55"/>
      <c r="D4" s="69">
        <f>SUM($R$9:$S$993)</f>
        <v>374516.69222779386</v>
      </c>
      <c r="E4" s="69"/>
      <c r="F4" s="55" t="s">
        <v>21</v>
      </c>
      <c r="G4" s="55"/>
      <c r="H4" s="70">
        <f>SUM($T$9:$U$108)</f>
        <v>2594.9999999999923</v>
      </c>
      <c r="I4" s="71"/>
      <c r="J4" s="52" t="s">
        <v>48</v>
      </c>
      <c r="K4" s="52"/>
      <c r="L4" s="72">
        <f>MAX($C$9:$D$990)-C9</f>
        <v>364634.46931277745</v>
      </c>
      <c r="M4" s="72"/>
      <c r="N4" s="52" t="s">
        <v>22</v>
      </c>
      <c r="O4" s="52"/>
      <c r="P4" s="53">
        <f>MAX(Y:Y)</f>
        <v>0.20726476028379204</v>
      </c>
      <c r="Q4" s="53"/>
      <c r="R4" s="1"/>
      <c r="S4" s="1"/>
      <c r="T4" s="1"/>
    </row>
    <row r="5" spans="2:25" ht="15">
      <c r="B5" s="34" t="s">
        <v>23</v>
      </c>
      <c r="C5" s="32">
        <f>COUNTIF($R$9:$R$990,"&gt;0")</f>
        <v>53</v>
      </c>
      <c r="D5" s="31" t="s">
        <v>24</v>
      </c>
      <c r="E5" s="12">
        <f>COUNTIF($R$9:$R$990,"&lt;0")</f>
        <v>47</v>
      </c>
      <c r="F5" s="31" t="s">
        <v>25</v>
      </c>
      <c r="G5" s="32">
        <f>COUNTIF($R$9:$R$990,"=0")</f>
        <v>0</v>
      </c>
      <c r="H5" s="31" t="s">
        <v>26</v>
      </c>
      <c r="I5" s="33">
        <f>C5/SUM(C5,E5,G5)</f>
        <v>0.53</v>
      </c>
      <c r="J5" s="54" t="s">
        <v>27</v>
      </c>
      <c r="K5" s="55"/>
      <c r="L5" s="56">
        <f>MAX(V9:V993)</f>
        <v>3</v>
      </c>
      <c r="M5" s="57"/>
      <c r="N5" s="14" t="s">
        <v>28</v>
      </c>
      <c r="O5" s="6"/>
      <c r="P5" s="56">
        <f>MAX(W9:W993)</f>
        <v>6</v>
      </c>
      <c r="Q5" s="57"/>
      <c r="R5" s="1"/>
      <c r="S5" s="1"/>
      <c r="T5" s="1"/>
    </row>
    <row r="6" spans="2:25" ht="15">
      <c r="B6" s="8"/>
      <c r="C6" s="10"/>
      <c r="D6" s="11"/>
      <c r="E6" s="7"/>
      <c r="F6" s="8"/>
      <c r="G6" s="7"/>
      <c r="H6" s="8"/>
      <c r="I6" s="13"/>
      <c r="J6" s="8"/>
      <c r="K6" s="8"/>
      <c r="L6" s="7"/>
      <c r="M6" s="7"/>
      <c r="N6" s="9"/>
      <c r="O6" s="9"/>
      <c r="P6" s="7"/>
      <c r="Q6" s="35"/>
      <c r="R6" s="1"/>
      <c r="S6" s="1"/>
      <c r="T6" s="1"/>
    </row>
    <row r="7" spans="2:25" ht="15">
      <c r="B7" s="58" t="s">
        <v>29</v>
      </c>
      <c r="C7" s="60" t="s">
        <v>30</v>
      </c>
      <c r="D7" s="61"/>
      <c r="E7" s="64" t="s">
        <v>31</v>
      </c>
      <c r="F7" s="65"/>
      <c r="G7" s="65"/>
      <c r="H7" s="65"/>
      <c r="I7" s="48"/>
      <c r="J7" s="66" t="s">
        <v>32</v>
      </c>
      <c r="K7" s="67"/>
      <c r="L7" s="50"/>
      <c r="M7" s="68" t="s">
        <v>33</v>
      </c>
      <c r="N7" s="43" t="s">
        <v>34</v>
      </c>
      <c r="O7" s="44"/>
      <c r="P7" s="44"/>
      <c r="Q7" s="45"/>
      <c r="R7" s="46" t="s">
        <v>35</v>
      </c>
      <c r="S7" s="46"/>
      <c r="T7" s="46"/>
      <c r="U7" s="46"/>
    </row>
    <row r="8" spans="2:25" ht="15">
      <c r="B8" s="59"/>
      <c r="C8" s="62"/>
      <c r="D8" s="63"/>
      <c r="E8" s="15" t="s">
        <v>36</v>
      </c>
      <c r="F8" s="15" t="s">
        <v>37</v>
      </c>
      <c r="G8" s="15" t="s">
        <v>38</v>
      </c>
      <c r="H8" s="47" t="s">
        <v>39</v>
      </c>
      <c r="I8" s="48"/>
      <c r="J8" s="2" t="s">
        <v>40</v>
      </c>
      <c r="K8" s="49" t="s">
        <v>41</v>
      </c>
      <c r="L8" s="50"/>
      <c r="M8" s="68"/>
      <c r="N8" s="3" t="s">
        <v>36</v>
      </c>
      <c r="O8" s="3" t="s">
        <v>37</v>
      </c>
      <c r="P8" s="51" t="s">
        <v>39</v>
      </c>
      <c r="Q8" s="45"/>
      <c r="R8" s="46" t="s">
        <v>42</v>
      </c>
      <c r="S8" s="46"/>
      <c r="T8" s="46" t="s">
        <v>40</v>
      </c>
      <c r="U8" s="46"/>
      <c r="Y8" t="s">
        <v>43</v>
      </c>
    </row>
    <row r="9" spans="2:25" ht="15">
      <c r="B9" s="36">
        <v>1</v>
      </c>
      <c r="C9" s="37">
        <f>L2</f>
        <v>100000</v>
      </c>
      <c r="D9" s="37"/>
      <c r="E9" s="36">
        <v>2012</v>
      </c>
      <c r="F9" s="5">
        <v>43537</v>
      </c>
      <c r="G9" s="36" t="s">
        <v>44</v>
      </c>
      <c r="H9" s="38">
        <v>82.47</v>
      </c>
      <c r="I9" s="38"/>
      <c r="J9" s="36">
        <v>51</v>
      </c>
      <c r="K9" s="37">
        <f>IF(J9="","",C9*0.03)</f>
        <v>3000</v>
      </c>
      <c r="L9" s="37"/>
      <c r="M9" s="4">
        <f>IF(J9="","",(K9/J9)/LOOKUP(RIGHT($D$2,3),定数!$A$6:$A$13,定数!$B$6:$B$13))</f>
        <v>0.58823529411764708</v>
      </c>
      <c r="N9" s="36">
        <v>2001</v>
      </c>
      <c r="O9" s="5">
        <v>42111</v>
      </c>
      <c r="P9" s="38">
        <v>83.49</v>
      </c>
      <c r="Q9" s="38"/>
      <c r="R9" s="41">
        <f>IF(P9="","",T9*M9*LOOKUP(RIGHT($D$2,3),定数!$A$6:$A$13,定数!$B$6:$B$13))</f>
        <v>5999.9999999999764</v>
      </c>
      <c r="S9" s="41"/>
      <c r="T9" s="42">
        <f>IF(P9="","",IF(G9="買",(P9-H9),(H9-P9))*IF(RIGHT($D$2,3)="JPY",100,10000))</f>
        <v>101.9999999999996</v>
      </c>
      <c r="U9" s="42"/>
      <c r="V9" s="1">
        <f>IF(T9&lt;&gt;"",IF(T9&gt;0,1+V8,0),"")</f>
        <v>1</v>
      </c>
      <c r="W9">
        <f>IF(T9&lt;&gt;"",IF(T9&lt;0,1+W8,0),"")</f>
        <v>0</v>
      </c>
    </row>
    <row r="10" spans="2:25" ht="15">
      <c r="B10" s="36">
        <v>2</v>
      </c>
      <c r="C10" s="37">
        <f t="shared" ref="C10:C73" si="0">IF(R9="","",C9+R9)</f>
        <v>105999.99999999997</v>
      </c>
      <c r="D10" s="37"/>
      <c r="E10" s="36"/>
      <c r="F10" s="5">
        <v>43663</v>
      </c>
      <c r="G10" s="36" t="s">
        <v>45</v>
      </c>
      <c r="H10" s="38">
        <v>78.88</v>
      </c>
      <c r="I10" s="38"/>
      <c r="J10" s="36">
        <v>29</v>
      </c>
      <c r="K10" s="39">
        <f>IF(J10="","",C10*0.03)</f>
        <v>3179.9999999999991</v>
      </c>
      <c r="L10" s="40"/>
      <c r="M10" s="4">
        <f>IF(J10="","",(K10/J10)/LOOKUP(RIGHT($D$2,3),定数!$A$6:$A$13,定数!$B$6:$B$13))</f>
        <v>1.0965517241379308</v>
      </c>
      <c r="N10" s="36"/>
      <c r="O10" s="5"/>
      <c r="P10" s="38">
        <v>78.3</v>
      </c>
      <c r="Q10" s="38"/>
      <c r="R10" s="41">
        <f>IF(P10="","",T10*M10*LOOKUP(RIGHT($D$2,3),定数!$A$6:$A$13,定数!$B$6:$B$13))</f>
        <v>6359.99999999998</v>
      </c>
      <c r="S10" s="41"/>
      <c r="T10" s="42">
        <f>IF(P10="","",IF(G10="買",(P10-H10),(H10-P10))*IF(RIGHT($D$2,3)="JPY",100,10000))</f>
        <v>57.999999999999829</v>
      </c>
      <c r="U10" s="42"/>
      <c r="V10" s="16">
        <f t="shared" ref="V10:V22" si="1">IF(T10&lt;&gt;"",IF(T10&gt;0,1+V9,0),"")</f>
        <v>2</v>
      </c>
      <c r="W10">
        <f t="shared" ref="W10:W73" si="2">IF(T10&lt;&gt;"",IF(T10&lt;0,1+W9,0),"")</f>
        <v>0</v>
      </c>
      <c r="X10" s="29">
        <f>IF(C10&lt;&gt;"",MAX(C10,C9),"")</f>
        <v>105999.99999999997</v>
      </c>
    </row>
    <row r="11" spans="2:25" ht="15">
      <c r="B11" s="36">
        <v>3</v>
      </c>
      <c r="C11" s="37">
        <f t="shared" ref="C11:C16" si="3">IF(R10="","",C10+R10)</f>
        <v>112359.99999999996</v>
      </c>
      <c r="D11" s="37"/>
      <c r="E11" s="36"/>
      <c r="F11" s="5"/>
      <c r="G11" s="36" t="s">
        <v>45</v>
      </c>
      <c r="H11" s="38">
        <v>77.52</v>
      </c>
      <c r="I11" s="38"/>
      <c r="J11" s="36">
        <v>32</v>
      </c>
      <c r="K11" s="39">
        <f t="shared" ref="K11:K74" si="4">IF(J11="","",C11*0.03)</f>
        <v>3370.7999999999984</v>
      </c>
      <c r="L11" s="40"/>
      <c r="M11" s="4">
        <f>IF(J11="","",(K11/J11)/LOOKUP(RIGHT($D$2,3),定数!$A$6:$A$13,定数!$B$6:$B$13))</f>
        <v>1.0533749999999995</v>
      </c>
      <c r="N11" s="36"/>
      <c r="O11" s="5"/>
      <c r="P11" s="38">
        <v>77.91</v>
      </c>
      <c r="Q11" s="38"/>
      <c r="R11" s="41">
        <f>IF(P11="","",T11*M11*LOOKUP(RIGHT($D$2,3),定数!$A$6:$A$13,定数!$B$6:$B$13))</f>
        <v>-4108.162500000004</v>
      </c>
      <c r="S11" s="41"/>
      <c r="T11" s="42">
        <f>IF(P11="","",IF(G11="買",(P11-H11),(H11-P11))*IF(RIGHT($D$2,3)="JPY",100,10000))</f>
        <v>-39.000000000000057</v>
      </c>
      <c r="U11" s="42"/>
      <c r="V11" s="16">
        <f t="shared" si="1"/>
        <v>0</v>
      </c>
      <c r="W11">
        <f t="shared" si="2"/>
        <v>1</v>
      </c>
      <c r="X11" s="29">
        <f>IF(C11&lt;&gt;"",MAX(X10,C11),"")</f>
        <v>112359.99999999996</v>
      </c>
      <c r="Y11" s="30">
        <f>IF(X11&lt;&gt;"",1-(C11/X11),"")</f>
        <v>0</v>
      </c>
    </row>
    <row r="12" spans="2:25" ht="15">
      <c r="B12" s="36">
        <v>4</v>
      </c>
      <c r="C12" s="37">
        <f t="shared" si="3"/>
        <v>108251.83749999995</v>
      </c>
      <c r="D12" s="37"/>
      <c r="E12" s="36"/>
      <c r="F12" s="5"/>
      <c r="G12" s="36" t="s">
        <v>44</v>
      </c>
      <c r="H12" s="38">
        <v>78.45</v>
      </c>
      <c r="I12" s="38"/>
      <c r="J12" s="36">
        <v>17</v>
      </c>
      <c r="K12" s="39">
        <f t="shared" si="4"/>
        <v>3247.5551249999985</v>
      </c>
      <c r="L12" s="40"/>
      <c r="M12" s="4">
        <f>IF(J12="","",(K12/J12)/LOOKUP(RIGHT($D$2,3),定数!$A$6:$A$13,定数!$B$6:$B$13))</f>
        <v>1.910326544117646</v>
      </c>
      <c r="N12" s="36"/>
      <c r="O12" s="5"/>
      <c r="P12" s="38">
        <v>78.78</v>
      </c>
      <c r="Q12" s="38"/>
      <c r="R12" s="41">
        <f>IF(P12="","",T12*M12*LOOKUP(RIGHT($D$2,3),定数!$A$6:$A$13,定数!$B$6:$B$13))</f>
        <v>6304.0775955881991</v>
      </c>
      <c r="S12" s="41"/>
      <c r="T12" s="42">
        <f t="shared" ref="T12:T75" si="5">IF(P12="","",IF(G12="買",(P12-H12),(H12-P12))*IF(RIGHT($D$2,3)="JPY",100,10000))</f>
        <v>32.999999999999829</v>
      </c>
      <c r="U12" s="42"/>
      <c r="V12" s="16">
        <f t="shared" si="1"/>
        <v>1</v>
      </c>
      <c r="W12">
        <f t="shared" si="2"/>
        <v>0</v>
      </c>
      <c r="X12" s="29">
        <f t="shared" ref="X12:X75" si="6">IF(C12&lt;&gt;"",MAX(X11,C12),"")</f>
        <v>112359.99999999996</v>
      </c>
      <c r="Y12" s="30">
        <f t="shared" ref="Y12:Y75" si="7">IF(X12&lt;&gt;"",1-(C12/X12),"")</f>
        <v>3.6562500000000053E-2</v>
      </c>
    </row>
    <row r="13" spans="2:25" ht="15">
      <c r="B13" s="36">
        <v>5</v>
      </c>
      <c r="C13" s="37">
        <f t="shared" si="3"/>
        <v>114555.91509558815</v>
      </c>
      <c r="D13" s="37"/>
      <c r="E13" s="36"/>
      <c r="F13" s="5"/>
      <c r="G13" s="36" t="s">
        <v>44</v>
      </c>
      <c r="H13" s="38">
        <v>78.92</v>
      </c>
      <c r="I13" s="38"/>
      <c r="J13" s="36">
        <v>29</v>
      </c>
      <c r="K13" s="39">
        <f t="shared" si="4"/>
        <v>3436.6774528676442</v>
      </c>
      <c r="L13" s="40"/>
      <c r="M13" s="4">
        <f>IF(J13="","",(K13/J13)/LOOKUP(RIGHT($D$2,3),定数!$A$6:$A$13,定数!$B$6:$B$13))</f>
        <v>1.1850611906440154</v>
      </c>
      <c r="N13" s="36"/>
      <c r="O13" s="5"/>
      <c r="P13" s="38">
        <v>79.48</v>
      </c>
      <c r="Q13" s="38"/>
      <c r="R13" s="41">
        <f>IF(P13="","",T13*M13*LOOKUP(RIGHT($D$2,3),定数!$A$6:$A$13,定数!$B$6:$B$13))</f>
        <v>6636.3426676065128</v>
      </c>
      <c r="S13" s="41"/>
      <c r="T13" s="42">
        <f t="shared" si="5"/>
        <v>56.000000000000227</v>
      </c>
      <c r="U13" s="42"/>
      <c r="V13" s="16">
        <f t="shared" si="1"/>
        <v>2</v>
      </c>
      <c r="W13">
        <f t="shared" si="2"/>
        <v>0</v>
      </c>
      <c r="X13" s="29">
        <f t="shared" si="6"/>
        <v>114555.91509558815</v>
      </c>
      <c r="Y13" s="30">
        <f t="shared" si="7"/>
        <v>0</v>
      </c>
    </row>
    <row r="14" spans="2:25" ht="15">
      <c r="B14" s="36">
        <v>6</v>
      </c>
      <c r="C14" s="37">
        <f t="shared" si="3"/>
        <v>121192.25776319466</v>
      </c>
      <c r="D14" s="37"/>
      <c r="E14" s="36"/>
      <c r="F14" s="5"/>
      <c r="G14" s="36" t="s">
        <v>44</v>
      </c>
      <c r="H14" s="38">
        <v>79.88</v>
      </c>
      <c r="I14" s="38"/>
      <c r="J14" s="36">
        <v>15</v>
      </c>
      <c r="K14" s="39">
        <f t="shared" si="4"/>
        <v>3635.7677328958398</v>
      </c>
      <c r="L14" s="40"/>
      <c r="M14" s="4">
        <f>IF(J14="","",(K14/J14)/LOOKUP(RIGHT($D$2,3),定数!$A$6:$A$13,定数!$B$6:$B$13))</f>
        <v>2.4238451552638933</v>
      </c>
      <c r="N14" s="36"/>
      <c r="O14" s="5"/>
      <c r="P14" s="38">
        <v>80.16</v>
      </c>
      <c r="Q14" s="38"/>
      <c r="R14" s="41">
        <f>IF(P14="","",T14*M14*LOOKUP(RIGHT($D$2,3),定数!$A$6:$A$13,定数!$B$6:$B$13))</f>
        <v>6786.7664347389291</v>
      </c>
      <c r="S14" s="41"/>
      <c r="T14" s="42">
        <f t="shared" si="5"/>
        <v>28.000000000000114</v>
      </c>
      <c r="U14" s="42"/>
      <c r="V14" s="16">
        <f t="shared" si="1"/>
        <v>3</v>
      </c>
      <c r="W14">
        <f t="shared" si="2"/>
        <v>0</v>
      </c>
      <c r="X14" s="29">
        <f t="shared" si="6"/>
        <v>121192.25776319466</v>
      </c>
      <c r="Y14" s="30">
        <f t="shared" si="7"/>
        <v>0</v>
      </c>
    </row>
    <row r="15" spans="2:25" ht="15">
      <c r="B15" s="36">
        <v>7</v>
      </c>
      <c r="C15" s="37">
        <f t="shared" si="3"/>
        <v>127979.02419793358</v>
      </c>
      <c r="D15" s="37"/>
      <c r="E15" s="36"/>
      <c r="F15" s="5"/>
      <c r="G15" s="36" t="s">
        <v>44</v>
      </c>
      <c r="H15" s="38">
        <v>80.31</v>
      </c>
      <c r="I15" s="38"/>
      <c r="J15" s="36">
        <v>18</v>
      </c>
      <c r="K15" s="39">
        <f t="shared" si="4"/>
        <v>3839.3707259380076</v>
      </c>
      <c r="L15" s="40"/>
      <c r="M15" s="4">
        <f>IF(J15="","",(K15/J15)/LOOKUP(RIGHT($D$2,3),定数!$A$6:$A$13,定数!$B$6:$B$13))</f>
        <v>2.1329837366322262</v>
      </c>
      <c r="N15" s="36"/>
      <c r="O15" s="5"/>
      <c r="P15" s="38">
        <v>80.12</v>
      </c>
      <c r="Q15" s="38"/>
      <c r="R15" s="41">
        <f>IF(P15="","",T15*M15*LOOKUP(RIGHT($D$2,3),定数!$A$6:$A$13,定数!$B$6:$B$13))</f>
        <v>-4052.6690996011816</v>
      </c>
      <c r="S15" s="41"/>
      <c r="T15" s="42">
        <f t="shared" si="5"/>
        <v>-18.999999999999773</v>
      </c>
      <c r="U15" s="42"/>
      <c r="V15" s="16">
        <f t="shared" si="1"/>
        <v>0</v>
      </c>
      <c r="W15">
        <f t="shared" si="2"/>
        <v>1</v>
      </c>
      <c r="X15" s="29">
        <f t="shared" si="6"/>
        <v>127979.02419793358</v>
      </c>
      <c r="Y15" s="30">
        <f t="shared" si="7"/>
        <v>0</v>
      </c>
    </row>
    <row r="16" spans="2:25" ht="15">
      <c r="B16" s="36">
        <v>8</v>
      </c>
      <c r="C16" s="37">
        <f t="shared" si="3"/>
        <v>123926.35509833241</v>
      </c>
      <c r="D16" s="37"/>
      <c r="E16" s="36"/>
      <c r="F16" s="5"/>
      <c r="G16" s="36" t="s">
        <v>44</v>
      </c>
      <c r="H16" s="38">
        <v>81.44</v>
      </c>
      <c r="I16" s="38"/>
      <c r="J16" s="36">
        <v>29</v>
      </c>
      <c r="K16" s="39">
        <f t="shared" si="4"/>
        <v>3717.7906529499724</v>
      </c>
      <c r="L16" s="40"/>
      <c r="M16" s="4">
        <f>IF(J16="","",(K16/J16)/LOOKUP(RIGHT($D$2,3),定数!$A$6:$A$13,定数!$B$6:$B$13))</f>
        <v>1.2819967768793008</v>
      </c>
      <c r="N16" s="36"/>
      <c r="O16" s="5"/>
      <c r="P16" s="38">
        <v>82.02</v>
      </c>
      <c r="Q16" s="38"/>
      <c r="R16" s="41">
        <f>IF(P16="","",T16*M16*LOOKUP(RIGHT($D$2,3),定数!$A$6:$A$13,定数!$B$6:$B$13))</f>
        <v>7435.5813058999229</v>
      </c>
      <c r="S16" s="41"/>
      <c r="T16" s="42">
        <f t="shared" si="5"/>
        <v>57.999999999999829</v>
      </c>
      <c r="U16" s="42"/>
      <c r="V16" s="16">
        <f t="shared" si="1"/>
        <v>1</v>
      </c>
      <c r="W16">
        <f t="shared" si="2"/>
        <v>0</v>
      </c>
      <c r="X16" s="29">
        <f t="shared" si="6"/>
        <v>127979.02419793358</v>
      </c>
      <c r="Y16" s="30">
        <f t="shared" si="7"/>
        <v>3.1666666666666288E-2</v>
      </c>
    </row>
    <row r="17" spans="2:25" ht="15">
      <c r="B17" s="36">
        <v>9</v>
      </c>
      <c r="C17" s="37">
        <f t="shared" si="0"/>
        <v>131361.93640423234</v>
      </c>
      <c r="D17" s="37"/>
      <c r="E17" s="36"/>
      <c r="F17" s="5"/>
      <c r="G17" s="36" t="s">
        <v>44</v>
      </c>
      <c r="H17" s="38">
        <v>82.38</v>
      </c>
      <c r="I17" s="38"/>
      <c r="J17" s="36">
        <v>31</v>
      </c>
      <c r="K17" s="39">
        <f t="shared" si="4"/>
        <v>3940.85809212697</v>
      </c>
      <c r="L17" s="40"/>
      <c r="M17" s="4">
        <f>IF(J17="","",(K17/J17)/LOOKUP(RIGHT($D$2,3),定数!$A$6:$A$13,定数!$B$6:$B$13))</f>
        <v>1.2712445458474095</v>
      </c>
      <c r="N17" s="36"/>
      <c r="O17" s="5"/>
      <c r="P17" s="38">
        <v>82.05</v>
      </c>
      <c r="Q17" s="38"/>
      <c r="R17" s="41">
        <f>IF(P17="","",T17*M17*LOOKUP(RIGHT($D$2,3),定数!$A$6:$A$13,定数!$B$6:$B$13))</f>
        <v>-4195.1070012964301</v>
      </c>
      <c r="S17" s="41"/>
      <c r="T17" s="42">
        <f t="shared" si="5"/>
        <v>-32.999999999999829</v>
      </c>
      <c r="U17" s="42"/>
      <c r="V17" s="16">
        <f t="shared" si="1"/>
        <v>0</v>
      </c>
      <c r="W17">
        <f t="shared" si="2"/>
        <v>1</v>
      </c>
      <c r="X17" s="29">
        <f t="shared" si="6"/>
        <v>131361.93640423234</v>
      </c>
      <c r="Y17" s="30">
        <f t="shared" si="7"/>
        <v>0</v>
      </c>
    </row>
    <row r="18" spans="2:25" ht="15">
      <c r="B18" s="36">
        <v>10</v>
      </c>
      <c r="C18" s="37">
        <f t="shared" si="0"/>
        <v>127166.82940293591</v>
      </c>
      <c r="D18" s="37"/>
      <c r="E18" s="36"/>
      <c r="F18" s="5"/>
      <c r="G18" s="36" t="s">
        <v>44</v>
      </c>
      <c r="H18" s="38">
        <v>84.39</v>
      </c>
      <c r="I18" s="38"/>
      <c r="J18" s="36">
        <v>53</v>
      </c>
      <c r="K18" s="39">
        <f t="shared" si="4"/>
        <v>3815.004882088077</v>
      </c>
      <c r="L18" s="40"/>
      <c r="M18" s="4">
        <f>IF(J18="","",(K18/J18)/LOOKUP(RIGHT($D$2,3),定数!$A$6:$A$13,定数!$B$6:$B$13))</f>
        <v>0.71981224190341075</v>
      </c>
      <c r="N18" s="36"/>
      <c r="O18" s="5"/>
      <c r="P18" s="38">
        <v>85.44</v>
      </c>
      <c r="Q18" s="38"/>
      <c r="R18" s="41">
        <f>IF(P18="","",T18*M18*LOOKUP(RIGHT($D$2,3),定数!$A$6:$A$13,定数!$B$6:$B$13))</f>
        <v>7558.028539985793</v>
      </c>
      <c r="S18" s="41"/>
      <c r="T18" s="42">
        <f t="shared" si="5"/>
        <v>104.99999999999972</v>
      </c>
      <c r="U18" s="42"/>
      <c r="V18" s="16">
        <f t="shared" si="1"/>
        <v>1</v>
      </c>
      <c r="W18">
        <f t="shared" si="2"/>
        <v>0</v>
      </c>
      <c r="X18" s="29">
        <f t="shared" si="6"/>
        <v>131361.93640423234</v>
      </c>
      <c r="Y18" s="30">
        <f t="shared" si="7"/>
        <v>3.1935483870967563E-2</v>
      </c>
    </row>
    <row r="19" spans="2:25" ht="15">
      <c r="B19" s="36">
        <v>11</v>
      </c>
      <c r="C19" s="37">
        <f t="shared" si="0"/>
        <v>134724.85794292169</v>
      </c>
      <c r="D19" s="37"/>
      <c r="E19" s="36"/>
      <c r="F19" s="5"/>
      <c r="G19" s="36" t="s">
        <v>44</v>
      </c>
      <c r="H19" s="38">
        <v>86.18</v>
      </c>
      <c r="I19" s="38"/>
      <c r="J19" s="36">
        <v>48</v>
      </c>
      <c r="K19" s="39">
        <f t="shared" si="4"/>
        <v>4041.7457382876505</v>
      </c>
      <c r="L19" s="40"/>
      <c r="M19" s="4">
        <f>IF(J19="","",(K19/J19)/LOOKUP(RIGHT($D$2,3),定数!$A$6:$A$13,定数!$B$6:$B$13))</f>
        <v>0.84203036214326044</v>
      </c>
      <c r="N19" s="36"/>
      <c r="O19" s="5"/>
      <c r="P19" s="38">
        <v>87.1</v>
      </c>
      <c r="Q19" s="38"/>
      <c r="R19" s="41">
        <f>IF(P19="","",T19*M19*LOOKUP(RIGHT($D$2,3),定数!$A$6:$A$13,定数!$B$6:$B$13))</f>
        <v>7746.6793317178908</v>
      </c>
      <c r="S19" s="41"/>
      <c r="T19" s="42">
        <f t="shared" si="5"/>
        <v>91.999999999998749</v>
      </c>
      <c r="U19" s="42"/>
      <c r="V19" s="16">
        <f t="shared" si="1"/>
        <v>2</v>
      </c>
      <c r="W19">
        <f t="shared" si="2"/>
        <v>0</v>
      </c>
      <c r="X19" s="29">
        <f t="shared" si="6"/>
        <v>134724.85794292169</v>
      </c>
      <c r="Y19" s="30">
        <f t="shared" si="7"/>
        <v>0</v>
      </c>
    </row>
    <row r="20" spans="2:25" ht="15">
      <c r="B20" s="36">
        <v>12</v>
      </c>
      <c r="C20" s="37">
        <f t="shared" si="0"/>
        <v>142471.53727463959</v>
      </c>
      <c r="D20" s="37"/>
      <c r="E20" s="36"/>
      <c r="F20" s="5"/>
      <c r="G20" s="36" t="s">
        <v>44</v>
      </c>
      <c r="H20" s="38">
        <v>91.02</v>
      </c>
      <c r="I20" s="38"/>
      <c r="J20" s="36">
        <v>68</v>
      </c>
      <c r="K20" s="39">
        <f t="shared" si="4"/>
        <v>4274.1461182391877</v>
      </c>
      <c r="L20" s="40"/>
      <c r="M20" s="4">
        <f>IF(J20="","",(K20/J20)/LOOKUP(RIGHT($D$2,3),定数!$A$6:$A$13,定数!$B$6:$B$13))</f>
        <v>0.62855089974105705</v>
      </c>
      <c r="N20" s="36"/>
      <c r="O20" s="5"/>
      <c r="P20" s="38">
        <v>92.38</v>
      </c>
      <c r="Q20" s="38"/>
      <c r="R20" s="41">
        <f>IF(P20="","",T20*M20*LOOKUP(RIGHT($D$2,3),定数!$A$6:$A$13,定数!$B$6:$B$13))</f>
        <v>8548.2922364783717</v>
      </c>
      <c r="S20" s="41"/>
      <c r="T20" s="42">
        <f t="shared" si="5"/>
        <v>135.99999999999994</v>
      </c>
      <c r="U20" s="42"/>
      <c r="V20" s="16">
        <f t="shared" si="1"/>
        <v>3</v>
      </c>
      <c r="W20">
        <f t="shared" si="2"/>
        <v>0</v>
      </c>
      <c r="X20" s="29">
        <f t="shared" si="6"/>
        <v>142471.53727463959</v>
      </c>
      <c r="Y20" s="30">
        <f t="shared" si="7"/>
        <v>0</v>
      </c>
    </row>
    <row r="21" spans="2:25" ht="15">
      <c r="B21" s="36">
        <v>13</v>
      </c>
      <c r="C21" s="37">
        <f t="shared" si="0"/>
        <v>151019.82951111795</v>
      </c>
      <c r="D21" s="37"/>
      <c r="E21" s="36"/>
      <c r="F21" s="5"/>
      <c r="G21" s="36" t="s">
        <v>44</v>
      </c>
      <c r="H21" s="38">
        <v>93.09</v>
      </c>
      <c r="I21" s="38"/>
      <c r="J21" s="36">
        <v>122</v>
      </c>
      <c r="K21" s="39">
        <f t="shared" si="4"/>
        <v>4530.5948853335385</v>
      </c>
      <c r="L21" s="40"/>
      <c r="M21" s="4">
        <f>IF(J21="","",(K21/J21)/LOOKUP(RIGHT($D$2,3),定数!$A$6:$A$13,定数!$B$6:$B$13))</f>
        <v>0.37136023650274907</v>
      </c>
      <c r="N21" s="36"/>
      <c r="O21" s="5"/>
      <c r="P21" s="38">
        <v>91.96</v>
      </c>
      <c r="Q21" s="38"/>
      <c r="R21" s="41">
        <f>IF(P21="","",T21*M21*LOOKUP(RIGHT($D$2,3),定数!$A$6:$A$13,定数!$B$6:$B$13))</f>
        <v>-4196.3706724811</v>
      </c>
      <c r="S21" s="41"/>
      <c r="T21" s="42">
        <f t="shared" si="5"/>
        <v>-113.00000000000097</v>
      </c>
      <c r="U21" s="42"/>
      <c r="V21" s="16">
        <f t="shared" si="1"/>
        <v>0</v>
      </c>
      <c r="W21">
        <f t="shared" si="2"/>
        <v>1</v>
      </c>
      <c r="X21" s="29">
        <f t="shared" si="6"/>
        <v>151019.82951111795</v>
      </c>
      <c r="Y21" s="30">
        <f t="shared" si="7"/>
        <v>0</v>
      </c>
    </row>
    <row r="22" spans="2:25" ht="15">
      <c r="B22" s="36">
        <v>14</v>
      </c>
      <c r="C22" s="37">
        <f t="shared" si="0"/>
        <v>146823.45883863684</v>
      </c>
      <c r="D22" s="37"/>
      <c r="E22" s="36"/>
      <c r="F22" s="5"/>
      <c r="G22" s="36" t="s">
        <v>44</v>
      </c>
      <c r="H22" s="38">
        <v>93.92</v>
      </c>
      <c r="I22" s="38"/>
      <c r="J22" s="36">
        <v>57</v>
      </c>
      <c r="K22" s="39">
        <f t="shared" si="4"/>
        <v>4404.7037651591054</v>
      </c>
      <c r="L22" s="40"/>
      <c r="M22" s="4">
        <f>IF(J22="","",(K22/J22)/LOOKUP(RIGHT($D$2,3),定数!$A$6:$A$13,定数!$B$6:$B$13))</f>
        <v>0.77275504651914129</v>
      </c>
      <c r="N22" s="36"/>
      <c r="O22" s="5"/>
      <c r="P22" s="38">
        <v>93.34</v>
      </c>
      <c r="Q22" s="38"/>
      <c r="R22" s="41">
        <f>IF(P22="","",T22*M22*LOOKUP(RIGHT($D$2,3),定数!$A$6:$A$13,定数!$B$6:$B$13))</f>
        <v>-4481.9792698110068</v>
      </c>
      <c r="S22" s="41"/>
      <c r="T22" s="42">
        <f t="shared" si="5"/>
        <v>-57.999999999999829</v>
      </c>
      <c r="U22" s="42"/>
      <c r="V22" s="16">
        <f t="shared" si="1"/>
        <v>0</v>
      </c>
      <c r="W22">
        <f t="shared" si="2"/>
        <v>2</v>
      </c>
      <c r="X22" s="29">
        <f t="shared" si="6"/>
        <v>151019.82951111795</v>
      </c>
      <c r="Y22" s="30">
        <f t="shared" si="7"/>
        <v>2.7786885245901893E-2</v>
      </c>
    </row>
    <row r="23" spans="2:25" ht="15">
      <c r="B23" s="36">
        <v>15</v>
      </c>
      <c r="C23" s="37">
        <f t="shared" si="0"/>
        <v>142341.47956882583</v>
      </c>
      <c r="D23" s="37"/>
      <c r="E23" s="36"/>
      <c r="F23" s="5"/>
      <c r="G23" s="36" t="s">
        <v>44</v>
      </c>
      <c r="H23" s="38">
        <v>99.77</v>
      </c>
      <c r="I23" s="38"/>
      <c r="J23" s="36">
        <v>66</v>
      </c>
      <c r="K23" s="39">
        <f t="shared" si="4"/>
        <v>4270.2443870647749</v>
      </c>
      <c r="L23" s="40"/>
      <c r="M23" s="4">
        <f>IF(J23="","",(K23/J23)/LOOKUP(RIGHT($D$2,3),定数!$A$6:$A$13,定数!$B$6:$B$13))</f>
        <v>0.64700672531284464</v>
      </c>
      <c r="N23" s="36"/>
      <c r="O23" s="5"/>
      <c r="P23" s="38">
        <v>99.1</v>
      </c>
      <c r="Q23" s="38"/>
      <c r="R23" s="41">
        <f>IF(P23="","",T23*M23*LOOKUP(RIGHT($D$2,3),定数!$A$6:$A$13,定数!$B$6:$B$13))</f>
        <v>-4334.9450595960707</v>
      </c>
      <c r="S23" s="41"/>
      <c r="T23" s="42">
        <f t="shared" si="5"/>
        <v>-67.000000000000171</v>
      </c>
      <c r="U23" s="42"/>
      <c r="V23" t="str">
        <f t="shared" ref="V23:W74" si="8">IF(S23&lt;&gt;"",IF(S23&lt;0,1+V22,0),"")</f>
        <v/>
      </c>
      <c r="W23">
        <f t="shared" si="2"/>
        <v>3</v>
      </c>
      <c r="X23" s="29">
        <f t="shared" si="6"/>
        <v>151019.82951111795</v>
      </c>
      <c r="Y23" s="30">
        <f t="shared" si="7"/>
        <v>5.7464969801553245E-2</v>
      </c>
    </row>
    <row r="24" spans="2:25" ht="15">
      <c r="B24" s="36">
        <v>16</v>
      </c>
      <c r="C24" s="37">
        <f t="shared" si="0"/>
        <v>138006.53450922976</v>
      </c>
      <c r="D24" s="37"/>
      <c r="E24" s="36"/>
      <c r="F24" s="5"/>
      <c r="G24" s="36" t="s">
        <v>45</v>
      </c>
      <c r="H24" s="38">
        <v>99.31</v>
      </c>
      <c r="I24" s="38"/>
      <c r="J24" s="36">
        <v>105</v>
      </c>
      <c r="K24" s="39">
        <f t="shared" si="4"/>
        <v>4140.1960352768929</v>
      </c>
      <c r="L24" s="40"/>
      <c r="M24" s="4">
        <f>IF(J24="","",(K24/J24)/LOOKUP(RIGHT($D$2,3),定数!$A$6:$A$13,定数!$B$6:$B$13))</f>
        <v>0.39430438431208503</v>
      </c>
      <c r="N24" s="36"/>
      <c r="O24" s="5"/>
      <c r="P24" s="38">
        <v>97.18</v>
      </c>
      <c r="Q24" s="38"/>
      <c r="R24" s="41">
        <f>IF(P24="","",T24*M24*LOOKUP(RIGHT($D$2,3),定数!$A$6:$A$13,定数!$B$6:$B$13))</f>
        <v>8398.6833858473929</v>
      </c>
      <c r="S24" s="41"/>
      <c r="T24" s="42">
        <f t="shared" si="5"/>
        <v>212.99999999999955</v>
      </c>
      <c r="U24" s="42"/>
      <c r="V24" t="str">
        <f t="shared" si="8"/>
        <v/>
      </c>
      <c r="W24">
        <f t="shared" si="2"/>
        <v>0</v>
      </c>
      <c r="X24" s="29">
        <f t="shared" si="6"/>
        <v>151019.82951111795</v>
      </c>
      <c r="Y24" s="30">
        <f t="shared" si="7"/>
        <v>8.6169445721233306E-2</v>
      </c>
    </row>
    <row r="25" spans="2:25" ht="15">
      <c r="B25" s="36">
        <v>17</v>
      </c>
      <c r="C25" s="37">
        <f t="shared" si="0"/>
        <v>146405.21789507716</v>
      </c>
      <c r="D25" s="37"/>
      <c r="E25" s="36"/>
      <c r="F25" s="5"/>
      <c r="G25" s="36" t="s">
        <v>45</v>
      </c>
      <c r="H25" s="38">
        <v>96.95</v>
      </c>
      <c r="I25" s="38"/>
      <c r="J25" s="36">
        <v>144</v>
      </c>
      <c r="K25" s="39">
        <f t="shared" si="4"/>
        <v>4392.1565368523152</v>
      </c>
      <c r="L25" s="40"/>
      <c r="M25" s="4">
        <f>IF(J25="","",(K25/J25)/LOOKUP(RIGHT($D$2,3),定数!$A$6:$A$13,定数!$B$6:$B$13))</f>
        <v>0.30501087061474413</v>
      </c>
      <c r="N25" s="36"/>
      <c r="O25" s="5"/>
      <c r="P25" s="38">
        <v>94.05</v>
      </c>
      <c r="Q25" s="38"/>
      <c r="R25" s="41">
        <f>IF(P25="","",T25*M25*LOOKUP(RIGHT($D$2,3),定数!$A$6:$A$13,定数!$B$6:$B$13))</f>
        <v>8845.315247827597</v>
      </c>
      <c r="S25" s="41"/>
      <c r="T25" s="42">
        <f t="shared" si="5"/>
        <v>290.00000000000057</v>
      </c>
      <c r="U25" s="42"/>
      <c r="V25" t="str">
        <f t="shared" si="8"/>
        <v/>
      </c>
      <c r="W25">
        <f t="shared" si="2"/>
        <v>0</v>
      </c>
      <c r="X25" s="29">
        <f t="shared" si="6"/>
        <v>151019.82951111795</v>
      </c>
      <c r="Y25" s="30">
        <f t="shared" si="7"/>
        <v>3.0556329132268467E-2</v>
      </c>
    </row>
    <row r="26" spans="2:25" ht="15">
      <c r="B26" s="36">
        <v>18</v>
      </c>
      <c r="C26" s="37">
        <f t="shared" si="0"/>
        <v>155250.53314290475</v>
      </c>
      <c r="D26" s="37"/>
      <c r="E26" s="36"/>
      <c r="F26" s="5"/>
      <c r="G26" s="36" t="s">
        <v>44</v>
      </c>
      <c r="H26" s="38">
        <v>99.89</v>
      </c>
      <c r="I26" s="38"/>
      <c r="J26" s="36">
        <v>63</v>
      </c>
      <c r="K26" s="39">
        <f t="shared" si="4"/>
        <v>4657.5159942871423</v>
      </c>
      <c r="L26" s="40"/>
      <c r="M26" s="4">
        <f>IF(J26="","",(K26/J26)/LOOKUP(RIGHT($D$2,3),定数!$A$6:$A$13,定数!$B$6:$B$13))</f>
        <v>0.73928825306145118</v>
      </c>
      <c r="N26" s="36"/>
      <c r="O26" s="5"/>
      <c r="P26" s="38">
        <v>101.13</v>
      </c>
      <c r="Q26" s="38"/>
      <c r="R26" s="41">
        <f>IF(P26="","",T26*M26*LOOKUP(RIGHT($D$2,3),定数!$A$6:$A$13,定数!$B$6:$B$13))</f>
        <v>9167.1743379619566</v>
      </c>
      <c r="S26" s="41"/>
      <c r="T26" s="42">
        <f t="shared" si="5"/>
        <v>123.99999999999949</v>
      </c>
      <c r="U26" s="42"/>
      <c r="V26" t="str">
        <f t="shared" si="8"/>
        <v/>
      </c>
      <c r="W26">
        <f t="shared" si="2"/>
        <v>0</v>
      </c>
      <c r="X26" s="29">
        <f t="shared" si="6"/>
        <v>155250.53314290475</v>
      </c>
      <c r="Y26" s="30">
        <f t="shared" si="7"/>
        <v>0</v>
      </c>
    </row>
    <row r="27" spans="2:25" ht="15">
      <c r="B27" s="36">
        <v>19</v>
      </c>
      <c r="C27" s="37">
        <f t="shared" si="0"/>
        <v>164417.70748086669</v>
      </c>
      <c r="D27" s="37"/>
      <c r="E27" s="36"/>
      <c r="F27" s="5"/>
      <c r="G27" s="36" t="s">
        <v>45</v>
      </c>
      <c r="H27" s="38">
        <v>98.16</v>
      </c>
      <c r="I27" s="38"/>
      <c r="J27" s="36">
        <v>56</v>
      </c>
      <c r="K27" s="39">
        <f t="shared" si="4"/>
        <v>4932.5312244260003</v>
      </c>
      <c r="L27" s="40"/>
      <c r="M27" s="4">
        <f>IF(J27="","",(K27/J27)/LOOKUP(RIGHT($D$2,3),定数!$A$6:$A$13,定数!$B$6:$B$13))</f>
        <v>0.88080914721892867</v>
      </c>
      <c r="N27" s="36"/>
      <c r="O27" s="5"/>
      <c r="P27" s="38">
        <v>97.06</v>
      </c>
      <c r="Q27" s="38"/>
      <c r="R27" s="41">
        <f>IF(P27="","",T27*M27*LOOKUP(RIGHT($D$2,3),定数!$A$6:$A$13,定数!$B$6:$B$13))</f>
        <v>9688.9006194081667</v>
      </c>
      <c r="S27" s="41"/>
      <c r="T27" s="42">
        <f t="shared" si="5"/>
        <v>109.99999999999943</v>
      </c>
      <c r="U27" s="42"/>
      <c r="V27" t="str">
        <f t="shared" si="8"/>
        <v/>
      </c>
      <c r="W27">
        <f t="shared" si="2"/>
        <v>0</v>
      </c>
      <c r="X27" s="29">
        <f t="shared" si="6"/>
        <v>164417.70748086669</v>
      </c>
      <c r="Y27" s="30">
        <f t="shared" si="7"/>
        <v>0</v>
      </c>
    </row>
    <row r="28" spans="2:25" ht="15">
      <c r="B28" s="36">
        <v>20</v>
      </c>
      <c r="C28" s="37">
        <f t="shared" si="0"/>
        <v>174106.60810027487</v>
      </c>
      <c r="D28" s="37"/>
      <c r="E28" s="36"/>
      <c r="F28" s="5"/>
      <c r="G28" s="36" t="s">
        <v>45</v>
      </c>
      <c r="H28" s="38">
        <v>97.57</v>
      </c>
      <c r="I28" s="38"/>
      <c r="J28" s="36">
        <v>28</v>
      </c>
      <c r="K28" s="39">
        <f t="shared" si="4"/>
        <v>5223.1982430082462</v>
      </c>
      <c r="L28" s="40"/>
      <c r="M28" s="4">
        <f>IF(J28="","",(K28/J28)/LOOKUP(RIGHT($D$2,3),定数!$A$6:$A$13,定数!$B$6:$B$13))</f>
        <v>1.8654279439315165</v>
      </c>
      <c r="N28" s="36"/>
      <c r="O28" s="5"/>
      <c r="P28" s="38">
        <v>97.02</v>
      </c>
      <c r="Q28" s="38"/>
      <c r="R28" s="41">
        <f>IF(P28="","",T28*M28*LOOKUP(RIGHT($D$2,3),定数!$A$6:$A$13,定数!$B$6:$B$13))</f>
        <v>10259.853691623288</v>
      </c>
      <c r="S28" s="41"/>
      <c r="T28" s="42">
        <f t="shared" si="5"/>
        <v>54.999999999999716</v>
      </c>
      <c r="U28" s="42"/>
      <c r="V28" t="str">
        <f t="shared" si="8"/>
        <v/>
      </c>
      <c r="W28">
        <f t="shared" si="2"/>
        <v>0</v>
      </c>
      <c r="X28" s="29">
        <f t="shared" si="6"/>
        <v>174106.60810027487</v>
      </c>
      <c r="Y28" s="30">
        <f t="shared" si="7"/>
        <v>0</v>
      </c>
    </row>
    <row r="29" spans="2:25" ht="15">
      <c r="B29" s="36">
        <v>21</v>
      </c>
      <c r="C29" s="37">
        <f t="shared" si="0"/>
        <v>184366.46179189815</v>
      </c>
      <c r="D29" s="37"/>
      <c r="E29" s="36"/>
      <c r="F29" s="5"/>
      <c r="G29" s="36" t="s">
        <v>44</v>
      </c>
      <c r="H29" s="38">
        <v>98.68</v>
      </c>
      <c r="I29" s="38"/>
      <c r="J29" s="36">
        <v>44</v>
      </c>
      <c r="K29" s="39">
        <f t="shared" si="4"/>
        <v>5530.9938537569442</v>
      </c>
      <c r="L29" s="40"/>
      <c r="M29" s="4">
        <f>IF(J29="","",(K29/J29)/LOOKUP(RIGHT($D$2,3),定数!$A$6:$A$13,定数!$B$6:$B$13))</f>
        <v>1.2570440576720328</v>
      </c>
      <c r="N29" s="36"/>
      <c r="O29" s="5"/>
      <c r="P29" s="38">
        <v>98.22</v>
      </c>
      <c r="Q29" s="38"/>
      <c r="R29" s="41">
        <f>IF(P29="","",T29*M29*LOOKUP(RIGHT($D$2,3),定数!$A$6:$A$13,定数!$B$6:$B$13))</f>
        <v>-5782.4026652914508</v>
      </c>
      <c r="S29" s="41"/>
      <c r="T29" s="42">
        <f t="shared" si="5"/>
        <v>-46.000000000000796</v>
      </c>
      <c r="U29" s="42"/>
      <c r="V29" t="str">
        <f t="shared" si="8"/>
        <v/>
      </c>
      <c r="W29">
        <f t="shared" si="2"/>
        <v>1</v>
      </c>
      <c r="X29" s="29">
        <f t="shared" si="6"/>
        <v>184366.46179189815</v>
      </c>
      <c r="Y29" s="30">
        <f t="shared" si="7"/>
        <v>0</v>
      </c>
    </row>
    <row r="30" spans="2:25" ht="15">
      <c r="B30" s="36">
        <v>22</v>
      </c>
      <c r="C30" s="37">
        <f t="shared" si="0"/>
        <v>178584.05912660671</v>
      </c>
      <c r="D30" s="37"/>
      <c r="E30" s="36"/>
      <c r="F30" s="5"/>
      <c r="G30" s="36" t="s">
        <v>44</v>
      </c>
      <c r="H30" s="38">
        <v>99.57</v>
      </c>
      <c r="I30" s="38"/>
      <c r="J30" s="36">
        <v>27</v>
      </c>
      <c r="K30" s="39">
        <f t="shared" si="4"/>
        <v>5357.5217737982011</v>
      </c>
      <c r="L30" s="40"/>
      <c r="M30" s="4">
        <f>IF(J30="","",(K30/J30)/LOOKUP(RIGHT($D$2,3),定数!$A$6:$A$13,定数!$B$6:$B$13))</f>
        <v>1.9842673236289634</v>
      </c>
      <c r="N30" s="36"/>
      <c r="O30" s="5"/>
      <c r="P30" s="38">
        <v>100.11</v>
      </c>
      <c r="Q30" s="38"/>
      <c r="R30" s="41">
        <f>IF(P30="","",T30*M30*LOOKUP(RIGHT($D$2,3),定数!$A$6:$A$13,定数!$B$6:$B$13))</f>
        <v>10715.043547596526</v>
      </c>
      <c r="S30" s="41"/>
      <c r="T30" s="42">
        <f t="shared" si="5"/>
        <v>54.000000000000625</v>
      </c>
      <c r="U30" s="42"/>
      <c r="V30" t="str">
        <f t="shared" si="8"/>
        <v/>
      </c>
      <c r="W30">
        <f t="shared" si="2"/>
        <v>0</v>
      </c>
      <c r="X30" s="29">
        <f t="shared" si="6"/>
        <v>184366.46179189815</v>
      </c>
      <c r="Y30" s="30">
        <f t="shared" si="7"/>
        <v>3.1363636363636926E-2</v>
      </c>
    </row>
    <row r="31" spans="2:25" ht="15">
      <c r="B31" s="36">
        <v>23</v>
      </c>
      <c r="C31" s="37">
        <f t="shared" si="0"/>
        <v>189299.10267420323</v>
      </c>
      <c r="D31" s="37"/>
      <c r="E31" s="36"/>
      <c r="F31" s="5"/>
      <c r="G31" s="36" t="s">
        <v>44</v>
      </c>
      <c r="H31" s="38">
        <v>100.39</v>
      </c>
      <c r="I31" s="38"/>
      <c r="J31" s="36">
        <v>60</v>
      </c>
      <c r="K31" s="39">
        <f t="shared" si="4"/>
        <v>5678.9730802260965</v>
      </c>
      <c r="L31" s="40"/>
      <c r="M31" s="4">
        <f>IF(J31="","",(K31/J31)/LOOKUP(RIGHT($D$2,3),定数!$A$6:$A$13,定数!$B$6:$B$13))</f>
        <v>0.94649551337101612</v>
      </c>
      <c r="N31" s="36"/>
      <c r="O31" s="5"/>
      <c r="P31" s="38">
        <v>101.59</v>
      </c>
      <c r="Q31" s="38"/>
      <c r="R31" s="41">
        <f>IF(P31="","",T31*M31*LOOKUP(RIGHT($D$2,3),定数!$A$6:$A$13,定数!$B$6:$B$13))</f>
        <v>11357.94616045222</v>
      </c>
      <c r="S31" s="41"/>
      <c r="T31" s="42">
        <f t="shared" si="5"/>
        <v>120.00000000000028</v>
      </c>
      <c r="U31" s="42"/>
      <c r="V31" t="str">
        <f t="shared" si="8"/>
        <v/>
      </c>
      <c r="W31">
        <f t="shared" si="2"/>
        <v>0</v>
      </c>
      <c r="X31" s="29">
        <f t="shared" si="6"/>
        <v>189299.10267420323</v>
      </c>
      <c r="Y31" s="30">
        <f t="shared" si="7"/>
        <v>0</v>
      </c>
    </row>
    <row r="32" spans="2:25" ht="15">
      <c r="B32" s="36">
        <v>24</v>
      </c>
      <c r="C32" s="37">
        <f t="shared" si="0"/>
        <v>200657.04883465543</v>
      </c>
      <c r="D32" s="37"/>
      <c r="E32" s="36"/>
      <c r="F32" s="5"/>
      <c r="G32" s="36" t="s">
        <v>44</v>
      </c>
      <c r="H32" s="38">
        <v>101.65</v>
      </c>
      <c r="I32" s="38"/>
      <c r="J32" s="36">
        <v>32</v>
      </c>
      <c r="K32" s="39">
        <f t="shared" si="4"/>
        <v>6019.7114650396625</v>
      </c>
      <c r="L32" s="40"/>
      <c r="M32" s="4">
        <f>IF(J32="","",(K32/J32)/LOOKUP(RIGHT($D$2,3),定数!$A$6:$A$13,定数!$B$6:$B$13))</f>
        <v>1.8811598328248946</v>
      </c>
      <c r="N32" s="36"/>
      <c r="O32" s="5"/>
      <c r="P32" s="38">
        <v>102.29</v>
      </c>
      <c r="Q32" s="38"/>
      <c r="R32" s="41">
        <f>IF(P32="","",T32*M32*LOOKUP(RIGHT($D$2,3),定数!$A$6:$A$13,定数!$B$6:$B$13))</f>
        <v>12039.422930079338</v>
      </c>
      <c r="S32" s="41"/>
      <c r="T32" s="42">
        <f t="shared" si="5"/>
        <v>64.000000000000057</v>
      </c>
      <c r="U32" s="42"/>
      <c r="V32" t="str">
        <f t="shared" si="8"/>
        <v/>
      </c>
      <c r="W32">
        <f t="shared" si="2"/>
        <v>0</v>
      </c>
      <c r="X32" s="29">
        <f t="shared" si="6"/>
        <v>200657.04883465543</v>
      </c>
      <c r="Y32" s="30">
        <f t="shared" si="7"/>
        <v>0</v>
      </c>
    </row>
    <row r="33" spans="2:25" ht="15">
      <c r="B33" s="36">
        <v>25</v>
      </c>
      <c r="C33" s="37">
        <f t="shared" si="0"/>
        <v>212696.47176473477</v>
      </c>
      <c r="D33" s="37"/>
      <c r="E33" s="36"/>
      <c r="F33" s="5"/>
      <c r="G33" s="36" t="s">
        <v>44</v>
      </c>
      <c r="H33" s="38">
        <v>104.11</v>
      </c>
      <c r="I33" s="38"/>
      <c r="J33" s="36">
        <v>34</v>
      </c>
      <c r="K33" s="39">
        <f t="shared" si="4"/>
        <v>6380.8941529420426</v>
      </c>
      <c r="L33" s="40"/>
      <c r="M33" s="4">
        <f>IF(J33="","",(K33/J33)/LOOKUP(RIGHT($D$2,3),定数!$A$6:$A$13,定数!$B$6:$B$13))</f>
        <v>1.8767335743947182</v>
      </c>
      <c r="N33" s="36"/>
      <c r="O33" s="5"/>
      <c r="P33" s="38">
        <v>104.79</v>
      </c>
      <c r="Q33" s="38"/>
      <c r="R33" s="41">
        <f>IF(P33="","",T33*M33*LOOKUP(RIGHT($D$2,3),定数!$A$6:$A$13,定数!$B$6:$B$13))</f>
        <v>12761.788305884213</v>
      </c>
      <c r="S33" s="41"/>
      <c r="T33" s="42">
        <f t="shared" si="5"/>
        <v>68.000000000000682</v>
      </c>
      <c r="U33" s="42"/>
      <c r="V33" t="str">
        <f t="shared" si="8"/>
        <v/>
      </c>
      <c r="W33">
        <f t="shared" si="2"/>
        <v>0</v>
      </c>
      <c r="X33" s="29">
        <f t="shared" si="6"/>
        <v>212696.47176473477</v>
      </c>
      <c r="Y33" s="30">
        <f t="shared" si="7"/>
        <v>0</v>
      </c>
    </row>
    <row r="34" spans="2:25" ht="15">
      <c r="B34" s="36">
        <v>26</v>
      </c>
      <c r="C34" s="37">
        <f t="shared" si="0"/>
        <v>225458.260070619</v>
      </c>
      <c r="D34" s="37"/>
      <c r="E34" s="36"/>
      <c r="F34" s="5"/>
      <c r="G34" s="36" t="s">
        <v>45</v>
      </c>
      <c r="H34" s="38">
        <v>102.47</v>
      </c>
      <c r="I34" s="38"/>
      <c r="J34" s="36">
        <v>77</v>
      </c>
      <c r="K34" s="39">
        <f t="shared" si="4"/>
        <v>6763.7478021185698</v>
      </c>
      <c r="L34" s="40"/>
      <c r="M34" s="4">
        <f>IF(J34="","",(K34/J34)/LOOKUP(RIGHT($D$2,3),定数!$A$6:$A$13,定数!$B$6:$B$13))</f>
        <v>0.87840880546994415</v>
      </c>
      <c r="N34" s="36"/>
      <c r="O34" s="5"/>
      <c r="P34" s="38">
        <v>100.94</v>
      </c>
      <c r="Q34" s="38"/>
      <c r="R34" s="41">
        <f>IF(P34="","",T34*M34*LOOKUP(RIGHT($D$2,3),定数!$A$6:$A$13,定数!$B$6:$B$13))</f>
        <v>13439.654723690157</v>
      </c>
      <c r="S34" s="41"/>
      <c r="T34" s="42">
        <f t="shared" si="5"/>
        <v>153.00000000000011</v>
      </c>
      <c r="U34" s="42"/>
      <c r="V34" t="str">
        <f t="shared" si="8"/>
        <v/>
      </c>
      <c r="W34">
        <f t="shared" si="2"/>
        <v>0</v>
      </c>
      <c r="X34" s="29">
        <f t="shared" si="6"/>
        <v>225458.260070619</v>
      </c>
      <c r="Y34" s="30">
        <f t="shared" si="7"/>
        <v>0</v>
      </c>
    </row>
    <row r="35" spans="2:25" ht="15">
      <c r="B35" s="36">
        <v>27</v>
      </c>
      <c r="C35" s="37">
        <f t="shared" si="0"/>
        <v>238897.91479430915</v>
      </c>
      <c r="D35" s="37"/>
      <c r="E35" s="36"/>
      <c r="F35" s="5"/>
      <c r="G35" s="36" t="s">
        <v>44</v>
      </c>
      <c r="H35" s="38">
        <v>105.02</v>
      </c>
      <c r="I35" s="38"/>
      <c r="J35" s="36">
        <v>18</v>
      </c>
      <c r="K35" s="39">
        <f t="shared" si="4"/>
        <v>7166.9374438292743</v>
      </c>
      <c r="L35" s="40"/>
      <c r="M35" s="4">
        <f>IF(J35="","",(K35/J35)/LOOKUP(RIGHT($D$2,3),定数!$A$6:$A$13,定数!$B$6:$B$13))</f>
        <v>3.9816319132384859</v>
      </c>
      <c r="N35" s="36"/>
      <c r="O35" s="5"/>
      <c r="P35" s="38">
        <v>105.37</v>
      </c>
      <c r="Q35" s="38"/>
      <c r="R35" s="41">
        <f>IF(P35="","",T35*M35*LOOKUP(RIGHT($D$2,3),定数!$A$6:$A$13,定数!$B$6:$B$13))</f>
        <v>13935.71169633504</v>
      </c>
      <c r="S35" s="41"/>
      <c r="T35" s="42">
        <f t="shared" si="5"/>
        <v>35.000000000000853</v>
      </c>
      <c r="U35" s="42"/>
      <c r="V35" t="str">
        <f t="shared" si="8"/>
        <v/>
      </c>
      <c r="W35">
        <f t="shared" si="2"/>
        <v>0</v>
      </c>
      <c r="X35" s="29">
        <f t="shared" si="6"/>
        <v>238897.91479430915</v>
      </c>
      <c r="Y35" s="30">
        <f t="shared" si="7"/>
        <v>0</v>
      </c>
    </row>
    <row r="36" spans="2:25" ht="15">
      <c r="B36" s="36">
        <v>28</v>
      </c>
      <c r="C36" s="37">
        <f t="shared" si="0"/>
        <v>252833.62649064418</v>
      </c>
      <c r="D36" s="37"/>
      <c r="E36" s="36"/>
      <c r="F36" s="5"/>
      <c r="G36" s="36" t="s">
        <v>44</v>
      </c>
      <c r="H36" s="38">
        <v>108.85</v>
      </c>
      <c r="I36" s="38"/>
      <c r="J36" s="36">
        <v>26</v>
      </c>
      <c r="K36" s="39">
        <f t="shared" si="4"/>
        <v>7585.0087947193251</v>
      </c>
      <c r="L36" s="40"/>
      <c r="M36" s="4">
        <f>IF(J36="","",(K36/J36)/LOOKUP(RIGHT($D$2,3),定数!$A$6:$A$13,定数!$B$6:$B$13))</f>
        <v>2.9173110748920483</v>
      </c>
      <c r="N36" s="36"/>
      <c r="O36" s="5"/>
      <c r="P36" s="38">
        <v>109.36</v>
      </c>
      <c r="Q36" s="38"/>
      <c r="R36" s="41">
        <f>IF(P36="","",T36*M36*LOOKUP(RIGHT($D$2,3),定数!$A$6:$A$13,定数!$B$6:$B$13))</f>
        <v>14878.286481949595</v>
      </c>
      <c r="S36" s="41"/>
      <c r="T36" s="42">
        <f t="shared" si="5"/>
        <v>51.000000000000512</v>
      </c>
      <c r="U36" s="42"/>
      <c r="V36" t="str">
        <f t="shared" si="8"/>
        <v/>
      </c>
      <c r="W36">
        <f t="shared" si="2"/>
        <v>0</v>
      </c>
      <c r="X36" s="29">
        <f t="shared" si="6"/>
        <v>252833.62649064418</v>
      </c>
      <c r="Y36" s="30">
        <f t="shared" si="7"/>
        <v>0</v>
      </c>
    </row>
    <row r="37" spans="2:25" ht="15">
      <c r="B37" s="36">
        <v>29</v>
      </c>
      <c r="C37" s="37">
        <f t="shared" si="0"/>
        <v>267711.9129725938</v>
      </c>
      <c r="D37" s="37"/>
      <c r="E37" s="36"/>
      <c r="F37" s="5"/>
      <c r="G37" s="36" t="s">
        <v>44</v>
      </c>
      <c r="H37" s="38">
        <v>109.45</v>
      </c>
      <c r="I37" s="38"/>
      <c r="J37" s="36">
        <v>33</v>
      </c>
      <c r="K37" s="39">
        <f t="shared" si="4"/>
        <v>8031.3573891778133</v>
      </c>
      <c r="L37" s="40"/>
      <c r="M37" s="4">
        <f>IF(J37="","",(K37/J37)/LOOKUP(RIGHT($D$2,3),定数!$A$6:$A$13,定数!$B$6:$B$13))</f>
        <v>2.4337446633872162</v>
      </c>
      <c r="N37" s="36"/>
      <c r="O37" s="5"/>
      <c r="P37" s="38">
        <v>109.11</v>
      </c>
      <c r="Q37" s="38"/>
      <c r="R37" s="41">
        <f>IF(P37="","",T37*M37*LOOKUP(RIGHT($D$2,3),定数!$A$6:$A$13,定数!$B$6:$B$13))</f>
        <v>-8274.7318555166166</v>
      </c>
      <c r="S37" s="41"/>
      <c r="T37" s="42">
        <f t="shared" si="5"/>
        <v>-34.000000000000341</v>
      </c>
      <c r="U37" s="42"/>
      <c r="V37" t="str">
        <f t="shared" si="8"/>
        <v/>
      </c>
      <c r="W37">
        <f t="shared" si="2"/>
        <v>1</v>
      </c>
      <c r="X37" s="29">
        <f t="shared" si="6"/>
        <v>267711.9129725938</v>
      </c>
      <c r="Y37" s="30">
        <f t="shared" si="7"/>
        <v>0</v>
      </c>
    </row>
    <row r="38" spans="2:25" ht="15">
      <c r="B38" s="36">
        <v>30</v>
      </c>
      <c r="C38" s="37">
        <f t="shared" si="0"/>
        <v>259437.18111707718</v>
      </c>
      <c r="D38" s="37"/>
      <c r="E38" s="36"/>
      <c r="F38" s="5"/>
      <c r="G38" s="36" t="s">
        <v>45</v>
      </c>
      <c r="H38" s="38">
        <v>107.03</v>
      </c>
      <c r="I38" s="38"/>
      <c r="J38" s="36">
        <v>44</v>
      </c>
      <c r="K38" s="39">
        <f t="shared" si="4"/>
        <v>7783.1154335123156</v>
      </c>
      <c r="L38" s="40"/>
      <c r="M38" s="4">
        <f>IF(J38="","",(K38/J38)/LOOKUP(RIGHT($D$2,3),定数!$A$6:$A$13,定数!$B$6:$B$13))</f>
        <v>1.768889871252799</v>
      </c>
      <c r="N38" s="36"/>
      <c r="O38" s="5"/>
      <c r="P38" s="38">
        <v>106.15</v>
      </c>
      <c r="Q38" s="38"/>
      <c r="R38" s="41">
        <f>IF(P38="","",T38*M38*LOOKUP(RIGHT($D$2,3),定数!$A$6:$A$13,定数!$B$6:$B$13))</f>
        <v>15566.230867024549</v>
      </c>
      <c r="S38" s="41"/>
      <c r="T38" s="42">
        <f t="shared" si="5"/>
        <v>87.999999999999545</v>
      </c>
      <c r="U38" s="42"/>
      <c r="V38" t="str">
        <f t="shared" si="8"/>
        <v/>
      </c>
      <c r="W38">
        <f t="shared" si="2"/>
        <v>0</v>
      </c>
      <c r="X38" s="29">
        <f t="shared" si="6"/>
        <v>267711.9129725938</v>
      </c>
      <c r="Y38" s="30">
        <f t="shared" si="7"/>
        <v>3.0909090909091219E-2</v>
      </c>
    </row>
    <row r="39" spans="2:25" ht="15">
      <c r="B39" s="36">
        <v>31</v>
      </c>
      <c r="C39" s="37">
        <f t="shared" si="0"/>
        <v>275003.41198410175</v>
      </c>
      <c r="D39" s="37"/>
      <c r="E39" s="36"/>
      <c r="F39" s="5"/>
      <c r="G39" s="36" t="s">
        <v>44</v>
      </c>
      <c r="H39" s="38">
        <v>120.54</v>
      </c>
      <c r="I39" s="38"/>
      <c r="J39" s="36">
        <v>39</v>
      </c>
      <c r="K39" s="39">
        <f t="shared" si="4"/>
        <v>8250.1023595230527</v>
      </c>
      <c r="L39" s="40"/>
      <c r="M39" s="4">
        <f>IF(J39="","",(K39/J39)/LOOKUP(RIGHT($D$2,3),定数!$A$6:$A$13,定数!$B$6:$B$13))</f>
        <v>2.1154108614161675</v>
      </c>
      <c r="N39" s="36"/>
      <c r="O39" s="5"/>
      <c r="P39" s="38">
        <v>120.13</v>
      </c>
      <c r="Q39" s="38"/>
      <c r="R39" s="41">
        <f>IF(P39="","",T39*M39*LOOKUP(RIGHT($D$2,3),定数!$A$6:$A$13,定数!$B$6:$B$13))</f>
        <v>-8673.1845318065152</v>
      </c>
      <c r="S39" s="41"/>
      <c r="T39" s="42">
        <f t="shared" si="5"/>
        <v>-41.00000000000108</v>
      </c>
      <c r="U39" s="42"/>
      <c r="V39" t="str">
        <f t="shared" si="8"/>
        <v/>
      </c>
      <c r="W39">
        <f t="shared" si="2"/>
        <v>1</v>
      </c>
      <c r="X39" s="29">
        <f t="shared" si="6"/>
        <v>275003.41198410175</v>
      </c>
      <c r="Y39" s="30">
        <f t="shared" si="7"/>
        <v>0</v>
      </c>
    </row>
    <row r="40" spans="2:25" ht="15">
      <c r="B40" s="36">
        <v>32</v>
      </c>
      <c r="C40" s="37">
        <f t="shared" si="0"/>
        <v>266330.22745229525</v>
      </c>
      <c r="D40" s="37"/>
      <c r="E40" s="36"/>
      <c r="F40" s="5"/>
      <c r="G40" s="36" t="s">
        <v>44</v>
      </c>
      <c r="H40" s="38">
        <v>119.63</v>
      </c>
      <c r="I40" s="38"/>
      <c r="J40" s="36">
        <v>25</v>
      </c>
      <c r="K40" s="39">
        <f t="shared" si="4"/>
        <v>7989.9068235688574</v>
      </c>
      <c r="L40" s="40"/>
      <c r="M40" s="4">
        <f>IF(J40="","",(K40/J40)/LOOKUP(RIGHT($D$2,3),定数!$A$6:$A$13,定数!$B$6:$B$13))</f>
        <v>3.195962729427543</v>
      </c>
      <c r="N40" s="36"/>
      <c r="O40" s="5"/>
      <c r="P40" s="38">
        <v>120.13</v>
      </c>
      <c r="Q40" s="38"/>
      <c r="R40" s="41">
        <f>IF(P40="","",T40*M40*LOOKUP(RIGHT($D$2,3),定数!$A$6:$A$13,定数!$B$6:$B$13))</f>
        <v>15979.813647137715</v>
      </c>
      <c r="S40" s="41"/>
      <c r="T40" s="42">
        <f t="shared" si="5"/>
        <v>50</v>
      </c>
      <c r="U40" s="42"/>
      <c r="V40" t="str">
        <f t="shared" si="8"/>
        <v/>
      </c>
      <c r="W40">
        <f t="shared" si="2"/>
        <v>0</v>
      </c>
      <c r="X40" s="29">
        <f t="shared" si="6"/>
        <v>275003.41198410175</v>
      </c>
      <c r="Y40" s="30">
        <f t="shared" si="7"/>
        <v>3.1538461538462292E-2</v>
      </c>
    </row>
    <row r="41" spans="2:25" ht="15">
      <c r="B41" s="36">
        <v>33</v>
      </c>
      <c r="C41" s="37">
        <f t="shared" si="0"/>
        <v>282310.04109943297</v>
      </c>
      <c r="D41" s="37"/>
      <c r="E41" s="36"/>
      <c r="F41" s="5"/>
      <c r="G41" s="36" t="s">
        <v>44</v>
      </c>
      <c r="H41" s="38">
        <v>121.34</v>
      </c>
      <c r="I41" s="38"/>
      <c r="J41" s="36">
        <v>49</v>
      </c>
      <c r="K41" s="39">
        <f t="shared" si="4"/>
        <v>8469.3012329829889</v>
      </c>
      <c r="L41" s="40"/>
      <c r="M41" s="4">
        <f>IF(J41="","",(K41/J41)/LOOKUP(RIGHT($D$2,3),定数!$A$6:$A$13,定数!$B$6:$B$13))</f>
        <v>1.7284288230577527</v>
      </c>
      <c r="N41" s="36"/>
      <c r="O41" s="5"/>
      <c r="P41" s="38">
        <v>120.83</v>
      </c>
      <c r="Q41" s="38"/>
      <c r="R41" s="41">
        <f>IF(P41="","",T41*M41*LOOKUP(RIGHT($D$2,3),定数!$A$6:$A$13,定数!$B$6:$B$13))</f>
        <v>-8814.9869975946276</v>
      </c>
      <c r="S41" s="41"/>
      <c r="T41" s="42">
        <f t="shared" si="5"/>
        <v>-51.000000000000512</v>
      </c>
      <c r="U41" s="42"/>
      <c r="V41" t="str">
        <f t="shared" si="8"/>
        <v/>
      </c>
      <c r="W41">
        <f t="shared" si="2"/>
        <v>1</v>
      </c>
      <c r="X41" s="29">
        <f t="shared" si="6"/>
        <v>282310.04109943297</v>
      </c>
      <c r="Y41" s="30">
        <f t="shared" si="7"/>
        <v>0</v>
      </c>
    </row>
    <row r="42" spans="2:25" ht="15">
      <c r="B42" s="36">
        <v>34</v>
      </c>
      <c r="C42" s="37">
        <f t="shared" si="0"/>
        <v>273495.05410183832</v>
      </c>
      <c r="D42" s="37"/>
      <c r="E42" s="36"/>
      <c r="F42" s="5"/>
      <c r="G42" s="36" t="s">
        <v>45</v>
      </c>
      <c r="H42" s="38">
        <v>119.1</v>
      </c>
      <c r="I42" s="38"/>
      <c r="J42" s="36">
        <v>28</v>
      </c>
      <c r="K42" s="39">
        <f t="shared" si="4"/>
        <v>8204.8516230551486</v>
      </c>
      <c r="L42" s="40"/>
      <c r="M42" s="4">
        <f>IF(J42="","",(K42/J42)/LOOKUP(RIGHT($D$2,3),定数!$A$6:$A$13,定数!$B$6:$B$13))</f>
        <v>2.9303041510911241</v>
      </c>
      <c r="N42" s="36"/>
      <c r="O42" s="5"/>
      <c r="P42" s="38">
        <v>119.4</v>
      </c>
      <c r="Q42" s="38"/>
      <c r="R42" s="41">
        <f>IF(P42="","",T42*M42*LOOKUP(RIGHT($D$2,3),定数!$A$6:$A$13,定数!$B$6:$B$13))</f>
        <v>-8790.912453273706</v>
      </c>
      <c r="S42" s="41"/>
      <c r="T42" s="42">
        <f t="shared" si="5"/>
        <v>-30.000000000001137</v>
      </c>
      <c r="U42" s="42"/>
      <c r="V42" t="str">
        <f t="shared" si="8"/>
        <v/>
      </c>
      <c r="W42">
        <f t="shared" si="2"/>
        <v>2</v>
      </c>
      <c r="X42" s="29">
        <f t="shared" si="6"/>
        <v>282310.04109943297</v>
      </c>
      <c r="Y42" s="30">
        <f t="shared" si="7"/>
        <v>3.1224489795918742E-2</v>
      </c>
    </row>
    <row r="43" spans="2:25" ht="15">
      <c r="B43" s="36">
        <v>35</v>
      </c>
      <c r="C43" s="37">
        <f t="shared" si="0"/>
        <v>264704.1416485646</v>
      </c>
      <c r="D43" s="37"/>
      <c r="E43" s="36"/>
      <c r="F43" s="5"/>
      <c r="G43" s="36" t="s">
        <v>44</v>
      </c>
      <c r="H43" s="38">
        <v>121.26</v>
      </c>
      <c r="I43" s="38"/>
      <c r="J43" s="36">
        <v>63</v>
      </c>
      <c r="K43" s="39">
        <f t="shared" si="4"/>
        <v>7941.1242494569378</v>
      </c>
      <c r="L43" s="40"/>
      <c r="M43" s="4">
        <f>IF(J43="","",(K43/J43)/LOOKUP(RIGHT($D$2,3),定数!$A$6:$A$13,定数!$B$6:$B$13))</f>
        <v>1.2604959126122124</v>
      </c>
      <c r="N43" s="36"/>
      <c r="O43" s="5"/>
      <c r="P43" s="38">
        <v>122.5</v>
      </c>
      <c r="Q43" s="38"/>
      <c r="R43" s="41">
        <f>IF(P43="","",T43*M43*LOOKUP(RIGHT($D$2,3),定数!$A$6:$A$13,定数!$B$6:$B$13))</f>
        <v>15630.149316391371</v>
      </c>
      <c r="S43" s="41"/>
      <c r="T43" s="42">
        <f t="shared" si="5"/>
        <v>123.99999999999949</v>
      </c>
      <c r="U43" s="42"/>
      <c r="V43" t="str">
        <f t="shared" si="8"/>
        <v/>
      </c>
      <c r="W43">
        <f t="shared" si="2"/>
        <v>0</v>
      </c>
      <c r="X43" s="29">
        <f t="shared" si="6"/>
        <v>282310.04109943297</v>
      </c>
      <c r="Y43" s="30">
        <f t="shared" si="7"/>
        <v>6.2363702623908335E-2</v>
      </c>
    </row>
    <row r="44" spans="2:25" ht="15">
      <c r="B44" s="36">
        <v>36</v>
      </c>
      <c r="C44" s="37">
        <f t="shared" si="0"/>
        <v>280334.29096495599</v>
      </c>
      <c r="D44" s="37"/>
      <c r="E44" s="36"/>
      <c r="F44" s="5"/>
      <c r="G44" s="36" t="s">
        <v>45</v>
      </c>
      <c r="H44" s="38">
        <v>122.3</v>
      </c>
      <c r="I44" s="38"/>
      <c r="J44" s="36">
        <v>56</v>
      </c>
      <c r="K44" s="39">
        <f t="shared" si="4"/>
        <v>8410.0287289486787</v>
      </c>
      <c r="L44" s="40"/>
      <c r="M44" s="4">
        <f>IF(J44="","",(K44/J44)/LOOKUP(RIGHT($D$2,3),定数!$A$6:$A$13,定数!$B$6:$B$13))</f>
        <v>1.5017908444551213</v>
      </c>
      <c r="N44" s="36"/>
      <c r="O44" s="5"/>
      <c r="P44" s="38">
        <v>121.2</v>
      </c>
      <c r="Q44" s="38"/>
      <c r="R44" s="41">
        <f>IF(P44="","",T44*M44*LOOKUP(RIGHT($D$2,3),定数!$A$6:$A$13,定数!$B$6:$B$13))</f>
        <v>16519.69928900625</v>
      </c>
      <c r="S44" s="41"/>
      <c r="T44" s="42">
        <f t="shared" si="5"/>
        <v>109.99999999999943</v>
      </c>
      <c r="U44" s="42"/>
      <c r="V44" t="str">
        <f t="shared" si="8"/>
        <v/>
      </c>
      <c r="W44">
        <f t="shared" si="2"/>
        <v>0</v>
      </c>
      <c r="X44" s="29">
        <f t="shared" si="6"/>
        <v>282310.04109943297</v>
      </c>
      <c r="Y44" s="30">
        <f t="shared" si="7"/>
        <v>6.99851173122501E-3</v>
      </c>
    </row>
    <row r="45" spans="2:25" ht="15">
      <c r="B45" s="36">
        <v>37</v>
      </c>
      <c r="C45" s="37">
        <f t="shared" si="0"/>
        <v>296853.99025396223</v>
      </c>
      <c r="D45" s="37"/>
      <c r="E45" s="36"/>
      <c r="F45" s="5"/>
      <c r="G45" s="36" t="s">
        <v>45</v>
      </c>
      <c r="H45" s="38">
        <v>119.92</v>
      </c>
      <c r="I45" s="38"/>
      <c r="J45" s="36">
        <v>76</v>
      </c>
      <c r="K45" s="39">
        <f t="shared" si="4"/>
        <v>8905.6197076188673</v>
      </c>
      <c r="L45" s="40"/>
      <c r="M45" s="4">
        <f>IF(J45="","",(K45/J45)/LOOKUP(RIGHT($D$2,3),定数!$A$6:$A$13,定数!$B$6:$B$13))</f>
        <v>1.1717920667919561</v>
      </c>
      <c r="N45" s="36"/>
      <c r="O45" s="5"/>
      <c r="P45" s="38">
        <v>120.69</v>
      </c>
      <c r="Q45" s="38"/>
      <c r="R45" s="41">
        <f>IF(P45="","",T45*M45*LOOKUP(RIGHT($D$2,3),定数!$A$6:$A$13,定数!$B$6:$B$13))</f>
        <v>-9022.798914298015</v>
      </c>
      <c r="S45" s="41"/>
      <c r="T45" s="42">
        <f t="shared" si="5"/>
        <v>-76.999999999999602</v>
      </c>
      <c r="U45" s="42"/>
      <c r="V45" t="str">
        <f t="shared" si="8"/>
        <v/>
      </c>
      <c r="W45">
        <f t="shared" si="2"/>
        <v>1</v>
      </c>
      <c r="X45" s="29">
        <f t="shared" si="6"/>
        <v>296853.99025396223</v>
      </c>
      <c r="Y45" s="30">
        <f t="shared" si="7"/>
        <v>0</v>
      </c>
    </row>
    <row r="46" spans="2:25" ht="15">
      <c r="B46" s="36">
        <v>38</v>
      </c>
      <c r="C46" s="37">
        <f t="shared" si="0"/>
        <v>287831.19133966422</v>
      </c>
      <c r="D46" s="37"/>
      <c r="E46" s="36"/>
      <c r="F46" s="5"/>
      <c r="G46" s="36" t="s">
        <v>45</v>
      </c>
      <c r="H46" s="38">
        <v>121.51</v>
      </c>
      <c r="I46" s="38"/>
      <c r="J46" s="36">
        <v>70</v>
      </c>
      <c r="K46" s="39">
        <f t="shared" si="4"/>
        <v>8634.9357401899269</v>
      </c>
      <c r="L46" s="40"/>
      <c r="M46" s="4">
        <f>IF(J46="","",(K46/J46)/LOOKUP(RIGHT($D$2,3),定数!$A$6:$A$13,定数!$B$6:$B$13))</f>
        <v>1.2335622485985609</v>
      </c>
      <c r="N46" s="36"/>
      <c r="O46" s="5"/>
      <c r="P46" s="38">
        <v>122.23</v>
      </c>
      <c r="Q46" s="38"/>
      <c r="R46" s="41">
        <f>IF(P46="","",T46*M46*LOOKUP(RIGHT($D$2,3),定数!$A$6:$A$13,定数!$B$6:$B$13))</f>
        <v>-8881.6481899096252</v>
      </c>
      <c r="S46" s="41"/>
      <c r="T46" s="42">
        <f t="shared" si="5"/>
        <v>-71.999999999999886</v>
      </c>
      <c r="U46" s="42"/>
      <c r="V46" t="str">
        <f t="shared" si="8"/>
        <v/>
      </c>
      <c r="W46">
        <f t="shared" si="2"/>
        <v>2</v>
      </c>
      <c r="X46" s="29">
        <f t="shared" si="6"/>
        <v>296853.99025396223</v>
      </c>
      <c r="Y46" s="30">
        <f t="shared" si="7"/>
        <v>3.039473684210503E-2</v>
      </c>
    </row>
    <row r="47" spans="2:25" ht="15">
      <c r="B47" s="36">
        <v>39</v>
      </c>
      <c r="C47" s="37">
        <f t="shared" si="0"/>
        <v>278949.54314975458</v>
      </c>
      <c r="D47" s="37"/>
      <c r="E47" s="36"/>
      <c r="F47" s="5"/>
      <c r="G47" s="36" t="s">
        <v>44</v>
      </c>
      <c r="H47" s="38">
        <v>118.37</v>
      </c>
      <c r="I47" s="38"/>
      <c r="J47" s="36">
        <v>102</v>
      </c>
      <c r="K47" s="39">
        <f t="shared" si="4"/>
        <v>8368.4862944926372</v>
      </c>
      <c r="L47" s="40"/>
      <c r="M47" s="4">
        <f>IF(J47="","",(K47/J47)/LOOKUP(RIGHT($D$2,3),定数!$A$6:$A$13,定数!$B$6:$B$13))</f>
        <v>0.82043983279339583</v>
      </c>
      <c r="N47" s="36"/>
      <c r="O47" s="5"/>
      <c r="P47" s="38">
        <v>117.33</v>
      </c>
      <c r="Q47" s="38"/>
      <c r="R47" s="41">
        <f>IF(P47="","",T47*M47*LOOKUP(RIGHT($D$2,3),定数!$A$6:$A$13,定数!$B$6:$B$13))</f>
        <v>-8532.574261051368</v>
      </c>
      <c r="S47" s="41"/>
      <c r="T47" s="42">
        <f t="shared" si="5"/>
        <v>-104.00000000000063</v>
      </c>
      <c r="U47" s="42"/>
      <c r="V47" t="str">
        <f t="shared" si="8"/>
        <v/>
      </c>
      <c r="W47">
        <f t="shared" si="2"/>
        <v>3</v>
      </c>
      <c r="X47" s="29">
        <f t="shared" si="6"/>
        <v>296853.99025396223</v>
      </c>
      <c r="Y47" s="30">
        <f t="shared" si="7"/>
        <v>6.0313984962405809E-2</v>
      </c>
    </row>
    <row r="48" spans="2:25" ht="15">
      <c r="B48" s="36">
        <v>40</v>
      </c>
      <c r="C48" s="37">
        <f t="shared" si="0"/>
        <v>270416.96888870321</v>
      </c>
      <c r="D48" s="37"/>
      <c r="E48" s="36"/>
      <c r="F48" s="5"/>
      <c r="G48" s="36" t="s">
        <v>45</v>
      </c>
      <c r="H48" s="38">
        <v>120.33</v>
      </c>
      <c r="I48" s="38"/>
      <c r="J48" s="36">
        <v>15</v>
      </c>
      <c r="K48" s="39">
        <f t="shared" si="4"/>
        <v>8112.5090666610959</v>
      </c>
      <c r="L48" s="40"/>
      <c r="M48" s="4">
        <f>IF(J48="","",(K48/J48)/LOOKUP(RIGHT($D$2,3),定数!$A$6:$A$13,定数!$B$6:$B$13))</f>
        <v>5.4083393777740643</v>
      </c>
      <c r="N48" s="36"/>
      <c r="O48" s="5"/>
      <c r="P48" s="38">
        <v>120.51</v>
      </c>
      <c r="Q48" s="38"/>
      <c r="R48" s="41">
        <f>IF(P48="","",T48*M48*LOOKUP(RIGHT($D$2,3),定数!$A$6:$A$13,定数!$B$6:$B$13))</f>
        <v>-9735.0108799936843</v>
      </c>
      <c r="S48" s="41"/>
      <c r="T48" s="42">
        <f t="shared" si="5"/>
        <v>-18.000000000000682</v>
      </c>
      <c r="U48" s="42"/>
      <c r="V48" t="str">
        <f t="shared" si="8"/>
        <v/>
      </c>
      <c r="W48">
        <f t="shared" si="2"/>
        <v>4</v>
      </c>
      <c r="X48" s="29">
        <f t="shared" si="6"/>
        <v>296853.99025396223</v>
      </c>
      <c r="Y48" s="30">
        <f t="shared" si="7"/>
        <v>8.9057321892967778E-2</v>
      </c>
    </row>
    <row r="49" spans="2:25" ht="15">
      <c r="B49" s="36">
        <v>41</v>
      </c>
      <c r="C49" s="37">
        <f t="shared" si="0"/>
        <v>260681.95800870954</v>
      </c>
      <c r="D49" s="37"/>
      <c r="E49" s="36"/>
      <c r="F49" s="5"/>
      <c r="G49" s="36" t="s">
        <v>45</v>
      </c>
      <c r="H49" s="38">
        <v>117.43</v>
      </c>
      <c r="I49" s="38"/>
      <c r="J49" s="36">
        <v>113</v>
      </c>
      <c r="K49" s="39">
        <f t="shared" si="4"/>
        <v>7820.458740261286</v>
      </c>
      <c r="L49" s="40"/>
      <c r="M49" s="4">
        <f>IF(J49="","",(K49/J49)/LOOKUP(RIGHT($D$2,3),定数!$A$6:$A$13,定数!$B$6:$B$13))</f>
        <v>0.6920759947133881</v>
      </c>
      <c r="N49" s="36"/>
      <c r="O49" s="5"/>
      <c r="P49" s="38">
        <v>118.59</v>
      </c>
      <c r="Q49" s="38"/>
      <c r="R49" s="41">
        <f>IF(P49="","",T49*M49*LOOKUP(RIGHT($D$2,3),定数!$A$6:$A$13,定数!$B$6:$B$13))</f>
        <v>-8028.0815386752774</v>
      </c>
      <c r="S49" s="41"/>
      <c r="T49" s="42">
        <f t="shared" si="5"/>
        <v>-115.99999999999966</v>
      </c>
      <c r="U49" s="42"/>
      <c r="V49" t="str">
        <f t="shared" si="8"/>
        <v/>
      </c>
      <c r="W49">
        <f t="shared" si="2"/>
        <v>5</v>
      </c>
      <c r="X49" s="29">
        <f t="shared" si="6"/>
        <v>296853.99025396223</v>
      </c>
      <c r="Y49" s="30">
        <f t="shared" si="7"/>
        <v>0.12185125830482213</v>
      </c>
    </row>
    <row r="50" spans="2:25" ht="15">
      <c r="B50" s="36">
        <v>42</v>
      </c>
      <c r="C50" s="37">
        <f t="shared" si="0"/>
        <v>252653.87647003427</v>
      </c>
      <c r="D50" s="37"/>
      <c r="E50" s="36"/>
      <c r="F50" s="5"/>
      <c r="G50" s="36" t="s">
        <v>45</v>
      </c>
      <c r="H50" s="38">
        <v>112.83</v>
      </c>
      <c r="I50" s="38"/>
      <c r="J50" s="36">
        <v>66</v>
      </c>
      <c r="K50" s="39">
        <f t="shared" si="4"/>
        <v>7579.616294101028</v>
      </c>
      <c r="L50" s="40"/>
      <c r="M50" s="4">
        <f>IF(J50="","",(K50/J50)/LOOKUP(RIGHT($D$2,3),定数!$A$6:$A$13,定数!$B$6:$B$13))</f>
        <v>1.1484267112274285</v>
      </c>
      <c r="N50" s="36"/>
      <c r="O50" s="5"/>
      <c r="P50" s="38">
        <v>111.36</v>
      </c>
      <c r="Q50" s="38"/>
      <c r="R50" s="41">
        <f>IF(P50="","",T50*M50*LOOKUP(RIGHT($D$2,3),定数!$A$6:$A$13,定数!$B$6:$B$13))</f>
        <v>16881.872655043186</v>
      </c>
      <c r="S50" s="41"/>
      <c r="T50" s="42">
        <f t="shared" si="5"/>
        <v>146.99999999999989</v>
      </c>
      <c r="U50" s="42"/>
      <c r="V50" t="str">
        <f t="shared" si="8"/>
        <v/>
      </c>
      <c r="W50">
        <f t="shared" si="2"/>
        <v>0</v>
      </c>
      <c r="X50" s="29">
        <f t="shared" si="6"/>
        <v>296853.99025396223</v>
      </c>
      <c r="Y50" s="30">
        <f t="shared" si="7"/>
        <v>0.14889513105791241</v>
      </c>
    </row>
    <row r="51" spans="2:25" ht="15">
      <c r="B51" s="36">
        <v>43</v>
      </c>
      <c r="C51" s="37">
        <f t="shared" si="0"/>
        <v>269535.74912507745</v>
      </c>
      <c r="D51" s="37"/>
      <c r="E51" s="36"/>
      <c r="F51" s="5"/>
      <c r="G51" s="36" t="s">
        <v>45</v>
      </c>
      <c r="H51" s="38">
        <v>107.2</v>
      </c>
      <c r="I51" s="38"/>
      <c r="J51" s="36">
        <v>65</v>
      </c>
      <c r="K51" s="39">
        <f t="shared" si="4"/>
        <v>8086.0724737523233</v>
      </c>
      <c r="L51" s="40"/>
      <c r="M51" s="4">
        <f>IF(J51="","",(K51/J51)/LOOKUP(RIGHT($D$2,3),定数!$A$6:$A$13,定数!$B$6:$B$13))</f>
        <v>1.2440111498080497</v>
      </c>
      <c r="N51" s="36"/>
      <c r="O51" s="5"/>
      <c r="P51" s="38">
        <v>105.92</v>
      </c>
      <c r="Q51" s="38"/>
      <c r="R51" s="41">
        <f>IF(P51="","",T51*M51*LOOKUP(RIGHT($D$2,3),定数!$A$6:$A$13,定数!$B$6:$B$13))</f>
        <v>15923.342717543052</v>
      </c>
      <c r="S51" s="41"/>
      <c r="T51" s="42">
        <f t="shared" si="5"/>
        <v>128.00000000000011</v>
      </c>
      <c r="U51" s="42"/>
      <c r="V51" t="str">
        <f t="shared" si="8"/>
        <v/>
      </c>
      <c r="W51">
        <f t="shared" si="2"/>
        <v>0</v>
      </c>
      <c r="X51" s="29">
        <f t="shared" si="6"/>
        <v>296853.99025396223</v>
      </c>
      <c r="Y51" s="30">
        <f t="shared" si="7"/>
        <v>9.2025851178600293E-2</v>
      </c>
    </row>
    <row r="52" spans="2:25" ht="15">
      <c r="B52" s="36">
        <v>44</v>
      </c>
      <c r="C52" s="37">
        <f t="shared" si="0"/>
        <v>285459.09184262052</v>
      </c>
      <c r="D52" s="37"/>
      <c r="E52" s="36"/>
      <c r="F52" s="5"/>
      <c r="G52" s="36" t="s">
        <v>45</v>
      </c>
      <c r="H52" s="38">
        <v>104.39</v>
      </c>
      <c r="I52" s="38"/>
      <c r="J52" s="36">
        <v>43</v>
      </c>
      <c r="K52" s="39">
        <f t="shared" si="4"/>
        <v>8563.7727552786146</v>
      </c>
      <c r="L52" s="40"/>
      <c r="M52" s="4">
        <f>IF(J52="","",(K52/J52)/LOOKUP(RIGHT($D$2,3),定数!$A$6:$A$13,定数!$B$6:$B$13))</f>
        <v>1.9915750593671198</v>
      </c>
      <c r="N52" s="36"/>
      <c r="O52" s="5"/>
      <c r="P52" s="38">
        <v>104.83</v>
      </c>
      <c r="Q52" s="38"/>
      <c r="R52" s="41">
        <f>IF(P52="","",T52*M52*LOOKUP(RIGHT($D$2,3),定数!$A$6:$A$13,定数!$B$6:$B$13))</f>
        <v>-8762.9302612152806</v>
      </c>
      <c r="S52" s="41"/>
      <c r="T52" s="42">
        <f t="shared" si="5"/>
        <v>-43.999999999999773</v>
      </c>
      <c r="U52" s="42"/>
      <c r="V52" t="str">
        <f t="shared" si="8"/>
        <v/>
      </c>
      <c r="W52">
        <f t="shared" si="2"/>
        <v>1</v>
      </c>
      <c r="X52" s="29">
        <f t="shared" si="6"/>
        <v>296853.99025396223</v>
      </c>
      <c r="Y52" s="30">
        <f t="shared" si="7"/>
        <v>3.8385532232843578E-2</v>
      </c>
    </row>
    <row r="53" spans="2:25" ht="15">
      <c r="B53" s="36">
        <v>45</v>
      </c>
      <c r="C53" s="37">
        <f t="shared" si="0"/>
        <v>276696.16158140526</v>
      </c>
      <c r="D53" s="37"/>
      <c r="E53" s="36"/>
      <c r="F53" s="5"/>
      <c r="G53" s="36" t="s">
        <v>44</v>
      </c>
      <c r="H53" s="38">
        <v>106.12</v>
      </c>
      <c r="I53" s="38"/>
      <c r="J53" s="36">
        <v>91</v>
      </c>
      <c r="K53" s="39">
        <f t="shared" si="4"/>
        <v>8300.8848474421575</v>
      </c>
      <c r="L53" s="40"/>
      <c r="M53" s="4">
        <f>IF(J53="","",(K53/J53)/LOOKUP(RIGHT($D$2,3),定数!$A$6:$A$13,定数!$B$6:$B$13))</f>
        <v>0.91218514807056683</v>
      </c>
      <c r="N53" s="36"/>
      <c r="O53" s="5"/>
      <c r="P53" s="38">
        <v>105.19</v>
      </c>
      <c r="Q53" s="38"/>
      <c r="R53" s="41">
        <f>IF(P53="","",T53*M53*LOOKUP(RIGHT($D$2,3),定数!$A$6:$A$13,定数!$B$6:$B$13))</f>
        <v>-8483.3218770563326</v>
      </c>
      <c r="S53" s="41"/>
      <c r="T53" s="42">
        <f t="shared" si="5"/>
        <v>-93.000000000000682</v>
      </c>
      <c r="U53" s="42"/>
      <c r="V53" t="str">
        <f t="shared" si="8"/>
        <v/>
      </c>
      <c r="W53">
        <f t="shared" si="2"/>
        <v>2</v>
      </c>
      <c r="X53" s="29">
        <f t="shared" si="6"/>
        <v>296853.99025396223</v>
      </c>
      <c r="Y53" s="30">
        <f t="shared" si="7"/>
        <v>6.7904860080579277E-2</v>
      </c>
    </row>
    <row r="54" spans="2:25" ht="15">
      <c r="B54" s="36">
        <v>46</v>
      </c>
      <c r="C54" s="37">
        <f t="shared" si="0"/>
        <v>268212.83970434894</v>
      </c>
      <c r="D54" s="37"/>
      <c r="E54" s="36"/>
      <c r="F54" s="5"/>
      <c r="G54" s="36" t="s">
        <v>45</v>
      </c>
      <c r="H54" s="38">
        <v>101.15</v>
      </c>
      <c r="I54" s="38"/>
      <c r="J54" s="36">
        <v>89</v>
      </c>
      <c r="K54" s="39">
        <f t="shared" si="4"/>
        <v>8046.3851911304682</v>
      </c>
      <c r="L54" s="40"/>
      <c r="M54" s="4">
        <f>IF(J54="","",(K54/J54)/LOOKUP(RIGHT($D$2,3),定数!$A$6:$A$13,定数!$B$6:$B$13))</f>
        <v>0.90408822372252462</v>
      </c>
      <c r="N54" s="36"/>
      <c r="O54" s="5"/>
      <c r="P54" s="38">
        <v>102.05</v>
      </c>
      <c r="Q54" s="38"/>
      <c r="R54" s="41">
        <f>IF(P54="","",T54*M54*LOOKUP(RIGHT($D$2,3),定数!$A$6:$A$13,定数!$B$6:$B$13))</f>
        <v>-8136.7940135026447</v>
      </c>
      <c r="S54" s="41"/>
      <c r="T54" s="42">
        <f t="shared" si="5"/>
        <v>-89.999999999999147</v>
      </c>
      <c r="U54" s="42"/>
      <c r="V54" t="str">
        <f t="shared" si="8"/>
        <v/>
      </c>
      <c r="W54">
        <f t="shared" si="2"/>
        <v>3</v>
      </c>
      <c r="X54" s="29">
        <f t="shared" si="6"/>
        <v>296853.99025396223</v>
      </c>
      <c r="Y54" s="30">
        <f t="shared" si="7"/>
        <v>9.6482282502284855E-2</v>
      </c>
    </row>
    <row r="55" spans="2:25" ht="15">
      <c r="B55" s="36">
        <v>47</v>
      </c>
      <c r="C55" s="37">
        <f t="shared" si="0"/>
        <v>260076.04569084628</v>
      </c>
      <c r="D55" s="37"/>
      <c r="E55" s="36"/>
      <c r="F55" s="5"/>
      <c r="G55" s="36" t="s">
        <v>45</v>
      </c>
      <c r="H55" s="38">
        <v>101.1</v>
      </c>
      <c r="I55" s="38"/>
      <c r="J55" s="36">
        <v>33</v>
      </c>
      <c r="K55" s="39">
        <f t="shared" si="4"/>
        <v>7802.2813707253881</v>
      </c>
      <c r="L55" s="40"/>
      <c r="M55" s="4">
        <f>IF(J55="","",(K55/J55)/LOOKUP(RIGHT($D$2,3),定数!$A$6:$A$13,定数!$B$6:$B$13))</f>
        <v>2.3643276880986024</v>
      </c>
      <c r="N55" s="36"/>
      <c r="O55" s="5"/>
      <c r="P55" s="38">
        <v>101.45</v>
      </c>
      <c r="Q55" s="38"/>
      <c r="R55" s="41">
        <f>IF(P55="","",T55*M55*LOOKUP(RIGHT($D$2,3),定数!$A$6:$A$13,定数!$B$6:$B$13))</f>
        <v>-8275.1469083453103</v>
      </c>
      <c r="S55" s="41"/>
      <c r="T55" s="42">
        <f t="shared" si="5"/>
        <v>-35.000000000000853</v>
      </c>
      <c r="U55" s="42"/>
      <c r="V55" t="str">
        <f t="shared" si="8"/>
        <v/>
      </c>
      <c r="W55">
        <f t="shared" si="2"/>
        <v>4</v>
      </c>
      <c r="X55" s="29">
        <f t="shared" si="6"/>
        <v>296853.99025396223</v>
      </c>
      <c r="Y55" s="30">
        <f t="shared" si="7"/>
        <v>0.12389237056120406</v>
      </c>
    </row>
    <row r="56" spans="2:25" ht="15">
      <c r="B56" s="36">
        <v>48</v>
      </c>
      <c r="C56" s="37">
        <f t="shared" si="0"/>
        <v>251800.89878250097</v>
      </c>
      <c r="D56" s="37"/>
      <c r="E56" s="36"/>
      <c r="F56" s="5"/>
      <c r="G56" s="36" t="s">
        <v>45</v>
      </c>
      <c r="H56" s="38">
        <v>100.41</v>
      </c>
      <c r="I56" s="38"/>
      <c r="J56" s="36">
        <v>69</v>
      </c>
      <c r="K56" s="39">
        <f t="shared" si="4"/>
        <v>7554.0269634750284</v>
      </c>
      <c r="L56" s="40"/>
      <c r="M56" s="4">
        <f>IF(J56="","",(K56/J56)/LOOKUP(RIGHT($D$2,3),定数!$A$6:$A$13,定数!$B$6:$B$13))</f>
        <v>1.0947865164456563</v>
      </c>
      <c r="N56" s="36"/>
      <c r="O56" s="5"/>
      <c r="P56" s="38">
        <v>101.11</v>
      </c>
      <c r="Q56" s="38"/>
      <c r="R56" s="41">
        <f>IF(P56="","",T56*M56*LOOKUP(RIGHT($D$2,3),定数!$A$6:$A$13,定数!$B$6:$B$13))</f>
        <v>-7663.505615119625</v>
      </c>
      <c r="S56" s="41"/>
      <c r="T56" s="42">
        <f t="shared" si="5"/>
        <v>-70.000000000000284</v>
      </c>
      <c r="U56" s="42"/>
      <c r="V56" t="str">
        <f t="shared" si="8"/>
        <v/>
      </c>
      <c r="W56">
        <f t="shared" si="2"/>
        <v>5</v>
      </c>
      <c r="X56" s="29">
        <f t="shared" si="6"/>
        <v>296853.99025396223</v>
      </c>
      <c r="Y56" s="30">
        <f t="shared" si="7"/>
        <v>0.15176852240698457</v>
      </c>
    </row>
    <row r="57" spans="2:25" ht="15">
      <c r="B57" s="36">
        <v>49</v>
      </c>
      <c r="C57" s="37">
        <f t="shared" si="0"/>
        <v>244137.39316738135</v>
      </c>
      <c r="D57" s="37"/>
      <c r="E57" s="36"/>
      <c r="F57" s="5"/>
      <c r="G57" s="36" t="s">
        <v>45</v>
      </c>
      <c r="H57" s="38">
        <v>100.68</v>
      </c>
      <c r="I57" s="38"/>
      <c r="J57" s="36">
        <v>54</v>
      </c>
      <c r="K57" s="39">
        <f t="shared" si="4"/>
        <v>7324.1217950214404</v>
      </c>
      <c r="L57" s="40"/>
      <c r="M57" s="4">
        <f>IF(J57="","",(K57/J57)/LOOKUP(RIGHT($D$2,3),定数!$A$6:$A$13,定数!$B$6:$B$13))</f>
        <v>1.3563188509298965</v>
      </c>
      <c r="N57" s="36"/>
      <c r="O57" s="5"/>
      <c r="P57" s="38">
        <v>101.24</v>
      </c>
      <c r="Q57" s="38"/>
      <c r="R57" s="41">
        <f>IF(P57="","",T57*M57*LOOKUP(RIGHT($D$2,3),定数!$A$6:$A$13,定数!$B$6:$B$13))</f>
        <v>-7595.385565207258</v>
      </c>
      <c r="S57" s="41"/>
      <c r="T57" s="42">
        <f t="shared" si="5"/>
        <v>-55.999999999998806</v>
      </c>
      <c r="U57" s="42"/>
      <c r="V57" t="str">
        <f t="shared" si="8"/>
        <v/>
      </c>
      <c r="W57">
        <f t="shared" si="2"/>
        <v>6</v>
      </c>
      <c r="X57" s="29">
        <f t="shared" si="6"/>
        <v>296853.99025396223</v>
      </c>
      <c r="Y57" s="30">
        <f t="shared" si="7"/>
        <v>0.1775842630293808</v>
      </c>
    </row>
    <row r="58" spans="2:25" ht="15">
      <c r="B58" s="36">
        <v>50</v>
      </c>
      <c r="C58" s="37">
        <f t="shared" si="0"/>
        <v>236542.0076021741</v>
      </c>
      <c r="D58" s="37"/>
      <c r="E58" s="36"/>
      <c r="F58" s="5"/>
      <c r="G58" s="36" t="s">
        <v>44</v>
      </c>
      <c r="H58" s="38">
        <v>112.97</v>
      </c>
      <c r="I58" s="38"/>
      <c r="J58" s="36">
        <v>164</v>
      </c>
      <c r="K58" s="39">
        <f t="shared" si="4"/>
        <v>7096.2602280652227</v>
      </c>
      <c r="L58" s="40"/>
      <c r="M58" s="4">
        <f>IF(J58="","",(K58/J58)/LOOKUP(RIGHT($D$2,3),定数!$A$6:$A$13,定数!$B$6:$B$13))</f>
        <v>0.43269879439422093</v>
      </c>
      <c r="N58" s="36"/>
      <c r="O58" s="5"/>
      <c r="P58" s="38">
        <v>116.24</v>
      </c>
      <c r="Q58" s="38"/>
      <c r="R58" s="41">
        <f>IF(P58="","",T58*M58*LOOKUP(RIGHT($D$2,3),定数!$A$6:$A$13,定数!$B$6:$B$13))</f>
        <v>14149.250576691009</v>
      </c>
      <c r="S58" s="41"/>
      <c r="T58" s="42">
        <f t="shared" si="5"/>
        <v>326.9999999999996</v>
      </c>
      <c r="U58" s="42"/>
      <c r="V58" t="str">
        <f t="shared" si="8"/>
        <v/>
      </c>
      <c r="W58">
        <f t="shared" si="2"/>
        <v>0</v>
      </c>
      <c r="X58" s="29">
        <f t="shared" si="6"/>
        <v>296853.99025396223</v>
      </c>
      <c r="Y58" s="30">
        <f t="shared" si="7"/>
        <v>0.20317053040179955</v>
      </c>
    </row>
    <row r="59" spans="2:25" ht="15">
      <c r="B59" s="36">
        <v>51</v>
      </c>
      <c r="C59" s="37">
        <f t="shared" si="0"/>
        <v>250691.2581788651</v>
      </c>
      <c r="D59" s="37"/>
      <c r="E59" s="36"/>
      <c r="F59" s="5"/>
      <c r="G59" s="36" t="s">
        <v>44</v>
      </c>
      <c r="H59" s="38">
        <v>115.47</v>
      </c>
      <c r="I59" s="38"/>
      <c r="J59" s="36">
        <v>49</v>
      </c>
      <c r="K59" s="39">
        <f t="shared" si="4"/>
        <v>7520.7377453659528</v>
      </c>
      <c r="L59" s="40"/>
      <c r="M59" s="4">
        <f>IF(J59="","",(K59/J59)/LOOKUP(RIGHT($D$2,3),定数!$A$6:$A$13,定数!$B$6:$B$13))</f>
        <v>1.5348444378297861</v>
      </c>
      <c r="N59" s="36"/>
      <c r="O59" s="5"/>
      <c r="P59" s="38">
        <v>116.46</v>
      </c>
      <c r="Q59" s="38"/>
      <c r="R59" s="41">
        <f>IF(P59="","",T59*M59*LOOKUP(RIGHT($D$2,3),定数!$A$6:$A$13,定数!$B$6:$B$13))</f>
        <v>15194.959934514805</v>
      </c>
      <c r="S59" s="41"/>
      <c r="T59" s="42">
        <f t="shared" si="5"/>
        <v>98.999999999999488</v>
      </c>
      <c r="U59" s="42"/>
      <c r="V59" t="str">
        <f t="shared" si="8"/>
        <v/>
      </c>
      <c r="W59">
        <f t="shared" si="2"/>
        <v>0</v>
      </c>
      <c r="X59" s="29">
        <f t="shared" si="6"/>
        <v>296853.99025396223</v>
      </c>
      <c r="Y59" s="30">
        <f t="shared" si="7"/>
        <v>0.15550652371424867</v>
      </c>
    </row>
    <row r="60" spans="2:25" ht="15">
      <c r="B60" s="36">
        <v>52</v>
      </c>
      <c r="C60" s="37">
        <f t="shared" si="0"/>
        <v>265886.2181133799</v>
      </c>
      <c r="D60" s="37"/>
      <c r="E60" s="36"/>
      <c r="F60" s="5"/>
      <c r="G60" s="36" t="s">
        <v>44</v>
      </c>
      <c r="H60" s="38">
        <v>117.65</v>
      </c>
      <c r="I60" s="38"/>
      <c r="J60" s="36">
        <v>70</v>
      </c>
      <c r="K60" s="39">
        <f t="shared" si="4"/>
        <v>7976.5865434013967</v>
      </c>
      <c r="L60" s="40"/>
      <c r="M60" s="4">
        <f>IF(J60="","",(K60/J60)/LOOKUP(RIGHT($D$2,3),定数!$A$6:$A$13,定数!$B$6:$B$13))</f>
        <v>1.1395123633430566</v>
      </c>
      <c r="N60" s="36"/>
      <c r="O60" s="5"/>
      <c r="P60" s="38">
        <v>116.96</v>
      </c>
      <c r="Q60" s="38"/>
      <c r="R60" s="41">
        <f>IF(P60="","",T60*M60*LOOKUP(RIGHT($D$2,3),定数!$A$6:$A$13,定数!$B$6:$B$13))</f>
        <v>-7862.6353070672267</v>
      </c>
      <c r="S60" s="41"/>
      <c r="T60" s="42">
        <f t="shared" si="5"/>
        <v>-69.000000000001194</v>
      </c>
      <c r="U60" s="42"/>
      <c r="V60" t="str">
        <f t="shared" si="8"/>
        <v/>
      </c>
      <c r="W60">
        <f t="shared" si="2"/>
        <v>1</v>
      </c>
      <c r="X60" s="29">
        <f t="shared" si="6"/>
        <v>296853.99025396223</v>
      </c>
      <c r="Y60" s="30">
        <f t="shared" si="7"/>
        <v>0.10431987831488809</v>
      </c>
    </row>
    <row r="61" spans="2:25" ht="15">
      <c r="B61" s="36">
        <v>53</v>
      </c>
      <c r="C61" s="37">
        <f t="shared" si="0"/>
        <v>258023.58280631268</v>
      </c>
      <c r="D61" s="37"/>
      <c r="E61" s="36"/>
      <c r="F61" s="5"/>
      <c r="G61" s="36" t="s">
        <v>45</v>
      </c>
      <c r="H61" s="38">
        <v>114.15</v>
      </c>
      <c r="I61" s="38"/>
      <c r="J61" s="36">
        <v>130</v>
      </c>
      <c r="K61" s="39">
        <f t="shared" si="4"/>
        <v>7740.70748418938</v>
      </c>
      <c r="L61" s="40"/>
      <c r="M61" s="4">
        <f>IF(J61="","",(K61/J61)/LOOKUP(RIGHT($D$2,3),定数!$A$6:$A$13,定数!$B$6:$B$13))</f>
        <v>0.59543903724533687</v>
      </c>
      <c r="N61" s="36"/>
      <c r="O61" s="5"/>
      <c r="P61" s="38">
        <v>115.44</v>
      </c>
      <c r="Q61" s="38"/>
      <c r="R61" s="41">
        <f>IF(P61="","",T61*M61*LOOKUP(RIGHT($D$2,3),定数!$A$6:$A$13,定数!$B$6:$B$13))</f>
        <v>-7681.1635804647976</v>
      </c>
      <c r="S61" s="41"/>
      <c r="T61" s="42">
        <f t="shared" si="5"/>
        <v>-128.9999999999992</v>
      </c>
      <c r="U61" s="42"/>
      <c r="V61" t="str">
        <f t="shared" si="8"/>
        <v/>
      </c>
      <c r="W61">
        <f t="shared" si="2"/>
        <v>2</v>
      </c>
      <c r="X61" s="29">
        <f t="shared" si="6"/>
        <v>296853.99025396223</v>
      </c>
      <c r="Y61" s="30">
        <f t="shared" si="7"/>
        <v>0.13080641905614832</v>
      </c>
    </row>
    <row r="62" spans="2:25" ht="15">
      <c r="B62" s="36">
        <v>54</v>
      </c>
      <c r="C62" s="37">
        <f t="shared" si="0"/>
        <v>250342.41922584787</v>
      </c>
      <c r="D62" s="37"/>
      <c r="E62" s="36"/>
      <c r="F62" s="5"/>
      <c r="G62" s="36" t="s">
        <v>45</v>
      </c>
      <c r="H62" s="38">
        <v>113.16</v>
      </c>
      <c r="I62" s="38"/>
      <c r="J62" s="36">
        <v>170</v>
      </c>
      <c r="K62" s="39">
        <f t="shared" si="4"/>
        <v>7510.2725767754355</v>
      </c>
      <c r="L62" s="40"/>
      <c r="M62" s="4">
        <f>IF(J62="","",(K62/J62)/LOOKUP(RIGHT($D$2,3),定数!$A$6:$A$13,定数!$B$6:$B$13))</f>
        <v>0.44178073981031973</v>
      </c>
      <c r="N62" s="36"/>
      <c r="O62" s="5"/>
      <c r="P62" s="38">
        <v>114.88</v>
      </c>
      <c r="Q62" s="38"/>
      <c r="R62" s="41">
        <f>IF(P62="","",T62*M62*LOOKUP(RIGHT($D$2,3),定数!$A$6:$A$13,定数!$B$6:$B$13))</f>
        <v>-7598.6287247374948</v>
      </c>
      <c r="S62" s="41"/>
      <c r="T62" s="42">
        <f t="shared" si="5"/>
        <v>-171.99999999999989</v>
      </c>
      <c r="U62" s="42"/>
      <c r="V62" t="str">
        <f t="shared" si="8"/>
        <v/>
      </c>
      <c r="W62">
        <f t="shared" si="2"/>
        <v>3</v>
      </c>
      <c r="X62" s="29">
        <f t="shared" si="6"/>
        <v>296853.99025396223</v>
      </c>
      <c r="Y62" s="30">
        <f t="shared" si="7"/>
        <v>0.1566816433503998</v>
      </c>
    </row>
    <row r="63" spans="2:25" ht="15">
      <c r="B63" s="36">
        <v>55</v>
      </c>
      <c r="C63" s="37">
        <f t="shared" si="0"/>
        <v>242743.79050111037</v>
      </c>
      <c r="D63" s="37"/>
      <c r="E63" s="36"/>
      <c r="F63" s="5"/>
      <c r="G63" s="36" t="s">
        <v>45</v>
      </c>
      <c r="H63" s="38">
        <v>112.03</v>
      </c>
      <c r="I63" s="38"/>
      <c r="J63" s="36">
        <v>108</v>
      </c>
      <c r="K63" s="39">
        <f t="shared" si="4"/>
        <v>7282.3137150333105</v>
      </c>
      <c r="L63" s="40"/>
      <c r="M63" s="4">
        <f>IF(J63="","",(K63/J63)/LOOKUP(RIGHT($D$2,3),定数!$A$6:$A$13,定数!$B$6:$B$13))</f>
        <v>0.67428830694752873</v>
      </c>
      <c r="N63" s="36"/>
      <c r="O63" s="5"/>
      <c r="P63" s="38">
        <v>113.13</v>
      </c>
      <c r="Q63" s="38"/>
      <c r="R63" s="41">
        <f>IF(P63="","",T63*M63*LOOKUP(RIGHT($D$2,3),定数!$A$6:$A$13,定数!$B$6:$B$13))</f>
        <v>-7417.171376422777</v>
      </c>
      <c r="S63" s="41"/>
      <c r="T63" s="42">
        <f t="shared" si="5"/>
        <v>-109.99999999999943</v>
      </c>
      <c r="U63" s="42"/>
      <c r="V63" t="str">
        <f t="shared" si="8"/>
        <v/>
      </c>
      <c r="W63">
        <f t="shared" si="2"/>
        <v>4</v>
      </c>
      <c r="X63" s="29">
        <f t="shared" si="6"/>
        <v>296853.99025396223</v>
      </c>
      <c r="Y63" s="30">
        <f t="shared" si="7"/>
        <v>0.18227883582282289</v>
      </c>
    </row>
    <row r="64" spans="2:25" ht="15">
      <c r="B64" s="36">
        <v>56</v>
      </c>
      <c r="C64" s="37">
        <f t="shared" si="0"/>
        <v>235326.6191246876</v>
      </c>
      <c r="D64" s="37"/>
      <c r="E64" s="36"/>
      <c r="F64" s="5"/>
      <c r="G64" s="36" t="s">
        <v>44</v>
      </c>
      <c r="H64" s="38">
        <v>114.13</v>
      </c>
      <c r="I64" s="38"/>
      <c r="J64" s="36">
        <v>42</v>
      </c>
      <c r="K64" s="39">
        <f t="shared" si="4"/>
        <v>7059.7985737406279</v>
      </c>
      <c r="L64" s="40"/>
      <c r="M64" s="4">
        <f>IF(J64="","",(K64/J64)/LOOKUP(RIGHT($D$2,3),定数!$A$6:$A$13,定数!$B$6:$B$13))</f>
        <v>1.6809044223191973</v>
      </c>
      <c r="N64" s="36"/>
      <c r="O64" s="5"/>
      <c r="P64" s="38">
        <v>114.96</v>
      </c>
      <c r="Q64" s="38"/>
      <c r="R64" s="41">
        <f>IF(P64="","",T64*M64*LOOKUP(RIGHT($D$2,3),定数!$A$6:$A$13,定数!$B$6:$B$13))</f>
        <v>13951.506705249309</v>
      </c>
      <c r="S64" s="41"/>
      <c r="T64" s="42">
        <f t="shared" si="5"/>
        <v>82.999999999999829</v>
      </c>
      <c r="U64" s="42"/>
      <c r="V64" t="str">
        <f t="shared" si="8"/>
        <v/>
      </c>
      <c r="W64">
        <f t="shared" si="2"/>
        <v>0</v>
      </c>
      <c r="X64" s="29">
        <f t="shared" si="6"/>
        <v>296853.99025396223</v>
      </c>
      <c r="Y64" s="30">
        <f t="shared" si="7"/>
        <v>0.20726476028379204</v>
      </c>
    </row>
    <row r="65" spans="2:25" ht="15">
      <c r="B65" s="36">
        <v>57</v>
      </c>
      <c r="C65" s="37">
        <f t="shared" si="0"/>
        <v>249278.12582993691</v>
      </c>
      <c r="D65" s="37"/>
      <c r="E65" s="36"/>
      <c r="F65" s="5"/>
      <c r="G65" s="36" t="s">
        <v>45</v>
      </c>
      <c r="H65" s="38">
        <v>110.61</v>
      </c>
      <c r="I65" s="38"/>
      <c r="J65" s="36">
        <v>69</v>
      </c>
      <c r="K65" s="39">
        <f t="shared" si="4"/>
        <v>7478.3437748981069</v>
      </c>
      <c r="L65" s="40"/>
      <c r="M65" s="4">
        <f>IF(J65="","",(K65/J65)/LOOKUP(RIGHT($D$2,3),定数!$A$6:$A$13,定数!$B$6:$B$13))</f>
        <v>1.08381793839103</v>
      </c>
      <c r="N65" s="36"/>
      <c r="O65" s="5"/>
      <c r="P65" s="38">
        <v>111.31</v>
      </c>
      <c r="Q65" s="38"/>
      <c r="R65" s="41">
        <f>IF(P65="","",T65*M65*LOOKUP(RIGHT($D$2,3),定数!$A$6:$A$13,定数!$B$6:$B$13))</f>
        <v>-7586.7255687372408</v>
      </c>
      <c r="S65" s="41"/>
      <c r="T65" s="42">
        <f t="shared" si="5"/>
        <v>-70.000000000000284</v>
      </c>
      <c r="U65" s="42"/>
      <c r="V65" t="str">
        <f t="shared" si="8"/>
        <v/>
      </c>
      <c r="W65">
        <f t="shared" si="2"/>
        <v>1</v>
      </c>
      <c r="X65" s="29">
        <f t="shared" si="6"/>
        <v>296853.99025396223</v>
      </c>
      <c r="Y65" s="30">
        <f t="shared" si="7"/>
        <v>0.16026688535775979</v>
      </c>
    </row>
    <row r="66" spans="2:25" ht="15">
      <c r="B66" s="36">
        <v>58</v>
      </c>
      <c r="C66" s="37">
        <f t="shared" si="0"/>
        <v>241691.40026119965</v>
      </c>
      <c r="D66" s="37"/>
      <c r="E66" s="36"/>
      <c r="F66" s="5"/>
      <c r="G66" s="36" t="s">
        <v>44</v>
      </c>
      <c r="H66" s="38">
        <v>111.36</v>
      </c>
      <c r="I66" s="38"/>
      <c r="J66" s="36">
        <v>26</v>
      </c>
      <c r="K66" s="39">
        <f t="shared" si="4"/>
        <v>7250.7420078359892</v>
      </c>
      <c r="L66" s="40"/>
      <c r="M66" s="4">
        <f>IF(J66="","",(K66/J66)/LOOKUP(RIGHT($D$2,3),定数!$A$6:$A$13,定数!$B$6:$B$13))</f>
        <v>2.7887469260907651</v>
      </c>
      <c r="N66" s="36"/>
      <c r="O66" s="5"/>
      <c r="P66" s="38">
        <v>111.88</v>
      </c>
      <c r="Q66" s="38"/>
      <c r="R66" s="41">
        <f>IF(P66="","",T66*M66*LOOKUP(RIGHT($D$2,3),定数!$A$6:$A$13,定数!$B$6:$B$13))</f>
        <v>14501.484015671869</v>
      </c>
      <c r="S66" s="41"/>
      <c r="T66" s="42">
        <f t="shared" si="5"/>
        <v>51.999999999999602</v>
      </c>
      <c r="U66" s="42"/>
      <c r="V66" t="str">
        <f t="shared" si="8"/>
        <v/>
      </c>
      <c r="W66">
        <f t="shared" si="2"/>
        <v>0</v>
      </c>
      <c r="X66" s="29">
        <f t="shared" si="6"/>
        <v>296853.99025396223</v>
      </c>
      <c r="Y66" s="30">
        <f t="shared" si="7"/>
        <v>0.18582398015121948</v>
      </c>
    </row>
    <row r="67" spans="2:25" ht="15">
      <c r="B67" s="36">
        <v>59</v>
      </c>
      <c r="C67" s="37">
        <f t="shared" si="0"/>
        <v>256192.88427687151</v>
      </c>
      <c r="D67" s="37"/>
      <c r="E67" s="36"/>
      <c r="F67" s="5"/>
      <c r="G67" s="36" t="s">
        <v>44</v>
      </c>
      <c r="H67" s="38">
        <v>112.64</v>
      </c>
      <c r="I67" s="38"/>
      <c r="J67" s="36">
        <v>49</v>
      </c>
      <c r="K67" s="39">
        <f t="shared" si="4"/>
        <v>7685.7865283061446</v>
      </c>
      <c r="L67" s="40"/>
      <c r="M67" s="4">
        <f>IF(J67="","",(K67/J67)/LOOKUP(RIGHT($D$2,3),定数!$A$6:$A$13,定数!$B$6:$B$13))</f>
        <v>1.5685278629196213</v>
      </c>
      <c r="N67" s="36"/>
      <c r="O67" s="5"/>
      <c r="P67" s="38">
        <v>113.61</v>
      </c>
      <c r="Q67" s="38"/>
      <c r="R67" s="41">
        <f>IF(P67="","",T67*M67*LOOKUP(RIGHT($D$2,3),定数!$A$6:$A$13,定数!$B$6:$B$13))</f>
        <v>15214.720270320307</v>
      </c>
      <c r="S67" s="41"/>
      <c r="T67" s="42">
        <f t="shared" si="5"/>
        <v>96.999999999999886</v>
      </c>
      <c r="U67" s="42"/>
      <c r="V67" t="str">
        <f t="shared" si="8"/>
        <v/>
      </c>
      <c r="W67">
        <f t="shared" si="2"/>
        <v>0</v>
      </c>
      <c r="X67" s="29">
        <f t="shared" si="6"/>
        <v>296853.99025396223</v>
      </c>
      <c r="Y67" s="30">
        <f t="shared" si="7"/>
        <v>0.13697341896029303</v>
      </c>
    </row>
    <row r="68" spans="2:25" ht="15">
      <c r="B68" s="36">
        <v>60</v>
      </c>
      <c r="C68" s="37">
        <f t="shared" si="0"/>
        <v>271407.60454719182</v>
      </c>
      <c r="D68" s="37"/>
      <c r="E68" s="36"/>
      <c r="F68" s="5"/>
      <c r="G68" s="36" t="s">
        <v>45</v>
      </c>
      <c r="H68" s="38">
        <v>110.74</v>
      </c>
      <c r="I68" s="38"/>
      <c r="J68" s="36">
        <v>47</v>
      </c>
      <c r="K68" s="39">
        <f t="shared" si="4"/>
        <v>8142.2281364157543</v>
      </c>
      <c r="L68" s="40"/>
      <c r="M68" s="4">
        <f>IF(J68="","",(K68/J68)/LOOKUP(RIGHT($D$2,3),定数!$A$6:$A$13,定数!$B$6:$B$13))</f>
        <v>1.7323889651948414</v>
      </c>
      <c r="N68" s="36"/>
      <c r="O68" s="5"/>
      <c r="P68" s="38">
        <v>111.23</v>
      </c>
      <c r="Q68" s="38"/>
      <c r="R68" s="41">
        <f>IF(P68="","",T68*M68*LOOKUP(RIGHT($D$2,3),定数!$A$6:$A$13,定数!$B$6:$B$13))</f>
        <v>-8488.7059294548799</v>
      </c>
      <c r="S68" s="41"/>
      <c r="T68" s="42">
        <f t="shared" si="5"/>
        <v>-49.000000000000909</v>
      </c>
      <c r="U68" s="42"/>
      <c r="V68" t="str">
        <f t="shared" si="8"/>
        <v/>
      </c>
      <c r="W68">
        <f t="shared" si="2"/>
        <v>1</v>
      </c>
      <c r="X68" s="29">
        <f t="shared" si="6"/>
        <v>296853.99025396223</v>
      </c>
      <c r="Y68" s="30">
        <f t="shared" si="7"/>
        <v>8.5720207718955388E-2</v>
      </c>
    </row>
    <row r="69" spans="2:25" ht="15">
      <c r="B69" s="36">
        <v>61</v>
      </c>
      <c r="C69" s="37">
        <f t="shared" si="0"/>
        <v>262918.89861773694</v>
      </c>
      <c r="D69" s="37"/>
      <c r="E69" s="36"/>
      <c r="F69" s="5"/>
      <c r="G69" s="36" t="s">
        <v>45</v>
      </c>
      <c r="H69" s="38">
        <v>110.46</v>
      </c>
      <c r="I69" s="38"/>
      <c r="J69" s="36">
        <v>58</v>
      </c>
      <c r="K69" s="39">
        <f t="shared" si="4"/>
        <v>7887.5669585321075</v>
      </c>
      <c r="L69" s="40"/>
      <c r="M69" s="4">
        <f>IF(J69="","",(K69/J69)/LOOKUP(RIGHT($D$2,3),定数!$A$6:$A$13,定数!$B$6:$B$13))</f>
        <v>1.3599253376779494</v>
      </c>
      <c r="N69" s="36"/>
      <c r="O69" s="5"/>
      <c r="P69" s="38">
        <v>109.3</v>
      </c>
      <c r="Q69" s="38"/>
      <c r="R69" s="41">
        <f>IF(P69="","",T69*M69*LOOKUP(RIGHT($D$2,3),定数!$A$6:$A$13,定数!$B$6:$B$13))</f>
        <v>15775.133917064168</v>
      </c>
      <c r="S69" s="41"/>
      <c r="T69" s="42">
        <f t="shared" si="5"/>
        <v>115.99999999999966</v>
      </c>
      <c r="U69" s="42"/>
      <c r="V69" t="str">
        <f t="shared" si="8"/>
        <v/>
      </c>
      <c r="W69">
        <f t="shared" si="2"/>
        <v>0</v>
      </c>
      <c r="X69" s="29">
        <f t="shared" si="6"/>
        <v>296853.99025396223</v>
      </c>
      <c r="Y69" s="30">
        <f t="shared" si="7"/>
        <v>0.11431576717966097</v>
      </c>
    </row>
    <row r="70" spans="2:25" ht="15">
      <c r="B70" s="36">
        <v>62</v>
      </c>
      <c r="C70" s="37">
        <f t="shared" si="0"/>
        <v>278694.03253480111</v>
      </c>
      <c r="D70" s="37"/>
      <c r="E70" s="36"/>
      <c r="F70" s="5"/>
      <c r="G70" s="36" t="s">
        <v>45</v>
      </c>
      <c r="H70" s="38">
        <v>109.71</v>
      </c>
      <c r="I70" s="38"/>
      <c r="J70" s="36">
        <v>28</v>
      </c>
      <c r="K70" s="39">
        <f t="shared" si="4"/>
        <v>8360.8209760440332</v>
      </c>
      <c r="L70" s="40"/>
      <c r="M70" s="4">
        <f>IF(J70="","",(K70/J70)/LOOKUP(RIGHT($D$2,3),定数!$A$6:$A$13,定数!$B$6:$B$13))</f>
        <v>2.9860074914442976</v>
      </c>
      <c r="N70" s="36"/>
      <c r="O70" s="5"/>
      <c r="P70" s="38">
        <v>110.01</v>
      </c>
      <c r="Q70" s="38"/>
      <c r="R70" s="41">
        <f>IF(P70="","",T70*M70*LOOKUP(RIGHT($D$2,3),定数!$A$6:$A$13,定数!$B$6:$B$13))</f>
        <v>-8958.0224743332328</v>
      </c>
      <c r="S70" s="41"/>
      <c r="T70" s="42">
        <f t="shared" si="5"/>
        <v>-30.000000000001137</v>
      </c>
      <c r="U70" s="42"/>
      <c r="V70" t="str">
        <f t="shared" si="8"/>
        <v/>
      </c>
      <c r="W70">
        <f t="shared" si="2"/>
        <v>1</v>
      </c>
      <c r="X70" s="29">
        <f t="shared" si="6"/>
        <v>296853.99025396223</v>
      </c>
      <c r="Y70" s="30">
        <f t="shared" si="7"/>
        <v>6.1174713210440768E-2</v>
      </c>
    </row>
    <row r="71" spans="2:25" ht="15">
      <c r="B71" s="36">
        <v>63</v>
      </c>
      <c r="C71" s="37">
        <f t="shared" si="0"/>
        <v>269736.01006046787</v>
      </c>
      <c r="D71" s="37"/>
      <c r="E71" s="36"/>
      <c r="F71" s="5"/>
      <c r="G71" s="36" t="s">
        <v>45</v>
      </c>
      <c r="H71" s="38">
        <v>109.93</v>
      </c>
      <c r="I71" s="38"/>
      <c r="J71" s="36">
        <v>32</v>
      </c>
      <c r="K71" s="39">
        <f t="shared" si="4"/>
        <v>8092.0803018140359</v>
      </c>
      <c r="L71" s="40"/>
      <c r="M71" s="4">
        <f>IF(J71="","",(K71/J71)/LOOKUP(RIGHT($D$2,3),定数!$A$6:$A$13,定数!$B$6:$B$13))</f>
        <v>2.5287750943168863</v>
      </c>
      <c r="N71" s="36"/>
      <c r="O71" s="5"/>
      <c r="P71" s="38">
        <v>110.27</v>
      </c>
      <c r="Q71" s="38"/>
      <c r="R71" s="41">
        <f>IF(P71="","",T71*M71*LOOKUP(RIGHT($D$2,3),定数!$A$6:$A$13,定数!$B$6:$B$13))</f>
        <v>-8597.8353206771408</v>
      </c>
      <c r="S71" s="41"/>
      <c r="T71" s="42">
        <f t="shared" si="5"/>
        <v>-33.99999999999892</v>
      </c>
      <c r="U71" s="42"/>
      <c r="V71" t="str">
        <f t="shared" si="8"/>
        <v/>
      </c>
      <c r="W71">
        <f t="shared" si="2"/>
        <v>2</v>
      </c>
      <c r="X71" s="29">
        <f t="shared" si="6"/>
        <v>296853.99025396223</v>
      </c>
      <c r="Y71" s="30">
        <f t="shared" si="7"/>
        <v>9.1351240285820645E-2</v>
      </c>
    </row>
    <row r="72" spans="2:25" ht="15">
      <c r="B72" s="36">
        <v>64</v>
      </c>
      <c r="C72" s="37">
        <f t="shared" si="0"/>
        <v>261138.17473979073</v>
      </c>
      <c r="D72" s="37"/>
      <c r="E72" s="36"/>
      <c r="F72" s="5"/>
      <c r="G72" s="36" t="s">
        <v>44</v>
      </c>
      <c r="H72" s="38">
        <v>111.41</v>
      </c>
      <c r="I72" s="38"/>
      <c r="J72" s="36">
        <v>24</v>
      </c>
      <c r="K72" s="39">
        <f t="shared" si="4"/>
        <v>7834.145242193722</v>
      </c>
      <c r="L72" s="40"/>
      <c r="M72" s="4">
        <f>IF(J72="","",(K72/J72)/LOOKUP(RIGHT($D$2,3),定数!$A$6:$A$13,定数!$B$6:$B$13))</f>
        <v>3.2642271842473845</v>
      </c>
      <c r="N72" s="36"/>
      <c r="O72" s="5"/>
      <c r="P72" s="38">
        <v>111.17</v>
      </c>
      <c r="Q72" s="38"/>
      <c r="R72" s="41">
        <f>IF(P72="","",T72*M72*LOOKUP(RIGHT($D$2,3),定数!$A$6:$A$13,定数!$B$6:$B$13))</f>
        <v>-7834.1452421935555</v>
      </c>
      <c r="S72" s="41"/>
      <c r="T72" s="42">
        <f t="shared" si="5"/>
        <v>-23.999999999999488</v>
      </c>
      <c r="U72" s="42"/>
      <c r="V72" t="str">
        <f t="shared" si="8"/>
        <v/>
      </c>
      <c r="W72">
        <f t="shared" si="2"/>
        <v>3</v>
      </c>
      <c r="X72" s="29">
        <f t="shared" si="6"/>
        <v>296853.99025396223</v>
      </c>
      <c r="Y72" s="30">
        <f t="shared" si="7"/>
        <v>0.12031441950170918</v>
      </c>
    </row>
    <row r="73" spans="2:25" ht="15">
      <c r="B73" s="36">
        <v>65</v>
      </c>
      <c r="C73" s="37">
        <f t="shared" si="0"/>
        <v>253304.02949759716</v>
      </c>
      <c r="D73" s="37"/>
      <c r="E73" s="36"/>
      <c r="F73" s="5"/>
      <c r="G73" s="36" t="s">
        <v>44</v>
      </c>
      <c r="H73" s="38">
        <v>112.93</v>
      </c>
      <c r="I73" s="38"/>
      <c r="J73" s="36">
        <v>112</v>
      </c>
      <c r="K73" s="39">
        <f t="shared" si="4"/>
        <v>7599.1208849279146</v>
      </c>
      <c r="L73" s="40"/>
      <c r="M73" s="4">
        <f>IF(J73="","",(K73/J73)/LOOKUP(RIGHT($D$2,3),定数!$A$6:$A$13,定数!$B$6:$B$13))</f>
        <v>0.67849293615427808</v>
      </c>
      <c r="N73" s="36"/>
      <c r="O73" s="5"/>
      <c r="P73" s="38">
        <v>114.48</v>
      </c>
      <c r="Q73" s="38"/>
      <c r="R73" s="41">
        <f>IF(P73="","",T73*M73*LOOKUP(RIGHT($D$2,3),定数!$A$6:$A$13,定数!$B$6:$B$13))</f>
        <v>10516.640510391291</v>
      </c>
      <c r="S73" s="41"/>
      <c r="T73" s="42">
        <f t="shared" si="5"/>
        <v>154.99999999999972</v>
      </c>
      <c r="U73" s="42"/>
      <c r="V73" t="str">
        <f t="shared" si="8"/>
        <v/>
      </c>
      <c r="W73">
        <f t="shared" si="2"/>
        <v>0</v>
      </c>
      <c r="X73" s="29">
        <f t="shared" si="6"/>
        <v>296853.99025396223</v>
      </c>
      <c r="Y73" s="30">
        <f t="shared" si="7"/>
        <v>0.14670498691665734</v>
      </c>
    </row>
    <row r="74" spans="2:25" ht="15">
      <c r="B74" s="36">
        <v>66</v>
      </c>
      <c r="C74" s="37">
        <f t="shared" ref="C74:C108" si="9">IF(R73="","",C73+R73)</f>
        <v>263820.67000798846</v>
      </c>
      <c r="D74" s="37"/>
      <c r="E74" s="36"/>
      <c r="F74" s="5"/>
      <c r="G74" s="36" t="s">
        <v>44</v>
      </c>
      <c r="H74" s="38">
        <v>113.52</v>
      </c>
      <c r="I74" s="38"/>
      <c r="J74" s="36">
        <v>39</v>
      </c>
      <c r="K74" s="39">
        <f t="shared" si="4"/>
        <v>7914.6201002396538</v>
      </c>
      <c r="L74" s="40"/>
      <c r="M74" s="4">
        <f>IF(J74="","",(K74/J74)/LOOKUP(RIGHT($D$2,3),定数!$A$6:$A$13,定数!$B$6:$B$13))</f>
        <v>2.0293897692922189</v>
      </c>
      <c r="N74" s="36"/>
      <c r="O74" s="5"/>
      <c r="P74" s="38">
        <v>114.29</v>
      </c>
      <c r="Q74" s="38"/>
      <c r="R74" s="41">
        <f>IF(P74="","",T74*M74*LOOKUP(RIGHT($D$2,3),定数!$A$6:$A$13,定数!$B$6:$B$13))</f>
        <v>15626.301223550294</v>
      </c>
      <c r="S74" s="41"/>
      <c r="T74" s="42">
        <f t="shared" si="5"/>
        <v>77.000000000001023</v>
      </c>
      <c r="U74" s="42"/>
      <c r="V74" t="str">
        <f t="shared" si="8"/>
        <v/>
      </c>
      <c r="W74">
        <f t="shared" si="8"/>
        <v>0</v>
      </c>
      <c r="X74" s="29">
        <f t="shared" si="6"/>
        <v>296853.99025396223</v>
      </c>
      <c r="Y74" s="30">
        <f t="shared" si="7"/>
        <v>0.11127800646275077</v>
      </c>
    </row>
    <row r="75" spans="2:25" ht="15">
      <c r="B75" s="36">
        <v>67</v>
      </c>
      <c r="C75" s="37">
        <f t="shared" si="9"/>
        <v>279446.97123153874</v>
      </c>
      <c r="D75" s="37"/>
      <c r="E75" s="36"/>
      <c r="F75" s="5"/>
      <c r="G75" s="36" t="s">
        <v>45</v>
      </c>
      <c r="H75" s="38">
        <v>111.99</v>
      </c>
      <c r="I75" s="38"/>
      <c r="J75" s="36">
        <v>41</v>
      </c>
      <c r="K75" s="39">
        <f t="shared" ref="K75:K108" si="10">IF(J75="","",C75*0.03)</f>
        <v>8383.4091369461621</v>
      </c>
      <c r="L75" s="40"/>
      <c r="M75" s="4">
        <f>IF(J75="","",(K75/J75)/LOOKUP(RIGHT($D$2,3),定数!$A$6:$A$13,定数!$B$6:$B$13))</f>
        <v>2.0447339358405272</v>
      </c>
      <c r="N75" s="36"/>
      <c r="O75" s="5"/>
      <c r="P75" s="38">
        <v>111.19</v>
      </c>
      <c r="Q75" s="38"/>
      <c r="R75" s="41">
        <f>IF(P75="","",T75*M75*LOOKUP(RIGHT($D$2,3),定数!$A$6:$A$13,定数!$B$6:$B$13))</f>
        <v>16357.871486724158</v>
      </c>
      <c r="S75" s="41"/>
      <c r="T75" s="42">
        <f t="shared" si="5"/>
        <v>79.999999999999716</v>
      </c>
      <c r="U75" s="42"/>
      <c r="V75" t="str">
        <f t="shared" ref="V75:W90" si="11">IF(S75&lt;&gt;"",IF(S75&lt;0,1+V74,0),"")</f>
        <v/>
      </c>
      <c r="W75">
        <f t="shared" si="11"/>
        <v>0</v>
      </c>
      <c r="X75" s="29">
        <f t="shared" si="6"/>
        <v>296853.99025396223</v>
      </c>
      <c r="Y75" s="30">
        <f t="shared" si="7"/>
        <v>5.863831915323614E-2</v>
      </c>
    </row>
    <row r="76" spans="2:25" ht="15">
      <c r="B76" s="36">
        <v>68</v>
      </c>
      <c r="C76" s="37">
        <f t="shared" si="9"/>
        <v>295804.84271826292</v>
      </c>
      <c r="D76" s="37"/>
      <c r="E76" s="36"/>
      <c r="F76" s="5"/>
      <c r="G76" s="36" t="s">
        <v>45</v>
      </c>
      <c r="H76" s="38">
        <v>110.47</v>
      </c>
      <c r="I76" s="38"/>
      <c r="J76" s="36">
        <v>43</v>
      </c>
      <c r="K76" s="39">
        <f t="shared" si="10"/>
        <v>8874.1452815478879</v>
      </c>
      <c r="L76" s="40"/>
      <c r="M76" s="4">
        <f>IF(J76="","",(K76/J76)/LOOKUP(RIGHT($D$2,3),定数!$A$6:$A$13,定数!$B$6:$B$13))</f>
        <v>2.0637547166390435</v>
      </c>
      <c r="N76" s="36"/>
      <c r="O76" s="5"/>
      <c r="P76" s="38">
        <v>110.92</v>
      </c>
      <c r="Q76" s="38"/>
      <c r="R76" s="41">
        <f>IF(P76="","",T76*M76*LOOKUP(RIGHT($D$2,3),定数!$A$6:$A$13,定数!$B$6:$B$13))</f>
        <v>-9286.8962248757543</v>
      </c>
      <c r="S76" s="41"/>
      <c r="T76" s="42">
        <f t="shared" ref="T76:T108" si="12">IF(P76="","",IF(G76="買",(P76-H76),(H76-P76))*IF(RIGHT($D$2,3)="JPY",100,10000))</f>
        <v>-45.000000000000284</v>
      </c>
      <c r="U76" s="42"/>
      <c r="V76" t="str">
        <f t="shared" si="11"/>
        <v/>
      </c>
      <c r="W76">
        <f t="shared" si="11"/>
        <v>1</v>
      </c>
      <c r="X76" s="29">
        <f t="shared" ref="X76:X108" si="13">IF(C76&lt;&gt;"",MAX(X75,C76),"")</f>
        <v>296853.99025396223</v>
      </c>
      <c r="Y76" s="30">
        <f t="shared" ref="Y76:Y108" si="14">IF(X76&lt;&gt;"",1-(C76/X76),"")</f>
        <v>3.5342207622062194E-3</v>
      </c>
    </row>
    <row r="77" spans="2:25" ht="15">
      <c r="B77" s="36">
        <v>69</v>
      </c>
      <c r="C77" s="37">
        <f t="shared" si="9"/>
        <v>286517.94649338716</v>
      </c>
      <c r="D77" s="37"/>
      <c r="E77" s="36"/>
      <c r="F77" s="5"/>
      <c r="G77" s="36" t="s">
        <v>45</v>
      </c>
      <c r="H77" s="38">
        <v>109.15</v>
      </c>
      <c r="I77" s="38"/>
      <c r="J77" s="36">
        <v>29</v>
      </c>
      <c r="K77" s="39">
        <f t="shared" si="10"/>
        <v>8595.5383948016151</v>
      </c>
      <c r="L77" s="40"/>
      <c r="M77" s="4">
        <f>IF(J77="","",(K77/J77)/LOOKUP(RIGHT($D$2,3),定数!$A$6:$A$13,定数!$B$6:$B$13))</f>
        <v>2.9639787568281428</v>
      </c>
      <c r="N77" s="36"/>
      <c r="O77" s="5"/>
      <c r="P77" s="38">
        <v>109.46</v>
      </c>
      <c r="Q77" s="38"/>
      <c r="R77" s="41">
        <f>IF(P77="","",T77*M77*LOOKUP(RIGHT($D$2,3),定数!$A$6:$A$13,定数!$B$6:$B$13))</f>
        <v>-9188.3341461668897</v>
      </c>
      <c r="S77" s="41"/>
      <c r="T77" s="42">
        <f t="shared" si="12"/>
        <v>-30.999999999998806</v>
      </c>
      <c r="U77" s="42"/>
      <c r="V77" t="str">
        <f t="shared" si="11"/>
        <v/>
      </c>
      <c r="W77">
        <f t="shared" si="11"/>
        <v>2</v>
      </c>
      <c r="X77" s="29">
        <f t="shared" si="13"/>
        <v>296853.99025396223</v>
      </c>
      <c r="Y77" s="30">
        <f t="shared" si="14"/>
        <v>3.4818611505718522E-2</v>
      </c>
    </row>
    <row r="78" spans="2:25" ht="15">
      <c r="B78" s="36">
        <v>70</v>
      </c>
      <c r="C78" s="37">
        <f t="shared" si="9"/>
        <v>277329.6123472203</v>
      </c>
      <c r="D78" s="37"/>
      <c r="E78" s="36"/>
      <c r="F78" s="5"/>
      <c r="G78" s="36" t="s">
        <v>45</v>
      </c>
      <c r="H78" s="38">
        <v>112.1</v>
      </c>
      <c r="I78" s="38"/>
      <c r="J78" s="36">
        <v>61</v>
      </c>
      <c r="K78" s="39">
        <f t="shared" si="10"/>
        <v>8319.8883704166092</v>
      </c>
      <c r="L78" s="40"/>
      <c r="M78" s="4">
        <f>IF(J78="","",(K78/J78)/LOOKUP(RIGHT($D$2,3),定数!$A$6:$A$13,定数!$B$6:$B$13))</f>
        <v>1.3639161262978048</v>
      </c>
      <c r="N78" s="36"/>
      <c r="O78" s="5"/>
      <c r="P78" s="38">
        <v>110.91</v>
      </c>
      <c r="Q78" s="38"/>
      <c r="R78" s="41">
        <f>IF(P78="","",T78*M78*LOOKUP(RIGHT($D$2,3),定数!$A$6:$A$13,定数!$B$6:$B$13))</f>
        <v>16230.601902943847</v>
      </c>
      <c r="S78" s="41"/>
      <c r="T78" s="42">
        <f t="shared" si="12"/>
        <v>118.99999999999977</v>
      </c>
      <c r="U78" s="42"/>
      <c r="V78" t="str">
        <f t="shared" si="11"/>
        <v/>
      </c>
      <c r="W78">
        <f t="shared" si="11"/>
        <v>0</v>
      </c>
      <c r="X78" s="29">
        <f t="shared" si="13"/>
        <v>296853.99025396223</v>
      </c>
      <c r="Y78" s="30">
        <f t="shared" si="14"/>
        <v>6.5770980171223514E-2</v>
      </c>
    </row>
    <row r="79" spans="2:25" ht="15">
      <c r="B79" s="36">
        <v>71</v>
      </c>
      <c r="C79" s="37">
        <f t="shared" si="9"/>
        <v>293560.21425016416</v>
      </c>
      <c r="D79" s="37"/>
      <c r="E79" s="36"/>
      <c r="F79" s="5"/>
      <c r="G79" s="36" t="s">
        <v>45</v>
      </c>
      <c r="H79" s="38">
        <v>111.28</v>
      </c>
      <c r="I79" s="38"/>
      <c r="J79" s="36">
        <v>29</v>
      </c>
      <c r="K79" s="39">
        <f t="shared" si="10"/>
        <v>8806.8064275049255</v>
      </c>
      <c r="L79" s="40"/>
      <c r="M79" s="4">
        <f>IF(J79="","",(K79/J79)/LOOKUP(RIGHT($D$2,3),定数!$A$6:$A$13,定数!$B$6:$B$13))</f>
        <v>3.036829802587905</v>
      </c>
      <c r="N79" s="36"/>
      <c r="O79" s="5"/>
      <c r="P79" s="38">
        <v>111.59</v>
      </c>
      <c r="Q79" s="38"/>
      <c r="R79" s="41">
        <f>IF(P79="","",T79*M79*LOOKUP(RIGHT($D$2,3),定数!$A$6:$A$13,定数!$B$6:$B$13))</f>
        <v>-9414.1723880225745</v>
      </c>
      <c r="S79" s="41"/>
      <c r="T79" s="42">
        <f t="shared" si="12"/>
        <v>-31.000000000000227</v>
      </c>
      <c r="U79" s="42"/>
      <c r="V79" t="str">
        <f t="shared" si="11"/>
        <v/>
      </c>
      <c r="W79">
        <f t="shared" si="11"/>
        <v>1</v>
      </c>
      <c r="X79" s="29">
        <f t="shared" si="13"/>
        <v>296853.99025396223</v>
      </c>
      <c r="Y79" s="30">
        <f t="shared" si="14"/>
        <v>1.1095609666490258E-2</v>
      </c>
    </row>
    <row r="80" spans="2:25" ht="15">
      <c r="B80" s="36">
        <v>72</v>
      </c>
      <c r="C80" s="37">
        <f t="shared" si="9"/>
        <v>284146.04186214157</v>
      </c>
      <c r="D80" s="37"/>
      <c r="E80" s="36"/>
      <c r="F80" s="5"/>
      <c r="G80" s="36" t="s">
        <v>45</v>
      </c>
      <c r="H80" s="38">
        <v>109.17</v>
      </c>
      <c r="I80" s="38"/>
      <c r="J80" s="36">
        <v>58</v>
      </c>
      <c r="K80" s="39">
        <f t="shared" si="10"/>
        <v>8524.3812558642476</v>
      </c>
      <c r="L80" s="40"/>
      <c r="M80" s="4">
        <f>IF(J80="","",(K80/J80)/LOOKUP(RIGHT($D$2,3),定数!$A$6:$A$13,定数!$B$6:$B$13))</f>
        <v>1.4697209061834908</v>
      </c>
      <c r="N80" s="36"/>
      <c r="O80" s="5"/>
      <c r="P80" s="38">
        <v>109.77</v>
      </c>
      <c r="Q80" s="38"/>
      <c r="R80" s="41">
        <f>IF(P80="","",T80*M80*LOOKUP(RIGHT($D$2,3),定数!$A$6:$A$13,定数!$B$6:$B$13))</f>
        <v>-8818.3254371008625</v>
      </c>
      <c r="S80" s="41"/>
      <c r="T80" s="42">
        <f t="shared" si="12"/>
        <v>-59.999999999999432</v>
      </c>
      <c r="U80" s="42"/>
      <c r="V80" t="str">
        <f t="shared" si="11"/>
        <v/>
      </c>
      <c r="W80">
        <f t="shared" si="11"/>
        <v>2</v>
      </c>
      <c r="X80" s="29">
        <f t="shared" si="13"/>
        <v>296853.99025396223</v>
      </c>
      <c r="Y80" s="30">
        <f t="shared" si="14"/>
        <v>4.2808750459944478E-2</v>
      </c>
    </row>
    <row r="81" spans="2:25" ht="15">
      <c r="B81" s="36">
        <v>73</v>
      </c>
      <c r="C81" s="37">
        <f t="shared" si="9"/>
        <v>275327.71642504074</v>
      </c>
      <c r="D81" s="37"/>
      <c r="E81" s="36"/>
      <c r="F81" s="5"/>
      <c r="G81" s="36" t="s">
        <v>45</v>
      </c>
      <c r="H81" s="38">
        <v>106.13</v>
      </c>
      <c r="I81" s="38"/>
      <c r="J81" s="36">
        <v>33</v>
      </c>
      <c r="K81" s="39">
        <f t="shared" si="10"/>
        <v>8259.831492751222</v>
      </c>
      <c r="L81" s="40"/>
      <c r="M81" s="4">
        <f>IF(J81="","",(K81/J81)/LOOKUP(RIGHT($D$2,3),定数!$A$6:$A$13,定数!$B$6:$B$13))</f>
        <v>2.502979240227643</v>
      </c>
      <c r="N81" s="36"/>
      <c r="O81" s="5"/>
      <c r="P81" s="38">
        <v>105.5</v>
      </c>
      <c r="Q81" s="38"/>
      <c r="R81" s="41">
        <f>IF(P81="","",T81*M81*LOOKUP(RIGHT($D$2,3),定数!$A$6:$A$13,定数!$B$6:$B$13))</f>
        <v>15768.769213434038</v>
      </c>
      <c r="S81" s="41"/>
      <c r="T81" s="42">
        <f t="shared" si="12"/>
        <v>62.999999999999545</v>
      </c>
      <c r="U81" s="42"/>
      <c r="V81" t="str">
        <f t="shared" si="11"/>
        <v/>
      </c>
      <c r="W81">
        <f t="shared" si="11"/>
        <v>0</v>
      </c>
      <c r="X81" s="29">
        <f t="shared" si="13"/>
        <v>296853.99025396223</v>
      </c>
      <c r="Y81" s="30">
        <f t="shared" si="14"/>
        <v>7.2514685790497579E-2</v>
      </c>
    </row>
    <row r="82" spans="2:25" ht="15">
      <c r="B82" s="36">
        <v>74</v>
      </c>
      <c r="C82" s="37">
        <f t="shared" si="9"/>
        <v>291096.48563847475</v>
      </c>
      <c r="D82" s="37"/>
      <c r="E82" s="36"/>
      <c r="F82" s="5"/>
      <c r="G82" s="36" t="s">
        <v>44</v>
      </c>
      <c r="H82" s="38">
        <v>107.61</v>
      </c>
      <c r="I82" s="38"/>
      <c r="J82" s="36">
        <v>47</v>
      </c>
      <c r="K82" s="39">
        <f t="shared" si="10"/>
        <v>8732.8945691542431</v>
      </c>
      <c r="L82" s="40"/>
      <c r="M82" s="4">
        <f>IF(J82="","",(K82/J82)/LOOKUP(RIGHT($D$2,3),定数!$A$6:$A$13,定数!$B$6:$B$13))</f>
        <v>1.8580626742881368</v>
      </c>
      <c r="N82" s="36"/>
      <c r="O82" s="5"/>
      <c r="P82" s="38">
        <v>108.55</v>
      </c>
      <c r="Q82" s="38"/>
      <c r="R82" s="41">
        <f>IF(P82="","",T82*M82*LOOKUP(RIGHT($D$2,3),定数!$A$6:$A$13,定数!$B$6:$B$13))</f>
        <v>17465.789138308442</v>
      </c>
      <c r="S82" s="41"/>
      <c r="T82" s="42">
        <f t="shared" si="12"/>
        <v>93.999999999999773</v>
      </c>
      <c r="U82" s="42"/>
      <c r="V82" t="str">
        <f t="shared" si="11"/>
        <v/>
      </c>
      <c r="W82">
        <f t="shared" si="11"/>
        <v>0</v>
      </c>
      <c r="X82" s="29">
        <f t="shared" si="13"/>
        <v>296853.99025396223</v>
      </c>
      <c r="Y82" s="30">
        <f t="shared" si="14"/>
        <v>1.9395072340317343E-2</v>
      </c>
    </row>
    <row r="83" spans="2:25" ht="15">
      <c r="B83" s="36">
        <v>75</v>
      </c>
      <c r="C83" s="37">
        <f t="shared" si="9"/>
        <v>308562.27477678319</v>
      </c>
      <c r="D83" s="37"/>
      <c r="E83" s="36"/>
      <c r="F83" s="5"/>
      <c r="G83" s="36" t="s">
        <v>44</v>
      </c>
      <c r="H83" s="38">
        <v>109.53</v>
      </c>
      <c r="I83" s="38"/>
      <c r="J83" s="36">
        <v>56</v>
      </c>
      <c r="K83" s="39">
        <f t="shared" si="10"/>
        <v>9256.8682433034955</v>
      </c>
      <c r="L83" s="40"/>
      <c r="M83" s="4">
        <f>IF(J83="","",(K83/J83)/LOOKUP(RIGHT($D$2,3),定数!$A$6:$A$13,定数!$B$6:$B$13))</f>
        <v>1.6530121863041956</v>
      </c>
      <c r="N83" s="36"/>
      <c r="O83" s="5"/>
      <c r="P83" s="38">
        <v>108.95</v>
      </c>
      <c r="Q83" s="38"/>
      <c r="R83" s="41">
        <f>IF(P83="","",T83*M83*LOOKUP(RIGHT($D$2,3),定数!$A$6:$A$13,定数!$B$6:$B$13))</f>
        <v>-9587.4706805643054</v>
      </c>
      <c r="S83" s="41"/>
      <c r="T83" s="42">
        <f t="shared" si="12"/>
        <v>-57.999999999999829</v>
      </c>
      <c r="U83" s="42"/>
      <c r="V83" t="str">
        <f t="shared" si="11"/>
        <v/>
      </c>
      <c r="W83">
        <f t="shared" si="11"/>
        <v>1</v>
      </c>
      <c r="X83" s="29">
        <f t="shared" si="13"/>
        <v>308562.27477678319</v>
      </c>
      <c r="Y83" s="30">
        <f t="shared" si="14"/>
        <v>0</v>
      </c>
    </row>
    <row r="84" spans="2:25" ht="15">
      <c r="B84" s="36">
        <v>76</v>
      </c>
      <c r="C84" s="37">
        <f t="shared" si="9"/>
        <v>298974.8040962189</v>
      </c>
      <c r="D84" s="37"/>
      <c r="E84" s="36"/>
      <c r="F84" s="5"/>
      <c r="G84" s="36" t="s">
        <v>45</v>
      </c>
      <c r="H84" s="38">
        <v>109.21</v>
      </c>
      <c r="I84" s="38"/>
      <c r="J84" s="36">
        <v>22</v>
      </c>
      <c r="K84" s="39">
        <f t="shared" si="10"/>
        <v>8969.2441228865664</v>
      </c>
      <c r="L84" s="40"/>
      <c r="M84" s="4">
        <f>IF(J84="","",(K84/J84)/LOOKUP(RIGHT($D$2,3),定数!$A$6:$A$13,定数!$B$6:$B$13))</f>
        <v>4.0769291467666209</v>
      </c>
      <c r="N84" s="36"/>
      <c r="O84" s="5"/>
      <c r="P84" s="38">
        <v>108.78</v>
      </c>
      <c r="Q84" s="38"/>
      <c r="R84" s="41">
        <f>IF(P84="","",T84*M84*LOOKUP(RIGHT($D$2,3),定数!$A$6:$A$13,定数!$B$6:$B$13))</f>
        <v>17530.795331096168</v>
      </c>
      <c r="S84" s="41"/>
      <c r="T84" s="42">
        <f t="shared" si="12"/>
        <v>42.999999999999261</v>
      </c>
      <c r="U84" s="42"/>
      <c r="V84" t="str">
        <f t="shared" si="11"/>
        <v/>
      </c>
      <c r="W84">
        <f t="shared" si="11"/>
        <v>0</v>
      </c>
      <c r="X84" s="29">
        <f t="shared" si="13"/>
        <v>308562.27477678319</v>
      </c>
      <c r="Y84" s="30">
        <f t="shared" si="14"/>
        <v>3.1071428571428417E-2</v>
      </c>
    </row>
    <row r="85" spans="2:25" ht="15">
      <c r="B85" s="36">
        <v>77</v>
      </c>
      <c r="C85" s="37">
        <f t="shared" si="9"/>
        <v>316505.59942731506</v>
      </c>
      <c r="D85" s="37"/>
      <c r="E85" s="36"/>
      <c r="F85" s="5"/>
      <c r="G85" s="36" t="s">
        <v>44</v>
      </c>
      <c r="H85" s="38">
        <v>111.32</v>
      </c>
      <c r="I85" s="38"/>
      <c r="J85" s="36">
        <v>47</v>
      </c>
      <c r="K85" s="39">
        <f t="shared" si="10"/>
        <v>9495.1679828194519</v>
      </c>
      <c r="L85" s="40"/>
      <c r="M85" s="4">
        <f>IF(J85="","",(K85/J85)/LOOKUP(RIGHT($D$2,3),定数!$A$6:$A$13,定数!$B$6:$B$13))</f>
        <v>2.020248506982862</v>
      </c>
      <c r="N85" s="36"/>
      <c r="O85" s="5"/>
      <c r="P85" s="38">
        <v>112.26</v>
      </c>
      <c r="Q85" s="38"/>
      <c r="R85" s="41">
        <f>IF(P85="","",T85*M85*LOOKUP(RIGHT($D$2,3),定数!$A$6:$A$13,定数!$B$6:$B$13))</f>
        <v>18990.335965639144</v>
      </c>
      <c r="S85" s="41"/>
      <c r="T85" s="42">
        <f t="shared" si="12"/>
        <v>94.000000000001194</v>
      </c>
      <c r="U85" s="42"/>
      <c r="V85" t="str">
        <f t="shared" si="11"/>
        <v/>
      </c>
      <c r="W85">
        <f t="shared" si="11"/>
        <v>0</v>
      </c>
      <c r="X85" s="29">
        <f t="shared" si="13"/>
        <v>316505.59942731506</v>
      </c>
      <c r="Y85" s="30">
        <f t="shared" si="14"/>
        <v>0</v>
      </c>
    </row>
    <row r="86" spans="2:25" ht="15">
      <c r="B86" s="36">
        <v>78</v>
      </c>
      <c r="C86" s="37">
        <f t="shared" si="9"/>
        <v>335495.93539295421</v>
      </c>
      <c r="D86" s="37"/>
      <c r="E86" s="36"/>
      <c r="F86" s="5"/>
      <c r="G86" s="36" t="s">
        <v>45</v>
      </c>
      <c r="H86" s="38">
        <v>111.18</v>
      </c>
      <c r="I86" s="38"/>
      <c r="J86" s="36">
        <v>33</v>
      </c>
      <c r="K86" s="39">
        <f t="shared" si="10"/>
        <v>10064.878061788626</v>
      </c>
      <c r="L86" s="40"/>
      <c r="M86" s="4">
        <f>IF(J86="","",(K86/J86)/LOOKUP(RIGHT($D$2,3),定数!$A$6:$A$13,定数!$B$6:$B$13))</f>
        <v>3.0499630490268559</v>
      </c>
      <c r="N86" s="36"/>
      <c r="O86" s="5"/>
      <c r="P86" s="38">
        <v>110.54</v>
      </c>
      <c r="Q86" s="38"/>
      <c r="R86" s="41">
        <f>IF(P86="","",T86*M86*LOOKUP(RIGHT($D$2,3),定数!$A$6:$A$13,定数!$B$6:$B$13))</f>
        <v>19519.763513771893</v>
      </c>
      <c r="S86" s="41"/>
      <c r="T86" s="42">
        <f t="shared" si="12"/>
        <v>64.000000000000057</v>
      </c>
      <c r="U86" s="42"/>
      <c r="V86" t="str">
        <f t="shared" si="11"/>
        <v/>
      </c>
      <c r="W86">
        <f t="shared" si="11"/>
        <v>0</v>
      </c>
      <c r="X86" s="29">
        <f t="shared" si="13"/>
        <v>335495.93539295421</v>
      </c>
      <c r="Y86" s="30">
        <f t="shared" si="14"/>
        <v>0</v>
      </c>
    </row>
    <row r="87" spans="2:25" ht="15">
      <c r="B87" s="36">
        <v>79</v>
      </c>
      <c r="C87" s="37">
        <f t="shared" si="9"/>
        <v>355015.69890672609</v>
      </c>
      <c r="D87" s="37"/>
      <c r="E87" s="36"/>
      <c r="F87" s="5"/>
      <c r="G87" s="36" t="s">
        <v>45</v>
      </c>
      <c r="H87" s="38">
        <v>110.73</v>
      </c>
      <c r="I87" s="38"/>
      <c r="J87" s="36">
        <v>44</v>
      </c>
      <c r="K87" s="39">
        <f t="shared" si="10"/>
        <v>10650.470967201782</v>
      </c>
      <c r="L87" s="40"/>
      <c r="M87" s="4">
        <f>IF(J87="","",(K87/J87)/LOOKUP(RIGHT($D$2,3),定数!$A$6:$A$13,定数!$B$6:$B$13))</f>
        <v>2.4205615834549503</v>
      </c>
      <c r="N87" s="36"/>
      <c r="O87" s="5"/>
      <c r="P87" s="38">
        <v>111.18</v>
      </c>
      <c r="Q87" s="38"/>
      <c r="R87" s="41">
        <f>IF(P87="","",T87*M87*LOOKUP(RIGHT($D$2,3),定数!$A$6:$A$13,定数!$B$6:$B$13))</f>
        <v>-10892.527125547345</v>
      </c>
      <c r="S87" s="41"/>
      <c r="T87" s="42">
        <f t="shared" si="12"/>
        <v>-45.000000000000284</v>
      </c>
      <c r="U87" s="42"/>
      <c r="V87" t="str">
        <f t="shared" si="11"/>
        <v/>
      </c>
      <c r="W87">
        <f t="shared" si="11"/>
        <v>1</v>
      </c>
      <c r="X87" s="29">
        <f t="shared" si="13"/>
        <v>355015.69890672609</v>
      </c>
      <c r="Y87" s="30">
        <f t="shared" si="14"/>
        <v>0</v>
      </c>
    </row>
    <row r="88" spans="2:25" ht="15">
      <c r="B88" s="36">
        <v>80</v>
      </c>
      <c r="C88" s="37">
        <f t="shared" si="9"/>
        <v>344123.17178117874</v>
      </c>
      <c r="D88" s="37"/>
      <c r="E88" s="36"/>
      <c r="F88" s="5"/>
      <c r="G88" s="36" t="s">
        <v>44</v>
      </c>
      <c r="H88" s="38">
        <v>111.55</v>
      </c>
      <c r="I88" s="38"/>
      <c r="J88" s="36">
        <v>34</v>
      </c>
      <c r="K88" s="39">
        <f t="shared" si="10"/>
        <v>10323.695153435361</v>
      </c>
      <c r="L88" s="40"/>
      <c r="M88" s="4">
        <f>IF(J88="","",(K88/J88)/LOOKUP(RIGHT($D$2,3),定数!$A$6:$A$13,定数!$B$6:$B$13))</f>
        <v>3.0363809274809888</v>
      </c>
      <c r="N88" s="36"/>
      <c r="O88" s="5"/>
      <c r="P88" s="38">
        <v>112.22</v>
      </c>
      <c r="Q88" s="38"/>
      <c r="R88" s="41">
        <f>IF(P88="","",T88*M88*LOOKUP(RIGHT($D$2,3),定数!$A$6:$A$13,定数!$B$6:$B$13))</f>
        <v>20343.752214122676</v>
      </c>
      <c r="S88" s="41"/>
      <c r="T88" s="42">
        <f t="shared" si="12"/>
        <v>67.000000000000171</v>
      </c>
      <c r="U88" s="42"/>
      <c r="V88" t="str">
        <f t="shared" si="11"/>
        <v/>
      </c>
      <c r="W88">
        <f t="shared" si="11"/>
        <v>0</v>
      </c>
      <c r="X88" s="29">
        <f t="shared" si="13"/>
        <v>355015.69890672609</v>
      </c>
      <c r="Y88" s="30">
        <f t="shared" si="14"/>
        <v>3.0681818181818366E-2</v>
      </c>
    </row>
    <row r="89" spans="2:25" ht="15">
      <c r="B89" s="36">
        <v>81</v>
      </c>
      <c r="C89" s="37">
        <f t="shared" si="9"/>
        <v>364466.92399530142</v>
      </c>
      <c r="D89" s="37"/>
      <c r="E89" s="36"/>
      <c r="F89" s="5"/>
      <c r="G89" s="36" t="s">
        <v>44</v>
      </c>
      <c r="H89" s="38">
        <v>112.11</v>
      </c>
      <c r="I89" s="38"/>
      <c r="J89" s="36">
        <v>43</v>
      </c>
      <c r="K89" s="39">
        <f t="shared" si="10"/>
        <v>10934.007719859042</v>
      </c>
      <c r="L89" s="40"/>
      <c r="M89" s="4">
        <f>IF(J89="","",(K89/J89)/LOOKUP(RIGHT($D$2,3),定数!$A$6:$A$13,定数!$B$6:$B$13))</f>
        <v>2.5427924929904751</v>
      </c>
      <c r="N89" s="36"/>
      <c r="O89" s="5"/>
      <c r="P89" s="38">
        <v>112.97</v>
      </c>
      <c r="Q89" s="38"/>
      <c r="R89" s="41">
        <f>IF(P89="","",T89*M89*LOOKUP(RIGHT($D$2,3),定数!$A$6:$A$13,定数!$B$6:$B$13))</f>
        <v>21868.01543971807</v>
      </c>
      <c r="S89" s="41"/>
      <c r="T89" s="42">
        <f t="shared" si="12"/>
        <v>85.999999999999943</v>
      </c>
      <c r="U89" s="42"/>
      <c r="V89" t="str">
        <f t="shared" si="11"/>
        <v/>
      </c>
      <c r="W89">
        <f t="shared" si="11"/>
        <v>0</v>
      </c>
      <c r="X89" s="29">
        <f t="shared" si="13"/>
        <v>364466.92399530142</v>
      </c>
      <c r="Y89" s="30">
        <f t="shared" si="14"/>
        <v>0</v>
      </c>
    </row>
    <row r="90" spans="2:25" ht="15">
      <c r="B90" s="36">
        <v>82</v>
      </c>
      <c r="C90" s="37">
        <f t="shared" si="9"/>
        <v>386334.93943501951</v>
      </c>
      <c r="D90" s="37"/>
      <c r="E90" s="36"/>
      <c r="F90" s="5"/>
      <c r="G90" s="36" t="s">
        <v>44</v>
      </c>
      <c r="H90" s="38">
        <v>112.65</v>
      </c>
      <c r="I90" s="38"/>
      <c r="J90" s="36">
        <v>24</v>
      </c>
      <c r="K90" s="39">
        <f t="shared" si="10"/>
        <v>11590.048183050585</v>
      </c>
      <c r="L90" s="40"/>
      <c r="M90" s="4">
        <f>IF(J90="","",(K90/J90)/LOOKUP(RIGHT($D$2,3),定数!$A$6:$A$13,定数!$B$6:$B$13))</f>
        <v>4.8291867429377433</v>
      </c>
      <c r="N90" s="36"/>
      <c r="O90" s="5"/>
      <c r="P90" s="38">
        <v>113.11</v>
      </c>
      <c r="Q90" s="38"/>
      <c r="R90" s="41">
        <f>IF(P90="","",T90*M90*LOOKUP(RIGHT($D$2,3),定数!$A$6:$A$13,定数!$B$6:$B$13))</f>
        <v>22214.259017513315</v>
      </c>
      <c r="S90" s="41"/>
      <c r="T90" s="42">
        <f t="shared" si="12"/>
        <v>45.999999999999375</v>
      </c>
      <c r="U90" s="42"/>
      <c r="V90" t="str">
        <f t="shared" si="11"/>
        <v/>
      </c>
      <c r="W90">
        <f t="shared" si="11"/>
        <v>0</v>
      </c>
      <c r="X90" s="29">
        <f t="shared" si="13"/>
        <v>386334.93943501951</v>
      </c>
      <c r="Y90" s="30">
        <f t="shared" si="14"/>
        <v>0</v>
      </c>
    </row>
    <row r="91" spans="2:25" ht="15">
      <c r="B91" s="36">
        <v>83</v>
      </c>
      <c r="C91" s="37">
        <f t="shared" si="9"/>
        <v>408549.19845253282</v>
      </c>
      <c r="D91" s="37"/>
      <c r="E91" s="36"/>
      <c r="F91" s="5"/>
      <c r="G91" s="36" t="s">
        <v>44</v>
      </c>
      <c r="H91" s="38">
        <v>114.06</v>
      </c>
      <c r="I91" s="38"/>
      <c r="J91" s="36">
        <v>46</v>
      </c>
      <c r="K91" s="39">
        <f t="shared" si="10"/>
        <v>12256.475953575984</v>
      </c>
      <c r="L91" s="40"/>
      <c r="M91" s="4">
        <f>IF(J91="","",(K91/J91)/LOOKUP(RIGHT($D$2,3),定数!$A$6:$A$13,定数!$B$6:$B$13))</f>
        <v>2.6644512942556484</v>
      </c>
      <c r="N91" s="36"/>
      <c r="O91" s="5"/>
      <c r="P91" s="38">
        <v>113.59</v>
      </c>
      <c r="Q91" s="38"/>
      <c r="R91" s="41">
        <f>IF(P91="","",T91*M91*LOOKUP(RIGHT($D$2,3),定数!$A$6:$A$13,定数!$B$6:$B$13))</f>
        <v>-12522.921083001518</v>
      </c>
      <c r="S91" s="41"/>
      <c r="T91" s="42">
        <f t="shared" si="12"/>
        <v>-46.999999999999886</v>
      </c>
      <c r="U91" s="42"/>
      <c r="V91" t="str">
        <f t="shared" ref="V91:W106" si="15">IF(S91&lt;&gt;"",IF(S91&lt;0,1+V90,0),"")</f>
        <v/>
      </c>
      <c r="W91">
        <f t="shared" si="15"/>
        <v>1</v>
      </c>
      <c r="X91" s="29">
        <f t="shared" si="13"/>
        <v>408549.19845253282</v>
      </c>
      <c r="Y91" s="30">
        <f t="shared" si="14"/>
        <v>0</v>
      </c>
    </row>
    <row r="92" spans="2:25" ht="15">
      <c r="B92" s="36">
        <v>84</v>
      </c>
      <c r="C92" s="37">
        <f t="shared" si="9"/>
        <v>396026.27736953128</v>
      </c>
      <c r="D92" s="37"/>
      <c r="E92" s="36"/>
      <c r="F92" s="5"/>
      <c r="G92" s="36" t="s">
        <v>45</v>
      </c>
      <c r="H92" s="38">
        <v>110.26</v>
      </c>
      <c r="I92" s="38"/>
      <c r="J92" s="36">
        <v>113</v>
      </c>
      <c r="K92" s="39">
        <f t="shared" si="10"/>
        <v>11880.788321085938</v>
      </c>
      <c r="L92" s="40"/>
      <c r="M92" s="4">
        <f>IF(J92="","",(K92/J92)/LOOKUP(RIGHT($D$2,3),定数!$A$6:$A$13,定数!$B$6:$B$13))</f>
        <v>1.0513971965562776</v>
      </c>
      <c r="N92" s="36"/>
      <c r="O92" s="5"/>
      <c r="P92" s="38">
        <v>108.01</v>
      </c>
      <c r="Q92" s="38"/>
      <c r="R92" s="41">
        <f>IF(P92="","",T92*M92*LOOKUP(RIGHT($D$2,3),定数!$A$6:$A$13,定数!$B$6:$B$13))</f>
        <v>23656.436922516248</v>
      </c>
      <c r="S92" s="41"/>
      <c r="T92" s="42">
        <f t="shared" si="12"/>
        <v>225</v>
      </c>
      <c r="U92" s="42"/>
      <c r="V92" t="str">
        <f t="shared" si="15"/>
        <v/>
      </c>
      <c r="W92">
        <f t="shared" si="15"/>
        <v>0</v>
      </c>
      <c r="X92" s="29">
        <f t="shared" si="13"/>
        <v>408549.19845253282</v>
      </c>
      <c r="Y92" s="30">
        <f t="shared" si="14"/>
        <v>3.0652173913043423E-2</v>
      </c>
    </row>
    <row r="93" spans="2:25" ht="15">
      <c r="B93" s="36">
        <v>85</v>
      </c>
      <c r="C93" s="37">
        <f t="shared" si="9"/>
        <v>419682.71429204755</v>
      </c>
      <c r="D93" s="37"/>
      <c r="E93" s="36"/>
      <c r="F93" s="5"/>
      <c r="G93" s="36" t="s">
        <v>44</v>
      </c>
      <c r="H93" s="38">
        <v>110.04</v>
      </c>
      <c r="I93" s="38"/>
      <c r="J93" s="36">
        <v>40</v>
      </c>
      <c r="K93" s="39">
        <f t="shared" si="10"/>
        <v>12590.481428761426</v>
      </c>
      <c r="L93" s="40"/>
      <c r="M93" s="4">
        <f>IF(J93="","",(K93/J93)/LOOKUP(RIGHT($D$2,3),定数!$A$6:$A$13,定数!$B$6:$B$13))</f>
        <v>3.1476203571903567</v>
      </c>
      <c r="N93" s="36"/>
      <c r="O93" s="5"/>
      <c r="P93" s="38">
        <v>109.63</v>
      </c>
      <c r="Q93" s="38"/>
      <c r="R93" s="41">
        <f>IF(P93="","",T93*M93*LOOKUP(RIGHT($D$2,3),定数!$A$6:$A$13,定数!$B$6:$B$13))</f>
        <v>-12905.243464480802</v>
      </c>
      <c r="S93" s="41"/>
      <c r="T93" s="42">
        <f t="shared" si="12"/>
        <v>-41.00000000000108</v>
      </c>
      <c r="U93" s="42"/>
      <c r="V93" t="str">
        <f t="shared" si="15"/>
        <v/>
      </c>
      <c r="W93">
        <f t="shared" si="15"/>
        <v>1</v>
      </c>
      <c r="X93" s="29">
        <f t="shared" si="13"/>
        <v>419682.71429204755</v>
      </c>
      <c r="Y93" s="30">
        <f t="shared" si="14"/>
        <v>0</v>
      </c>
    </row>
    <row r="94" spans="2:25" ht="15">
      <c r="B94" s="36">
        <v>86</v>
      </c>
      <c r="C94" s="37">
        <f t="shared" si="9"/>
        <v>406777.47082756675</v>
      </c>
      <c r="D94" s="37"/>
      <c r="E94" s="36"/>
      <c r="F94" s="5"/>
      <c r="G94" s="36" t="s">
        <v>45</v>
      </c>
      <c r="H94" s="38">
        <v>109.45</v>
      </c>
      <c r="I94" s="38"/>
      <c r="J94" s="36">
        <v>57</v>
      </c>
      <c r="K94" s="39">
        <f t="shared" si="10"/>
        <v>12203.324124827002</v>
      </c>
      <c r="L94" s="40"/>
      <c r="M94" s="4">
        <f>IF(J94="","",(K94/J94)/LOOKUP(RIGHT($D$2,3),定数!$A$6:$A$13,定数!$B$6:$B$13))</f>
        <v>2.1409340569871933</v>
      </c>
      <c r="N94" s="36"/>
      <c r="O94" s="5"/>
      <c r="P94" s="38">
        <v>110.04</v>
      </c>
      <c r="Q94" s="38"/>
      <c r="R94" s="41">
        <f>IF(P94="","",T94*M94*LOOKUP(RIGHT($D$2,3),定数!$A$6:$A$13,定数!$B$6:$B$13))</f>
        <v>-12631.510936224513</v>
      </c>
      <c r="S94" s="41"/>
      <c r="T94" s="42">
        <f t="shared" si="12"/>
        <v>-59.000000000000341</v>
      </c>
      <c r="U94" s="42"/>
      <c r="V94" t="str">
        <f t="shared" si="15"/>
        <v/>
      </c>
      <c r="W94">
        <f t="shared" si="15"/>
        <v>2</v>
      </c>
      <c r="X94" s="29">
        <f t="shared" si="13"/>
        <v>419682.71429204755</v>
      </c>
      <c r="Y94" s="30">
        <f t="shared" si="14"/>
        <v>3.0750000000000832E-2</v>
      </c>
    </row>
    <row r="95" spans="2:25" ht="15">
      <c r="B95" s="36">
        <v>87</v>
      </c>
      <c r="C95" s="37">
        <f t="shared" si="9"/>
        <v>394145.95989134221</v>
      </c>
      <c r="D95" s="37"/>
      <c r="E95" s="36"/>
      <c r="F95" s="5"/>
      <c r="G95" s="36" t="s">
        <v>44</v>
      </c>
      <c r="H95" s="38">
        <v>92.92</v>
      </c>
      <c r="I95" s="38"/>
      <c r="J95" s="36">
        <v>73</v>
      </c>
      <c r="K95" s="39">
        <f t="shared" si="10"/>
        <v>11824.378796740266</v>
      </c>
      <c r="L95" s="40"/>
      <c r="M95" s="4">
        <f>IF(J95="","",(K95/J95)/LOOKUP(RIGHT($D$2,3),定数!$A$6:$A$13,定数!$B$6:$B$13))</f>
        <v>1.6197779173616802</v>
      </c>
      <c r="N95" s="36"/>
      <c r="O95" s="5"/>
      <c r="P95" s="38">
        <v>92.17</v>
      </c>
      <c r="Q95" s="38"/>
      <c r="R95" s="41">
        <f>IF(P95="","",T95*M95*LOOKUP(RIGHT($D$2,3),定数!$A$6:$A$13,定数!$B$6:$B$13))</f>
        <v>-12148.334380212602</v>
      </c>
      <c r="S95" s="41"/>
      <c r="T95" s="42">
        <f t="shared" si="12"/>
        <v>-75</v>
      </c>
      <c r="U95" s="42"/>
      <c r="V95" t="str">
        <f t="shared" si="15"/>
        <v/>
      </c>
      <c r="W95">
        <f t="shared" si="15"/>
        <v>3</v>
      </c>
      <c r="X95" s="29">
        <f t="shared" si="13"/>
        <v>419682.71429204755</v>
      </c>
      <c r="Y95" s="30">
        <f t="shared" si="14"/>
        <v>6.0847763157895751E-2</v>
      </c>
    </row>
    <row r="96" spans="2:25" ht="15">
      <c r="B96" s="36">
        <v>88</v>
      </c>
      <c r="C96" s="37">
        <f t="shared" si="9"/>
        <v>381997.62551112962</v>
      </c>
      <c r="D96" s="37"/>
      <c r="E96" s="36"/>
      <c r="F96" s="5"/>
      <c r="G96" s="36" t="s">
        <v>45</v>
      </c>
      <c r="H96" s="38">
        <v>89.93</v>
      </c>
      <c r="I96" s="38"/>
      <c r="J96" s="36">
        <v>61</v>
      </c>
      <c r="K96" s="39">
        <f t="shared" si="10"/>
        <v>11459.928765333889</v>
      </c>
      <c r="L96" s="40"/>
      <c r="M96" s="4">
        <f>IF(J96="","",(K96/J96)/LOOKUP(RIGHT($D$2,3),定数!$A$6:$A$13,定数!$B$6:$B$13))</f>
        <v>1.8786768467760473</v>
      </c>
      <c r="N96" s="36"/>
      <c r="O96" s="5"/>
      <c r="P96" s="38">
        <v>90.55</v>
      </c>
      <c r="Q96" s="38"/>
      <c r="R96" s="41">
        <f>IF(P96="","",T96*M96*LOOKUP(RIGHT($D$2,3),定数!$A$6:$A$13,定数!$B$6:$B$13))</f>
        <v>-11647.796450011312</v>
      </c>
      <c r="S96" s="41"/>
      <c r="T96" s="42">
        <f t="shared" si="12"/>
        <v>-61.999999999999034</v>
      </c>
      <c r="U96" s="42"/>
      <c r="V96" t="str">
        <f t="shared" si="15"/>
        <v/>
      </c>
      <c r="W96">
        <f t="shared" si="15"/>
        <v>4</v>
      </c>
      <c r="X96" s="29">
        <f t="shared" si="13"/>
        <v>419682.71429204755</v>
      </c>
      <c r="Y96" s="30">
        <f t="shared" si="14"/>
        <v>8.9794236211248268E-2</v>
      </c>
    </row>
    <row r="97" spans="2:25" ht="15">
      <c r="B97" s="36">
        <v>89</v>
      </c>
      <c r="C97" s="37">
        <f t="shared" si="9"/>
        <v>370349.8290611183</v>
      </c>
      <c r="D97" s="37"/>
      <c r="E97" s="36"/>
      <c r="F97" s="5"/>
      <c r="G97" s="36" t="s">
        <v>44</v>
      </c>
      <c r="H97" s="38">
        <v>92.7</v>
      </c>
      <c r="I97" s="38"/>
      <c r="J97" s="36">
        <v>55</v>
      </c>
      <c r="K97" s="39">
        <f t="shared" si="10"/>
        <v>11110.494871833549</v>
      </c>
      <c r="L97" s="40"/>
      <c r="M97" s="4">
        <f>IF(J97="","",(K97/J97)/LOOKUP(RIGHT($D$2,3),定数!$A$6:$A$13,定数!$B$6:$B$13))</f>
        <v>2.0200899766970091</v>
      </c>
      <c r="N97" s="36"/>
      <c r="O97" s="5"/>
      <c r="P97" s="38">
        <v>93.79</v>
      </c>
      <c r="Q97" s="38"/>
      <c r="R97" s="41">
        <f>IF(P97="","",T97*M97*LOOKUP(RIGHT($D$2,3),定数!$A$6:$A$13,定数!$B$6:$B$13))</f>
        <v>22018.980745997469</v>
      </c>
      <c r="S97" s="41"/>
      <c r="T97" s="42">
        <f t="shared" si="12"/>
        <v>109.00000000000034</v>
      </c>
      <c r="U97" s="42"/>
      <c r="V97" t="str">
        <f t="shared" si="15"/>
        <v/>
      </c>
      <c r="W97">
        <f t="shared" si="15"/>
        <v>0</v>
      </c>
      <c r="X97" s="29">
        <f t="shared" si="13"/>
        <v>419682.71429204755</v>
      </c>
      <c r="Y97" s="30">
        <f t="shared" si="14"/>
        <v>0.11754805130382284</v>
      </c>
    </row>
    <row r="98" spans="2:25" ht="15">
      <c r="B98" s="36">
        <v>90</v>
      </c>
      <c r="C98" s="37">
        <f t="shared" si="9"/>
        <v>392368.80980711576</v>
      </c>
      <c r="D98" s="37"/>
      <c r="E98" s="36"/>
      <c r="F98" s="5"/>
      <c r="G98" s="36" t="s">
        <v>45</v>
      </c>
      <c r="H98" s="38">
        <v>91.82</v>
      </c>
      <c r="I98" s="38"/>
      <c r="J98" s="36">
        <v>82</v>
      </c>
      <c r="K98" s="39">
        <f t="shared" si="10"/>
        <v>11771.064294213473</v>
      </c>
      <c r="L98" s="40"/>
      <c r="M98" s="4">
        <f>IF(J98="","",(K98/J98)/LOOKUP(RIGHT($D$2,3),定数!$A$6:$A$13,定数!$B$6:$B$13))</f>
        <v>1.4354956456357895</v>
      </c>
      <c r="N98" s="36"/>
      <c r="O98" s="5"/>
      <c r="P98" s="38">
        <v>90.19</v>
      </c>
      <c r="Q98" s="38"/>
      <c r="R98" s="41">
        <f>IF(P98="","",T98*M98*LOOKUP(RIGHT($D$2,3),定数!$A$6:$A$13,定数!$B$6:$B$13))</f>
        <v>23398.579023863302</v>
      </c>
      <c r="S98" s="41"/>
      <c r="T98" s="42">
        <f t="shared" si="12"/>
        <v>162.99999999999955</v>
      </c>
      <c r="U98" s="42"/>
      <c r="V98" t="str">
        <f t="shared" si="15"/>
        <v/>
      </c>
      <c r="W98">
        <f t="shared" si="15"/>
        <v>0</v>
      </c>
      <c r="X98" s="29">
        <f t="shared" si="13"/>
        <v>419682.71429204755</v>
      </c>
      <c r="Y98" s="30">
        <f t="shared" si="14"/>
        <v>6.5082271808613701E-2</v>
      </c>
    </row>
    <row r="99" spans="2:25" ht="15">
      <c r="B99" s="36">
        <v>91</v>
      </c>
      <c r="C99" s="37">
        <f t="shared" si="9"/>
        <v>415767.38883097906</v>
      </c>
      <c r="D99" s="37"/>
      <c r="E99" s="36"/>
      <c r="F99" s="5"/>
      <c r="G99" s="36" t="s">
        <v>45</v>
      </c>
      <c r="H99" s="38">
        <v>89.92</v>
      </c>
      <c r="I99" s="38"/>
      <c r="J99" s="36">
        <v>62</v>
      </c>
      <c r="K99" s="39">
        <f t="shared" si="10"/>
        <v>12473.021664929371</v>
      </c>
      <c r="L99" s="40"/>
      <c r="M99" s="4">
        <f>IF(J99="","",(K99/J99)/LOOKUP(RIGHT($D$2,3),定数!$A$6:$A$13,定数!$B$6:$B$13))</f>
        <v>2.0117776878918341</v>
      </c>
      <c r="N99" s="36"/>
      <c r="O99" s="5"/>
      <c r="P99" s="38">
        <v>90.54</v>
      </c>
      <c r="Q99" s="38"/>
      <c r="R99" s="41">
        <f>IF(P99="","",T99*M99*LOOKUP(RIGHT($D$2,3),定数!$A$6:$A$13,定数!$B$6:$B$13))</f>
        <v>-12473.021664929463</v>
      </c>
      <c r="S99" s="41"/>
      <c r="T99" s="42">
        <f t="shared" si="12"/>
        <v>-62.000000000000455</v>
      </c>
      <c r="U99" s="42"/>
      <c r="V99" t="str">
        <f t="shared" si="15"/>
        <v/>
      </c>
      <c r="W99">
        <f t="shared" si="15"/>
        <v>1</v>
      </c>
      <c r="X99" s="29">
        <f t="shared" si="13"/>
        <v>419682.71429204755</v>
      </c>
      <c r="Y99" s="30">
        <f t="shared" si="14"/>
        <v>9.3292511884202067E-3</v>
      </c>
    </row>
    <row r="100" spans="2:25" ht="15">
      <c r="B100" s="36">
        <v>92</v>
      </c>
      <c r="C100" s="37">
        <f t="shared" si="9"/>
        <v>403294.3671660496</v>
      </c>
      <c r="D100" s="37"/>
      <c r="E100" s="36"/>
      <c r="F100" s="5"/>
      <c r="G100" s="36" t="s">
        <v>45</v>
      </c>
      <c r="H100" s="38">
        <v>89.04</v>
      </c>
      <c r="I100" s="38"/>
      <c r="J100" s="36">
        <v>42</v>
      </c>
      <c r="K100" s="39">
        <f t="shared" si="10"/>
        <v>12098.831014981488</v>
      </c>
      <c r="L100" s="40"/>
      <c r="M100" s="4">
        <f>IF(J100="","",(K100/J100)/LOOKUP(RIGHT($D$2,3),定数!$A$6:$A$13,定数!$B$6:$B$13))</f>
        <v>2.8806740511860687</v>
      </c>
      <c r="N100" s="36"/>
      <c r="O100" s="5"/>
      <c r="P100" s="38">
        <v>88.21</v>
      </c>
      <c r="Q100" s="38"/>
      <c r="R100" s="41">
        <f>IF(P100="","",T100*M100*LOOKUP(RIGHT($D$2,3),定数!$A$6:$A$13,定数!$B$6:$B$13))</f>
        <v>23909.594624844729</v>
      </c>
      <c r="S100" s="41"/>
      <c r="T100" s="42">
        <f t="shared" si="12"/>
        <v>83.000000000001251</v>
      </c>
      <c r="U100" s="42"/>
      <c r="V100" t="str">
        <f t="shared" si="15"/>
        <v/>
      </c>
      <c r="W100">
        <f t="shared" si="15"/>
        <v>0</v>
      </c>
      <c r="X100" s="29">
        <f t="shared" si="13"/>
        <v>419682.71429204755</v>
      </c>
      <c r="Y100" s="30">
        <f t="shared" si="14"/>
        <v>3.9049373652767727E-2</v>
      </c>
    </row>
    <row r="101" spans="2:25" ht="15">
      <c r="B101" s="36">
        <v>93</v>
      </c>
      <c r="C101" s="37">
        <f t="shared" si="9"/>
        <v>427203.96179089433</v>
      </c>
      <c r="D101" s="37"/>
      <c r="E101" s="36"/>
      <c r="F101" s="5"/>
      <c r="G101" s="36" t="s">
        <v>45</v>
      </c>
      <c r="H101" s="38">
        <v>87.37</v>
      </c>
      <c r="I101" s="38"/>
      <c r="J101" s="36">
        <v>60</v>
      </c>
      <c r="K101" s="39">
        <f t="shared" si="10"/>
        <v>12816.11885372683</v>
      </c>
      <c r="L101" s="40"/>
      <c r="M101" s="4">
        <f>IF(J101="","",(K101/J101)/LOOKUP(RIGHT($D$2,3),定数!$A$6:$A$13,定数!$B$6:$B$13))</f>
        <v>2.1360198089544715</v>
      </c>
      <c r="N101" s="36"/>
      <c r="O101" s="5"/>
      <c r="P101" s="38">
        <v>87.98</v>
      </c>
      <c r="Q101" s="38"/>
      <c r="R101" s="41">
        <f>IF(P101="","",T101*M101*LOOKUP(RIGHT($D$2,3),定数!$A$6:$A$13,定数!$B$6:$B$13))</f>
        <v>-13029.720834622265</v>
      </c>
      <c r="S101" s="41"/>
      <c r="T101" s="42">
        <f t="shared" si="12"/>
        <v>-60.999999999999943</v>
      </c>
      <c r="U101" s="42"/>
      <c r="V101" t="str">
        <f t="shared" si="15"/>
        <v/>
      </c>
      <c r="W101">
        <f t="shared" si="15"/>
        <v>1</v>
      </c>
      <c r="X101" s="29">
        <f t="shared" si="13"/>
        <v>427203.96179089433</v>
      </c>
      <c r="Y101" s="30">
        <f t="shared" si="14"/>
        <v>0</v>
      </c>
    </row>
    <row r="102" spans="2:25" ht="15">
      <c r="B102" s="36">
        <v>94</v>
      </c>
      <c r="C102" s="37">
        <f t="shared" si="9"/>
        <v>414174.24095627206</v>
      </c>
      <c r="D102" s="37"/>
      <c r="E102" s="36"/>
      <c r="F102" s="5"/>
      <c r="G102" s="36" t="s">
        <v>45</v>
      </c>
      <c r="H102" s="38">
        <v>86.71</v>
      </c>
      <c r="I102" s="38"/>
      <c r="J102" s="36">
        <v>18</v>
      </c>
      <c r="K102" s="39">
        <f t="shared" si="10"/>
        <v>12425.227228688162</v>
      </c>
      <c r="L102" s="40"/>
      <c r="M102" s="4">
        <f>IF(J102="","",(K102/J102)/LOOKUP(RIGHT($D$2,3),定数!$A$6:$A$13,定数!$B$6:$B$13))</f>
        <v>6.9029040159378674</v>
      </c>
      <c r="N102" s="36"/>
      <c r="O102" s="5"/>
      <c r="P102" s="38">
        <v>86.36</v>
      </c>
      <c r="Q102" s="38"/>
      <c r="R102" s="41">
        <f>IF(P102="","",T102*M102*LOOKUP(RIGHT($D$2,3),定数!$A$6:$A$13,定数!$B$6:$B$13))</f>
        <v>24160.164055782145</v>
      </c>
      <c r="S102" s="41"/>
      <c r="T102" s="42">
        <f t="shared" si="12"/>
        <v>34.999999999999432</v>
      </c>
      <c r="U102" s="42"/>
      <c r="V102" t="str">
        <f t="shared" si="15"/>
        <v/>
      </c>
      <c r="W102">
        <f t="shared" si="15"/>
        <v>0</v>
      </c>
      <c r="X102" s="29">
        <f t="shared" si="13"/>
        <v>427203.96179089433</v>
      </c>
      <c r="Y102" s="30">
        <f t="shared" si="14"/>
        <v>3.0499999999999972E-2</v>
      </c>
    </row>
    <row r="103" spans="2:25" ht="15">
      <c r="B103" s="36">
        <v>95</v>
      </c>
      <c r="C103" s="37">
        <f t="shared" si="9"/>
        <v>438334.40501205419</v>
      </c>
      <c r="D103" s="37"/>
      <c r="E103" s="36"/>
      <c r="F103" s="5"/>
      <c r="G103" s="36" t="s">
        <v>45</v>
      </c>
      <c r="H103" s="38">
        <v>85.35</v>
      </c>
      <c r="I103" s="38"/>
      <c r="J103" s="36">
        <v>100</v>
      </c>
      <c r="K103" s="39">
        <f t="shared" si="10"/>
        <v>13150.032150361625</v>
      </c>
      <c r="L103" s="40"/>
      <c r="M103" s="4">
        <f>IF(J103="","",(K103/J103)/LOOKUP(RIGHT($D$2,3),定数!$A$6:$A$13,定数!$B$6:$B$13))</f>
        <v>1.3150032150361626</v>
      </c>
      <c r="N103" s="36"/>
      <c r="O103" s="5"/>
      <c r="P103" s="38">
        <v>83.35</v>
      </c>
      <c r="Q103" s="38"/>
      <c r="R103" s="41">
        <f>IF(P103="","",T103*M103*LOOKUP(RIGHT($D$2,3),定数!$A$6:$A$13,定数!$B$6:$B$13))</f>
        <v>26300.06430072325</v>
      </c>
      <c r="S103" s="41"/>
      <c r="T103" s="42">
        <f t="shared" si="12"/>
        <v>200</v>
      </c>
      <c r="U103" s="42"/>
      <c r="V103" t="str">
        <f t="shared" si="15"/>
        <v/>
      </c>
      <c r="W103">
        <f t="shared" si="15"/>
        <v>0</v>
      </c>
      <c r="X103" s="29">
        <f t="shared" si="13"/>
        <v>438334.40501205419</v>
      </c>
      <c r="Y103" s="30">
        <f t="shared" si="14"/>
        <v>0</v>
      </c>
    </row>
    <row r="104" spans="2:25" ht="15">
      <c r="B104" s="36">
        <v>96</v>
      </c>
      <c r="C104" s="37">
        <f t="shared" si="9"/>
        <v>464634.46931277745</v>
      </c>
      <c r="D104" s="37"/>
      <c r="E104" s="36"/>
      <c r="F104" s="5"/>
      <c r="G104" s="36" t="s">
        <v>45</v>
      </c>
      <c r="H104" s="38">
        <v>85.69</v>
      </c>
      <c r="I104" s="38"/>
      <c r="J104" s="36">
        <v>46</v>
      </c>
      <c r="K104" s="39">
        <f t="shared" si="10"/>
        <v>13939.034079383324</v>
      </c>
      <c r="L104" s="40"/>
      <c r="M104" s="4">
        <f>IF(J104="","",(K104/J104)/LOOKUP(RIGHT($D$2,3),定数!$A$6:$A$13,定数!$B$6:$B$13))</f>
        <v>3.0302247998659402</v>
      </c>
      <c r="N104" s="36"/>
      <c r="O104" s="5"/>
      <c r="P104" s="38">
        <v>86.15</v>
      </c>
      <c r="Q104" s="38"/>
      <c r="R104" s="41">
        <f>IF(P104="","",T104*M104*LOOKUP(RIGHT($D$2,3),定数!$A$6:$A$13,定数!$B$6:$B$13))</f>
        <v>-13939.034079383566</v>
      </c>
      <c r="S104" s="41"/>
      <c r="T104" s="42">
        <f t="shared" si="12"/>
        <v>-46.000000000000796</v>
      </c>
      <c r="U104" s="42"/>
      <c r="V104" t="str">
        <f t="shared" si="15"/>
        <v/>
      </c>
      <c r="W104">
        <f t="shared" si="15"/>
        <v>1</v>
      </c>
      <c r="X104" s="29">
        <f t="shared" si="13"/>
        <v>464634.46931277745</v>
      </c>
      <c r="Y104" s="30">
        <f t="shared" si="14"/>
        <v>0</v>
      </c>
    </row>
    <row r="105" spans="2:25" ht="15">
      <c r="B105" s="36">
        <v>97</v>
      </c>
      <c r="C105" s="37">
        <f t="shared" si="9"/>
        <v>450695.43523339386</v>
      </c>
      <c r="D105" s="37"/>
      <c r="E105" s="36"/>
      <c r="F105" s="5"/>
      <c r="G105" s="36" t="s">
        <v>45</v>
      </c>
      <c r="H105" s="38">
        <v>84.42</v>
      </c>
      <c r="I105" s="38"/>
      <c r="J105" s="36">
        <v>38</v>
      </c>
      <c r="K105" s="39">
        <f t="shared" si="10"/>
        <v>13520.863057001816</v>
      </c>
      <c r="L105" s="40"/>
      <c r="M105" s="4">
        <f>IF(J105="","",(K105/J105)/LOOKUP(RIGHT($D$2,3),定数!$A$6:$A$13,定数!$B$6:$B$13))</f>
        <v>3.5581218571057409</v>
      </c>
      <c r="N105" s="36"/>
      <c r="O105" s="5"/>
      <c r="P105" s="38">
        <v>84.82</v>
      </c>
      <c r="Q105" s="38"/>
      <c r="R105" s="41">
        <f>IF(P105="","",T105*M105*LOOKUP(RIGHT($D$2,3),定数!$A$6:$A$13,定数!$B$6:$B$13))</f>
        <v>-14232.487428422661</v>
      </c>
      <c r="S105" s="41"/>
      <c r="T105" s="42">
        <f t="shared" si="12"/>
        <v>-39.999999999999147</v>
      </c>
      <c r="U105" s="42"/>
      <c r="V105" t="str">
        <f t="shared" si="15"/>
        <v/>
      </c>
      <c r="W105">
        <f t="shared" si="15"/>
        <v>2</v>
      </c>
      <c r="X105" s="29">
        <f t="shared" si="13"/>
        <v>464634.46931277745</v>
      </c>
      <c r="Y105" s="30">
        <f t="shared" si="14"/>
        <v>3.0000000000000582E-2</v>
      </c>
    </row>
    <row r="106" spans="2:25" ht="15">
      <c r="B106" s="36">
        <v>98</v>
      </c>
      <c r="C106" s="37">
        <f t="shared" si="9"/>
        <v>436462.94780497119</v>
      </c>
      <c r="D106" s="37"/>
      <c r="E106" s="36"/>
      <c r="F106" s="5"/>
      <c r="G106" s="36" t="s">
        <v>45</v>
      </c>
      <c r="H106" s="38">
        <v>83.69</v>
      </c>
      <c r="I106" s="38"/>
      <c r="J106" s="36">
        <v>31</v>
      </c>
      <c r="K106" s="39">
        <f t="shared" si="10"/>
        <v>13093.888434149136</v>
      </c>
      <c r="L106" s="40"/>
      <c r="M106" s="4">
        <f>IF(J106="","",(K106/J106)/LOOKUP(RIGHT($D$2,3),定数!$A$6:$A$13,定数!$B$6:$B$13))</f>
        <v>4.223834978757786</v>
      </c>
      <c r="N106" s="36"/>
      <c r="O106" s="5"/>
      <c r="P106" s="38">
        <v>84.01</v>
      </c>
      <c r="Q106" s="38"/>
      <c r="R106" s="41">
        <f>IF(P106="","",T106*M106*LOOKUP(RIGHT($D$2,3),定数!$A$6:$A$13,定数!$B$6:$B$13))</f>
        <v>-13516.271932025227</v>
      </c>
      <c r="S106" s="41"/>
      <c r="T106" s="42">
        <f t="shared" si="12"/>
        <v>-32.000000000000739</v>
      </c>
      <c r="U106" s="42"/>
      <c r="V106" t="str">
        <f t="shared" si="15"/>
        <v/>
      </c>
      <c r="W106">
        <f t="shared" si="15"/>
        <v>3</v>
      </c>
      <c r="X106" s="29">
        <f t="shared" si="13"/>
        <v>464634.46931277745</v>
      </c>
      <c r="Y106" s="30">
        <f t="shared" si="14"/>
        <v>6.063157894736837E-2</v>
      </c>
    </row>
    <row r="107" spans="2:25" ht="15">
      <c r="B107" s="36">
        <v>99</v>
      </c>
      <c r="C107" s="37">
        <f t="shared" si="9"/>
        <v>422946.67587294598</v>
      </c>
      <c r="D107" s="37"/>
      <c r="E107" s="36"/>
      <c r="F107" s="5"/>
      <c r="G107" s="36" t="s">
        <v>45</v>
      </c>
      <c r="H107" s="38">
        <v>83.41</v>
      </c>
      <c r="I107" s="38"/>
      <c r="J107" s="36">
        <v>45</v>
      </c>
      <c r="K107" s="39">
        <f t="shared" si="10"/>
        <v>12688.400276188378</v>
      </c>
      <c r="L107" s="40"/>
      <c r="M107" s="4">
        <f>IF(J107="","",(K107/J107)/LOOKUP(RIGHT($D$2,3),定数!$A$6:$A$13,定数!$B$6:$B$13))</f>
        <v>2.8196445058196393</v>
      </c>
      <c r="N107" s="36"/>
      <c r="O107" s="5"/>
      <c r="P107" s="38">
        <v>82.52</v>
      </c>
      <c r="Q107" s="38"/>
      <c r="R107" s="41">
        <f>IF(P107="","",T107*M107*LOOKUP(RIGHT($D$2,3),定数!$A$6:$A$13,定数!$B$6:$B$13))</f>
        <v>25094.836101794805</v>
      </c>
      <c r="S107" s="41"/>
      <c r="T107" s="42">
        <f t="shared" si="12"/>
        <v>89.000000000000057</v>
      </c>
      <c r="U107" s="42"/>
      <c r="V107" t="str">
        <f>IF(S107&lt;&gt;"",IF(S107&lt;0,1+V106,0),"")</f>
        <v/>
      </c>
      <c r="W107">
        <f>IF(T107&lt;&gt;"",IF(T107&lt;0,1+W106,0),"")</f>
        <v>0</v>
      </c>
      <c r="X107" s="29">
        <f t="shared" si="13"/>
        <v>464634.46931277745</v>
      </c>
      <c r="Y107" s="30">
        <f t="shared" si="14"/>
        <v>8.972169779286987E-2</v>
      </c>
    </row>
    <row r="108" spans="2:25" ht="15">
      <c r="B108" s="36">
        <v>100</v>
      </c>
      <c r="C108" s="37">
        <f t="shared" si="9"/>
        <v>448041.51197474077</v>
      </c>
      <c r="D108" s="37"/>
      <c r="E108" s="36"/>
      <c r="F108" s="5"/>
      <c r="G108" s="36" t="s">
        <v>45</v>
      </c>
      <c r="H108" s="38">
        <v>82</v>
      </c>
      <c r="I108" s="38"/>
      <c r="J108" s="36">
        <v>33</v>
      </c>
      <c r="K108" s="39">
        <f t="shared" si="10"/>
        <v>13441.245359242223</v>
      </c>
      <c r="L108" s="40"/>
      <c r="M108" s="4">
        <f>IF(J108="","",(K108/J108)/LOOKUP(RIGHT($D$2,3),定数!$A$6:$A$13,定数!$B$6:$B$13))</f>
        <v>4.0731046543158245</v>
      </c>
      <c r="N108" s="36"/>
      <c r="O108" s="5"/>
      <c r="P108" s="38">
        <v>81.349999999999994</v>
      </c>
      <c r="Q108" s="38"/>
      <c r="R108" s="41">
        <f>IF(P108="","",T108*M108*LOOKUP(RIGHT($D$2,3),定数!$A$6:$A$13,定数!$B$6:$B$13))</f>
        <v>26475.180253053088</v>
      </c>
      <c r="S108" s="41"/>
      <c r="T108" s="42">
        <f t="shared" si="12"/>
        <v>65.000000000000568</v>
      </c>
      <c r="U108" s="42"/>
      <c r="V108" t="str">
        <f>IF(S108&lt;&gt;"",IF(S108&lt;0,1+V107,0),"")</f>
        <v/>
      </c>
      <c r="W108">
        <f>IF(T108&lt;&gt;"",IF(T108&lt;0,1+W107,0),"")</f>
        <v>0</v>
      </c>
      <c r="X108" s="29">
        <f t="shared" si="13"/>
        <v>464634.46931277745</v>
      </c>
      <c r="Y108" s="30">
        <f t="shared" si="14"/>
        <v>3.5711851861913502E-2</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587" workbookViewId="0">
      <selection activeCell="A591" sqref="A591"/>
    </sheetView>
  </sheetViews>
  <sheetFormatPr defaultRowHeight="14.25"/>
  <cols>
    <col min="1" max="1" width="7.375" style="28" customWidth="1"/>
    <col min="2" max="2" width="8.125" customWidth="1"/>
  </cols>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abSelected="1" zoomScale="145" zoomScaleNormal="145" zoomScaleSheetLayoutView="100" workbookViewId="0">
      <selection activeCell="A12" sqref="A12:J19"/>
    </sheetView>
  </sheetViews>
  <sheetFormatPr defaultRowHeight="13.5"/>
  <sheetData>
    <row r="1" spans="1:10">
      <c r="A1" t="s">
        <v>49</v>
      </c>
    </row>
    <row r="2" spans="1:10">
      <c r="A2" s="77" t="s">
        <v>50</v>
      </c>
      <c r="B2" s="78"/>
      <c r="C2" s="78"/>
      <c r="D2" s="78"/>
      <c r="E2" s="78"/>
      <c r="F2" s="78"/>
      <c r="G2" s="78"/>
      <c r="H2" s="78"/>
      <c r="I2" s="78"/>
      <c r="J2" s="78"/>
    </row>
    <row r="3" spans="1:10">
      <c r="A3" s="78"/>
      <c r="B3" s="78"/>
      <c r="C3" s="78"/>
      <c r="D3" s="78"/>
      <c r="E3" s="78"/>
      <c r="F3" s="78"/>
      <c r="G3" s="78"/>
      <c r="H3" s="78"/>
      <c r="I3" s="78"/>
      <c r="J3" s="78"/>
    </row>
    <row r="4" spans="1:10">
      <c r="A4" s="78"/>
      <c r="B4" s="78"/>
      <c r="C4" s="78"/>
      <c r="D4" s="78"/>
      <c r="E4" s="78"/>
      <c r="F4" s="78"/>
      <c r="G4" s="78"/>
      <c r="H4" s="78"/>
      <c r="I4" s="78"/>
      <c r="J4" s="78"/>
    </row>
    <row r="5" spans="1:10">
      <c r="A5" s="78"/>
      <c r="B5" s="78"/>
      <c r="C5" s="78"/>
      <c r="D5" s="78"/>
      <c r="E5" s="78"/>
      <c r="F5" s="78"/>
      <c r="G5" s="78"/>
      <c r="H5" s="78"/>
      <c r="I5" s="78"/>
      <c r="J5" s="78"/>
    </row>
    <row r="6" spans="1:10">
      <c r="A6" s="78"/>
      <c r="B6" s="78"/>
      <c r="C6" s="78"/>
      <c r="D6" s="78"/>
      <c r="E6" s="78"/>
      <c r="F6" s="78"/>
      <c r="G6" s="78"/>
      <c r="H6" s="78"/>
      <c r="I6" s="78"/>
      <c r="J6" s="78"/>
    </row>
    <row r="7" spans="1:10">
      <c r="A7" s="78"/>
      <c r="B7" s="78"/>
      <c r="C7" s="78"/>
      <c r="D7" s="78"/>
      <c r="E7" s="78"/>
      <c r="F7" s="78"/>
      <c r="G7" s="78"/>
      <c r="H7" s="78"/>
      <c r="I7" s="78"/>
      <c r="J7" s="78"/>
    </row>
    <row r="8" spans="1:10">
      <c r="A8" s="78"/>
      <c r="B8" s="78"/>
      <c r="C8" s="78"/>
      <c r="D8" s="78"/>
      <c r="E8" s="78"/>
      <c r="F8" s="78"/>
      <c r="G8" s="78"/>
      <c r="H8" s="78"/>
      <c r="I8" s="78"/>
      <c r="J8" s="78"/>
    </row>
    <row r="9" spans="1:10">
      <c r="A9" s="78"/>
      <c r="B9" s="78"/>
      <c r="C9" s="78"/>
      <c r="D9" s="78"/>
      <c r="E9" s="78"/>
      <c r="F9" s="78"/>
      <c r="G9" s="78"/>
      <c r="H9" s="78"/>
      <c r="I9" s="78"/>
      <c r="J9" s="78"/>
    </row>
    <row r="11" spans="1:10">
      <c r="A11" t="s">
        <v>51</v>
      </c>
    </row>
    <row r="12" spans="1:10">
      <c r="A12" s="79" t="s">
        <v>52</v>
      </c>
      <c r="B12" s="80"/>
      <c r="C12" s="80"/>
      <c r="D12" s="80"/>
      <c r="E12" s="80"/>
      <c r="F12" s="80"/>
      <c r="G12" s="80"/>
      <c r="H12" s="80"/>
      <c r="I12" s="80"/>
      <c r="J12" s="80"/>
    </row>
    <row r="13" spans="1:10">
      <c r="A13" s="80"/>
      <c r="B13" s="80"/>
      <c r="C13" s="80"/>
      <c r="D13" s="80"/>
      <c r="E13" s="80"/>
      <c r="F13" s="80"/>
      <c r="G13" s="80"/>
      <c r="H13" s="80"/>
      <c r="I13" s="80"/>
      <c r="J13" s="80"/>
    </row>
    <row r="14" spans="1:10">
      <c r="A14" s="80"/>
      <c r="B14" s="80"/>
      <c r="C14" s="80"/>
      <c r="D14" s="80"/>
      <c r="E14" s="80"/>
      <c r="F14" s="80"/>
      <c r="G14" s="80"/>
      <c r="H14" s="80"/>
      <c r="I14" s="80"/>
      <c r="J14" s="80"/>
    </row>
    <row r="15" spans="1:10">
      <c r="A15" s="80"/>
      <c r="B15" s="80"/>
      <c r="C15" s="80"/>
      <c r="D15" s="80"/>
      <c r="E15" s="80"/>
      <c r="F15" s="80"/>
      <c r="G15" s="80"/>
      <c r="H15" s="80"/>
      <c r="I15" s="80"/>
      <c r="J15" s="80"/>
    </row>
    <row r="16" spans="1:10">
      <c r="A16" s="80"/>
      <c r="B16" s="80"/>
      <c r="C16" s="80"/>
      <c r="D16" s="80"/>
      <c r="E16" s="80"/>
      <c r="F16" s="80"/>
      <c r="G16" s="80"/>
      <c r="H16" s="80"/>
      <c r="I16" s="80"/>
      <c r="J16" s="80"/>
    </row>
    <row r="17" spans="1:10">
      <c r="A17" s="80"/>
      <c r="B17" s="80"/>
      <c r="C17" s="80"/>
      <c r="D17" s="80"/>
      <c r="E17" s="80"/>
      <c r="F17" s="80"/>
      <c r="G17" s="80"/>
      <c r="H17" s="80"/>
      <c r="I17" s="80"/>
      <c r="J17" s="80"/>
    </row>
    <row r="18" spans="1:10">
      <c r="A18" s="80"/>
      <c r="B18" s="80"/>
      <c r="C18" s="80"/>
      <c r="D18" s="80"/>
      <c r="E18" s="80"/>
      <c r="F18" s="80"/>
      <c r="G18" s="80"/>
      <c r="H18" s="80"/>
      <c r="I18" s="80"/>
      <c r="J18" s="80"/>
    </row>
    <row r="19" spans="1:10">
      <c r="A19" s="80"/>
      <c r="B19" s="80"/>
      <c r="C19" s="80"/>
      <c r="D19" s="80"/>
      <c r="E19" s="80"/>
      <c r="F19" s="80"/>
      <c r="G19" s="80"/>
      <c r="H19" s="80"/>
      <c r="I19" s="80"/>
      <c r="J19" s="80"/>
    </row>
    <row r="21" spans="1:10">
      <c r="A21" t="s">
        <v>53</v>
      </c>
    </row>
    <row r="22" spans="1:10">
      <c r="A22" s="79" t="s">
        <v>54</v>
      </c>
      <c r="B22" s="79"/>
      <c r="C22" s="79"/>
      <c r="D22" s="79"/>
      <c r="E22" s="79"/>
      <c r="F22" s="79"/>
      <c r="G22" s="79"/>
      <c r="H22" s="79"/>
      <c r="I22" s="79"/>
      <c r="J22" s="79"/>
    </row>
    <row r="23" spans="1:10">
      <c r="A23" s="79"/>
      <c r="B23" s="79"/>
      <c r="C23" s="79"/>
      <c r="D23" s="79"/>
      <c r="E23" s="79"/>
      <c r="F23" s="79"/>
      <c r="G23" s="79"/>
      <c r="H23" s="79"/>
      <c r="I23" s="79"/>
      <c r="J23" s="79"/>
    </row>
    <row r="24" spans="1:10">
      <c r="A24" s="79"/>
      <c r="B24" s="79"/>
      <c r="C24" s="79"/>
      <c r="D24" s="79"/>
      <c r="E24" s="79"/>
      <c r="F24" s="79"/>
      <c r="G24" s="79"/>
      <c r="H24" s="79"/>
      <c r="I24" s="79"/>
      <c r="J24" s="79"/>
    </row>
    <row r="25" spans="1:10">
      <c r="A25" s="79"/>
      <c r="B25" s="79"/>
      <c r="C25" s="79"/>
      <c r="D25" s="79"/>
      <c r="E25" s="79"/>
      <c r="F25" s="79"/>
      <c r="G25" s="79"/>
      <c r="H25" s="79"/>
      <c r="I25" s="79"/>
      <c r="J25" s="79"/>
    </row>
    <row r="26" spans="1:10">
      <c r="A26" s="79"/>
      <c r="B26" s="79"/>
      <c r="C26" s="79"/>
      <c r="D26" s="79"/>
      <c r="E26" s="79"/>
      <c r="F26" s="79"/>
      <c r="G26" s="79"/>
      <c r="H26" s="79"/>
      <c r="I26" s="79"/>
      <c r="J26" s="79"/>
    </row>
    <row r="27" spans="1:10">
      <c r="A27" s="79"/>
      <c r="B27" s="79"/>
      <c r="C27" s="79"/>
      <c r="D27" s="79"/>
      <c r="E27" s="79"/>
      <c r="F27" s="79"/>
      <c r="G27" s="79"/>
      <c r="H27" s="79"/>
      <c r="I27" s="79"/>
      <c r="J27" s="79"/>
    </row>
    <row r="28" spans="1:10">
      <c r="A28" s="79"/>
      <c r="B28" s="79"/>
      <c r="C28" s="79"/>
      <c r="D28" s="79"/>
      <c r="E28" s="79"/>
      <c r="F28" s="79"/>
      <c r="G28" s="79"/>
      <c r="H28" s="79"/>
      <c r="I28" s="79"/>
      <c r="J28" s="79"/>
    </row>
    <row r="29" spans="1:10">
      <c r="A29" s="79"/>
      <c r="B29" s="79"/>
      <c r="C29" s="79"/>
      <c r="D29" s="79"/>
      <c r="E29" s="79"/>
      <c r="F29" s="79"/>
      <c r="G29" s="79"/>
      <c r="H29" s="79"/>
      <c r="I29" s="79"/>
      <c r="J29" s="7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ColWidth="8.875" defaultRowHeight="17.25"/>
  <cols>
    <col min="1" max="1" width="3.125" style="20" customWidth="1"/>
    <col min="2" max="2" width="13.25" style="17" customWidth="1"/>
    <col min="3" max="3" width="15.75" style="19" customWidth="1"/>
    <col min="4" max="4" width="13" style="19" customWidth="1"/>
    <col min="5" max="5" width="15.875" style="25" customWidth="1"/>
    <col min="6" max="6" width="15.875" style="19" customWidth="1"/>
    <col min="7" max="7" width="15.875" style="25" customWidth="1"/>
    <col min="8" max="8" width="15.875" style="19" customWidth="1"/>
    <col min="9" max="9" width="15.875" style="25" customWidth="1"/>
    <col min="10" max="16384" width="8.875" style="20"/>
  </cols>
  <sheetData>
    <row r="2" spans="2:9">
      <c r="B2" s="18" t="s">
        <v>55</v>
      </c>
      <c r="C2" s="20"/>
    </row>
    <row r="4" spans="2:9">
      <c r="B4" s="23" t="s">
        <v>56</v>
      </c>
      <c r="C4" s="23" t="s">
        <v>57</v>
      </c>
      <c r="D4" s="23" t="s">
        <v>58</v>
      </c>
      <c r="E4" s="24" t="s">
        <v>59</v>
      </c>
      <c r="F4" s="23" t="s">
        <v>60</v>
      </c>
      <c r="G4" s="24" t="s">
        <v>59</v>
      </c>
      <c r="H4" s="23" t="s">
        <v>61</v>
      </c>
      <c r="I4" s="24" t="s">
        <v>59</v>
      </c>
    </row>
    <row r="5" spans="2:9">
      <c r="B5" s="21" t="s">
        <v>62</v>
      </c>
      <c r="C5" s="22" t="s">
        <v>63</v>
      </c>
      <c r="D5" s="22">
        <v>54</v>
      </c>
      <c r="E5" s="26">
        <v>42194</v>
      </c>
      <c r="F5" s="22">
        <v>100</v>
      </c>
      <c r="G5" s="26">
        <v>42197</v>
      </c>
      <c r="H5" s="22">
        <v>100</v>
      </c>
      <c r="I5" s="26">
        <v>42196</v>
      </c>
    </row>
    <row r="6" spans="2:9">
      <c r="B6" s="21" t="s">
        <v>62</v>
      </c>
      <c r="C6" s="22" t="s">
        <v>64</v>
      </c>
      <c r="D6" s="22">
        <v>46</v>
      </c>
      <c r="E6" s="26">
        <v>42195</v>
      </c>
      <c r="F6" s="22"/>
      <c r="G6" s="27"/>
      <c r="H6" s="22"/>
      <c r="I6" s="27"/>
    </row>
    <row r="7" spans="2:9">
      <c r="B7" s="21" t="s">
        <v>62</v>
      </c>
      <c r="C7" s="22"/>
      <c r="D7" s="22"/>
      <c r="E7" s="27"/>
      <c r="F7" s="22"/>
      <c r="G7" s="27"/>
      <c r="H7" s="22"/>
      <c r="I7" s="27"/>
    </row>
    <row r="8" spans="2:9">
      <c r="B8" s="21" t="s">
        <v>62</v>
      </c>
      <c r="C8" s="22"/>
      <c r="D8" s="22"/>
      <c r="E8" s="27"/>
      <c r="F8" s="22"/>
      <c r="G8" s="27"/>
      <c r="H8" s="22"/>
      <c r="I8" s="27"/>
    </row>
    <row r="9" spans="2:9">
      <c r="B9" s="21" t="s">
        <v>62</v>
      </c>
      <c r="C9" s="22"/>
      <c r="D9" s="22"/>
      <c r="E9" s="27"/>
      <c r="F9" s="22"/>
      <c r="G9" s="27"/>
      <c r="H9" s="22"/>
      <c r="I9" s="27"/>
    </row>
    <row r="10" spans="2:9">
      <c r="B10" s="21" t="s">
        <v>62</v>
      </c>
      <c r="C10" s="22"/>
      <c r="D10" s="22"/>
      <c r="E10" s="27"/>
      <c r="F10" s="22"/>
      <c r="G10" s="27"/>
      <c r="H10" s="22"/>
      <c r="I10" s="27"/>
    </row>
    <row r="11" spans="2:9">
      <c r="B11" s="21" t="s">
        <v>62</v>
      </c>
      <c r="C11" s="22"/>
      <c r="D11" s="22"/>
      <c r="E11" s="27"/>
      <c r="F11" s="22"/>
      <c r="G11" s="27"/>
      <c r="H11" s="22"/>
      <c r="I11" s="27"/>
    </row>
    <row r="12" spans="2:9">
      <c r="B12" s="21" t="s">
        <v>62</v>
      </c>
      <c r="C12" s="22"/>
      <c r="D12" s="22"/>
      <c r="E12" s="27"/>
      <c r="F12" s="22"/>
      <c r="G12" s="27"/>
      <c r="H12" s="22"/>
      <c r="I12" s="27"/>
    </row>
  </sheetData>
  <phoneticPr fontId="2"/>
  <pageMargins left="0.75" right="0.75" top="1" bottom="1" header="0.51111111111111107" footer="0.51111111111111107"/>
  <pageSetup paperSize="9" firstPageNumber="4294963191"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cols>
    <col min="1" max="1" width="2.875" customWidth="1"/>
    <col min="2" max="18" width="6.625" customWidth="1"/>
    <col min="22" max="22" width="10.875" style="16" bestFit="1" customWidth="1"/>
  </cols>
  <sheetData>
    <row r="2" spans="2:21" ht="15">
      <c r="B2" s="55" t="s">
        <v>10</v>
      </c>
      <c r="C2" s="55"/>
      <c r="D2" s="71"/>
      <c r="E2" s="71"/>
      <c r="F2" s="55" t="s">
        <v>12</v>
      </c>
      <c r="G2" s="55"/>
      <c r="H2" s="71" t="s">
        <v>46</v>
      </c>
      <c r="I2" s="71"/>
      <c r="J2" s="55" t="s">
        <v>14</v>
      </c>
      <c r="K2" s="55"/>
      <c r="L2" s="72">
        <f>C9</f>
        <v>1000000</v>
      </c>
      <c r="M2" s="71"/>
      <c r="N2" s="55" t="s">
        <v>15</v>
      </c>
      <c r="O2" s="55"/>
      <c r="P2" s="72" t="e">
        <f>C108+R108</f>
        <v>#VALUE!</v>
      </c>
      <c r="Q2" s="71"/>
      <c r="R2" s="1"/>
      <c r="S2" s="1"/>
      <c r="T2" s="1"/>
    </row>
    <row r="3" spans="2:21" ht="57" customHeight="1">
      <c r="B3" s="55" t="s">
        <v>16</v>
      </c>
      <c r="C3" s="55"/>
      <c r="D3" s="73" t="s">
        <v>17</v>
      </c>
      <c r="E3" s="73"/>
      <c r="F3" s="73"/>
      <c r="G3" s="73"/>
      <c r="H3" s="73"/>
      <c r="I3" s="73"/>
      <c r="J3" s="55" t="s">
        <v>18</v>
      </c>
      <c r="K3" s="55"/>
      <c r="L3" s="73" t="s">
        <v>65</v>
      </c>
      <c r="M3" s="74"/>
      <c r="N3" s="74"/>
      <c r="O3" s="74"/>
      <c r="P3" s="74"/>
      <c r="Q3" s="74"/>
      <c r="R3" s="1"/>
      <c r="S3" s="1"/>
    </row>
    <row r="4" spans="2:21" ht="15">
      <c r="B4" s="55" t="s">
        <v>20</v>
      </c>
      <c r="C4" s="55"/>
      <c r="D4" s="69">
        <f>SUM($R$9:$S$993)</f>
        <v>153684.21052631587</v>
      </c>
      <c r="E4" s="69"/>
      <c r="F4" s="55" t="s">
        <v>21</v>
      </c>
      <c r="G4" s="55"/>
      <c r="H4" s="70">
        <f>SUM($T$9:$U$108)</f>
        <v>292.00000000000017</v>
      </c>
      <c r="I4" s="71"/>
      <c r="J4" s="52" t="s">
        <v>66</v>
      </c>
      <c r="K4" s="52"/>
      <c r="L4" s="72">
        <f>MAX($C$9:$D$990)-C9</f>
        <v>153684.21052631596</v>
      </c>
      <c r="M4" s="72"/>
      <c r="N4" s="52" t="s">
        <v>67</v>
      </c>
      <c r="O4" s="52"/>
      <c r="P4" s="69">
        <f>MIN($C$9:$D$990)-C9</f>
        <v>0</v>
      </c>
      <c r="Q4" s="69"/>
      <c r="R4" s="1"/>
      <c r="S4" s="1"/>
      <c r="T4" s="1"/>
    </row>
    <row r="5" spans="2:21" ht="15">
      <c r="B5" s="34" t="s">
        <v>23</v>
      </c>
      <c r="C5" s="32">
        <f>COUNTIF($R$9:$R$990,"&gt;0")</f>
        <v>1</v>
      </c>
      <c r="D5" s="31" t="s">
        <v>24</v>
      </c>
      <c r="E5" s="12">
        <f>COUNTIF($R$9:$R$990,"&lt;0")</f>
        <v>0</v>
      </c>
      <c r="F5" s="31" t="s">
        <v>25</v>
      </c>
      <c r="G5" s="32">
        <f>COUNTIF($R$9:$R$990,"=0")</f>
        <v>0</v>
      </c>
      <c r="H5" s="31" t="s">
        <v>26</v>
      </c>
      <c r="I5" s="33">
        <f>C5/SUM(C5,E5,G5)</f>
        <v>1</v>
      </c>
      <c r="J5" s="54" t="s">
        <v>27</v>
      </c>
      <c r="K5" s="55"/>
      <c r="L5" s="56"/>
      <c r="M5" s="57"/>
      <c r="N5" s="14" t="s">
        <v>28</v>
      </c>
      <c r="O5" s="6"/>
      <c r="P5" s="56"/>
      <c r="Q5" s="57"/>
      <c r="R5" s="1"/>
      <c r="S5" s="1"/>
      <c r="T5" s="1"/>
    </row>
    <row r="6" spans="2:21" ht="15">
      <c r="B6" s="8"/>
      <c r="C6" s="10"/>
      <c r="D6" s="11"/>
      <c r="E6" s="7"/>
      <c r="F6" s="8"/>
      <c r="G6" s="7"/>
      <c r="H6" s="8"/>
      <c r="I6" s="13"/>
      <c r="J6" s="8"/>
      <c r="K6" s="8"/>
      <c r="L6" s="7"/>
      <c r="M6" s="7"/>
      <c r="N6" s="9"/>
      <c r="O6" s="9"/>
      <c r="P6" s="7"/>
      <c r="Q6" s="35"/>
      <c r="R6" s="1"/>
      <c r="S6" s="1"/>
      <c r="T6" s="1"/>
    </row>
    <row r="7" spans="2:21" ht="15">
      <c r="B7" s="58" t="s">
        <v>29</v>
      </c>
      <c r="C7" s="60" t="s">
        <v>30</v>
      </c>
      <c r="D7" s="61"/>
      <c r="E7" s="64" t="s">
        <v>31</v>
      </c>
      <c r="F7" s="65"/>
      <c r="G7" s="65"/>
      <c r="H7" s="65"/>
      <c r="I7" s="48"/>
      <c r="J7" s="66" t="s">
        <v>32</v>
      </c>
      <c r="K7" s="67"/>
      <c r="L7" s="50"/>
      <c r="M7" s="68" t="s">
        <v>33</v>
      </c>
      <c r="N7" s="43" t="s">
        <v>34</v>
      </c>
      <c r="O7" s="44"/>
      <c r="P7" s="44"/>
      <c r="Q7" s="45"/>
      <c r="R7" s="46" t="s">
        <v>35</v>
      </c>
      <c r="S7" s="46"/>
      <c r="T7" s="46"/>
      <c r="U7" s="46"/>
    </row>
    <row r="8" spans="2:21" ht="15">
      <c r="B8" s="59"/>
      <c r="C8" s="62"/>
      <c r="D8" s="63"/>
      <c r="E8" s="15" t="s">
        <v>36</v>
      </c>
      <c r="F8" s="15" t="s">
        <v>37</v>
      </c>
      <c r="G8" s="15" t="s">
        <v>38</v>
      </c>
      <c r="H8" s="47" t="s">
        <v>39</v>
      </c>
      <c r="I8" s="48"/>
      <c r="J8" s="2" t="s">
        <v>40</v>
      </c>
      <c r="K8" s="49" t="s">
        <v>41</v>
      </c>
      <c r="L8" s="50"/>
      <c r="M8" s="68"/>
      <c r="N8" s="3" t="s">
        <v>36</v>
      </c>
      <c r="O8" s="3" t="s">
        <v>37</v>
      </c>
      <c r="P8" s="51" t="s">
        <v>39</v>
      </c>
      <c r="Q8" s="45"/>
      <c r="R8" s="46" t="s">
        <v>42</v>
      </c>
      <c r="S8" s="46"/>
      <c r="T8" s="46" t="s">
        <v>40</v>
      </c>
      <c r="U8" s="46"/>
    </row>
    <row r="9" spans="2:21" ht="15">
      <c r="B9" s="36">
        <v>1</v>
      </c>
      <c r="C9" s="37">
        <v>1000000</v>
      </c>
      <c r="D9" s="37"/>
      <c r="E9" s="36">
        <v>2001</v>
      </c>
      <c r="F9" s="5">
        <v>42111</v>
      </c>
      <c r="G9" s="36" t="s">
        <v>44</v>
      </c>
      <c r="H9" s="38">
        <v>105.33</v>
      </c>
      <c r="I9" s="38"/>
      <c r="J9" s="36">
        <v>57</v>
      </c>
      <c r="K9" s="37">
        <f t="shared" ref="K9:K72" si="0">IF(F9="","",C9*0.03)</f>
        <v>30000</v>
      </c>
      <c r="L9" s="37"/>
      <c r="M9" s="4">
        <f>IF(J9="","",(K9/J9)/1000)</f>
        <v>0.52631578947368418</v>
      </c>
      <c r="N9" s="36">
        <v>2001</v>
      </c>
      <c r="O9" s="5">
        <v>42111</v>
      </c>
      <c r="P9" s="38">
        <v>108.25</v>
      </c>
      <c r="Q9" s="38"/>
      <c r="R9" s="41">
        <f>IF(O9="","",(IF(G9="売",H9-P9,P9-H9))*M9*100000)</f>
        <v>153684.21052631587</v>
      </c>
      <c r="S9" s="41"/>
      <c r="T9" s="42">
        <f>IF(O9="","",IF(R9&lt;0,J9*(-1),IF(G9="買",(P9-H9)*100,(H9-P9)*100)))</f>
        <v>292.00000000000017</v>
      </c>
      <c r="U9" s="42"/>
    </row>
    <row r="10" spans="2:21" ht="15">
      <c r="B10" s="36">
        <v>2</v>
      </c>
      <c r="C10" s="37">
        <f t="shared" ref="C10:C73" si="1">IF(R9="","",C9+R9)</f>
        <v>1153684.210526316</v>
      </c>
      <c r="D10" s="37"/>
      <c r="E10" s="36"/>
      <c r="F10" s="5"/>
      <c r="G10" s="36" t="s">
        <v>44</v>
      </c>
      <c r="H10" s="38"/>
      <c r="I10" s="38"/>
      <c r="J10" s="36"/>
      <c r="K10" s="37" t="str">
        <f t="shared" si="0"/>
        <v/>
      </c>
      <c r="L10" s="37"/>
      <c r="M10" s="4" t="str">
        <f t="shared" ref="M10:M73" si="2">IF(J10="","",(K10/J10)/1000)</f>
        <v/>
      </c>
      <c r="N10" s="36"/>
      <c r="O10" s="5"/>
      <c r="P10" s="38"/>
      <c r="Q10" s="38"/>
      <c r="R10" s="41" t="str">
        <f t="shared" ref="R10:R73" si="3">IF(O10="","",(IF(G10="売",H10-P10,P10-H10))*M10*100000)</f>
        <v/>
      </c>
      <c r="S10" s="41"/>
      <c r="T10" s="42" t="str">
        <f t="shared" ref="T10:T73" si="4">IF(O10="","",IF(R10&lt;0,J10*(-1),IF(G10="買",(P10-H10)*100,(H10-P10)*100)))</f>
        <v/>
      </c>
      <c r="U10" s="42"/>
    </row>
    <row r="11" spans="2:21" ht="15">
      <c r="B11" s="36">
        <v>3</v>
      </c>
      <c r="C11" s="37" t="str">
        <f t="shared" si="1"/>
        <v/>
      </c>
      <c r="D11" s="37"/>
      <c r="E11" s="36"/>
      <c r="F11" s="5"/>
      <c r="G11" s="36" t="s">
        <v>44</v>
      </c>
      <c r="H11" s="38"/>
      <c r="I11" s="38"/>
      <c r="J11" s="36"/>
      <c r="K11" s="37" t="str">
        <f t="shared" si="0"/>
        <v/>
      </c>
      <c r="L11" s="37"/>
      <c r="M11" s="4" t="str">
        <f t="shared" si="2"/>
        <v/>
      </c>
      <c r="N11" s="36"/>
      <c r="O11" s="5"/>
      <c r="P11" s="38"/>
      <c r="Q11" s="38"/>
      <c r="R11" s="41" t="str">
        <f t="shared" si="3"/>
        <v/>
      </c>
      <c r="S11" s="41"/>
      <c r="T11" s="42" t="str">
        <f t="shared" si="4"/>
        <v/>
      </c>
      <c r="U11" s="42"/>
    </row>
    <row r="12" spans="2:21" ht="15">
      <c r="B12" s="36">
        <v>4</v>
      </c>
      <c r="C12" s="37" t="str">
        <f t="shared" si="1"/>
        <v/>
      </c>
      <c r="D12" s="37"/>
      <c r="E12" s="36"/>
      <c r="F12" s="5"/>
      <c r="G12" s="36" t="s">
        <v>45</v>
      </c>
      <c r="H12" s="38"/>
      <c r="I12" s="38"/>
      <c r="J12" s="36"/>
      <c r="K12" s="37" t="str">
        <f t="shared" si="0"/>
        <v/>
      </c>
      <c r="L12" s="37"/>
      <c r="M12" s="4" t="str">
        <f t="shared" si="2"/>
        <v/>
      </c>
      <c r="N12" s="36"/>
      <c r="O12" s="5"/>
      <c r="P12" s="38"/>
      <c r="Q12" s="38"/>
      <c r="R12" s="41" t="str">
        <f t="shared" si="3"/>
        <v/>
      </c>
      <c r="S12" s="41"/>
      <c r="T12" s="42" t="str">
        <f t="shared" si="4"/>
        <v/>
      </c>
      <c r="U12" s="42"/>
    </row>
    <row r="13" spans="2:21" ht="15">
      <c r="B13" s="36">
        <v>5</v>
      </c>
      <c r="C13" s="37" t="str">
        <f t="shared" si="1"/>
        <v/>
      </c>
      <c r="D13" s="37"/>
      <c r="E13" s="36"/>
      <c r="F13" s="5"/>
      <c r="G13" s="36" t="s">
        <v>45</v>
      </c>
      <c r="H13" s="38"/>
      <c r="I13" s="38"/>
      <c r="J13" s="36"/>
      <c r="K13" s="37" t="str">
        <f t="shared" si="0"/>
        <v/>
      </c>
      <c r="L13" s="37"/>
      <c r="M13" s="4" t="str">
        <f t="shared" si="2"/>
        <v/>
      </c>
      <c r="N13" s="36"/>
      <c r="O13" s="5"/>
      <c r="P13" s="38"/>
      <c r="Q13" s="38"/>
      <c r="R13" s="41" t="str">
        <f t="shared" si="3"/>
        <v/>
      </c>
      <c r="S13" s="41"/>
      <c r="T13" s="42" t="str">
        <f t="shared" si="4"/>
        <v/>
      </c>
      <c r="U13" s="42"/>
    </row>
    <row r="14" spans="2:21" ht="15">
      <c r="B14" s="36">
        <v>6</v>
      </c>
      <c r="C14" s="37" t="str">
        <f t="shared" si="1"/>
        <v/>
      </c>
      <c r="D14" s="37"/>
      <c r="E14" s="36"/>
      <c r="F14" s="5"/>
      <c r="G14" s="36" t="s">
        <v>44</v>
      </c>
      <c r="H14" s="38"/>
      <c r="I14" s="38"/>
      <c r="J14" s="36"/>
      <c r="K14" s="37" t="str">
        <f t="shared" si="0"/>
        <v/>
      </c>
      <c r="L14" s="37"/>
      <c r="M14" s="4" t="str">
        <f t="shared" si="2"/>
        <v/>
      </c>
      <c r="N14" s="36"/>
      <c r="O14" s="5"/>
      <c r="P14" s="38"/>
      <c r="Q14" s="38"/>
      <c r="R14" s="41" t="str">
        <f t="shared" si="3"/>
        <v/>
      </c>
      <c r="S14" s="41"/>
      <c r="T14" s="42" t="str">
        <f t="shared" si="4"/>
        <v/>
      </c>
      <c r="U14" s="42"/>
    </row>
    <row r="15" spans="2:21" ht="15">
      <c r="B15" s="36">
        <v>7</v>
      </c>
      <c r="C15" s="37" t="str">
        <f t="shared" si="1"/>
        <v/>
      </c>
      <c r="D15" s="37"/>
      <c r="E15" s="36"/>
      <c r="F15" s="5"/>
      <c r="G15" s="36" t="s">
        <v>44</v>
      </c>
      <c r="H15" s="38"/>
      <c r="I15" s="38"/>
      <c r="J15" s="36"/>
      <c r="K15" s="37" t="str">
        <f t="shared" si="0"/>
        <v/>
      </c>
      <c r="L15" s="37"/>
      <c r="M15" s="4" t="str">
        <f t="shared" si="2"/>
        <v/>
      </c>
      <c r="N15" s="36"/>
      <c r="O15" s="5"/>
      <c r="P15" s="38"/>
      <c r="Q15" s="38"/>
      <c r="R15" s="41" t="str">
        <f t="shared" si="3"/>
        <v/>
      </c>
      <c r="S15" s="41"/>
      <c r="T15" s="42" t="str">
        <f t="shared" si="4"/>
        <v/>
      </c>
      <c r="U15" s="42"/>
    </row>
    <row r="16" spans="2:21" ht="15">
      <c r="B16" s="36">
        <v>8</v>
      </c>
      <c r="C16" s="37" t="str">
        <f t="shared" si="1"/>
        <v/>
      </c>
      <c r="D16" s="37"/>
      <c r="E16" s="36"/>
      <c r="F16" s="5"/>
      <c r="G16" s="36" t="s">
        <v>44</v>
      </c>
      <c r="H16" s="38"/>
      <c r="I16" s="38"/>
      <c r="J16" s="36"/>
      <c r="K16" s="37" t="str">
        <f t="shared" si="0"/>
        <v/>
      </c>
      <c r="L16" s="37"/>
      <c r="M16" s="4" t="str">
        <f t="shared" si="2"/>
        <v/>
      </c>
      <c r="N16" s="36"/>
      <c r="O16" s="5"/>
      <c r="P16" s="38"/>
      <c r="Q16" s="38"/>
      <c r="R16" s="41" t="str">
        <f t="shared" si="3"/>
        <v/>
      </c>
      <c r="S16" s="41"/>
      <c r="T16" s="42" t="str">
        <f t="shared" si="4"/>
        <v/>
      </c>
      <c r="U16" s="42"/>
    </row>
    <row r="17" spans="2:21" ht="15">
      <c r="B17" s="36">
        <v>9</v>
      </c>
      <c r="C17" s="37" t="str">
        <f t="shared" si="1"/>
        <v/>
      </c>
      <c r="D17" s="37"/>
      <c r="E17" s="36"/>
      <c r="F17" s="5"/>
      <c r="G17" s="36" t="s">
        <v>44</v>
      </c>
      <c r="H17" s="38"/>
      <c r="I17" s="38"/>
      <c r="J17" s="36"/>
      <c r="K17" s="37" t="str">
        <f t="shared" si="0"/>
        <v/>
      </c>
      <c r="L17" s="37"/>
      <c r="M17" s="4" t="str">
        <f t="shared" si="2"/>
        <v/>
      </c>
      <c r="N17" s="36"/>
      <c r="O17" s="5"/>
      <c r="P17" s="38"/>
      <c r="Q17" s="38"/>
      <c r="R17" s="41" t="str">
        <f t="shared" si="3"/>
        <v/>
      </c>
      <c r="S17" s="41"/>
      <c r="T17" s="42" t="str">
        <f t="shared" si="4"/>
        <v/>
      </c>
      <c r="U17" s="42"/>
    </row>
    <row r="18" spans="2:21" ht="15">
      <c r="B18" s="36">
        <v>10</v>
      </c>
      <c r="C18" s="37" t="str">
        <f t="shared" si="1"/>
        <v/>
      </c>
      <c r="D18" s="37"/>
      <c r="E18" s="36"/>
      <c r="F18" s="5"/>
      <c r="G18" s="36" t="s">
        <v>44</v>
      </c>
      <c r="H18" s="38"/>
      <c r="I18" s="38"/>
      <c r="J18" s="36"/>
      <c r="K18" s="37" t="str">
        <f t="shared" si="0"/>
        <v/>
      </c>
      <c r="L18" s="37"/>
      <c r="M18" s="4" t="str">
        <f t="shared" si="2"/>
        <v/>
      </c>
      <c r="N18" s="36"/>
      <c r="O18" s="5"/>
      <c r="P18" s="38"/>
      <c r="Q18" s="38"/>
      <c r="R18" s="41" t="str">
        <f t="shared" si="3"/>
        <v/>
      </c>
      <c r="S18" s="41"/>
      <c r="T18" s="42" t="str">
        <f t="shared" si="4"/>
        <v/>
      </c>
      <c r="U18" s="42"/>
    </row>
    <row r="19" spans="2:21" ht="15">
      <c r="B19" s="36">
        <v>11</v>
      </c>
      <c r="C19" s="37" t="str">
        <f t="shared" si="1"/>
        <v/>
      </c>
      <c r="D19" s="37"/>
      <c r="E19" s="36"/>
      <c r="F19" s="5"/>
      <c r="G19" s="36" t="s">
        <v>44</v>
      </c>
      <c r="H19" s="38"/>
      <c r="I19" s="38"/>
      <c r="J19" s="36"/>
      <c r="K19" s="37" t="str">
        <f t="shared" si="0"/>
        <v/>
      </c>
      <c r="L19" s="37"/>
      <c r="M19" s="4" t="str">
        <f t="shared" si="2"/>
        <v/>
      </c>
      <c r="N19" s="36"/>
      <c r="O19" s="5"/>
      <c r="P19" s="38"/>
      <c r="Q19" s="38"/>
      <c r="R19" s="41" t="str">
        <f t="shared" si="3"/>
        <v/>
      </c>
      <c r="S19" s="41"/>
      <c r="T19" s="42" t="str">
        <f t="shared" si="4"/>
        <v/>
      </c>
      <c r="U19" s="42"/>
    </row>
    <row r="20" spans="2:21" ht="15">
      <c r="B20" s="36">
        <v>12</v>
      </c>
      <c r="C20" s="37" t="str">
        <f t="shared" si="1"/>
        <v/>
      </c>
      <c r="D20" s="37"/>
      <c r="E20" s="36"/>
      <c r="F20" s="5"/>
      <c r="G20" s="36" t="s">
        <v>44</v>
      </c>
      <c r="H20" s="38"/>
      <c r="I20" s="38"/>
      <c r="J20" s="36"/>
      <c r="K20" s="37" t="str">
        <f t="shared" si="0"/>
        <v/>
      </c>
      <c r="L20" s="37"/>
      <c r="M20" s="4" t="str">
        <f t="shared" si="2"/>
        <v/>
      </c>
      <c r="N20" s="36"/>
      <c r="O20" s="5"/>
      <c r="P20" s="38"/>
      <c r="Q20" s="38"/>
      <c r="R20" s="41" t="str">
        <f t="shared" si="3"/>
        <v/>
      </c>
      <c r="S20" s="41"/>
      <c r="T20" s="42" t="str">
        <f t="shared" si="4"/>
        <v/>
      </c>
      <c r="U20" s="42"/>
    </row>
    <row r="21" spans="2:21" ht="15">
      <c r="B21" s="36">
        <v>13</v>
      </c>
      <c r="C21" s="37" t="str">
        <f t="shared" si="1"/>
        <v/>
      </c>
      <c r="D21" s="37"/>
      <c r="E21" s="36"/>
      <c r="F21" s="5"/>
      <c r="G21" s="36" t="s">
        <v>44</v>
      </c>
      <c r="H21" s="38"/>
      <c r="I21" s="38"/>
      <c r="J21" s="36"/>
      <c r="K21" s="37" t="str">
        <f t="shared" si="0"/>
        <v/>
      </c>
      <c r="L21" s="37"/>
      <c r="M21" s="4" t="str">
        <f t="shared" si="2"/>
        <v/>
      </c>
      <c r="N21" s="36"/>
      <c r="O21" s="5"/>
      <c r="P21" s="38"/>
      <c r="Q21" s="38"/>
      <c r="R21" s="41" t="str">
        <f t="shared" si="3"/>
        <v/>
      </c>
      <c r="S21" s="41"/>
      <c r="T21" s="42" t="str">
        <f t="shared" si="4"/>
        <v/>
      </c>
      <c r="U21" s="42"/>
    </row>
    <row r="22" spans="2:21" ht="15">
      <c r="B22" s="36">
        <v>14</v>
      </c>
      <c r="C22" s="37" t="str">
        <f t="shared" si="1"/>
        <v/>
      </c>
      <c r="D22" s="37"/>
      <c r="E22" s="36"/>
      <c r="F22" s="5"/>
      <c r="G22" s="36" t="s">
        <v>45</v>
      </c>
      <c r="H22" s="38"/>
      <c r="I22" s="38"/>
      <c r="J22" s="36"/>
      <c r="K22" s="37" t="str">
        <f t="shared" si="0"/>
        <v/>
      </c>
      <c r="L22" s="37"/>
      <c r="M22" s="4" t="str">
        <f t="shared" si="2"/>
        <v/>
      </c>
      <c r="N22" s="36"/>
      <c r="O22" s="5"/>
      <c r="P22" s="38"/>
      <c r="Q22" s="38"/>
      <c r="R22" s="41" t="str">
        <f t="shared" si="3"/>
        <v/>
      </c>
      <c r="S22" s="41"/>
      <c r="T22" s="42" t="str">
        <f t="shared" si="4"/>
        <v/>
      </c>
      <c r="U22" s="42"/>
    </row>
    <row r="23" spans="2:21" ht="15">
      <c r="B23" s="36">
        <v>15</v>
      </c>
      <c r="C23" s="37" t="str">
        <f t="shared" si="1"/>
        <v/>
      </c>
      <c r="D23" s="37"/>
      <c r="E23" s="36"/>
      <c r="F23" s="5"/>
      <c r="G23" s="36" t="s">
        <v>44</v>
      </c>
      <c r="H23" s="38"/>
      <c r="I23" s="38"/>
      <c r="J23" s="36"/>
      <c r="K23" s="37" t="str">
        <f t="shared" si="0"/>
        <v/>
      </c>
      <c r="L23" s="37"/>
      <c r="M23" s="4" t="str">
        <f t="shared" si="2"/>
        <v/>
      </c>
      <c r="N23" s="36"/>
      <c r="O23" s="5"/>
      <c r="P23" s="38"/>
      <c r="Q23" s="38"/>
      <c r="R23" s="41" t="str">
        <f t="shared" si="3"/>
        <v/>
      </c>
      <c r="S23" s="41"/>
      <c r="T23" s="42" t="str">
        <f t="shared" si="4"/>
        <v/>
      </c>
      <c r="U23" s="42"/>
    </row>
    <row r="24" spans="2:21" ht="15">
      <c r="B24" s="36">
        <v>16</v>
      </c>
      <c r="C24" s="37" t="str">
        <f t="shared" si="1"/>
        <v/>
      </c>
      <c r="D24" s="37"/>
      <c r="E24" s="36"/>
      <c r="F24" s="5"/>
      <c r="G24" s="36" t="s">
        <v>44</v>
      </c>
      <c r="H24" s="38"/>
      <c r="I24" s="38"/>
      <c r="J24" s="36"/>
      <c r="K24" s="37" t="str">
        <f t="shared" si="0"/>
        <v/>
      </c>
      <c r="L24" s="37"/>
      <c r="M24" s="4" t="str">
        <f t="shared" si="2"/>
        <v/>
      </c>
      <c r="N24" s="36"/>
      <c r="O24" s="5"/>
      <c r="P24" s="38"/>
      <c r="Q24" s="38"/>
      <c r="R24" s="41" t="str">
        <f t="shared" si="3"/>
        <v/>
      </c>
      <c r="S24" s="41"/>
      <c r="T24" s="42" t="str">
        <f t="shared" si="4"/>
        <v/>
      </c>
      <c r="U24" s="42"/>
    </row>
    <row r="25" spans="2:21" ht="15">
      <c r="B25" s="36">
        <v>17</v>
      </c>
      <c r="C25" s="37" t="str">
        <f t="shared" si="1"/>
        <v/>
      </c>
      <c r="D25" s="37"/>
      <c r="E25" s="36"/>
      <c r="F25" s="5"/>
      <c r="G25" s="36" t="s">
        <v>44</v>
      </c>
      <c r="H25" s="38"/>
      <c r="I25" s="38"/>
      <c r="J25" s="36"/>
      <c r="K25" s="37" t="str">
        <f t="shared" si="0"/>
        <v/>
      </c>
      <c r="L25" s="37"/>
      <c r="M25" s="4" t="str">
        <f t="shared" si="2"/>
        <v/>
      </c>
      <c r="N25" s="36"/>
      <c r="O25" s="5"/>
      <c r="P25" s="38"/>
      <c r="Q25" s="38"/>
      <c r="R25" s="41" t="str">
        <f t="shared" si="3"/>
        <v/>
      </c>
      <c r="S25" s="41"/>
      <c r="T25" s="42" t="str">
        <f t="shared" si="4"/>
        <v/>
      </c>
      <c r="U25" s="42"/>
    </row>
    <row r="26" spans="2:21" ht="15">
      <c r="B26" s="36">
        <v>18</v>
      </c>
      <c r="C26" s="37" t="str">
        <f t="shared" si="1"/>
        <v/>
      </c>
      <c r="D26" s="37"/>
      <c r="E26" s="36"/>
      <c r="F26" s="5"/>
      <c r="G26" s="36" t="s">
        <v>44</v>
      </c>
      <c r="H26" s="38"/>
      <c r="I26" s="38"/>
      <c r="J26" s="36"/>
      <c r="K26" s="37" t="str">
        <f t="shared" si="0"/>
        <v/>
      </c>
      <c r="L26" s="37"/>
      <c r="M26" s="4" t="str">
        <f t="shared" si="2"/>
        <v/>
      </c>
      <c r="N26" s="36"/>
      <c r="O26" s="5"/>
      <c r="P26" s="38"/>
      <c r="Q26" s="38"/>
      <c r="R26" s="41" t="str">
        <f t="shared" si="3"/>
        <v/>
      </c>
      <c r="S26" s="41"/>
      <c r="T26" s="42" t="str">
        <f t="shared" si="4"/>
        <v/>
      </c>
      <c r="U26" s="42"/>
    </row>
    <row r="27" spans="2:21" ht="15">
      <c r="B27" s="36">
        <v>19</v>
      </c>
      <c r="C27" s="37" t="str">
        <f t="shared" si="1"/>
        <v/>
      </c>
      <c r="D27" s="37"/>
      <c r="E27" s="36"/>
      <c r="F27" s="5"/>
      <c r="G27" s="36" t="s">
        <v>45</v>
      </c>
      <c r="H27" s="38"/>
      <c r="I27" s="38"/>
      <c r="J27" s="36"/>
      <c r="K27" s="37" t="str">
        <f t="shared" si="0"/>
        <v/>
      </c>
      <c r="L27" s="37"/>
      <c r="M27" s="4" t="str">
        <f t="shared" si="2"/>
        <v/>
      </c>
      <c r="N27" s="36"/>
      <c r="O27" s="5"/>
      <c r="P27" s="38"/>
      <c r="Q27" s="38"/>
      <c r="R27" s="41" t="str">
        <f t="shared" si="3"/>
        <v/>
      </c>
      <c r="S27" s="41"/>
      <c r="T27" s="42" t="str">
        <f t="shared" si="4"/>
        <v/>
      </c>
      <c r="U27" s="42"/>
    </row>
    <row r="28" spans="2:21" ht="15">
      <c r="B28" s="36">
        <v>20</v>
      </c>
      <c r="C28" s="37" t="str">
        <f t="shared" si="1"/>
        <v/>
      </c>
      <c r="D28" s="37"/>
      <c r="E28" s="36"/>
      <c r="F28" s="5"/>
      <c r="G28" s="36" t="s">
        <v>44</v>
      </c>
      <c r="H28" s="38"/>
      <c r="I28" s="38"/>
      <c r="J28" s="36"/>
      <c r="K28" s="37" t="str">
        <f t="shared" si="0"/>
        <v/>
      </c>
      <c r="L28" s="37"/>
      <c r="M28" s="4" t="str">
        <f t="shared" si="2"/>
        <v/>
      </c>
      <c r="N28" s="36"/>
      <c r="O28" s="5"/>
      <c r="P28" s="38"/>
      <c r="Q28" s="38"/>
      <c r="R28" s="41" t="str">
        <f t="shared" si="3"/>
        <v/>
      </c>
      <c r="S28" s="41"/>
      <c r="T28" s="42" t="str">
        <f t="shared" si="4"/>
        <v/>
      </c>
      <c r="U28" s="42"/>
    </row>
    <row r="29" spans="2:21" ht="15">
      <c r="B29" s="36">
        <v>21</v>
      </c>
      <c r="C29" s="37" t="str">
        <f t="shared" si="1"/>
        <v/>
      </c>
      <c r="D29" s="37"/>
      <c r="E29" s="36"/>
      <c r="F29" s="5"/>
      <c r="G29" s="36" t="s">
        <v>45</v>
      </c>
      <c r="H29" s="38"/>
      <c r="I29" s="38"/>
      <c r="J29" s="36"/>
      <c r="K29" s="37" t="str">
        <f t="shared" si="0"/>
        <v/>
      </c>
      <c r="L29" s="37"/>
      <c r="M29" s="4" t="str">
        <f t="shared" si="2"/>
        <v/>
      </c>
      <c r="N29" s="36"/>
      <c r="O29" s="5"/>
      <c r="P29" s="38"/>
      <c r="Q29" s="38"/>
      <c r="R29" s="41" t="str">
        <f t="shared" si="3"/>
        <v/>
      </c>
      <c r="S29" s="41"/>
      <c r="T29" s="42" t="str">
        <f t="shared" si="4"/>
        <v/>
      </c>
      <c r="U29" s="42"/>
    </row>
    <row r="30" spans="2:21" ht="15">
      <c r="B30" s="36">
        <v>22</v>
      </c>
      <c r="C30" s="37" t="str">
        <f t="shared" si="1"/>
        <v/>
      </c>
      <c r="D30" s="37"/>
      <c r="E30" s="36"/>
      <c r="F30" s="5"/>
      <c r="G30" s="36" t="s">
        <v>45</v>
      </c>
      <c r="H30" s="38"/>
      <c r="I30" s="38"/>
      <c r="J30" s="36"/>
      <c r="K30" s="37" t="str">
        <f t="shared" si="0"/>
        <v/>
      </c>
      <c r="L30" s="37"/>
      <c r="M30" s="4" t="str">
        <f t="shared" si="2"/>
        <v/>
      </c>
      <c r="N30" s="36"/>
      <c r="O30" s="5"/>
      <c r="P30" s="38"/>
      <c r="Q30" s="38"/>
      <c r="R30" s="41" t="str">
        <f t="shared" si="3"/>
        <v/>
      </c>
      <c r="S30" s="41"/>
      <c r="T30" s="42" t="str">
        <f t="shared" si="4"/>
        <v/>
      </c>
      <c r="U30" s="42"/>
    </row>
    <row r="31" spans="2:21" ht="15">
      <c r="B31" s="36">
        <v>23</v>
      </c>
      <c r="C31" s="37" t="str">
        <f t="shared" si="1"/>
        <v/>
      </c>
      <c r="D31" s="37"/>
      <c r="E31" s="36"/>
      <c r="F31" s="5"/>
      <c r="G31" s="36" t="s">
        <v>45</v>
      </c>
      <c r="H31" s="38"/>
      <c r="I31" s="38"/>
      <c r="J31" s="36"/>
      <c r="K31" s="37" t="str">
        <f t="shared" si="0"/>
        <v/>
      </c>
      <c r="L31" s="37"/>
      <c r="M31" s="4" t="str">
        <f t="shared" si="2"/>
        <v/>
      </c>
      <c r="N31" s="36"/>
      <c r="O31" s="5"/>
      <c r="P31" s="38"/>
      <c r="Q31" s="38"/>
      <c r="R31" s="41" t="str">
        <f t="shared" si="3"/>
        <v/>
      </c>
      <c r="S31" s="41"/>
      <c r="T31" s="42" t="str">
        <f t="shared" si="4"/>
        <v/>
      </c>
      <c r="U31" s="42"/>
    </row>
    <row r="32" spans="2:21" ht="15">
      <c r="B32" s="36">
        <v>24</v>
      </c>
      <c r="C32" s="37" t="str">
        <f t="shared" si="1"/>
        <v/>
      </c>
      <c r="D32" s="37"/>
      <c r="E32" s="36"/>
      <c r="F32" s="5"/>
      <c r="G32" s="36" t="s">
        <v>45</v>
      </c>
      <c r="H32" s="38"/>
      <c r="I32" s="38"/>
      <c r="J32" s="36"/>
      <c r="K32" s="37" t="str">
        <f t="shared" si="0"/>
        <v/>
      </c>
      <c r="L32" s="37"/>
      <c r="M32" s="4" t="str">
        <f t="shared" si="2"/>
        <v/>
      </c>
      <c r="N32" s="36"/>
      <c r="O32" s="5"/>
      <c r="P32" s="38"/>
      <c r="Q32" s="38"/>
      <c r="R32" s="41" t="str">
        <f t="shared" si="3"/>
        <v/>
      </c>
      <c r="S32" s="41"/>
      <c r="T32" s="42" t="str">
        <f t="shared" si="4"/>
        <v/>
      </c>
      <c r="U32" s="42"/>
    </row>
    <row r="33" spans="2:21" ht="15">
      <c r="B33" s="36">
        <v>25</v>
      </c>
      <c r="C33" s="37" t="str">
        <f t="shared" si="1"/>
        <v/>
      </c>
      <c r="D33" s="37"/>
      <c r="E33" s="36"/>
      <c r="F33" s="5"/>
      <c r="G33" s="36" t="s">
        <v>44</v>
      </c>
      <c r="H33" s="38"/>
      <c r="I33" s="38"/>
      <c r="J33" s="36"/>
      <c r="K33" s="37" t="str">
        <f t="shared" si="0"/>
        <v/>
      </c>
      <c r="L33" s="37"/>
      <c r="M33" s="4" t="str">
        <f t="shared" si="2"/>
        <v/>
      </c>
      <c r="N33" s="36"/>
      <c r="O33" s="5"/>
      <c r="P33" s="38"/>
      <c r="Q33" s="38"/>
      <c r="R33" s="41" t="str">
        <f t="shared" si="3"/>
        <v/>
      </c>
      <c r="S33" s="41"/>
      <c r="T33" s="42" t="str">
        <f t="shared" si="4"/>
        <v/>
      </c>
      <c r="U33" s="42"/>
    </row>
    <row r="34" spans="2:21" ht="15">
      <c r="B34" s="36">
        <v>26</v>
      </c>
      <c r="C34" s="37" t="str">
        <f t="shared" si="1"/>
        <v/>
      </c>
      <c r="D34" s="37"/>
      <c r="E34" s="36"/>
      <c r="F34" s="5"/>
      <c r="G34" s="36" t="s">
        <v>45</v>
      </c>
      <c r="H34" s="38"/>
      <c r="I34" s="38"/>
      <c r="J34" s="36"/>
      <c r="K34" s="37" t="str">
        <f t="shared" si="0"/>
        <v/>
      </c>
      <c r="L34" s="37"/>
      <c r="M34" s="4" t="str">
        <f t="shared" si="2"/>
        <v/>
      </c>
      <c r="N34" s="36"/>
      <c r="O34" s="5"/>
      <c r="P34" s="38"/>
      <c r="Q34" s="38"/>
      <c r="R34" s="41" t="str">
        <f t="shared" si="3"/>
        <v/>
      </c>
      <c r="S34" s="41"/>
      <c r="T34" s="42" t="str">
        <f t="shared" si="4"/>
        <v/>
      </c>
      <c r="U34" s="42"/>
    </row>
    <row r="35" spans="2:21" ht="15">
      <c r="B35" s="36">
        <v>27</v>
      </c>
      <c r="C35" s="37" t="str">
        <f t="shared" si="1"/>
        <v/>
      </c>
      <c r="D35" s="37"/>
      <c r="E35" s="36"/>
      <c r="F35" s="5"/>
      <c r="G35" s="36" t="s">
        <v>45</v>
      </c>
      <c r="H35" s="38"/>
      <c r="I35" s="38"/>
      <c r="J35" s="36"/>
      <c r="K35" s="37" t="str">
        <f t="shared" si="0"/>
        <v/>
      </c>
      <c r="L35" s="37"/>
      <c r="M35" s="4" t="str">
        <f t="shared" si="2"/>
        <v/>
      </c>
      <c r="N35" s="36"/>
      <c r="O35" s="5"/>
      <c r="P35" s="38"/>
      <c r="Q35" s="38"/>
      <c r="R35" s="41" t="str">
        <f t="shared" si="3"/>
        <v/>
      </c>
      <c r="S35" s="41"/>
      <c r="T35" s="42" t="str">
        <f t="shared" si="4"/>
        <v/>
      </c>
      <c r="U35" s="42"/>
    </row>
    <row r="36" spans="2:21" ht="15">
      <c r="B36" s="36">
        <v>28</v>
      </c>
      <c r="C36" s="37" t="str">
        <f t="shared" si="1"/>
        <v/>
      </c>
      <c r="D36" s="37"/>
      <c r="E36" s="36"/>
      <c r="F36" s="5"/>
      <c r="G36" s="36" t="s">
        <v>45</v>
      </c>
      <c r="H36" s="38"/>
      <c r="I36" s="38"/>
      <c r="J36" s="36"/>
      <c r="K36" s="37" t="str">
        <f t="shared" si="0"/>
        <v/>
      </c>
      <c r="L36" s="37"/>
      <c r="M36" s="4" t="str">
        <f t="shared" si="2"/>
        <v/>
      </c>
      <c r="N36" s="36"/>
      <c r="O36" s="5"/>
      <c r="P36" s="38"/>
      <c r="Q36" s="38"/>
      <c r="R36" s="41" t="str">
        <f t="shared" si="3"/>
        <v/>
      </c>
      <c r="S36" s="41"/>
      <c r="T36" s="42" t="str">
        <f t="shared" si="4"/>
        <v/>
      </c>
      <c r="U36" s="42"/>
    </row>
    <row r="37" spans="2:21" ht="15">
      <c r="B37" s="36">
        <v>29</v>
      </c>
      <c r="C37" s="37" t="str">
        <f t="shared" si="1"/>
        <v/>
      </c>
      <c r="D37" s="37"/>
      <c r="E37" s="36"/>
      <c r="F37" s="5"/>
      <c r="G37" s="36" t="s">
        <v>45</v>
      </c>
      <c r="H37" s="38"/>
      <c r="I37" s="38"/>
      <c r="J37" s="36"/>
      <c r="K37" s="37" t="str">
        <f t="shared" si="0"/>
        <v/>
      </c>
      <c r="L37" s="37"/>
      <c r="M37" s="4" t="str">
        <f t="shared" si="2"/>
        <v/>
      </c>
      <c r="N37" s="36"/>
      <c r="O37" s="5"/>
      <c r="P37" s="38"/>
      <c r="Q37" s="38"/>
      <c r="R37" s="41" t="str">
        <f t="shared" si="3"/>
        <v/>
      </c>
      <c r="S37" s="41"/>
      <c r="T37" s="42" t="str">
        <f t="shared" si="4"/>
        <v/>
      </c>
      <c r="U37" s="42"/>
    </row>
    <row r="38" spans="2:21" ht="15">
      <c r="B38" s="36">
        <v>30</v>
      </c>
      <c r="C38" s="37" t="str">
        <f t="shared" si="1"/>
        <v/>
      </c>
      <c r="D38" s="37"/>
      <c r="E38" s="36"/>
      <c r="F38" s="5"/>
      <c r="G38" s="36" t="s">
        <v>44</v>
      </c>
      <c r="H38" s="38"/>
      <c r="I38" s="38"/>
      <c r="J38" s="36"/>
      <c r="K38" s="37" t="str">
        <f t="shared" si="0"/>
        <v/>
      </c>
      <c r="L38" s="37"/>
      <c r="M38" s="4" t="str">
        <f t="shared" si="2"/>
        <v/>
      </c>
      <c r="N38" s="36"/>
      <c r="O38" s="5"/>
      <c r="P38" s="38"/>
      <c r="Q38" s="38"/>
      <c r="R38" s="41" t="str">
        <f t="shared" si="3"/>
        <v/>
      </c>
      <c r="S38" s="41"/>
      <c r="T38" s="42" t="str">
        <f t="shared" si="4"/>
        <v/>
      </c>
      <c r="U38" s="42"/>
    </row>
    <row r="39" spans="2:21" ht="15">
      <c r="B39" s="36">
        <v>31</v>
      </c>
      <c r="C39" s="37" t="str">
        <f t="shared" si="1"/>
        <v/>
      </c>
      <c r="D39" s="37"/>
      <c r="E39" s="36"/>
      <c r="F39" s="5"/>
      <c r="G39" s="36" t="s">
        <v>44</v>
      </c>
      <c r="H39" s="38"/>
      <c r="I39" s="38"/>
      <c r="J39" s="36"/>
      <c r="K39" s="37" t="str">
        <f t="shared" si="0"/>
        <v/>
      </c>
      <c r="L39" s="37"/>
      <c r="M39" s="4" t="str">
        <f t="shared" si="2"/>
        <v/>
      </c>
      <c r="N39" s="36"/>
      <c r="O39" s="5"/>
      <c r="P39" s="38"/>
      <c r="Q39" s="38"/>
      <c r="R39" s="41" t="str">
        <f t="shared" si="3"/>
        <v/>
      </c>
      <c r="S39" s="41"/>
      <c r="T39" s="42" t="str">
        <f t="shared" si="4"/>
        <v/>
      </c>
      <c r="U39" s="42"/>
    </row>
    <row r="40" spans="2:21" ht="15">
      <c r="B40" s="36">
        <v>32</v>
      </c>
      <c r="C40" s="37" t="str">
        <f t="shared" si="1"/>
        <v/>
      </c>
      <c r="D40" s="37"/>
      <c r="E40" s="36"/>
      <c r="F40" s="5"/>
      <c r="G40" s="36" t="s">
        <v>44</v>
      </c>
      <c r="H40" s="38"/>
      <c r="I40" s="38"/>
      <c r="J40" s="36"/>
      <c r="K40" s="37" t="str">
        <f t="shared" si="0"/>
        <v/>
      </c>
      <c r="L40" s="37"/>
      <c r="M40" s="4" t="str">
        <f t="shared" si="2"/>
        <v/>
      </c>
      <c r="N40" s="36"/>
      <c r="O40" s="5"/>
      <c r="P40" s="38"/>
      <c r="Q40" s="38"/>
      <c r="R40" s="41" t="str">
        <f t="shared" si="3"/>
        <v/>
      </c>
      <c r="S40" s="41"/>
      <c r="T40" s="42" t="str">
        <f t="shared" si="4"/>
        <v/>
      </c>
      <c r="U40" s="42"/>
    </row>
    <row r="41" spans="2:21" ht="15">
      <c r="B41" s="36">
        <v>33</v>
      </c>
      <c r="C41" s="37" t="str">
        <f t="shared" si="1"/>
        <v/>
      </c>
      <c r="D41" s="37"/>
      <c r="E41" s="36"/>
      <c r="F41" s="5"/>
      <c r="G41" s="36" t="s">
        <v>45</v>
      </c>
      <c r="H41" s="38"/>
      <c r="I41" s="38"/>
      <c r="J41" s="36"/>
      <c r="K41" s="37" t="str">
        <f t="shared" si="0"/>
        <v/>
      </c>
      <c r="L41" s="37"/>
      <c r="M41" s="4" t="str">
        <f t="shared" si="2"/>
        <v/>
      </c>
      <c r="N41" s="36"/>
      <c r="O41" s="5"/>
      <c r="P41" s="38"/>
      <c r="Q41" s="38"/>
      <c r="R41" s="41" t="str">
        <f t="shared" si="3"/>
        <v/>
      </c>
      <c r="S41" s="41"/>
      <c r="T41" s="42" t="str">
        <f t="shared" si="4"/>
        <v/>
      </c>
      <c r="U41" s="42"/>
    </row>
    <row r="42" spans="2:21" ht="15">
      <c r="B42" s="36">
        <v>34</v>
      </c>
      <c r="C42" s="37" t="str">
        <f t="shared" si="1"/>
        <v/>
      </c>
      <c r="D42" s="37"/>
      <c r="E42" s="36"/>
      <c r="F42" s="5"/>
      <c r="G42" s="36" t="s">
        <v>44</v>
      </c>
      <c r="H42" s="38"/>
      <c r="I42" s="38"/>
      <c r="J42" s="36"/>
      <c r="K42" s="37" t="str">
        <f t="shared" si="0"/>
        <v/>
      </c>
      <c r="L42" s="37"/>
      <c r="M42" s="4" t="str">
        <f t="shared" si="2"/>
        <v/>
      </c>
      <c r="N42" s="36"/>
      <c r="O42" s="5"/>
      <c r="P42" s="38"/>
      <c r="Q42" s="38"/>
      <c r="R42" s="41" t="str">
        <f t="shared" si="3"/>
        <v/>
      </c>
      <c r="S42" s="41"/>
      <c r="T42" s="42" t="str">
        <f t="shared" si="4"/>
        <v/>
      </c>
      <c r="U42" s="42"/>
    </row>
    <row r="43" spans="2:21" ht="15">
      <c r="B43" s="36">
        <v>35</v>
      </c>
      <c r="C43" s="37" t="str">
        <f t="shared" si="1"/>
        <v/>
      </c>
      <c r="D43" s="37"/>
      <c r="E43" s="36"/>
      <c r="F43" s="5"/>
      <c r="G43" s="36" t="s">
        <v>45</v>
      </c>
      <c r="H43" s="38"/>
      <c r="I43" s="38"/>
      <c r="J43" s="36"/>
      <c r="K43" s="37" t="str">
        <f t="shared" si="0"/>
        <v/>
      </c>
      <c r="L43" s="37"/>
      <c r="M43" s="4" t="str">
        <f t="shared" si="2"/>
        <v/>
      </c>
      <c r="N43" s="36"/>
      <c r="O43" s="5"/>
      <c r="P43" s="38"/>
      <c r="Q43" s="38"/>
      <c r="R43" s="41" t="str">
        <f t="shared" si="3"/>
        <v/>
      </c>
      <c r="S43" s="41"/>
      <c r="T43" s="42" t="str">
        <f t="shared" si="4"/>
        <v/>
      </c>
      <c r="U43" s="42"/>
    </row>
    <row r="44" spans="2:21" ht="15">
      <c r="B44" s="36">
        <v>36</v>
      </c>
      <c r="C44" s="37" t="str">
        <f t="shared" si="1"/>
        <v/>
      </c>
      <c r="D44" s="37"/>
      <c r="E44" s="36"/>
      <c r="F44" s="5"/>
      <c r="G44" s="36" t="s">
        <v>44</v>
      </c>
      <c r="H44" s="38"/>
      <c r="I44" s="38"/>
      <c r="J44" s="36"/>
      <c r="K44" s="37" t="str">
        <f t="shared" si="0"/>
        <v/>
      </c>
      <c r="L44" s="37"/>
      <c r="M44" s="4" t="str">
        <f t="shared" si="2"/>
        <v/>
      </c>
      <c r="N44" s="36"/>
      <c r="O44" s="5"/>
      <c r="P44" s="38"/>
      <c r="Q44" s="38"/>
      <c r="R44" s="41" t="str">
        <f t="shared" si="3"/>
        <v/>
      </c>
      <c r="S44" s="41"/>
      <c r="T44" s="42" t="str">
        <f t="shared" si="4"/>
        <v/>
      </c>
      <c r="U44" s="42"/>
    </row>
    <row r="45" spans="2:21" ht="15">
      <c r="B45" s="36">
        <v>37</v>
      </c>
      <c r="C45" s="37" t="str">
        <f t="shared" si="1"/>
        <v/>
      </c>
      <c r="D45" s="37"/>
      <c r="E45" s="36"/>
      <c r="F45" s="5"/>
      <c r="G45" s="36" t="s">
        <v>45</v>
      </c>
      <c r="H45" s="38"/>
      <c r="I45" s="38"/>
      <c r="J45" s="36"/>
      <c r="K45" s="37" t="str">
        <f t="shared" si="0"/>
        <v/>
      </c>
      <c r="L45" s="37"/>
      <c r="M45" s="4" t="str">
        <f t="shared" si="2"/>
        <v/>
      </c>
      <c r="N45" s="36"/>
      <c r="O45" s="5"/>
      <c r="P45" s="38"/>
      <c r="Q45" s="38"/>
      <c r="R45" s="41" t="str">
        <f t="shared" si="3"/>
        <v/>
      </c>
      <c r="S45" s="41"/>
      <c r="T45" s="42" t="str">
        <f t="shared" si="4"/>
        <v/>
      </c>
      <c r="U45" s="42"/>
    </row>
    <row r="46" spans="2:21" ht="15">
      <c r="B46" s="36">
        <v>38</v>
      </c>
      <c r="C46" s="37" t="str">
        <f t="shared" si="1"/>
        <v/>
      </c>
      <c r="D46" s="37"/>
      <c r="E46" s="36"/>
      <c r="F46" s="5"/>
      <c r="G46" s="36" t="s">
        <v>44</v>
      </c>
      <c r="H46" s="38"/>
      <c r="I46" s="38"/>
      <c r="J46" s="36"/>
      <c r="K46" s="37" t="str">
        <f t="shared" si="0"/>
        <v/>
      </c>
      <c r="L46" s="37"/>
      <c r="M46" s="4" t="str">
        <f t="shared" si="2"/>
        <v/>
      </c>
      <c r="N46" s="36"/>
      <c r="O46" s="5"/>
      <c r="P46" s="38"/>
      <c r="Q46" s="38"/>
      <c r="R46" s="41" t="str">
        <f t="shared" si="3"/>
        <v/>
      </c>
      <c r="S46" s="41"/>
      <c r="T46" s="42" t="str">
        <f t="shared" si="4"/>
        <v/>
      </c>
      <c r="U46" s="42"/>
    </row>
    <row r="47" spans="2:21" ht="15">
      <c r="B47" s="36">
        <v>39</v>
      </c>
      <c r="C47" s="37" t="str">
        <f t="shared" si="1"/>
        <v/>
      </c>
      <c r="D47" s="37"/>
      <c r="E47" s="36"/>
      <c r="F47" s="5"/>
      <c r="G47" s="36" t="s">
        <v>44</v>
      </c>
      <c r="H47" s="38"/>
      <c r="I47" s="38"/>
      <c r="J47" s="36"/>
      <c r="K47" s="37" t="str">
        <f t="shared" si="0"/>
        <v/>
      </c>
      <c r="L47" s="37"/>
      <c r="M47" s="4" t="str">
        <f t="shared" si="2"/>
        <v/>
      </c>
      <c r="N47" s="36"/>
      <c r="O47" s="5"/>
      <c r="P47" s="38"/>
      <c r="Q47" s="38"/>
      <c r="R47" s="41" t="str">
        <f t="shared" si="3"/>
        <v/>
      </c>
      <c r="S47" s="41"/>
      <c r="T47" s="42" t="str">
        <f t="shared" si="4"/>
        <v/>
      </c>
      <c r="U47" s="42"/>
    </row>
    <row r="48" spans="2:21" ht="15">
      <c r="B48" s="36">
        <v>40</v>
      </c>
      <c r="C48" s="37" t="str">
        <f t="shared" si="1"/>
        <v/>
      </c>
      <c r="D48" s="37"/>
      <c r="E48" s="36"/>
      <c r="F48" s="5"/>
      <c r="G48" s="36" t="s">
        <v>68</v>
      </c>
      <c r="H48" s="38"/>
      <c r="I48" s="38"/>
      <c r="J48" s="36"/>
      <c r="K48" s="37" t="str">
        <f t="shared" si="0"/>
        <v/>
      </c>
      <c r="L48" s="37"/>
      <c r="M48" s="4" t="str">
        <f t="shared" si="2"/>
        <v/>
      </c>
      <c r="N48" s="36"/>
      <c r="O48" s="5"/>
      <c r="P48" s="38"/>
      <c r="Q48" s="38"/>
      <c r="R48" s="41" t="str">
        <f t="shared" si="3"/>
        <v/>
      </c>
      <c r="S48" s="41"/>
      <c r="T48" s="42" t="str">
        <f t="shared" si="4"/>
        <v/>
      </c>
      <c r="U48" s="42"/>
    </row>
    <row r="49" spans="2:21" ht="15">
      <c r="B49" s="36">
        <v>41</v>
      </c>
      <c r="C49" s="37" t="str">
        <f t="shared" si="1"/>
        <v/>
      </c>
      <c r="D49" s="37"/>
      <c r="E49" s="36"/>
      <c r="F49" s="5"/>
      <c r="G49" s="36" t="s">
        <v>44</v>
      </c>
      <c r="H49" s="38"/>
      <c r="I49" s="38"/>
      <c r="J49" s="36"/>
      <c r="K49" s="37" t="str">
        <f t="shared" si="0"/>
        <v/>
      </c>
      <c r="L49" s="37"/>
      <c r="M49" s="4" t="str">
        <f t="shared" si="2"/>
        <v/>
      </c>
      <c r="N49" s="36"/>
      <c r="O49" s="5"/>
      <c r="P49" s="38"/>
      <c r="Q49" s="38"/>
      <c r="R49" s="41" t="str">
        <f t="shared" si="3"/>
        <v/>
      </c>
      <c r="S49" s="41"/>
      <c r="T49" s="42" t="str">
        <f t="shared" si="4"/>
        <v/>
      </c>
      <c r="U49" s="42"/>
    </row>
    <row r="50" spans="2:21" ht="15">
      <c r="B50" s="36">
        <v>42</v>
      </c>
      <c r="C50" s="37" t="str">
        <f t="shared" si="1"/>
        <v/>
      </c>
      <c r="D50" s="37"/>
      <c r="E50" s="36"/>
      <c r="F50" s="5"/>
      <c r="G50" s="36" t="s">
        <v>44</v>
      </c>
      <c r="H50" s="38"/>
      <c r="I50" s="38"/>
      <c r="J50" s="36"/>
      <c r="K50" s="37" t="str">
        <f t="shared" si="0"/>
        <v/>
      </c>
      <c r="L50" s="37"/>
      <c r="M50" s="4" t="str">
        <f t="shared" si="2"/>
        <v/>
      </c>
      <c r="N50" s="36"/>
      <c r="O50" s="5"/>
      <c r="P50" s="38"/>
      <c r="Q50" s="38"/>
      <c r="R50" s="41" t="str">
        <f t="shared" si="3"/>
        <v/>
      </c>
      <c r="S50" s="41"/>
      <c r="T50" s="42" t="str">
        <f t="shared" si="4"/>
        <v/>
      </c>
      <c r="U50" s="42"/>
    </row>
    <row r="51" spans="2:21" ht="15">
      <c r="B51" s="36">
        <v>43</v>
      </c>
      <c r="C51" s="37" t="str">
        <f t="shared" si="1"/>
        <v/>
      </c>
      <c r="D51" s="37"/>
      <c r="E51" s="36"/>
      <c r="F51" s="5"/>
      <c r="G51" s="36" t="s">
        <v>45</v>
      </c>
      <c r="H51" s="38"/>
      <c r="I51" s="38"/>
      <c r="J51" s="36"/>
      <c r="K51" s="37" t="str">
        <f t="shared" si="0"/>
        <v/>
      </c>
      <c r="L51" s="37"/>
      <c r="M51" s="4" t="str">
        <f t="shared" si="2"/>
        <v/>
      </c>
      <c r="N51" s="36"/>
      <c r="O51" s="5"/>
      <c r="P51" s="38"/>
      <c r="Q51" s="38"/>
      <c r="R51" s="41" t="str">
        <f t="shared" si="3"/>
        <v/>
      </c>
      <c r="S51" s="41"/>
      <c r="T51" s="42" t="str">
        <f t="shared" si="4"/>
        <v/>
      </c>
      <c r="U51" s="42"/>
    </row>
    <row r="52" spans="2:21" ht="15">
      <c r="B52" s="36">
        <v>44</v>
      </c>
      <c r="C52" s="37" t="str">
        <f t="shared" si="1"/>
        <v/>
      </c>
      <c r="D52" s="37"/>
      <c r="E52" s="36"/>
      <c r="F52" s="5"/>
      <c r="G52" s="36" t="s">
        <v>45</v>
      </c>
      <c r="H52" s="38"/>
      <c r="I52" s="38"/>
      <c r="J52" s="36"/>
      <c r="K52" s="37" t="str">
        <f t="shared" si="0"/>
        <v/>
      </c>
      <c r="L52" s="37"/>
      <c r="M52" s="4" t="str">
        <f t="shared" si="2"/>
        <v/>
      </c>
      <c r="N52" s="36"/>
      <c r="O52" s="5"/>
      <c r="P52" s="38"/>
      <c r="Q52" s="38"/>
      <c r="R52" s="41" t="str">
        <f t="shared" si="3"/>
        <v/>
      </c>
      <c r="S52" s="41"/>
      <c r="T52" s="42" t="str">
        <f t="shared" si="4"/>
        <v/>
      </c>
      <c r="U52" s="42"/>
    </row>
    <row r="53" spans="2:21" ht="15">
      <c r="B53" s="36">
        <v>45</v>
      </c>
      <c r="C53" s="37" t="str">
        <f t="shared" si="1"/>
        <v/>
      </c>
      <c r="D53" s="37"/>
      <c r="E53" s="36"/>
      <c r="F53" s="5"/>
      <c r="G53" s="36" t="s">
        <v>44</v>
      </c>
      <c r="H53" s="38"/>
      <c r="I53" s="38"/>
      <c r="J53" s="36"/>
      <c r="K53" s="37" t="str">
        <f t="shared" si="0"/>
        <v/>
      </c>
      <c r="L53" s="37"/>
      <c r="M53" s="4" t="str">
        <f t="shared" si="2"/>
        <v/>
      </c>
      <c r="N53" s="36"/>
      <c r="O53" s="5"/>
      <c r="P53" s="38"/>
      <c r="Q53" s="38"/>
      <c r="R53" s="41" t="str">
        <f t="shared" si="3"/>
        <v/>
      </c>
      <c r="S53" s="41"/>
      <c r="T53" s="42" t="str">
        <f t="shared" si="4"/>
        <v/>
      </c>
      <c r="U53" s="42"/>
    </row>
    <row r="54" spans="2:21" ht="15">
      <c r="B54" s="36">
        <v>46</v>
      </c>
      <c r="C54" s="37" t="str">
        <f t="shared" si="1"/>
        <v/>
      </c>
      <c r="D54" s="37"/>
      <c r="E54" s="36"/>
      <c r="F54" s="5"/>
      <c r="G54" s="36" t="s">
        <v>44</v>
      </c>
      <c r="H54" s="38"/>
      <c r="I54" s="38"/>
      <c r="J54" s="36"/>
      <c r="K54" s="37" t="str">
        <f t="shared" si="0"/>
        <v/>
      </c>
      <c r="L54" s="37"/>
      <c r="M54" s="4" t="str">
        <f t="shared" si="2"/>
        <v/>
      </c>
      <c r="N54" s="36"/>
      <c r="O54" s="5"/>
      <c r="P54" s="38"/>
      <c r="Q54" s="38"/>
      <c r="R54" s="41" t="str">
        <f t="shared" si="3"/>
        <v/>
      </c>
      <c r="S54" s="41"/>
      <c r="T54" s="42" t="str">
        <f t="shared" si="4"/>
        <v/>
      </c>
      <c r="U54" s="42"/>
    </row>
    <row r="55" spans="2:21" ht="15">
      <c r="B55" s="36">
        <v>47</v>
      </c>
      <c r="C55" s="37" t="str">
        <f t="shared" si="1"/>
        <v/>
      </c>
      <c r="D55" s="37"/>
      <c r="E55" s="36"/>
      <c r="F55" s="5"/>
      <c r="G55" s="36" t="s">
        <v>45</v>
      </c>
      <c r="H55" s="38"/>
      <c r="I55" s="38"/>
      <c r="J55" s="36"/>
      <c r="K55" s="37" t="str">
        <f t="shared" si="0"/>
        <v/>
      </c>
      <c r="L55" s="37"/>
      <c r="M55" s="4" t="str">
        <f t="shared" si="2"/>
        <v/>
      </c>
      <c r="N55" s="36"/>
      <c r="O55" s="5"/>
      <c r="P55" s="38"/>
      <c r="Q55" s="38"/>
      <c r="R55" s="41" t="str">
        <f t="shared" si="3"/>
        <v/>
      </c>
      <c r="S55" s="41"/>
      <c r="T55" s="42" t="str">
        <f t="shared" si="4"/>
        <v/>
      </c>
      <c r="U55" s="42"/>
    </row>
    <row r="56" spans="2:21" ht="15">
      <c r="B56" s="36">
        <v>48</v>
      </c>
      <c r="C56" s="37" t="str">
        <f t="shared" si="1"/>
        <v/>
      </c>
      <c r="D56" s="37"/>
      <c r="E56" s="36"/>
      <c r="F56" s="5"/>
      <c r="G56" s="36" t="s">
        <v>45</v>
      </c>
      <c r="H56" s="38"/>
      <c r="I56" s="38"/>
      <c r="J56" s="36"/>
      <c r="K56" s="37" t="str">
        <f t="shared" si="0"/>
        <v/>
      </c>
      <c r="L56" s="37"/>
      <c r="M56" s="4" t="str">
        <f t="shared" si="2"/>
        <v/>
      </c>
      <c r="N56" s="36"/>
      <c r="O56" s="5"/>
      <c r="P56" s="38"/>
      <c r="Q56" s="38"/>
      <c r="R56" s="41" t="str">
        <f t="shared" si="3"/>
        <v/>
      </c>
      <c r="S56" s="41"/>
      <c r="T56" s="42" t="str">
        <f t="shared" si="4"/>
        <v/>
      </c>
      <c r="U56" s="42"/>
    </row>
    <row r="57" spans="2:21" ht="15">
      <c r="B57" s="36">
        <v>49</v>
      </c>
      <c r="C57" s="37" t="str">
        <f t="shared" si="1"/>
        <v/>
      </c>
      <c r="D57" s="37"/>
      <c r="E57" s="36"/>
      <c r="F57" s="5"/>
      <c r="G57" s="36" t="s">
        <v>45</v>
      </c>
      <c r="H57" s="38"/>
      <c r="I57" s="38"/>
      <c r="J57" s="36"/>
      <c r="K57" s="37" t="str">
        <f t="shared" si="0"/>
        <v/>
      </c>
      <c r="L57" s="37"/>
      <c r="M57" s="4" t="str">
        <f t="shared" si="2"/>
        <v/>
      </c>
      <c r="N57" s="36"/>
      <c r="O57" s="5"/>
      <c r="P57" s="38"/>
      <c r="Q57" s="38"/>
      <c r="R57" s="41" t="str">
        <f t="shared" si="3"/>
        <v/>
      </c>
      <c r="S57" s="41"/>
      <c r="T57" s="42" t="str">
        <f t="shared" si="4"/>
        <v/>
      </c>
      <c r="U57" s="42"/>
    </row>
    <row r="58" spans="2:21" ht="15">
      <c r="B58" s="36">
        <v>50</v>
      </c>
      <c r="C58" s="37" t="str">
        <f t="shared" si="1"/>
        <v/>
      </c>
      <c r="D58" s="37"/>
      <c r="E58" s="36"/>
      <c r="F58" s="5"/>
      <c r="G58" s="36" t="s">
        <v>45</v>
      </c>
      <c r="H58" s="38"/>
      <c r="I58" s="38"/>
      <c r="J58" s="36"/>
      <c r="K58" s="37" t="str">
        <f t="shared" si="0"/>
        <v/>
      </c>
      <c r="L58" s="37"/>
      <c r="M58" s="4" t="str">
        <f t="shared" si="2"/>
        <v/>
      </c>
      <c r="N58" s="36"/>
      <c r="O58" s="5"/>
      <c r="P58" s="38"/>
      <c r="Q58" s="38"/>
      <c r="R58" s="41" t="str">
        <f t="shared" si="3"/>
        <v/>
      </c>
      <c r="S58" s="41"/>
      <c r="T58" s="42" t="str">
        <f t="shared" si="4"/>
        <v/>
      </c>
      <c r="U58" s="42"/>
    </row>
    <row r="59" spans="2:21" ht="15">
      <c r="B59" s="36">
        <v>51</v>
      </c>
      <c r="C59" s="37" t="str">
        <f t="shared" si="1"/>
        <v/>
      </c>
      <c r="D59" s="37"/>
      <c r="E59" s="36"/>
      <c r="F59" s="5"/>
      <c r="G59" s="36" t="s">
        <v>45</v>
      </c>
      <c r="H59" s="38"/>
      <c r="I59" s="38"/>
      <c r="J59" s="36"/>
      <c r="K59" s="37" t="str">
        <f t="shared" si="0"/>
        <v/>
      </c>
      <c r="L59" s="37"/>
      <c r="M59" s="4" t="str">
        <f t="shared" si="2"/>
        <v/>
      </c>
      <c r="N59" s="36"/>
      <c r="O59" s="5"/>
      <c r="P59" s="38"/>
      <c r="Q59" s="38"/>
      <c r="R59" s="41" t="str">
        <f t="shared" si="3"/>
        <v/>
      </c>
      <c r="S59" s="41"/>
      <c r="T59" s="42" t="str">
        <f t="shared" si="4"/>
        <v/>
      </c>
      <c r="U59" s="42"/>
    </row>
    <row r="60" spans="2:21" ht="15">
      <c r="B60" s="36">
        <v>52</v>
      </c>
      <c r="C60" s="37" t="str">
        <f t="shared" si="1"/>
        <v/>
      </c>
      <c r="D60" s="37"/>
      <c r="E60" s="36"/>
      <c r="F60" s="5"/>
      <c r="G60" s="36" t="s">
        <v>45</v>
      </c>
      <c r="H60" s="38"/>
      <c r="I60" s="38"/>
      <c r="J60" s="36"/>
      <c r="K60" s="37" t="str">
        <f t="shared" si="0"/>
        <v/>
      </c>
      <c r="L60" s="37"/>
      <c r="M60" s="4" t="str">
        <f t="shared" si="2"/>
        <v/>
      </c>
      <c r="N60" s="36"/>
      <c r="O60" s="5"/>
      <c r="P60" s="38"/>
      <c r="Q60" s="38"/>
      <c r="R60" s="41" t="str">
        <f t="shared" si="3"/>
        <v/>
      </c>
      <c r="S60" s="41"/>
      <c r="T60" s="42" t="str">
        <f t="shared" si="4"/>
        <v/>
      </c>
      <c r="U60" s="42"/>
    </row>
    <row r="61" spans="2:21" ht="15">
      <c r="B61" s="36">
        <v>53</v>
      </c>
      <c r="C61" s="37" t="str">
        <f t="shared" si="1"/>
        <v/>
      </c>
      <c r="D61" s="37"/>
      <c r="E61" s="36"/>
      <c r="F61" s="5"/>
      <c r="G61" s="36" t="s">
        <v>45</v>
      </c>
      <c r="H61" s="38"/>
      <c r="I61" s="38"/>
      <c r="J61" s="36"/>
      <c r="K61" s="37" t="str">
        <f t="shared" si="0"/>
        <v/>
      </c>
      <c r="L61" s="37"/>
      <c r="M61" s="4" t="str">
        <f t="shared" si="2"/>
        <v/>
      </c>
      <c r="N61" s="36"/>
      <c r="O61" s="5"/>
      <c r="P61" s="38"/>
      <c r="Q61" s="38"/>
      <c r="R61" s="41" t="str">
        <f t="shared" si="3"/>
        <v/>
      </c>
      <c r="S61" s="41"/>
      <c r="T61" s="42" t="str">
        <f t="shared" si="4"/>
        <v/>
      </c>
      <c r="U61" s="42"/>
    </row>
    <row r="62" spans="2:21" ht="15">
      <c r="B62" s="36">
        <v>54</v>
      </c>
      <c r="C62" s="37" t="str">
        <f t="shared" si="1"/>
        <v/>
      </c>
      <c r="D62" s="37"/>
      <c r="E62" s="36"/>
      <c r="F62" s="5"/>
      <c r="G62" s="36" t="s">
        <v>45</v>
      </c>
      <c r="H62" s="38"/>
      <c r="I62" s="38"/>
      <c r="J62" s="36"/>
      <c r="K62" s="37" t="str">
        <f t="shared" si="0"/>
        <v/>
      </c>
      <c r="L62" s="37"/>
      <c r="M62" s="4" t="str">
        <f t="shared" si="2"/>
        <v/>
      </c>
      <c r="N62" s="36"/>
      <c r="O62" s="5"/>
      <c r="P62" s="38"/>
      <c r="Q62" s="38"/>
      <c r="R62" s="41" t="str">
        <f t="shared" si="3"/>
        <v/>
      </c>
      <c r="S62" s="41"/>
      <c r="T62" s="42" t="str">
        <f t="shared" si="4"/>
        <v/>
      </c>
      <c r="U62" s="42"/>
    </row>
    <row r="63" spans="2:21" ht="15">
      <c r="B63" s="36">
        <v>55</v>
      </c>
      <c r="C63" s="37" t="str">
        <f t="shared" si="1"/>
        <v/>
      </c>
      <c r="D63" s="37"/>
      <c r="E63" s="36"/>
      <c r="F63" s="5"/>
      <c r="G63" s="36" t="s">
        <v>44</v>
      </c>
      <c r="H63" s="38"/>
      <c r="I63" s="38"/>
      <c r="J63" s="36"/>
      <c r="K63" s="37" t="str">
        <f t="shared" si="0"/>
        <v/>
      </c>
      <c r="L63" s="37"/>
      <c r="M63" s="4" t="str">
        <f t="shared" si="2"/>
        <v/>
      </c>
      <c r="N63" s="36"/>
      <c r="O63" s="5"/>
      <c r="P63" s="38"/>
      <c r="Q63" s="38"/>
      <c r="R63" s="41" t="str">
        <f t="shared" si="3"/>
        <v/>
      </c>
      <c r="S63" s="41"/>
      <c r="T63" s="42" t="str">
        <f t="shared" si="4"/>
        <v/>
      </c>
      <c r="U63" s="42"/>
    </row>
    <row r="64" spans="2:21" ht="15">
      <c r="B64" s="36">
        <v>56</v>
      </c>
      <c r="C64" s="37" t="str">
        <f t="shared" si="1"/>
        <v/>
      </c>
      <c r="D64" s="37"/>
      <c r="E64" s="36"/>
      <c r="F64" s="5"/>
      <c r="G64" s="36" t="s">
        <v>45</v>
      </c>
      <c r="H64" s="38"/>
      <c r="I64" s="38"/>
      <c r="J64" s="36"/>
      <c r="K64" s="37" t="str">
        <f t="shared" si="0"/>
        <v/>
      </c>
      <c r="L64" s="37"/>
      <c r="M64" s="4" t="str">
        <f t="shared" si="2"/>
        <v/>
      </c>
      <c r="N64" s="36"/>
      <c r="O64" s="5"/>
      <c r="P64" s="38"/>
      <c r="Q64" s="38"/>
      <c r="R64" s="41" t="str">
        <f t="shared" si="3"/>
        <v/>
      </c>
      <c r="S64" s="41"/>
      <c r="T64" s="42" t="str">
        <f t="shared" si="4"/>
        <v/>
      </c>
      <c r="U64" s="42"/>
    </row>
    <row r="65" spans="2:21" ht="15">
      <c r="B65" s="36">
        <v>57</v>
      </c>
      <c r="C65" s="37" t="str">
        <f t="shared" si="1"/>
        <v/>
      </c>
      <c r="D65" s="37"/>
      <c r="E65" s="36"/>
      <c r="F65" s="5"/>
      <c r="G65" s="36" t="s">
        <v>45</v>
      </c>
      <c r="H65" s="38"/>
      <c r="I65" s="38"/>
      <c r="J65" s="36"/>
      <c r="K65" s="37" t="str">
        <f t="shared" si="0"/>
        <v/>
      </c>
      <c r="L65" s="37"/>
      <c r="M65" s="4" t="str">
        <f t="shared" si="2"/>
        <v/>
      </c>
      <c r="N65" s="36"/>
      <c r="O65" s="5"/>
      <c r="P65" s="38"/>
      <c r="Q65" s="38"/>
      <c r="R65" s="41" t="str">
        <f t="shared" si="3"/>
        <v/>
      </c>
      <c r="S65" s="41"/>
      <c r="T65" s="42" t="str">
        <f t="shared" si="4"/>
        <v/>
      </c>
      <c r="U65" s="42"/>
    </row>
    <row r="66" spans="2:21" ht="15">
      <c r="B66" s="36">
        <v>58</v>
      </c>
      <c r="C66" s="37" t="str">
        <f t="shared" si="1"/>
        <v/>
      </c>
      <c r="D66" s="37"/>
      <c r="E66" s="36"/>
      <c r="F66" s="5"/>
      <c r="G66" s="36" t="s">
        <v>45</v>
      </c>
      <c r="H66" s="38"/>
      <c r="I66" s="38"/>
      <c r="J66" s="36"/>
      <c r="K66" s="37" t="str">
        <f t="shared" si="0"/>
        <v/>
      </c>
      <c r="L66" s="37"/>
      <c r="M66" s="4" t="str">
        <f t="shared" si="2"/>
        <v/>
      </c>
      <c r="N66" s="36"/>
      <c r="O66" s="5"/>
      <c r="P66" s="38"/>
      <c r="Q66" s="38"/>
      <c r="R66" s="41" t="str">
        <f t="shared" si="3"/>
        <v/>
      </c>
      <c r="S66" s="41"/>
      <c r="T66" s="42" t="str">
        <f t="shared" si="4"/>
        <v/>
      </c>
      <c r="U66" s="42"/>
    </row>
    <row r="67" spans="2:21" ht="15">
      <c r="B67" s="36">
        <v>59</v>
      </c>
      <c r="C67" s="37" t="str">
        <f t="shared" si="1"/>
        <v/>
      </c>
      <c r="D67" s="37"/>
      <c r="E67" s="36"/>
      <c r="F67" s="5"/>
      <c r="G67" s="36" t="s">
        <v>45</v>
      </c>
      <c r="H67" s="38"/>
      <c r="I67" s="38"/>
      <c r="J67" s="36"/>
      <c r="K67" s="37" t="str">
        <f t="shared" si="0"/>
        <v/>
      </c>
      <c r="L67" s="37"/>
      <c r="M67" s="4" t="str">
        <f t="shared" si="2"/>
        <v/>
      </c>
      <c r="N67" s="36"/>
      <c r="O67" s="5"/>
      <c r="P67" s="38"/>
      <c r="Q67" s="38"/>
      <c r="R67" s="41" t="str">
        <f t="shared" si="3"/>
        <v/>
      </c>
      <c r="S67" s="41"/>
      <c r="T67" s="42" t="str">
        <f t="shared" si="4"/>
        <v/>
      </c>
      <c r="U67" s="42"/>
    </row>
    <row r="68" spans="2:21" ht="15">
      <c r="B68" s="36">
        <v>60</v>
      </c>
      <c r="C68" s="37" t="str">
        <f t="shared" si="1"/>
        <v/>
      </c>
      <c r="D68" s="37"/>
      <c r="E68" s="36"/>
      <c r="F68" s="5"/>
      <c r="G68" s="36" t="s">
        <v>44</v>
      </c>
      <c r="H68" s="38"/>
      <c r="I68" s="38"/>
      <c r="J68" s="36"/>
      <c r="K68" s="37" t="str">
        <f t="shared" si="0"/>
        <v/>
      </c>
      <c r="L68" s="37"/>
      <c r="M68" s="4" t="str">
        <f t="shared" si="2"/>
        <v/>
      </c>
      <c r="N68" s="36"/>
      <c r="O68" s="5"/>
      <c r="P68" s="38"/>
      <c r="Q68" s="38"/>
      <c r="R68" s="41" t="str">
        <f t="shared" si="3"/>
        <v/>
      </c>
      <c r="S68" s="41"/>
      <c r="T68" s="42" t="str">
        <f t="shared" si="4"/>
        <v/>
      </c>
      <c r="U68" s="42"/>
    </row>
    <row r="69" spans="2:21" ht="15">
      <c r="B69" s="36">
        <v>61</v>
      </c>
      <c r="C69" s="37" t="str">
        <f t="shared" si="1"/>
        <v/>
      </c>
      <c r="D69" s="37"/>
      <c r="E69" s="36"/>
      <c r="F69" s="5"/>
      <c r="G69" s="36" t="s">
        <v>44</v>
      </c>
      <c r="H69" s="38"/>
      <c r="I69" s="38"/>
      <c r="J69" s="36"/>
      <c r="K69" s="37" t="str">
        <f t="shared" si="0"/>
        <v/>
      </c>
      <c r="L69" s="37"/>
      <c r="M69" s="4" t="str">
        <f t="shared" si="2"/>
        <v/>
      </c>
      <c r="N69" s="36"/>
      <c r="O69" s="5"/>
      <c r="P69" s="38"/>
      <c r="Q69" s="38"/>
      <c r="R69" s="41" t="str">
        <f t="shared" si="3"/>
        <v/>
      </c>
      <c r="S69" s="41"/>
      <c r="T69" s="42" t="str">
        <f t="shared" si="4"/>
        <v/>
      </c>
      <c r="U69" s="42"/>
    </row>
    <row r="70" spans="2:21" ht="15">
      <c r="B70" s="36">
        <v>62</v>
      </c>
      <c r="C70" s="37" t="str">
        <f t="shared" si="1"/>
        <v/>
      </c>
      <c r="D70" s="37"/>
      <c r="E70" s="36"/>
      <c r="F70" s="5"/>
      <c r="G70" s="36" t="s">
        <v>45</v>
      </c>
      <c r="H70" s="38"/>
      <c r="I70" s="38"/>
      <c r="J70" s="36"/>
      <c r="K70" s="37" t="str">
        <f t="shared" si="0"/>
        <v/>
      </c>
      <c r="L70" s="37"/>
      <c r="M70" s="4" t="str">
        <f t="shared" si="2"/>
        <v/>
      </c>
      <c r="N70" s="36"/>
      <c r="O70" s="5"/>
      <c r="P70" s="38"/>
      <c r="Q70" s="38"/>
      <c r="R70" s="41" t="str">
        <f t="shared" si="3"/>
        <v/>
      </c>
      <c r="S70" s="41"/>
      <c r="T70" s="42" t="str">
        <f t="shared" si="4"/>
        <v/>
      </c>
      <c r="U70" s="42"/>
    </row>
    <row r="71" spans="2:21" ht="15">
      <c r="B71" s="36">
        <v>63</v>
      </c>
      <c r="C71" s="37" t="str">
        <f t="shared" si="1"/>
        <v/>
      </c>
      <c r="D71" s="37"/>
      <c r="E71" s="36"/>
      <c r="F71" s="5"/>
      <c r="G71" s="36" t="s">
        <v>44</v>
      </c>
      <c r="H71" s="38"/>
      <c r="I71" s="38"/>
      <c r="J71" s="36"/>
      <c r="K71" s="37" t="str">
        <f t="shared" si="0"/>
        <v/>
      </c>
      <c r="L71" s="37"/>
      <c r="M71" s="4" t="str">
        <f t="shared" si="2"/>
        <v/>
      </c>
      <c r="N71" s="36"/>
      <c r="O71" s="5"/>
      <c r="P71" s="38"/>
      <c r="Q71" s="38"/>
      <c r="R71" s="41" t="str">
        <f t="shared" si="3"/>
        <v/>
      </c>
      <c r="S71" s="41"/>
      <c r="T71" s="42" t="str">
        <f t="shared" si="4"/>
        <v/>
      </c>
      <c r="U71" s="42"/>
    </row>
    <row r="72" spans="2:21" ht="15">
      <c r="B72" s="36">
        <v>64</v>
      </c>
      <c r="C72" s="37" t="str">
        <f t="shared" si="1"/>
        <v/>
      </c>
      <c r="D72" s="37"/>
      <c r="E72" s="36"/>
      <c r="F72" s="5"/>
      <c r="G72" s="36" t="s">
        <v>45</v>
      </c>
      <c r="H72" s="38"/>
      <c r="I72" s="38"/>
      <c r="J72" s="36"/>
      <c r="K72" s="37" t="str">
        <f t="shared" si="0"/>
        <v/>
      </c>
      <c r="L72" s="37"/>
      <c r="M72" s="4" t="str">
        <f t="shared" si="2"/>
        <v/>
      </c>
      <c r="N72" s="36"/>
      <c r="O72" s="5"/>
      <c r="P72" s="38"/>
      <c r="Q72" s="38"/>
      <c r="R72" s="41" t="str">
        <f t="shared" si="3"/>
        <v/>
      </c>
      <c r="S72" s="41"/>
      <c r="T72" s="42" t="str">
        <f t="shared" si="4"/>
        <v/>
      </c>
      <c r="U72" s="42"/>
    </row>
    <row r="73" spans="2:21" ht="15">
      <c r="B73" s="36">
        <v>65</v>
      </c>
      <c r="C73" s="37" t="str">
        <f t="shared" si="1"/>
        <v/>
      </c>
      <c r="D73" s="37"/>
      <c r="E73" s="36"/>
      <c r="F73" s="5"/>
      <c r="G73" s="36" t="s">
        <v>44</v>
      </c>
      <c r="H73" s="38"/>
      <c r="I73" s="38"/>
      <c r="J73" s="36"/>
      <c r="K73" s="37" t="str">
        <f t="shared" ref="K73:K108" si="5">IF(F73="","",C73*0.03)</f>
        <v/>
      </c>
      <c r="L73" s="37"/>
      <c r="M73" s="4" t="str">
        <f t="shared" si="2"/>
        <v/>
      </c>
      <c r="N73" s="36"/>
      <c r="O73" s="5"/>
      <c r="P73" s="38"/>
      <c r="Q73" s="38"/>
      <c r="R73" s="41" t="str">
        <f t="shared" si="3"/>
        <v/>
      </c>
      <c r="S73" s="41"/>
      <c r="T73" s="42" t="str">
        <f t="shared" si="4"/>
        <v/>
      </c>
      <c r="U73" s="42"/>
    </row>
    <row r="74" spans="2:21" ht="15">
      <c r="B74" s="36">
        <v>66</v>
      </c>
      <c r="C74" s="37" t="str">
        <f t="shared" ref="C74:C108" si="6">IF(R73="","",C73+R73)</f>
        <v/>
      </c>
      <c r="D74" s="37"/>
      <c r="E74" s="36"/>
      <c r="F74" s="5"/>
      <c r="G74" s="36" t="s">
        <v>44</v>
      </c>
      <c r="H74" s="38"/>
      <c r="I74" s="38"/>
      <c r="J74" s="36"/>
      <c r="K74" s="37" t="str">
        <f t="shared" si="5"/>
        <v/>
      </c>
      <c r="L74" s="37"/>
      <c r="M74" s="4" t="str">
        <f t="shared" ref="M74:M108" si="7">IF(J74="","",(K74/J74)/1000)</f>
        <v/>
      </c>
      <c r="N74" s="36"/>
      <c r="O74" s="5"/>
      <c r="P74" s="38"/>
      <c r="Q74" s="38"/>
      <c r="R74" s="41" t="str">
        <f t="shared" ref="R74:R108" si="8">IF(O74="","",(IF(G74="売",H74-P74,P74-H74))*M74*100000)</f>
        <v/>
      </c>
      <c r="S74" s="41"/>
      <c r="T74" s="42" t="str">
        <f t="shared" ref="T74:T108" si="9">IF(O74="","",IF(R74&lt;0,J74*(-1),IF(G74="買",(P74-H74)*100,(H74-P74)*100)))</f>
        <v/>
      </c>
      <c r="U74" s="42"/>
    </row>
    <row r="75" spans="2:21" ht="15">
      <c r="B75" s="36">
        <v>67</v>
      </c>
      <c r="C75" s="37" t="str">
        <f t="shared" si="6"/>
        <v/>
      </c>
      <c r="D75" s="37"/>
      <c r="E75" s="36"/>
      <c r="F75" s="5"/>
      <c r="G75" s="36" t="s">
        <v>45</v>
      </c>
      <c r="H75" s="38"/>
      <c r="I75" s="38"/>
      <c r="J75" s="36"/>
      <c r="K75" s="37" t="str">
        <f t="shared" si="5"/>
        <v/>
      </c>
      <c r="L75" s="37"/>
      <c r="M75" s="4" t="str">
        <f t="shared" si="7"/>
        <v/>
      </c>
      <c r="N75" s="36"/>
      <c r="O75" s="5"/>
      <c r="P75" s="38"/>
      <c r="Q75" s="38"/>
      <c r="R75" s="41" t="str">
        <f t="shared" si="8"/>
        <v/>
      </c>
      <c r="S75" s="41"/>
      <c r="T75" s="42" t="str">
        <f t="shared" si="9"/>
        <v/>
      </c>
      <c r="U75" s="42"/>
    </row>
    <row r="76" spans="2:21" ht="15">
      <c r="B76" s="36">
        <v>68</v>
      </c>
      <c r="C76" s="37" t="str">
        <f t="shared" si="6"/>
        <v/>
      </c>
      <c r="D76" s="37"/>
      <c r="E76" s="36"/>
      <c r="F76" s="5"/>
      <c r="G76" s="36" t="s">
        <v>45</v>
      </c>
      <c r="H76" s="38"/>
      <c r="I76" s="38"/>
      <c r="J76" s="36"/>
      <c r="K76" s="37" t="str">
        <f t="shared" si="5"/>
        <v/>
      </c>
      <c r="L76" s="37"/>
      <c r="M76" s="4" t="str">
        <f t="shared" si="7"/>
        <v/>
      </c>
      <c r="N76" s="36"/>
      <c r="O76" s="5"/>
      <c r="P76" s="38"/>
      <c r="Q76" s="38"/>
      <c r="R76" s="41" t="str">
        <f t="shared" si="8"/>
        <v/>
      </c>
      <c r="S76" s="41"/>
      <c r="T76" s="42" t="str">
        <f t="shared" si="9"/>
        <v/>
      </c>
      <c r="U76" s="42"/>
    </row>
    <row r="77" spans="2:21" ht="15">
      <c r="B77" s="36">
        <v>69</v>
      </c>
      <c r="C77" s="37" t="str">
        <f t="shared" si="6"/>
        <v/>
      </c>
      <c r="D77" s="37"/>
      <c r="E77" s="36"/>
      <c r="F77" s="5"/>
      <c r="G77" s="36" t="s">
        <v>45</v>
      </c>
      <c r="H77" s="38"/>
      <c r="I77" s="38"/>
      <c r="J77" s="36"/>
      <c r="K77" s="37" t="str">
        <f t="shared" si="5"/>
        <v/>
      </c>
      <c r="L77" s="37"/>
      <c r="M77" s="4" t="str">
        <f t="shared" si="7"/>
        <v/>
      </c>
      <c r="N77" s="36"/>
      <c r="O77" s="5"/>
      <c r="P77" s="38"/>
      <c r="Q77" s="38"/>
      <c r="R77" s="41" t="str">
        <f t="shared" si="8"/>
        <v/>
      </c>
      <c r="S77" s="41"/>
      <c r="T77" s="42" t="str">
        <f t="shared" si="9"/>
        <v/>
      </c>
      <c r="U77" s="42"/>
    </row>
    <row r="78" spans="2:21" ht="15">
      <c r="B78" s="36">
        <v>70</v>
      </c>
      <c r="C78" s="37" t="str">
        <f t="shared" si="6"/>
        <v/>
      </c>
      <c r="D78" s="37"/>
      <c r="E78" s="36"/>
      <c r="F78" s="5"/>
      <c r="G78" s="36" t="s">
        <v>44</v>
      </c>
      <c r="H78" s="38"/>
      <c r="I78" s="38"/>
      <c r="J78" s="36"/>
      <c r="K78" s="37" t="str">
        <f t="shared" si="5"/>
        <v/>
      </c>
      <c r="L78" s="37"/>
      <c r="M78" s="4" t="str">
        <f t="shared" si="7"/>
        <v/>
      </c>
      <c r="N78" s="36"/>
      <c r="O78" s="5"/>
      <c r="P78" s="38"/>
      <c r="Q78" s="38"/>
      <c r="R78" s="41" t="str">
        <f t="shared" si="8"/>
        <v/>
      </c>
      <c r="S78" s="41"/>
      <c r="T78" s="42" t="str">
        <f t="shared" si="9"/>
        <v/>
      </c>
      <c r="U78" s="42"/>
    </row>
    <row r="79" spans="2:21" ht="15">
      <c r="B79" s="36">
        <v>71</v>
      </c>
      <c r="C79" s="37" t="str">
        <f t="shared" si="6"/>
        <v/>
      </c>
      <c r="D79" s="37"/>
      <c r="E79" s="36"/>
      <c r="F79" s="5"/>
      <c r="G79" s="36" t="s">
        <v>45</v>
      </c>
      <c r="H79" s="38"/>
      <c r="I79" s="38"/>
      <c r="J79" s="36"/>
      <c r="K79" s="37" t="str">
        <f t="shared" si="5"/>
        <v/>
      </c>
      <c r="L79" s="37"/>
      <c r="M79" s="4" t="str">
        <f t="shared" si="7"/>
        <v/>
      </c>
      <c r="N79" s="36"/>
      <c r="O79" s="5"/>
      <c r="P79" s="38"/>
      <c r="Q79" s="38"/>
      <c r="R79" s="41" t="str">
        <f t="shared" si="8"/>
        <v/>
      </c>
      <c r="S79" s="41"/>
      <c r="T79" s="42" t="str">
        <f t="shared" si="9"/>
        <v/>
      </c>
      <c r="U79" s="42"/>
    </row>
    <row r="80" spans="2:21" ht="15">
      <c r="B80" s="36">
        <v>72</v>
      </c>
      <c r="C80" s="37" t="str">
        <f t="shared" si="6"/>
        <v/>
      </c>
      <c r="D80" s="37"/>
      <c r="E80" s="36"/>
      <c r="F80" s="5"/>
      <c r="G80" s="36" t="s">
        <v>44</v>
      </c>
      <c r="H80" s="38"/>
      <c r="I80" s="38"/>
      <c r="J80" s="36"/>
      <c r="K80" s="37" t="str">
        <f t="shared" si="5"/>
        <v/>
      </c>
      <c r="L80" s="37"/>
      <c r="M80" s="4" t="str">
        <f t="shared" si="7"/>
        <v/>
      </c>
      <c r="N80" s="36"/>
      <c r="O80" s="5"/>
      <c r="P80" s="38"/>
      <c r="Q80" s="38"/>
      <c r="R80" s="41" t="str">
        <f t="shared" si="8"/>
        <v/>
      </c>
      <c r="S80" s="41"/>
      <c r="T80" s="42" t="str">
        <f t="shared" si="9"/>
        <v/>
      </c>
      <c r="U80" s="42"/>
    </row>
    <row r="81" spans="2:21" ht="15">
      <c r="B81" s="36">
        <v>73</v>
      </c>
      <c r="C81" s="37" t="str">
        <f t="shared" si="6"/>
        <v/>
      </c>
      <c r="D81" s="37"/>
      <c r="E81" s="36"/>
      <c r="F81" s="5"/>
      <c r="G81" s="36" t="s">
        <v>45</v>
      </c>
      <c r="H81" s="38"/>
      <c r="I81" s="38"/>
      <c r="J81" s="36"/>
      <c r="K81" s="37" t="str">
        <f t="shared" si="5"/>
        <v/>
      </c>
      <c r="L81" s="37"/>
      <c r="M81" s="4" t="str">
        <f t="shared" si="7"/>
        <v/>
      </c>
      <c r="N81" s="36"/>
      <c r="O81" s="5"/>
      <c r="P81" s="38"/>
      <c r="Q81" s="38"/>
      <c r="R81" s="41" t="str">
        <f t="shared" si="8"/>
        <v/>
      </c>
      <c r="S81" s="41"/>
      <c r="T81" s="42" t="str">
        <f t="shared" si="9"/>
        <v/>
      </c>
      <c r="U81" s="42"/>
    </row>
    <row r="82" spans="2:21" ht="15">
      <c r="B82" s="36">
        <v>74</v>
      </c>
      <c r="C82" s="37" t="str">
        <f t="shared" si="6"/>
        <v/>
      </c>
      <c r="D82" s="37"/>
      <c r="E82" s="36"/>
      <c r="F82" s="5"/>
      <c r="G82" s="36" t="s">
        <v>45</v>
      </c>
      <c r="H82" s="38"/>
      <c r="I82" s="38"/>
      <c r="J82" s="36"/>
      <c r="K82" s="37" t="str">
        <f t="shared" si="5"/>
        <v/>
      </c>
      <c r="L82" s="37"/>
      <c r="M82" s="4" t="str">
        <f t="shared" si="7"/>
        <v/>
      </c>
      <c r="N82" s="36"/>
      <c r="O82" s="5"/>
      <c r="P82" s="38"/>
      <c r="Q82" s="38"/>
      <c r="R82" s="41" t="str">
        <f t="shared" si="8"/>
        <v/>
      </c>
      <c r="S82" s="41"/>
      <c r="T82" s="42" t="str">
        <f t="shared" si="9"/>
        <v/>
      </c>
      <c r="U82" s="42"/>
    </row>
    <row r="83" spans="2:21" ht="15">
      <c r="B83" s="36">
        <v>75</v>
      </c>
      <c r="C83" s="37" t="str">
        <f t="shared" si="6"/>
        <v/>
      </c>
      <c r="D83" s="37"/>
      <c r="E83" s="36"/>
      <c r="F83" s="5"/>
      <c r="G83" s="36" t="s">
        <v>45</v>
      </c>
      <c r="H83" s="38"/>
      <c r="I83" s="38"/>
      <c r="J83" s="36"/>
      <c r="K83" s="37" t="str">
        <f t="shared" si="5"/>
        <v/>
      </c>
      <c r="L83" s="37"/>
      <c r="M83" s="4" t="str">
        <f t="shared" si="7"/>
        <v/>
      </c>
      <c r="N83" s="36"/>
      <c r="O83" s="5"/>
      <c r="P83" s="38"/>
      <c r="Q83" s="38"/>
      <c r="R83" s="41" t="str">
        <f t="shared" si="8"/>
        <v/>
      </c>
      <c r="S83" s="41"/>
      <c r="T83" s="42" t="str">
        <f t="shared" si="9"/>
        <v/>
      </c>
      <c r="U83" s="42"/>
    </row>
    <row r="84" spans="2:21" ht="15">
      <c r="B84" s="36">
        <v>76</v>
      </c>
      <c r="C84" s="37" t="str">
        <f t="shared" si="6"/>
        <v/>
      </c>
      <c r="D84" s="37"/>
      <c r="E84" s="36"/>
      <c r="F84" s="5"/>
      <c r="G84" s="36" t="s">
        <v>45</v>
      </c>
      <c r="H84" s="38"/>
      <c r="I84" s="38"/>
      <c r="J84" s="36"/>
      <c r="K84" s="37" t="str">
        <f t="shared" si="5"/>
        <v/>
      </c>
      <c r="L84" s="37"/>
      <c r="M84" s="4" t="str">
        <f t="shared" si="7"/>
        <v/>
      </c>
      <c r="N84" s="36"/>
      <c r="O84" s="5"/>
      <c r="P84" s="38"/>
      <c r="Q84" s="38"/>
      <c r="R84" s="41" t="str">
        <f t="shared" si="8"/>
        <v/>
      </c>
      <c r="S84" s="41"/>
      <c r="T84" s="42" t="str">
        <f t="shared" si="9"/>
        <v/>
      </c>
      <c r="U84" s="42"/>
    </row>
    <row r="85" spans="2:21" ht="15">
      <c r="B85" s="36">
        <v>77</v>
      </c>
      <c r="C85" s="37" t="str">
        <f t="shared" si="6"/>
        <v/>
      </c>
      <c r="D85" s="37"/>
      <c r="E85" s="36"/>
      <c r="F85" s="5"/>
      <c r="G85" s="36" t="s">
        <v>44</v>
      </c>
      <c r="H85" s="38"/>
      <c r="I85" s="38"/>
      <c r="J85" s="36"/>
      <c r="K85" s="37" t="str">
        <f t="shared" si="5"/>
        <v/>
      </c>
      <c r="L85" s="37"/>
      <c r="M85" s="4" t="str">
        <f t="shared" si="7"/>
        <v/>
      </c>
      <c r="N85" s="36"/>
      <c r="O85" s="5"/>
      <c r="P85" s="38"/>
      <c r="Q85" s="38"/>
      <c r="R85" s="41" t="str">
        <f t="shared" si="8"/>
        <v/>
      </c>
      <c r="S85" s="41"/>
      <c r="T85" s="42" t="str">
        <f t="shared" si="9"/>
        <v/>
      </c>
      <c r="U85" s="42"/>
    </row>
    <row r="86" spans="2:21" ht="15">
      <c r="B86" s="36">
        <v>78</v>
      </c>
      <c r="C86" s="37" t="str">
        <f t="shared" si="6"/>
        <v/>
      </c>
      <c r="D86" s="37"/>
      <c r="E86" s="36"/>
      <c r="F86" s="5"/>
      <c r="G86" s="36" t="s">
        <v>45</v>
      </c>
      <c r="H86" s="38"/>
      <c r="I86" s="38"/>
      <c r="J86" s="36"/>
      <c r="K86" s="37" t="str">
        <f t="shared" si="5"/>
        <v/>
      </c>
      <c r="L86" s="37"/>
      <c r="M86" s="4" t="str">
        <f t="shared" si="7"/>
        <v/>
      </c>
      <c r="N86" s="36"/>
      <c r="O86" s="5"/>
      <c r="P86" s="38"/>
      <c r="Q86" s="38"/>
      <c r="R86" s="41" t="str">
        <f t="shared" si="8"/>
        <v/>
      </c>
      <c r="S86" s="41"/>
      <c r="T86" s="42" t="str">
        <f t="shared" si="9"/>
        <v/>
      </c>
      <c r="U86" s="42"/>
    </row>
    <row r="87" spans="2:21" ht="15">
      <c r="B87" s="36">
        <v>79</v>
      </c>
      <c r="C87" s="37" t="str">
        <f t="shared" si="6"/>
        <v/>
      </c>
      <c r="D87" s="37"/>
      <c r="E87" s="36"/>
      <c r="F87" s="5"/>
      <c r="G87" s="36" t="s">
        <v>44</v>
      </c>
      <c r="H87" s="38"/>
      <c r="I87" s="38"/>
      <c r="J87" s="36"/>
      <c r="K87" s="37" t="str">
        <f t="shared" si="5"/>
        <v/>
      </c>
      <c r="L87" s="37"/>
      <c r="M87" s="4" t="str">
        <f t="shared" si="7"/>
        <v/>
      </c>
      <c r="N87" s="36"/>
      <c r="O87" s="5"/>
      <c r="P87" s="38"/>
      <c r="Q87" s="38"/>
      <c r="R87" s="41" t="str">
        <f t="shared" si="8"/>
        <v/>
      </c>
      <c r="S87" s="41"/>
      <c r="T87" s="42" t="str">
        <f t="shared" si="9"/>
        <v/>
      </c>
      <c r="U87" s="42"/>
    </row>
    <row r="88" spans="2:21" ht="15">
      <c r="B88" s="36">
        <v>80</v>
      </c>
      <c r="C88" s="37" t="str">
        <f t="shared" si="6"/>
        <v/>
      </c>
      <c r="D88" s="37"/>
      <c r="E88" s="36"/>
      <c r="F88" s="5"/>
      <c r="G88" s="36" t="s">
        <v>44</v>
      </c>
      <c r="H88" s="38"/>
      <c r="I88" s="38"/>
      <c r="J88" s="36"/>
      <c r="K88" s="37" t="str">
        <f t="shared" si="5"/>
        <v/>
      </c>
      <c r="L88" s="37"/>
      <c r="M88" s="4" t="str">
        <f t="shared" si="7"/>
        <v/>
      </c>
      <c r="N88" s="36"/>
      <c r="O88" s="5"/>
      <c r="P88" s="38"/>
      <c r="Q88" s="38"/>
      <c r="R88" s="41" t="str">
        <f t="shared" si="8"/>
        <v/>
      </c>
      <c r="S88" s="41"/>
      <c r="T88" s="42" t="str">
        <f t="shared" si="9"/>
        <v/>
      </c>
      <c r="U88" s="42"/>
    </row>
    <row r="89" spans="2:21" ht="15">
      <c r="B89" s="36">
        <v>81</v>
      </c>
      <c r="C89" s="37" t="str">
        <f t="shared" si="6"/>
        <v/>
      </c>
      <c r="D89" s="37"/>
      <c r="E89" s="36"/>
      <c r="F89" s="5"/>
      <c r="G89" s="36" t="s">
        <v>44</v>
      </c>
      <c r="H89" s="38"/>
      <c r="I89" s="38"/>
      <c r="J89" s="36"/>
      <c r="K89" s="37" t="str">
        <f t="shared" si="5"/>
        <v/>
      </c>
      <c r="L89" s="37"/>
      <c r="M89" s="4" t="str">
        <f t="shared" si="7"/>
        <v/>
      </c>
      <c r="N89" s="36"/>
      <c r="O89" s="5"/>
      <c r="P89" s="38"/>
      <c r="Q89" s="38"/>
      <c r="R89" s="41" t="str">
        <f t="shared" si="8"/>
        <v/>
      </c>
      <c r="S89" s="41"/>
      <c r="T89" s="42" t="str">
        <f t="shared" si="9"/>
        <v/>
      </c>
      <c r="U89" s="42"/>
    </row>
    <row r="90" spans="2:21" ht="15">
      <c r="B90" s="36">
        <v>82</v>
      </c>
      <c r="C90" s="37" t="str">
        <f t="shared" si="6"/>
        <v/>
      </c>
      <c r="D90" s="37"/>
      <c r="E90" s="36"/>
      <c r="F90" s="5"/>
      <c r="G90" s="36" t="s">
        <v>44</v>
      </c>
      <c r="H90" s="38"/>
      <c r="I90" s="38"/>
      <c r="J90" s="36"/>
      <c r="K90" s="37" t="str">
        <f t="shared" si="5"/>
        <v/>
      </c>
      <c r="L90" s="37"/>
      <c r="M90" s="4" t="str">
        <f t="shared" si="7"/>
        <v/>
      </c>
      <c r="N90" s="36"/>
      <c r="O90" s="5"/>
      <c r="P90" s="38"/>
      <c r="Q90" s="38"/>
      <c r="R90" s="41" t="str">
        <f t="shared" si="8"/>
        <v/>
      </c>
      <c r="S90" s="41"/>
      <c r="T90" s="42" t="str">
        <f t="shared" si="9"/>
        <v/>
      </c>
      <c r="U90" s="42"/>
    </row>
    <row r="91" spans="2:21" ht="15">
      <c r="B91" s="36">
        <v>83</v>
      </c>
      <c r="C91" s="37" t="str">
        <f t="shared" si="6"/>
        <v/>
      </c>
      <c r="D91" s="37"/>
      <c r="E91" s="36"/>
      <c r="F91" s="5"/>
      <c r="G91" s="36" t="s">
        <v>44</v>
      </c>
      <c r="H91" s="38"/>
      <c r="I91" s="38"/>
      <c r="J91" s="36"/>
      <c r="K91" s="37" t="str">
        <f t="shared" si="5"/>
        <v/>
      </c>
      <c r="L91" s="37"/>
      <c r="M91" s="4" t="str">
        <f t="shared" si="7"/>
        <v/>
      </c>
      <c r="N91" s="36"/>
      <c r="O91" s="5"/>
      <c r="P91" s="38"/>
      <c r="Q91" s="38"/>
      <c r="R91" s="41" t="str">
        <f t="shared" si="8"/>
        <v/>
      </c>
      <c r="S91" s="41"/>
      <c r="T91" s="42" t="str">
        <f t="shared" si="9"/>
        <v/>
      </c>
      <c r="U91" s="42"/>
    </row>
    <row r="92" spans="2:21" ht="15">
      <c r="B92" s="36">
        <v>84</v>
      </c>
      <c r="C92" s="37" t="str">
        <f t="shared" si="6"/>
        <v/>
      </c>
      <c r="D92" s="37"/>
      <c r="E92" s="36"/>
      <c r="F92" s="5"/>
      <c r="G92" s="36" t="s">
        <v>45</v>
      </c>
      <c r="H92" s="38"/>
      <c r="I92" s="38"/>
      <c r="J92" s="36"/>
      <c r="K92" s="37" t="str">
        <f t="shared" si="5"/>
        <v/>
      </c>
      <c r="L92" s="37"/>
      <c r="M92" s="4" t="str">
        <f t="shared" si="7"/>
        <v/>
      </c>
      <c r="N92" s="36"/>
      <c r="O92" s="5"/>
      <c r="P92" s="38"/>
      <c r="Q92" s="38"/>
      <c r="R92" s="41" t="str">
        <f t="shared" si="8"/>
        <v/>
      </c>
      <c r="S92" s="41"/>
      <c r="T92" s="42" t="str">
        <f t="shared" si="9"/>
        <v/>
      </c>
      <c r="U92" s="42"/>
    </row>
    <row r="93" spans="2:21" ht="15">
      <c r="B93" s="36">
        <v>85</v>
      </c>
      <c r="C93" s="37" t="str">
        <f t="shared" si="6"/>
        <v/>
      </c>
      <c r="D93" s="37"/>
      <c r="E93" s="36"/>
      <c r="F93" s="5"/>
      <c r="G93" s="36" t="s">
        <v>44</v>
      </c>
      <c r="H93" s="38"/>
      <c r="I93" s="38"/>
      <c r="J93" s="36"/>
      <c r="K93" s="37" t="str">
        <f t="shared" si="5"/>
        <v/>
      </c>
      <c r="L93" s="37"/>
      <c r="M93" s="4" t="str">
        <f t="shared" si="7"/>
        <v/>
      </c>
      <c r="N93" s="36"/>
      <c r="O93" s="5"/>
      <c r="P93" s="38"/>
      <c r="Q93" s="38"/>
      <c r="R93" s="41" t="str">
        <f t="shared" si="8"/>
        <v/>
      </c>
      <c r="S93" s="41"/>
      <c r="T93" s="42" t="str">
        <f t="shared" si="9"/>
        <v/>
      </c>
      <c r="U93" s="42"/>
    </row>
    <row r="94" spans="2:21" ht="15">
      <c r="B94" s="36">
        <v>86</v>
      </c>
      <c r="C94" s="37" t="str">
        <f t="shared" si="6"/>
        <v/>
      </c>
      <c r="D94" s="37"/>
      <c r="E94" s="36"/>
      <c r="F94" s="5"/>
      <c r="G94" s="36" t="s">
        <v>45</v>
      </c>
      <c r="H94" s="38"/>
      <c r="I94" s="38"/>
      <c r="J94" s="36"/>
      <c r="K94" s="37" t="str">
        <f t="shared" si="5"/>
        <v/>
      </c>
      <c r="L94" s="37"/>
      <c r="M94" s="4" t="str">
        <f t="shared" si="7"/>
        <v/>
      </c>
      <c r="N94" s="36"/>
      <c r="O94" s="5"/>
      <c r="P94" s="38"/>
      <c r="Q94" s="38"/>
      <c r="R94" s="41" t="str">
        <f t="shared" si="8"/>
        <v/>
      </c>
      <c r="S94" s="41"/>
      <c r="T94" s="42" t="str">
        <f t="shared" si="9"/>
        <v/>
      </c>
      <c r="U94" s="42"/>
    </row>
    <row r="95" spans="2:21" ht="15">
      <c r="B95" s="36">
        <v>87</v>
      </c>
      <c r="C95" s="37" t="str">
        <f t="shared" si="6"/>
        <v/>
      </c>
      <c r="D95" s="37"/>
      <c r="E95" s="36"/>
      <c r="F95" s="5"/>
      <c r="G95" s="36" t="s">
        <v>44</v>
      </c>
      <c r="H95" s="38"/>
      <c r="I95" s="38"/>
      <c r="J95" s="36"/>
      <c r="K95" s="37" t="str">
        <f t="shared" si="5"/>
        <v/>
      </c>
      <c r="L95" s="37"/>
      <c r="M95" s="4" t="str">
        <f t="shared" si="7"/>
        <v/>
      </c>
      <c r="N95" s="36"/>
      <c r="O95" s="5"/>
      <c r="P95" s="38"/>
      <c r="Q95" s="38"/>
      <c r="R95" s="41" t="str">
        <f t="shared" si="8"/>
        <v/>
      </c>
      <c r="S95" s="41"/>
      <c r="T95" s="42" t="str">
        <f t="shared" si="9"/>
        <v/>
      </c>
      <c r="U95" s="42"/>
    </row>
    <row r="96" spans="2:21" ht="15">
      <c r="B96" s="36">
        <v>88</v>
      </c>
      <c r="C96" s="37" t="str">
        <f t="shared" si="6"/>
        <v/>
      </c>
      <c r="D96" s="37"/>
      <c r="E96" s="36"/>
      <c r="F96" s="5"/>
      <c r="G96" s="36" t="s">
        <v>45</v>
      </c>
      <c r="H96" s="38"/>
      <c r="I96" s="38"/>
      <c r="J96" s="36"/>
      <c r="K96" s="37" t="str">
        <f t="shared" si="5"/>
        <v/>
      </c>
      <c r="L96" s="37"/>
      <c r="M96" s="4" t="str">
        <f t="shared" si="7"/>
        <v/>
      </c>
      <c r="N96" s="36"/>
      <c r="O96" s="5"/>
      <c r="P96" s="38"/>
      <c r="Q96" s="38"/>
      <c r="R96" s="41" t="str">
        <f t="shared" si="8"/>
        <v/>
      </c>
      <c r="S96" s="41"/>
      <c r="T96" s="42" t="str">
        <f t="shared" si="9"/>
        <v/>
      </c>
      <c r="U96" s="42"/>
    </row>
    <row r="97" spans="2:21" ht="15">
      <c r="B97" s="36">
        <v>89</v>
      </c>
      <c r="C97" s="37" t="str">
        <f t="shared" si="6"/>
        <v/>
      </c>
      <c r="D97" s="37"/>
      <c r="E97" s="36"/>
      <c r="F97" s="5"/>
      <c r="G97" s="36" t="s">
        <v>44</v>
      </c>
      <c r="H97" s="38"/>
      <c r="I97" s="38"/>
      <c r="J97" s="36"/>
      <c r="K97" s="37" t="str">
        <f t="shared" si="5"/>
        <v/>
      </c>
      <c r="L97" s="37"/>
      <c r="M97" s="4" t="str">
        <f t="shared" si="7"/>
        <v/>
      </c>
      <c r="N97" s="36"/>
      <c r="O97" s="5"/>
      <c r="P97" s="38"/>
      <c r="Q97" s="38"/>
      <c r="R97" s="41" t="str">
        <f t="shared" si="8"/>
        <v/>
      </c>
      <c r="S97" s="41"/>
      <c r="T97" s="42" t="str">
        <f t="shared" si="9"/>
        <v/>
      </c>
      <c r="U97" s="42"/>
    </row>
    <row r="98" spans="2:21" ht="15">
      <c r="B98" s="36">
        <v>90</v>
      </c>
      <c r="C98" s="37" t="str">
        <f t="shared" si="6"/>
        <v/>
      </c>
      <c r="D98" s="37"/>
      <c r="E98" s="36"/>
      <c r="F98" s="5"/>
      <c r="G98" s="36" t="s">
        <v>45</v>
      </c>
      <c r="H98" s="38"/>
      <c r="I98" s="38"/>
      <c r="J98" s="36"/>
      <c r="K98" s="37" t="str">
        <f t="shared" si="5"/>
        <v/>
      </c>
      <c r="L98" s="37"/>
      <c r="M98" s="4" t="str">
        <f t="shared" si="7"/>
        <v/>
      </c>
      <c r="N98" s="36"/>
      <c r="O98" s="5"/>
      <c r="P98" s="38"/>
      <c r="Q98" s="38"/>
      <c r="R98" s="41" t="str">
        <f t="shared" si="8"/>
        <v/>
      </c>
      <c r="S98" s="41"/>
      <c r="T98" s="42" t="str">
        <f t="shared" si="9"/>
        <v/>
      </c>
      <c r="U98" s="42"/>
    </row>
    <row r="99" spans="2:21" ht="15">
      <c r="B99" s="36">
        <v>91</v>
      </c>
      <c r="C99" s="37" t="str">
        <f t="shared" si="6"/>
        <v/>
      </c>
      <c r="D99" s="37"/>
      <c r="E99" s="36"/>
      <c r="F99" s="5"/>
      <c r="G99" s="36" t="s">
        <v>44</v>
      </c>
      <c r="H99" s="38"/>
      <c r="I99" s="38"/>
      <c r="J99" s="36"/>
      <c r="K99" s="37" t="str">
        <f t="shared" si="5"/>
        <v/>
      </c>
      <c r="L99" s="37"/>
      <c r="M99" s="4" t="str">
        <f t="shared" si="7"/>
        <v/>
      </c>
      <c r="N99" s="36"/>
      <c r="O99" s="5"/>
      <c r="P99" s="38"/>
      <c r="Q99" s="38"/>
      <c r="R99" s="41" t="str">
        <f t="shared" si="8"/>
        <v/>
      </c>
      <c r="S99" s="41"/>
      <c r="T99" s="42" t="str">
        <f t="shared" si="9"/>
        <v/>
      </c>
      <c r="U99" s="42"/>
    </row>
    <row r="100" spans="2:21" ht="15">
      <c r="B100" s="36">
        <v>92</v>
      </c>
      <c r="C100" s="37" t="str">
        <f t="shared" si="6"/>
        <v/>
      </c>
      <c r="D100" s="37"/>
      <c r="E100" s="36"/>
      <c r="F100" s="5"/>
      <c r="G100" s="36" t="s">
        <v>44</v>
      </c>
      <c r="H100" s="38"/>
      <c r="I100" s="38"/>
      <c r="J100" s="36"/>
      <c r="K100" s="37" t="str">
        <f t="shared" si="5"/>
        <v/>
      </c>
      <c r="L100" s="37"/>
      <c r="M100" s="4" t="str">
        <f t="shared" si="7"/>
        <v/>
      </c>
      <c r="N100" s="36"/>
      <c r="O100" s="5"/>
      <c r="P100" s="38"/>
      <c r="Q100" s="38"/>
      <c r="R100" s="41" t="str">
        <f t="shared" si="8"/>
        <v/>
      </c>
      <c r="S100" s="41"/>
      <c r="T100" s="42" t="str">
        <f t="shared" si="9"/>
        <v/>
      </c>
      <c r="U100" s="42"/>
    </row>
    <row r="101" spans="2:21" ht="15">
      <c r="B101" s="36">
        <v>93</v>
      </c>
      <c r="C101" s="37" t="str">
        <f t="shared" si="6"/>
        <v/>
      </c>
      <c r="D101" s="37"/>
      <c r="E101" s="36"/>
      <c r="F101" s="5"/>
      <c r="G101" s="36" t="s">
        <v>45</v>
      </c>
      <c r="H101" s="38"/>
      <c r="I101" s="38"/>
      <c r="J101" s="36"/>
      <c r="K101" s="37" t="str">
        <f t="shared" si="5"/>
        <v/>
      </c>
      <c r="L101" s="37"/>
      <c r="M101" s="4" t="str">
        <f t="shared" si="7"/>
        <v/>
      </c>
      <c r="N101" s="36"/>
      <c r="O101" s="5"/>
      <c r="P101" s="38"/>
      <c r="Q101" s="38"/>
      <c r="R101" s="41" t="str">
        <f t="shared" si="8"/>
        <v/>
      </c>
      <c r="S101" s="41"/>
      <c r="T101" s="42" t="str">
        <f t="shared" si="9"/>
        <v/>
      </c>
      <c r="U101" s="42"/>
    </row>
    <row r="102" spans="2:21" ht="15">
      <c r="B102" s="36">
        <v>94</v>
      </c>
      <c r="C102" s="37" t="str">
        <f t="shared" si="6"/>
        <v/>
      </c>
      <c r="D102" s="37"/>
      <c r="E102" s="36"/>
      <c r="F102" s="5"/>
      <c r="G102" s="36" t="s">
        <v>45</v>
      </c>
      <c r="H102" s="38"/>
      <c r="I102" s="38"/>
      <c r="J102" s="36"/>
      <c r="K102" s="37" t="str">
        <f t="shared" si="5"/>
        <v/>
      </c>
      <c r="L102" s="37"/>
      <c r="M102" s="4" t="str">
        <f t="shared" si="7"/>
        <v/>
      </c>
      <c r="N102" s="36"/>
      <c r="O102" s="5"/>
      <c r="P102" s="38"/>
      <c r="Q102" s="38"/>
      <c r="R102" s="41" t="str">
        <f t="shared" si="8"/>
        <v/>
      </c>
      <c r="S102" s="41"/>
      <c r="T102" s="42" t="str">
        <f t="shared" si="9"/>
        <v/>
      </c>
      <c r="U102" s="42"/>
    </row>
    <row r="103" spans="2:21" ht="15">
      <c r="B103" s="36">
        <v>95</v>
      </c>
      <c r="C103" s="37" t="str">
        <f t="shared" si="6"/>
        <v/>
      </c>
      <c r="D103" s="37"/>
      <c r="E103" s="36"/>
      <c r="F103" s="5"/>
      <c r="G103" s="36" t="s">
        <v>45</v>
      </c>
      <c r="H103" s="38"/>
      <c r="I103" s="38"/>
      <c r="J103" s="36"/>
      <c r="K103" s="37" t="str">
        <f t="shared" si="5"/>
        <v/>
      </c>
      <c r="L103" s="37"/>
      <c r="M103" s="4" t="str">
        <f t="shared" si="7"/>
        <v/>
      </c>
      <c r="N103" s="36"/>
      <c r="O103" s="5"/>
      <c r="P103" s="38"/>
      <c r="Q103" s="38"/>
      <c r="R103" s="41" t="str">
        <f t="shared" si="8"/>
        <v/>
      </c>
      <c r="S103" s="41"/>
      <c r="T103" s="42" t="str">
        <f t="shared" si="9"/>
        <v/>
      </c>
      <c r="U103" s="42"/>
    </row>
    <row r="104" spans="2:21" ht="15">
      <c r="B104" s="36">
        <v>96</v>
      </c>
      <c r="C104" s="37" t="str">
        <f t="shared" si="6"/>
        <v/>
      </c>
      <c r="D104" s="37"/>
      <c r="E104" s="36"/>
      <c r="F104" s="5"/>
      <c r="G104" s="36" t="s">
        <v>44</v>
      </c>
      <c r="H104" s="38"/>
      <c r="I104" s="38"/>
      <c r="J104" s="36"/>
      <c r="K104" s="37" t="str">
        <f t="shared" si="5"/>
        <v/>
      </c>
      <c r="L104" s="37"/>
      <c r="M104" s="4" t="str">
        <f t="shared" si="7"/>
        <v/>
      </c>
      <c r="N104" s="36"/>
      <c r="O104" s="5"/>
      <c r="P104" s="38"/>
      <c r="Q104" s="38"/>
      <c r="R104" s="41" t="str">
        <f t="shared" si="8"/>
        <v/>
      </c>
      <c r="S104" s="41"/>
      <c r="T104" s="42" t="str">
        <f t="shared" si="9"/>
        <v/>
      </c>
      <c r="U104" s="42"/>
    </row>
    <row r="105" spans="2:21" ht="15">
      <c r="B105" s="36">
        <v>97</v>
      </c>
      <c r="C105" s="37" t="str">
        <f t="shared" si="6"/>
        <v/>
      </c>
      <c r="D105" s="37"/>
      <c r="E105" s="36"/>
      <c r="F105" s="5"/>
      <c r="G105" s="36" t="s">
        <v>45</v>
      </c>
      <c r="H105" s="38"/>
      <c r="I105" s="38"/>
      <c r="J105" s="36"/>
      <c r="K105" s="37" t="str">
        <f t="shared" si="5"/>
        <v/>
      </c>
      <c r="L105" s="37"/>
      <c r="M105" s="4" t="str">
        <f t="shared" si="7"/>
        <v/>
      </c>
      <c r="N105" s="36"/>
      <c r="O105" s="5"/>
      <c r="P105" s="38"/>
      <c r="Q105" s="38"/>
      <c r="R105" s="41" t="str">
        <f t="shared" si="8"/>
        <v/>
      </c>
      <c r="S105" s="41"/>
      <c r="T105" s="42" t="str">
        <f t="shared" si="9"/>
        <v/>
      </c>
      <c r="U105" s="42"/>
    </row>
    <row r="106" spans="2:21" ht="15">
      <c r="B106" s="36">
        <v>98</v>
      </c>
      <c r="C106" s="37" t="str">
        <f t="shared" si="6"/>
        <v/>
      </c>
      <c r="D106" s="37"/>
      <c r="E106" s="36"/>
      <c r="F106" s="5"/>
      <c r="G106" s="36" t="s">
        <v>44</v>
      </c>
      <c r="H106" s="38"/>
      <c r="I106" s="38"/>
      <c r="J106" s="36"/>
      <c r="K106" s="37" t="str">
        <f t="shared" si="5"/>
        <v/>
      </c>
      <c r="L106" s="37"/>
      <c r="M106" s="4" t="str">
        <f t="shared" si="7"/>
        <v/>
      </c>
      <c r="N106" s="36"/>
      <c r="O106" s="5"/>
      <c r="P106" s="38"/>
      <c r="Q106" s="38"/>
      <c r="R106" s="41" t="str">
        <f t="shared" si="8"/>
        <v/>
      </c>
      <c r="S106" s="41"/>
      <c r="T106" s="42" t="str">
        <f t="shared" si="9"/>
        <v/>
      </c>
      <c r="U106" s="42"/>
    </row>
    <row r="107" spans="2:21" ht="15">
      <c r="B107" s="36">
        <v>99</v>
      </c>
      <c r="C107" s="37" t="str">
        <f t="shared" si="6"/>
        <v/>
      </c>
      <c r="D107" s="37"/>
      <c r="E107" s="36"/>
      <c r="F107" s="5"/>
      <c r="G107" s="36" t="s">
        <v>44</v>
      </c>
      <c r="H107" s="38"/>
      <c r="I107" s="38"/>
      <c r="J107" s="36"/>
      <c r="K107" s="37" t="str">
        <f t="shared" si="5"/>
        <v/>
      </c>
      <c r="L107" s="37"/>
      <c r="M107" s="4" t="str">
        <f t="shared" si="7"/>
        <v/>
      </c>
      <c r="N107" s="36"/>
      <c r="O107" s="5"/>
      <c r="P107" s="38"/>
      <c r="Q107" s="38"/>
      <c r="R107" s="41" t="str">
        <f t="shared" si="8"/>
        <v/>
      </c>
      <c r="S107" s="41"/>
      <c r="T107" s="42" t="str">
        <f t="shared" si="9"/>
        <v/>
      </c>
      <c r="U107" s="42"/>
    </row>
    <row r="108" spans="2:21" ht="15">
      <c r="B108" s="36">
        <v>100</v>
      </c>
      <c r="C108" s="37" t="str">
        <f t="shared" si="6"/>
        <v/>
      </c>
      <c r="D108" s="37"/>
      <c r="E108" s="36"/>
      <c r="F108" s="5"/>
      <c r="G108" s="36" t="s">
        <v>45</v>
      </c>
      <c r="H108" s="38"/>
      <c r="I108" s="38"/>
      <c r="J108" s="36"/>
      <c r="K108" s="37" t="str">
        <f t="shared" si="5"/>
        <v/>
      </c>
      <c r="L108" s="37"/>
      <c r="M108" s="4" t="str">
        <f t="shared" si="7"/>
        <v/>
      </c>
      <c r="N108" s="36"/>
      <c r="O108" s="5"/>
      <c r="P108" s="38"/>
      <c r="Q108" s="38"/>
      <c r="R108" s="41" t="str">
        <f t="shared" si="8"/>
        <v/>
      </c>
      <c r="S108" s="41"/>
      <c r="T108" s="42" t="str">
        <f t="shared" si="9"/>
        <v/>
      </c>
      <c r="U108" s="42"/>
    </row>
    <row r="109" spans="2:21">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
  <cp:revision/>
  <dcterms:created xsi:type="dcterms:W3CDTF">2013-10-09T23:04:08Z</dcterms:created>
  <dcterms:modified xsi:type="dcterms:W3CDTF">2019-06-25T23:16:21Z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