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 firstSheet="1" activeTab="6"/>
  </bookViews>
  <sheets>
    <sheet name="定数" sheetId="29" state="hidden" r:id="rId1"/>
    <sheet name="検証　1H足　FIB1.27" sheetId="33" r:id="rId2"/>
    <sheet name="検証　1H足　FIB1.5" sheetId="32" r:id="rId3"/>
    <sheet name="検証　1H足　FIB2.0" sheetId="31" r:id="rId4"/>
    <sheet name="画像" sheetId="40" r:id="rId5"/>
    <sheet name="マイルール" sheetId="9" state="hidden" r:id="rId6"/>
    <sheet name="気づき" sheetId="39" r:id="rId7"/>
    <sheet name="検証終了通貨" sheetId="10" r:id="rId8"/>
    <sheet name="テンプレ" sheetId="17" state="hidden" r:id="rId9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9" i="33"/>
  <c r="X108"/>
  <c r="V108"/>
  <c r="Y108" s="1"/>
  <c r="X107"/>
  <c r="V107"/>
  <c r="Y107" s="1"/>
  <c r="X106"/>
  <c r="V106"/>
  <c r="X105"/>
  <c r="V105"/>
  <c r="Y105" s="1"/>
  <c r="X104"/>
  <c r="V104"/>
  <c r="Y104" s="1"/>
  <c r="X103"/>
  <c r="V103"/>
  <c r="Y103" s="1"/>
  <c r="X102"/>
  <c r="V102"/>
  <c r="Y102" s="1"/>
  <c r="X101"/>
  <c r="V101"/>
  <c r="X100"/>
  <c r="V100"/>
  <c r="X99"/>
  <c r="V99"/>
  <c r="X98"/>
  <c r="V98"/>
  <c r="X97"/>
  <c r="V97"/>
  <c r="X96"/>
  <c r="V96"/>
  <c r="X95"/>
  <c r="V95"/>
  <c r="X94"/>
  <c r="V94"/>
  <c r="X93"/>
  <c r="V93"/>
  <c r="X92"/>
  <c r="V92"/>
  <c r="X91"/>
  <c r="V91"/>
  <c r="X90"/>
  <c r="V90"/>
  <c r="X89"/>
  <c r="V89"/>
  <c r="X88"/>
  <c r="V88"/>
  <c r="X87"/>
  <c r="V87"/>
  <c r="X86"/>
  <c r="V86"/>
  <c r="X85"/>
  <c r="V85"/>
  <c r="X84"/>
  <c r="V84"/>
  <c r="X83"/>
  <c r="V83"/>
  <c r="X82"/>
  <c r="V82"/>
  <c r="X81"/>
  <c r="V81"/>
  <c r="X80"/>
  <c r="V80"/>
  <c r="X79"/>
  <c r="V79"/>
  <c r="X78"/>
  <c r="V78"/>
  <c r="X77"/>
  <c r="V77"/>
  <c r="X76"/>
  <c r="V76"/>
  <c r="X75"/>
  <c r="V75"/>
  <c r="X74"/>
  <c r="V74"/>
  <c r="X73"/>
  <c r="V73"/>
  <c r="X72"/>
  <c r="V72"/>
  <c r="X71"/>
  <c r="V71"/>
  <c r="X70"/>
  <c r="V70"/>
  <c r="X69"/>
  <c r="V69"/>
  <c r="X68"/>
  <c r="V68"/>
  <c r="X67"/>
  <c r="V67"/>
  <c r="X66"/>
  <c r="V66"/>
  <c r="X65"/>
  <c r="V65"/>
  <c r="X64"/>
  <c r="V64"/>
  <c r="X63"/>
  <c r="V63"/>
  <c r="X62"/>
  <c r="V62"/>
  <c r="X61"/>
  <c r="V61"/>
  <c r="X60"/>
  <c r="V60"/>
  <c r="X59"/>
  <c r="V59"/>
  <c r="X58"/>
  <c r="V58"/>
  <c r="X57"/>
  <c r="V57"/>
  <c r="X56"/>
  <c r="V56"/>
  <c r="X55"/>
  <c r="V55"/>
  <c r="X54"/>
  <c r="V54"/>
  <c r="X53"/>
  <c r="V53"/>
  <c r="X52"/>
  <c r="V52"/>
  <c r="X51"/>
  <c r="V51"/>
  <c r="X50"/>
  <c r="V50"/>
  <c r="X49"/>
  <c r="V49"/>
  <c r="X48"/>
  <c r="V48"/>
  <c r="X47"/>
  <c r="V47"/>
  <c r="X46"/>
  <c r="V46"/>
  <c r="X45"/>
  <c r="V45"/>
  <c r="X44"/>
  <c r="V44"/>
  <c r="X43"/>
  <c r="V43"/>
  <c r="X42"/>
  <c r="V42"/>
  <c r="X41"/>
  <c r="V41"/>
  <c r="X40"/>
  <c r="V40"/>
  <c r="X39"/>
  <c r="V39"/>
  <c r="X38"/>
  <c r="V38"/>
  <c r="X37"/>
  <c r="V37"/>
  <c r="X36"/>
  <c r="V36"/>
  <c r="X35"/>
  <c r="V35"/>
  <c r="X34"/>
  <c r="V34"/>
  <c r="X33"/>
  <c r="V33"/>
  <c r="X32"/>
  <c r="V32"/>
  <c r="X31"/>
  <c r="V31"/>
  <c r="X30"/>
  <c r="V30"/>
  <c r="X29"/>
  <c r="V29"/>
  <c r="X28"/>
  <c r="V28"/>
  <c r="X27"/>
  <c r="V27"/>
  <c r="X26"/>
  <c r="V26"/>
  <c r="X25"/>
  <c r="V25"/>
  <c r="X24"/>
  <c r="V24"/>
  <c r="X23"/>
  <c r="V23"/>
  <c r="V22"/>
  <c r="V21"/>
  <c r="V20"/>
  <c r="V19"/>
  <c r="V18"/>
  <c r="V17"/>
  <c r="X17" s="1"/>
  <c r="V16"/>
  <c r="V15"/>
  <c r="V14"/>
  <c r="V13"/>
  <c r="V12"/>
  <c r="V11"/>
  <c r="X11" s="1"/>
  <c r="V10"/>
  <c r="V9"/>
  <c r="Y9" s="1"/>
  <c r="C9"/>
  <c r="L9"/>
  <c r="N9" s="1"/>
  <c r="X108" i="32"/>
  <c r="V108"/>
  <c r="Y108" s="1"/>
  <c r="X107"/>
  <c r="V107"/>
  <c r="Y107" s="1"/>
  <c r="X106"/>
  <c r="V106"/>
  <c r="X105"/>
  <c r="V105"/>
  <c r="X104"/>
  <c r="V104"/>
  <c r="Y104" s="1"/>
  <c r="X103"/>
  <c r="V103"/>
  <c r="Y103" s="1"/>
  <c r="X102"/>
  <c r="V102"/>
  <c r="Y102" s="1"/>
  <c r="X101"/>
  <c r="V101"/>
  <c r="X100"/>
  <c r="V100"/>
  <c r="X99"/>
  <c r="V99"/>
  <c r="X98"/>
  <c r="V98"/>
  <c r="X97"/>
  <c r="V97"/>
  <c r="X96"/>
  <c r="V96"/>
  <c r="X95"/>
  <c r="V95"/>
  <c r="X94"/>
  <c r="V94"/>
  <c r="X93"/>
  <c r="V93"/>
  <c r="X92"/>
  <c r="V92"/>
  <c r="X91"/>
  <c r="V91"/>
  <c r="X90"/>
  <c r="V90"/>
  <c r="X89"/>
  <c r="V89"/>
  <c r="X88"/>
  <c r="V88"/>
  <c r="X87"/>
  <c r="V87"/>
  <c r="X86"/>
  <c r="V86"/>
  <c r="X85"/>
  <c r="V85"/>
  <c r="X84"/>
  <c r="V84"/>
  <c r="X83"/>
  <c r="V83"/>
  <c r="X82"/>
  <c r="V82"/>
  <c r="X81"/>
  <c r="V81"/>
  <c r="X80"/>
  <c r="V80"/>
  <c r="X79"/>
  <c r="V79"/>
  <c r="X78"/>
  <c r="V78"/>
  <c r="X77"/>
  <c r="V77"/>
  <c r="X76"/>
  <c r="V76"/>
  <c r="X75"/>
  <c r="V75"/>
  <c r="X74"/>
  <c r="V74"/>
  <c r="X73"/>
  <c r="V73"/>
  <c r="X72"/>
  <c r="V72"/>
  <c r="X71"/>
  <c r="V71"/>
  <c r="X70"/>
  <c r="V70"/>
  <c r="X69"/>
  <c r="V69"/>
  <c r="X68"/>
  <c r="V68"/>
  <c r="X67"/>
  <c r="V67"/>
  <c r="X66"/>
  <c r="V66"/>
  <c r="X65"/>
  <c r="V65"/>
  <c r="X64"/>
  <c r="V64"/>
  <c r="X63"/>
  <c r="V63"/>
  <c r="X62"/>
  <c r="V62"/>
  <c r="X61"/>
  <c r="V61"/>
  <c r="X60"/>
  <c r="V60"/>
  <c r="X59"/>
  <c r="V59"/>
  <c r="X58"/>
  <c r="V58"/>
  <c r="X57"/>
  <c r="V57"/>
  <c r="X56"/>
  <c r="V56"/>
  <c r="X55"/>
  <c r="V55"/>
  <c r="X54"/>
  <c r="V54"/>
  <c r="X53"/>
  <c r="V53"/>
  <c r="X52"/>
  <c r="V52"/>
  <c r="X51"/>
  <c r="V51"/>
  <c r="X50"/>
  <c r="V50"/>
  <c r="X49"/>
  <c r="V49"/>
  <c r="X48"/>
  <c r="V48"/>
  <c r="X47"/>
  <c r="V47"/>
  <c r="X46"/>
  <c r="V46"/>
  <c r="X45"/>
  <c r="V45"/>
  <c r="X44"/>
  <c r="V44"/>
  <c r="X43"/>
  <c r="V43"/>
  <c r="X42"/>
  <c r="V42"/>
  <c r="X41"/>
  <c r="V41"/>
  <c r="X40"/>
  <c r="V40"/>
  <c r="X39"/>
  <c r="V39"/>
  <c r="X38"/>
  <c r="V38"/>
  <c r="X37"/>
  <c r="V37"/>
  <c r="X36"/>
  <c r="V36"/>
  <c r="X35"/>
  <c r="V35"/>
  <c r="X34"/>
  <c r="V34"/>
  <c r="X33"/>
  <c r="V33"/>
  <c r="X32"/>
  <c r="V32"/>
  <c r="X31"/>
  <c r="V31"/>
  <c r="X30"/>
  <c r="V30"/>
  <c r="X29"/>
  <c r="V29"/>
  <c r="X28"/>
  <c r="V28"/>
  <c r="X27"/>
  <c r="V27"/>
  <c r="X26"/>
  <c r="V26"/>
  <c r="X25"/>
  <c r="V25"/>
  <c r="X24"/>
  <c r="V24"/>
  <c r="X23"/>
  <c r="V23"/>
  <c r="V22"/>
  <c r="V21"/>
  <c r="V20"/>
  <c r="V19"/>
  <c r="V18"/>
  <c r="V17"/>
  <c r="V16"/>
  <c r="V15"/>
  <c r="V14"/>
  <c r="V13"/>
  <c r="V12"/>
  <c r="V11"/>
  <c r="V10"/>
  <c r="V9"/>
  <c r="X9" s="1"/>
  <c r="C9"/>
  <c r="L9" s="1"/>
  <c r="N9" s="1"/>
  <c r="X108" i="31"/>
  <c r="V108"/>
  <c r="Y108" s="1"/>
  <c r="X107"/>
  <c r="V107"/>
  <c r="Y107" s="1"/>
  <c r="X106"/>
  <c r="V106"/>
  <c r="X105"/>
  <c r="V105"/>
  <c r="X104"/>
  <c r="V104"/>
  <c r="Y104" s="1"/>
  <c r="X103"/>
  <c r="V103"/>
  <c r="Y103" s="1"/>
  <c r="X102"/>
  <c r="V102"/>
  <c r="Y102" s="1"/>
  <c r="X101"/>
  <c r="V101"/>
  <c r="X100"/>
  <c r="V100"/>
  <c r="X99"/>
  <c r="V99"/>
  <c r="X98"/>
  <c r="V98"/>
  <c r="X97"/>
  <c r="V97"/>
  <c r="X96"/>
  <c r="V96"/>
  <c r="X95"/>
  <c r="V95"/>
  <c r="X94"/>
  <c r="V94"/>
  <c r="X93"/>
  <c r="V93"/>
  <c r="X92"/>
  <c r="V92"/>
  <c r="X91"/>
  <c r="V91"/>
  <c r="X90"/>
  <c r="V90"/>
  <c r="X89"/>
  <c r="V89"/>
  <c r="X88"/>
  <c r="V88"/>
  <c r="X87"/>
  <c r="V87"/>
  <c r="X86"/>
  <c r="V86"/>
  <c r="X85"/>
  <c r="V85"/>
  <c r="X84"/>
  <c r="V84"/>
  <c r="X83"/>
  <c r="V83"/>
  <c r="X82"/>
  <c r="V82"/>
  <c r="X81"/>
  <c r="V81"/>
  <c r="X80"/>
  <c r="V80"/>
  <c r="X79"/>
  <c r="V79"/>
  <c r="X78"/>
  <c r="V78"/>
  <c r="X77"/>
  <c r="V77"/>
  <c r="X76"/>
  <c r="V76"/>
  <c r="X75"/>
  <c r="V75"/>
  <c r="X74"/>
  <c r="V74"/>
  <c r="X73"/>
  <c r="V73"/>
  <c r="X72"/>
  <c r="V72"/>
  <c r="X71"/>
  <c r="V71"/>
  <c r="X70"/>
  <c r="V70"/>
  <c r="X69"/>
  <c r="V69"/>
  <c r="X68"/>
  <c r="V68"/>
  <c r="X67"/>
  <c r="V67"/>
  <c r="X66"/>
  <c r="V66"/>
  <c r="X65"/>
  <c r="V65"/>
  <c r="X64"/>
  <c r="V64"/>
  <c r="X63"/>
  <c r="V63"/>
  <c r="X62"/>
  <c r="V62"/>
  <c r="X61"/>
  <c r="V61"/>
  <c r="X60"/>
  <c r="V60"/>
  <c r="X59"/>
  <c r="V59"/>
  <c r="X58"/>
  <c r="V58"/>
  <c r="X57"/>
  <c r="V57"/>
  <c r="X56"/>
  <c r="V56"/>
  <c r="X55"/>
  <c r="V55"/>
  <c r="X54"/>
  <c r="V54"/>
  <c r="X53"/>
  <c r="V53"/>
  <c r="X52"/>
  <c r="V52"/>
  <c r="X51"/>
  <c r="V51"/>
  <c r="X50"/>
  <c r="V50"/>
  <c r="X49"/>
  <c r="V49"/>
  <c r="X48"/>
  <c r="V48"/>
  <c r="X47"/>
  <c r="V47"/>
  <c r="X46"/>
  <c r="V46"/>
  <c r="X45"/>
  <c r="V45"/>
  <c r="X44"/>
  <c r="V44"/>
  <c r="X43"/>
  <c r="V43"/>
  <c r="X42"/>
  <c r="V42"/>
  <c r="X41"/>
  <c r="V41"/>
  <c r="X40"/>
  <c r="V40"/>
  <c r="X39"/>
  <c r="V39"/>
  <c r="X38"/>
  <c r="V38"/>
  <c r="X37"/>
  <c r="V37"/>
  <c r="X36"/>
  <c r="V36"/>
  <c r="X35"/>
  <c r="V35"/>
  <c r="X34"/>
  <c r="V34"/>
  <c r="X33"/>
  <c r="V33"/>
  <c r="X32"/>
  <c r="V32"/>
  <c r="X31"/>
  <c r="V31"/>
  <c r="X30"/>
  <c r="V30"/>
  <c r="X29"/>
  <c r="V29"/>
  <c r="X28"/>
  <c r="V28"/>
  <c r="X27"/>
  <c r="V27"/>
  <c r="X26"/>
  <c r="V26"/>
  <c r="X25"/>
  <c r="V25"/>
  <c r="X24"/>
  <c r="V24"/>
  <c r="X23"/>
  <c r="V23"/>
  <c r="V22"/>
  <c r="V21"/>
  <c r="V20"/>
  <c r="V19"/>
  <c r="X19" s="1"/>
  <c r="V18"/>
  <c r="V17"/>
  <c r="V16"/>
  <c r="V15"/>
  <c r="V14"/>
  <c r="V13"/>
  <c r="V12"/>
  <c r="V11"/>
  <c r="V10"/>
  <c r="V9"/>
  <c r="L9"/>
  <c r="N9" s="1"/>
  <c r="C9"/>
  <c r="R10" i="17"/>
  <c r="C11" s="1"/>
  <c r="T10"/>
  <c r="R11"/>
  <c r="C12"/>
  <c r="T11"/>
  <c r="R12"/>
  <c r="C13" s="1"/>
  <c r="T12"/>
  <c r="R13"/>
  <c r="C14" s="1"/>
  <c r="T13"/>
  <c r="R14"/>
  <c r="T14"/>
  <c r="R15"/>
  <c r="C16" s="1"/>
  <c r="T15"/>
  <c r="R16"/>
  <c r="C17"/>
  <c r="T16"/>
  <c r="R17"/>
  <c r="C18" s="1"/>
  <c r="T17"/>
  <c r="R18"/>
  <c r="T18"/>
  <c r="R19"/>
  <c r="C20" s="1"/>
  <c r="T19"/>
  <c r="R20"/>
  <c r="C21" s="1"/>
  <c r="T20"/>
  <c r="R21"/>
  <c r="T21"/>
  <c r="R22"/>
  <c r="C23" s="1"/>
  <c r="T22"/>
  <c r="R23"/>
  <c r="T23"/>
  <c r="R24"/>
  <c r="C25" s="1"/>
  <c r="T24"/>
  <c r="R25"/>
  <c r="T25"/>
  <c r="R26"/>
  <c r="C27" s="1"/>
  <c r="T26"/>
  <c r="R27"/>
  <c r="T27"/>
  <c r="R28"/>
  <c r="C29" s="1"/>
  <c r="T28"/>
  <c r="R29"/>
  <c r="C30" s="1"/>
  <c r="T29"/>
  <c r="R30"/>
  <c r="T30"/>
  <c r="R31"/>
  <c r="C32" s="1"/>
  <c r="T31"/>
  <c r="R32"/>
  <c r="C33"/>
  <c r="T32"/>
  <c r="R33"/>
  <c r="C34" s="1"/>
  <c r="T33"/>
  <c r="R34"/>
  <c r="T34"/>
  <c r="R35"/>
  <c r="C36" s="1"/>
  <c r="T35"/>
  <c r="R36"/>
  <c r="C37" s="1"/>
  <c r="T36"/>
  <c r="R37"/>
  <c r="T37"/>
  <c r="R38"/>
  <c r="C39" s="1"/>
  <c r="T38"/>
  <c r="R39"/>
  <c r="T39"/>
  <c r="R40"/>
  <c r="C41" s="1"/>
  <c r="T40"/>
  <c r="R41"/>
  <c r="T41"/>
  <c r="R42"/>
  <c r="C43" s="1"/>
  <c r="T42"/>
  <c r="R43"/>
  <c r="T43"/>
  <c r="R44"/>
  <c r="C45" s="1"/>
  <c r="T44"/>
  <c r="R45"/>
  <c r="C46" s="1"/>
  <c r="T45"/>
  <c r="R46"/>
  <c r="T46"/>
  <c r="R47"/>
  <c r="C48" s="1"/>
  <c r="T47"/>
  <c r="R48"/>
  <c r="C49"/>
  <c r="T48"/>
  <c r="R49"/>
  <c r="C50" s="1"/>
  <c r="T49"/>
  <c r="R50"/>
  <c r="T50"/>
  <c r="R51"/>
  <c r="C52" s="1"/>
  <c r="T51"/>
  <c r="R52"/>
  <c r="C53"/>
  <c r="T52"/>
  <c r="R53"/>
  <c r="T53"/>
  <c r="R54"/>
  <c r="C55" s="1"/>
  <c r="T54"/>
  <c r="R55"/>
  <c r="T55"/>
  <c r="R56"/>
  <c r="C57" s="1"/>
  <c r="T56"/>
  <c r="R57"/>
  <c r="T57"/>
  <c r="R58"/>
  <c r="C59" s="1"/>
  <c r="T58"/>
  <c r="R59"/>
  <c r="T59"/>
  <c r="R60"/>
  <c r="C61" s="1"/>
  <c r="T60"/>
  <c r="R61"/>
  <c r="C62" s="1"/>
  <c r="T61"/>
  <c r="R62"/>
  <c r="T62"/>
  <c r="R63"/>
  <c r="C64" s="1"/>
  <c r="T63"/>
  <c r="R64"/>
  <c r="C65" s="1"/>
  <c r="T64"/>
  <c r="R65"/>
  <c r="C66" s="1"/>
  <c r="T65"/>
  <c r="R66"/>
  <c r="T66"/>
  <c r="R67"/>
  <c r="C68" s="1"/>
  <c r="T67"/>
  <c r="R68"/>
  <c r="C69" s="1"/>
  <c r="T68"/>
  <c r="R69"/>
  <c r="T69"/>
  <c r="R70"/>
  <c r="C71" s="1"/>
  <c r="T70"/>
  <c r="R71"/>
  <c r="C72" s="1"/>
  <c r="T71"/>
  <c r="R72"/>
  <c r="C73" s="1"/>
  <c r="T72"/>
  <c r="R73"/>
  <c r="T73"/>
  <c r="R74"/>
  <c r="C75" s="1"/>
  <c r="T74"/>
  <c r="R75"/>
  <c r="C76" s="1"/>
  <c r="T75"/>
  <c r="R76"/>
  <c r="C77" s="1"/>
  <c r="T76"/>
  <c r="R77"/>
  <c r="C78" s="1"/>
  <c r="T77"/>
  <c r="R78"/>
  <c r="C79" s="1"/>
  <c r="T78"/>
  <c r="R79"/>
  <c r="C80" s="1"/>
  <c r="T79"/>
  <c r="R80"/>
  <c r="C81" s="1"/>
  <c r="T80"/>
  <c r="R81"/>
  <c r="T81"/>
  <c r="R82"/>
  <c r="C83" s="1"/>
  <c r="T82"/>
  <c r="R83"/>
  <c r="C84"/>
  <c r="T83"/>
  <c r="R84"/>
  <c r="C85" s="1"/>
  <c r="T84"/>
  <c r="R85"/>
  <c r="C86" s="1"/>
  <c r="T85"/>
  <c r="R86"/>
  <c r="T86"/>
  <c r="R87"/>
  <c r="C88" s="1"/>
  <c r="T87"/>
  <c r="R88"/>
  <c r="C89" s="1"/>
  <c r="T88"/>
  <c r="R89"/>
  <c r="C90" s="1"/>
  <c r="T89"/>
  <c r="R90"/>
  <c r="C91" s="1"/>
  <c r="T90"/>
  <c r="R91"/>
  <c r="C92"/>
  <c r="T91"/>
  <c r="R92"/>
  <c r="C93"/>
  <c r="T92"/>
  <c r="R93"/>
  <c r="C94" s="1"/>
  <c r="T93"/>
  <c r="R94"/>
  <c r="T94"/>
  <c r="R95"/>
  <c r="C96" s="1"/>
  <c r="T95"/>
  <c r="R96"/>
  <c r="C97" s="1"/>
  <c r="T96"/>
  <c r="R97"/>
  <c r="T97"/>
  <c r="R98"/>
  <c r="C99" s="1"/>
  <c r="T98"/>
  <c r="R99"/>
  <c r="C100"/>
  <c r="T99"/>
  <c r="R100"/>
  <c r="C101"/>
  <c r="T100"/>
  <c r="R101"/>
  <c r="C102" s="1"/>
  <c r="T101"/>
  <c r="R102"/>
  <c r="T102"/>
  <c r="R103"/>
  <c r="C104" s="1"/>
  <c r="T103"/>
  <c r="R104"/>
  <c r="C105" s="1"/>
  <c r="T104"/>
  <c r="R105"/>
  <c r="T105"/>
  <c r="R106"/>
  <c r="C107" s="1"/>
  <c r="T106"/>
  <c r="R107"/>
  <c r="C108" s="1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K106"/>
  <c r="C106"/>
  <c r="K105"/>
  <c r="K104"/>
  <c r="K103"/>
  <c r="C103"/>
  <c r="K102"/>
  <c r="K101"/>
  <c r="K100"/>
  <c r="K99"/>
  <c r="K98"/>
  <c r="C98"/>
  <c r="K97"/>
  <c r="K96"/>
  <c r="K95"/>
  <c r="C95"/>
  <c r="K94"/>
  <c r="K93"/>
  <c r="K92"/>
  <c r="K91"/>
  <c r="K90"/>
  <c r="K89"/>
  <c r="K88"/>
  <c r="K87"/>
  <c r="C87"/>
  <c r="K86"/>
  <c r="K85"/>
  <c r="K84"/>
  <c r="K83"/>
  <c r="K82"/>
  <c r="C82"/>
  <c r="K81"/>
  <c r="K80"/>
  <c r="K79"/>
  <c r="K78"/>
  <c r="K77"/>
  <c r="K76"/>
  <c r="K75"/>
  <c r="K74"/>
  <c r="C74"/>
  <c r="K73"/>
  <c r="K72"/>
  <c r="K71"/>
  <c r="K70"/>
  <c r="C70"/>
  <c r="K69"/>
  <c r="K68"/>
  <c r="K67"/>
  <c r="C67"/>
  <c r="K66"/>
  <c r="K65"/>
  <c r="K64"/>
  <c r="K63"/>
  <c r="C63"/>
  <c r="K62"/>
  <c r="K61"/>
  <c r="K60"/>
  <c r="C60"/>
  <c r="K59"/>
  <c r="K58"/>
  <c r="C58"/>
  <c r="K57"/>
  <c r="K56"/>
  <c r="C56"/>
  <c r="K55"/>
  <c r="K54"/>
  <c r="C54"/>
  <c r="K53"/>
  <c r="K52"/>
  <c r="K51"/>
  <c r="C51"/>
  <c r="K50"/>
  <c r="K49"/>
  <c r="K48"/>
  <c r="K47"/>
  <c r="C47"/>
  <c r="K46"/>
  <c r="K45"/>
  <c r="K44"/>
  <c r="C44"/>
  <c r="K43"/>
  <c r="K42"/>
  <c r="C42"/>
  <c r="K41"/>
  <c r="K40"/>
  <c r="C40"/>
  <c r="K39"/>
  <c r="K38"/>
  <c r="C38"/>
  <c r="K37"/>
  <c r="K36"/>
  <c r="K35"/>
  <c r="C35"/>
  <c r="K34"/>
  <c r="K33"/>
  <c r="K32"/>
  <c r="K31"/>
  <c r="C31"/>
  <c r="K30"/>
  <c r="K29"/>
  <c r="K28"/>
  <c r="C28"/>
  <c r="K27"/>
  <c r="K26"/>
  <c r="C26"/>
  <c r="K25"/>
  <c r="K24"/>
  <c r="C24"/>
  <c r="K23"/>
  <c r="K22"/>
  <c r="C22"/>
  <c r="K21"/>
  <c r="K20"/>
  <c r="K19"/>
  <c r="C19"/>
  <c r="K18"/>
  <c r="K17"/>
  <c r="K16"/>
  <c r="K15"/>
  <c r="C15"/>
  <c r="K14"/>
  <c r="K13"/>
  <c r="K12"/>
  <c r="K11"/>
  <c r="K10"/>
  <c r="K9"/>
  <c r="M9"/>
  <c r="R9" s="1"/>
  <c r="L2"/>
  <c r="X19" i="33"/>
  <c r="Y106" l="1"/>
  <c r="Y105" i="32"/>
  <c r="Y106" s="1"/>
  <c r="Y105" i="31"/>
  <c r="Y106" s="1"/>
  <c r="X14" i="33"/>
  <c r="X13"/>
  <c r="X20"/>
  <c r="T9"/>
  <c r="C10" s="1"/>
  <c r="Z10" s="1"/>
  <c r="Y10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X12"/>
  <c r="X9"/>
  <c r="X10" s="1"/>
  <c r="Y9" i="32"/>
  <c r="T9" i="31"/>
  <c r="C10" s="1"/>
  <c r="L10" s="1"/>
  <c r="N10" s="1"/>
  <c r="T10" s="1"/>
  <c r="C11" s="1"/>
  <c r="X15" i="33"/>
  <c r="X16" s="1"/>
  <c r="X21"/>
  <c r="X20" i="31"/>
  <c r="X21" s="1"/>
  <c r="X22" s="1"/>
  <c r="X17"/>
  <c r="X18" s="1"/>
  <c r="X10" i="32"/>
  <c r="X11" s="1"/>
  <c r="X12" s="1"/>
  <c r="X13" s="1"/>
  <c r="X14" s="1"/>
  <c r="X15" s="1"/>
  <c r="X16" s="1"/>
  <c r="X17" s="1"/>
  <c r="X18" s="1"/>
  <c r="X19" s="1"/>
  <c r="X18" i="33"/>
  <c r="I4"/>
  <c r="Y9" i="3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Y101" s="1"/>
  <c r="X22" i="33"/>
  <c r="T9" i="32"/>
  <c r="C10" s="1"/>
  <c r="Z10" s="1"/>
  <c r="I4"/>
  <c r="X9" i="31"/>
  <c r="X10" s="1"/>
  <c r="X11" s="1"/>
  <c r="X12" s="1"/>
  <c r="X13" s="1"/>
  <c r="X14" s="1"/>
  <c r="X15" s="1"/>
  <c r="X16" s="1"/>
  <c r="Y10" i="32"/>
  <c r="Y11" s="1"/>
  <c r="Y12" s="1"/>
  <c r="D4" i="17"/>
  <c r="C5"/>
  <c r="I5" s="1"/>
  <c r="G5"/>
  <c r="E5"/>
  <c r="C10"/>
  <c r="T9"/>
  <c r="H4" s="1"/>
  <c r="I4" i="31"/>
  <c r="L10" i="33"/>
  <c r="N10" s="1"/>
  <c r="T10" s="1"/>
  <c r="Z10" i="31" l="1"/>
  <c r="Z11" s="1"/>
  <c r="AA11" s="1"/>
  <c r="L10" i="32"/>
  <c r="N10" s="1"/>
  <c r="T10" s="1"/>
  <c r="C11" s="1"/>
  <c r="X20"/>
  <c r="X21" s="1"/>
  <c r="X22" s="1"/>
  <c r="M5" i="33"/>
  <c r="M5" i="31"/>
  <c r="Y26" i="33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Y101" s="1"/>
  <c r="Q5" i="31"/>
  <c r="Y13" i="32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Y101" s="1"/>
  <c r="P4" i="17"/>
  <c r="L4"/>
  <c r="L11" i="31"/>
  <c r="N11" s="1"/>
  <c r="T11" s="1"/>
  <c r="C11" i="33"/>
  <c r="M5" i="32" l="1"/>
  <c r="Q5" i="33"/>
  <c r="Q5" i="32"/>
  <c r="C12" i="31"/>
  <c r="L11" i="32"/>
  <c r="N11" s="1"/>
  <c r="T11" s="1"/>
  <c r="Z11"/>
  <c r="AA11" s="1"/>
  <c r="L11" i="33"/>
  <c r="N11" s="1"/>
  <c r="T11" s="1"/>
  <c r="Z11"/>
  <c r="AA11" s="1"/>
  <c r="C12" l="1"/>
  <c r="Z12" i="31"/>
  <c r="AA12" s="1"/>
  <c r="L12"/>
  <c r="N12" s="1"/>
  <c r="T12" s="1"/>
  <c r="C12" i="32"/>
  <c r="C13" i="31" l="1"/>
  <c r="L12" i="33"/>
  <c r="N12" s="1"/>
  <c r="T12" s="1"/>
  <c r="Z12"/>
  <c r="AA12" s="1"/>
  <c r="Z12" i="32"/>
  <c r="AA12" s="1"/>
  <c r="L12"/>
  <c r="N12" s="1"/>
  <c r="T12" s="1"/>
  <c r="L13" i="31" l="1"/>
  <c r="N13" s="1"/>
  <c r="T13" s="1"/>
  <c r="Z13"/>
  <c r="AA13" s="1"/>
  <c r="C13" i="33"/>
  <c r="C13" i="32"/>
  <c r="C14" i="31" l="1"/>
  <c r="Z13" i="32"/>
  <c r="AA13" s="1"/>
  <c r="L13"/>
  <c r="N13" s="1"/>
  <c r="T13" s="1"/>
  <c r="Z13" i="33"/>
  <c r="AA13" s="1"/>
  <c r="L13"/>
  <c r="N13" s="1"/>
  <c r="T13" s="1"/>
  <c r="L14" i="31" l="1"/>
  <c r="N14" s="1"/>
  <c r="T14" s="1"/>
  <c r="Z14"/>
  <c r="AA14" s="1"/>
  <c r="C14" i="33"/>
  <c r="C14" i="32"/>
  <c r="C15" i="31" l="1"/>
  <c r="Z14" i="33"/>
  <c r="AA14" s="1"/>
  <c r="L14"/>
  <c r="N14" s="1"/>
  <c r="T14" s="1"/>
  <c r="Z14" i="32"/>
  <c r="AA14" s="1"/>
  <c r="L14"/>
  <c r="N14" s="1"/>
  <c r="T14" s="1"/>
  <c r="C15" l="1"/>
  <c r="L15" i="31"/>
  <c r="N15" s="1"/>
  <c r="T15" s="1"/>
  <c r="C16" s="1"/>
  <c r="Z15"/>
  <c r="AA15" s="1"/>
  <c r="C15" i="33"/>
  <c r="L15" l="1"/>
  <c r="N15" s="1"/>
  <c r="T15" s="1"/>
  <c r="C16" s="1"/>
  <c r="Z15"/>
  <c r="AA15" s="1"/>
  <c r="Z15" i="32"/>
  <c r="AA15" s="1"/>
  <c r="L15"/>
  <c r="N15" s="1"/>
  <c r="T15" s="1"/>
  <c r="C16" s="1"/>
  <c r="L16" i="31"/>
  <c r="N16" s="1"/>
  <c r="T16" s="1"/>
  <c r="C17" s="1"/>
  <c r="Z16"/>
  <c r="AA16" s="1"/>
  <c r="Z16" i="33" l="1"/>
  <c r="AA16" s="1"/>
  <c r="L16"/>
  <c r="N16" s="1"/>
  <c r="T16" s="1"/>
  <c r="C17" s="1"/>
  <c r="Z17" i="31"/>
  <c r="AA17" s="1"/>
  <c r="L17"/>
  <c r="N17" s="1"/>
  <c r="T17" s="1"/>
  <c r="C18" s="1"/>
  <c r="Z16" i="32"/>
  <c r="AA16" s="1"/>
  <c r="L16"/>
  <c r="N16" s="1"/>
  <c r="T16" s="1"/>
  <c r="C17" s="1"/>
  <c r="L17" i="33" l="1"/>
  <c r="N17" s="1"/>
  <c r="T17" s="1"/>
  <c r="C18" s="1"/>
  <c r="Z17"/>
  <c r="AA17" s="1"/>
  <c r="L17" i="32"/>
  <c r="N17" s="1"/>
  <c r="T17" s="1"/>
  <c r="C18" s="1"/>
  <c r="Z17"/>
  <c r="AA17" s="1"/>
  <c r="Z18" i="31"/>
  <c r="AA18" s="1"/>
  <c r="L18"/>
  <c r="N18" s="1"/>
  <c r="T18" s="1"/>
  <c r="C19" s="1"/>
  <c r="L18" i="33" l="1"/>
  <c r="N18" s="1"/>
  <c r="T18" s="1"/>
  <c r="C19" s="1"/>
  <c r="Z18"/>
  <c r="AA18" s="1"/>
  <c r="L19" i="31"/>
  <c r="N19" s="1"/>
  <c r="T19" s="1"/>
  <c r="C20" s="1"/>
  <c r="Z19"/>
  <c r="AA19" s="1"/>
  <c r="Z18" i="32"/>
  <c r="AA18" s="1"/>
  <c r="L18"/>
  <c r="N18" s="1"/>
  <c r="T18" s="1"/>
  <c r="C19" s="1"/>
  <c r="L19" i="33" l="1"/>
  <c r="N19" s="1"/>
  <c r="T19" s="1"/>
  <c r="C20" s="1"/>
  <c r="Z19"/>
  <c r="AA19" s="1"/>
  <c r="L19" i="32"/>
  <c r="N19" s="1"/>
  <c r="T19" s="1"/>
  <c r="C20" s="1"/>
  <c r="Z19"/>
  <c r="AA19" s="1"/>
  <c r="L20" i="31"/>
  <c r="N20" s="1"/>
  <c r="T20" s="1"/>
  <c r="C21" s="1"/>
  <c r="Z20"/>
  <c r="AA20" s="1"/>
  <c r="L21" l="1"/>
  <c r="N21" s="1"/>
  <c r="T21" s="1"/>
  <c r="C22" s="1"/>
  <c r="Z21"/>
  <c r="AA21" s="1"/>
  <c r="Z20" i="32"/>
  <c r="AA20" s="1"/>
  <c r="L20"/>
  <c r="N20" s="1"/>
  <c r="T20" s="1"/>
  <c r="C21" s="1"/>
  <c r="L20" i="33"/>
  <c r="N20" s="1"/>
  <c r="T20" s="1"/>
  <c r="C21" s="1"/>
  <c r="Z20"/>
  <c r="AA20" s="1"/>
  <c r="Z22" i="31" l="1"/>
  <c r="AA22" s="1"/>
  <c r="L22"/>
  <c r="N22" s="1"/>
  <c r="T22" s="1"/>
  <c r="C23" s="1"/>
  <c r="L21" i="33"/>
  <c r="N21" s="1"/>
  <c r="T21" s="1"/>
  <c r="C22" s="1"/>
  <c r="Z21"/>
  <c r="AA21" s="1"/>
  <c r="L21" i="32"/>
  <c r="N21" s="1"/>
  <c r="T21" s="1"/>
  <c r="C22" s="1"/>
  <c r="Z21"/>
  <c r="AA21" s="1"/>
  <c r="L22" l="1"/>
  <c r="N22" s="1"/>
  <c r="T22" s="1"/>
  <c r="C23" s="1"/>
  <c r="Z22"/>
  <c r="AA22" s="1"/>
  <c r="L22" i="33"/>
  <c r="N22" s="1"/>
  <c r="T22" s="1"/>
  <c r="C23" s="1"/>
  <c r="Z22"/>
  <c r="AA22" s="1"/>
  <c r="Z23" i="31"/>
  <c r="AA23" s="1"/>
  <c r="L23"/>
  <c r="N23" s="1"/>
  <c r="T23" s="1"/>
  <c r="C24" s="1"/>
  <c r="Z23" i="32" l="1"/>
  <c r="AA23" s="1"/>
  <c r="L23"/>
  <c r="N23" s="1"/>
  <c r="T23" s="1"/>
  <c r="C24" s="1"/>
  <c r="L24" i="31"/>
  <c r="N24" s="1"/>
  <c r="T24" s="1"/>
  <c r="C25" s="1"/>
  <c r="Z24"/>
  <c r="AA24" s="1"/>
  <c r="Z23" i="33"/>
  <c r="AA23" s="1"/>
  <c r="L23"/>
  <c r="N23" s="1"/>
  <c r="T23" s="1"/>
  <c r="C24" s="1"/>
  <c r="L24" l="1"/>
  <c r="N24" s="1"/>
  <c r="T24" s="1"/>
  <c r="C25" s="1"/>
  <c r="Z24"/>
  <c r="AA24" s="1"/>
  <c r="L25" i="31"/>
  <c r="N25" s="1"/>
  <c r="T25" s="1"/>
  <c r="C26" s="1"/>
  <c r="Z25"/>
  <c r="AA25" s="1"/>
  <c r="L24" i="32"/>
  <c r="N24" s="1"/>
  <c r="T24" s="1"/>
  <c r="C25" s="1"/>
  <c r="Z24"/>
  <c r="AA24" s="1"/>
  <c r="Z25" l="1"/>
  <c r="AA25" s="1"/>
  <c r="L25"/>
  <c r="N25" s="1"/>
  <c r="T25" s="1"/>
  <c r="C26" s="1"/>
  <c r="L26" i="31"/>
  <c r="N26" s="1"/>
  <c r="T26" s="1"/>
  <c r="C27" s="1"/>
  <c r="Z26"/>
  <c r="AA26" s="1"/>
  <c r="L25" i="33"/>
  <c r="N25" s="1"/>
  <c r="T25" s="1"/>
  <c r="C26" s="1"/>
  <c r="Z25"/>
  <c r="AA25" s="1"/>
  <c r="L26" i="32" l="1"/>
  <c r="N26" s="1"/>
  <c r="T26" s="1"/>
  <c r="C27" s="1"/>
  <c r="Z26"/>
  <c r="AA26" s="1"/>
  <c r="L26" i="33"/>
  <c r="N26" s="1"/>
  <c r="T26" s="1"/>
  <c r="C27" s="1"/>
  <c r="Z26"/>
  <c r="AA26" s="1"/>
  <c r="L27" i="31"/>
  <c r="N27" s="1"/>
  <c r="T27" s="1"/>
  <c r="C28" s="1"/>
  <c r="Z27"/>
  <c r="AA27" s="1"/>
  <c r="L27" i="32" l="1"/>
  <c r="N27" s="1"/>
  <c r="T27" s="1"/>
  <c r="C28" s="1"/>
  <c r="Z27"/>
  <c r="AA27" s="1"/>
  <c r="L28" i="31"/>
  <c r="N28" s="1"/>
  <c r="T28" s="1"/>
  <c r="C29" s="1"/>
  <c r="Z28"/>
  <c r="AA28" s="1"/>
  <c r="L27" i="33"/>
  <c r="N27" s="1"/>
  <c r="T27" s="1"/>
  <c r="C28" s="1"/>
  <c r="Z27"/>
  <c r="AA27" s="1"/>
  <c r="Z28" i="32" l="1"/>
  <c r="AA28" s="1"/>
  <c r="L28"/>
  <c r="N28" s="1"/>
  <c r="T28" s="1"/>
  <c r="C29" s="1"/>
  <c r="L28" i="33"/>
  <c r="N28" s="1"/>
  <c r="T28" s="1"/>
  <c r="C29" s="1"/>
  <c r="Z28"/>
  <c r="AA28" s="1"/>
  <c r="L29" i="31"/>
  <c r="N29" s="1"/>
  <c r="T29" s="1"/>
  <c r="C30" s="1"/>
  <c r="Z29"/>
  <c r="AA29" s="1"/>
  <c r="L30" l="1"/>
  <c r="N30" s="1"/>
  <c r="T30" s="1"/>
  <c r="C31" s="1"/>
  <c r="Z30"/>
  <c r="AA30" s="1"/>
  <c r="Z29" i="32"/>
  <c r="AA29" s="1"/>
  <c r="L29"/>
  <c r="N29" s="1"/>
  <c r="T29" s="1"/>
  <c r="C30" s="1"/>
  <c r="L29" i="33"/>
  <c r="N29" s="1"/>
  <c r="T29" s="1"/>
  <c r="C30" s="1"/>
  <c r="Z29"/>
  <c r="AA29" s="1"/>
  <c r="L30" l="1"/>
  <c r="N30" s="1"/>
  <c r="T30" s="1"/>
  <c r="C31" s="1"/>
  <c r="Z30"/>
  <c r="AA30" s="1"/>
  <c r="L31" i="31"/>
  <c r="N31" s="1"/>
  <c r="T31" s="1"/>
  <c r="C32" s="1"/>
  <c r="Z31"/>
  <c r="AA31" s="1"/>
  <c r="Z30" i="32"/>
  <c r="AA30" s="1"/>
  <c r="L30"/>
  <c r="N30" s="1"/>
  <c r="T30" s="1"/>
  <c r="C31" s="1"/>
  <c r="L31" i="33" l="1"/>
  <c r="N31" s="1"/>
  <c r="T31" s="1"/>
  <c r="C32" s="1"/>
  <c r="Z31"/>
  <c r="AA31" s="1"/>
  <c r="L31" i="32"/>
  <c r="N31" s="1"/>
  <c r="T31" s="1"/>
  <c r="C32" s="1"/>
  <c r="Z31"/>
  <c r="AA31" s="1"/>
  <c r="Z32" i="31"/>
  <c r="AA32" s="1"/>
  <c r="L32"/>
  <c r="N32" s="1"/>
  <c r="T32" s="1"/>
  <c r="C33" s="1"/>
  <c r="L33" l="1"/>
  <c r="N33" s="1"/>
  <c r="T33" s="1"/>
  <c r="C34" s="1"/>
  <c r="Z33"/>
  <c r="AA33" s="1"/>
  <c r="L32" i="33"/>
  <c r="N32" s="1"/>
  <c r="T32" s="1"/>
  <c r="C33" s="1"/>
  <c r="Z32"/>
  <c r="AA32" s="1"/>
  <c r="L32" i="32"/>
  <c r="N32" s="1"/>
  <c r="T32" s="1"/>
  <c r="C33" s="1"/>
  <c r="Z32"/>
  <c r="AA32" s="1"/>
  <c r="L34" i="31" l="1"/>
  <c r="N34" s="1"/>
  <c r="T34" s="1"/>
  <c r="C35" s="1"/>
  <c r="Z34"/>
  <c r="AA34" s="1"/>
  <c r="L33" i="32"/>
  <c r="N33" s="1"/>
  <c r="T33" s="1"/>
  <c r="C34" s="1"/>
  <c r="Z33"/>
  <c r="AA33" s="1"/>
  <c r="Z33" i="33"/>
  <c r="AA33" s="1"/>
  <c r="L33"/>
  <c r="N33" s="1"/>
  <c r="T33" s="1"/>
  <c r="C34" s="1"/>
  <c r="Z35" i="31" l="1"/>
  <c r="AA35" s="1"/>
  <c r="L35"/>
  <c r="N35" s="1"/>
  <c r="T35" s="1"/>
  <c r="C36" s="1"/>
  <c r="L34" i="32"/>
  <c r="N34" s="1"/>
  <c r="T34" s="1"/>
  <c r="C35" s="1"/>
  <c r="Z34"/>
  <c r="AA34" s="1"/>
  <c r="L34" i="33"/>
  <c r="N34" s="1"/>
  <c r="T34" s="1"/>
  <c r="C35" s="1"/>
  <c r="Z34"/>
  <c r="AA34" s="1"/>
  <c r="L35" l="1"/>
  <c r="N35" s="1"/>
  <c r="T35" s="1"/>
  <c r="C36" s="1"/>
  <c r="Z35"/>
  <c r="AA35" s="1"/>
  <c r="Z35" i="32"/>
  <c r="AA35" s="1"/>
  <c r="L35"/>
  <c r="N35" s="1"/>
  <c r="T35" s="1"/>
  <c r="C36" s="1"/>
  <c r="Z36" i="31"/>
  <c r="AA36" s="1"/>
  <c r="L36"/>
  <c r="N36" s="1"/>
  <c r="T36" s="1"/>
  <c r="L36" i="33" l="1"/>
  <c r="N36" s="1"/>
  <c r="T36" s="1"/>
  <c r="Z36"/>
  <c r="AA36" s="1"/>
  <c r="C37" i="31"/>
  <c r="L37" s="1"/>
  <c r="N37" s="1"/>
  <c r="T37" s="1"/>
  <c r="C38" s="1"/>
  <c r="Z36" i="32"/>
  <c r="AA36" s="1"/>
  <c r="L36"/>
  <c r="N36" s="1"/>
  <c r="T36" s="1"/>
  <c r="L38" i="31" l="1"/>
  <c r="N38" s="1"/>
  <c r="T38" s="1"/>
  <c r="C37" i="33"/>
  <c r="L37" s="1"/>
  <c r="N37" s="1"/>
  <c r="T37" s="1"/>
  <c r="C38" s="1"/>
  <c r="C37" i="32"/>
  <c r="L37" s="1"/>
  <c r="N37" s="1"/>
  <c r="T37" s="1"/>
  <c r="C38" s="1"/>
  <c r="Z37" i="31"/>
  <c r="AA37" s="1"/>
  <c r="L38" i="33" l="1"/>
  <c r="N38" s="1"/>
  <c r="T38" s="1"/>
  <c r="L38" i="32"/>
  <c r="N38" s="1"/>
  <c r="T38" s="1"/>
  <c r="Z38" i="31"/>
  <c r="AA38" s="1"/>
  <c r="C39"/>
  <c r="L39" s="1"/>
  <c r="Z37" i="33"/>
  <c r="AA37" s="1"/>
  <c r="Z37" i="32"/>
  <c r="AA37" s="1"/>
  <c r="Z38" l="1"/>
  <c r="AA38" s="1"/>
  <c r="Z38" i="33"/>
  <c r="AA38" s="1"/>
  <c r="C39"/>
  <c r="Z39" i="31"/>
  <c r="AA39" s="1"/>
  <c r="N39"/>
  <c r="T39" s="1"/>
  <c r="C39" i="32"/>
  <c r="L39" s="1"/>
  <c r="N39" l="1"/>
  <c r="T39" s="1"/>
  <c r="Z39"/>
  <c r="AA39" s="1"/>
  <c r="C40" i="31"/>
  <c r="Z39" i="33"/>
  <c r="AA39" s="1"/>
  <c r="N39"/>
  <c r="T39" s="1"/>
  <c r="Z40" i="31" l="1"/>
  <c r="AA40" s="1"/>
  <c r="L40"/>
  <c r="N40" s="1"/>
  <c r="T40" s="1"/>
  <c r="C40" i="32"/>
  <c r="C40" i="33"/>
  <c r="Z40" l="1"/>
  <c r="AA40" s="1"/>
  <c r="L40"/>
  <c r="N40" s="1"/>
  <c r="T40" s="1"/>
  <c r="L40" i="32"/>
  <c r="N40" s="1"/>
  <c r="T40" s="1"/>
  <c r="Z40"/>
  <c r="AA40" s="1"/>
  <c r="C41" i="31"/>
  <c r="C41" i="33" l="1"/>
  <c r="Z41" i="31"/>
  <c r="AA41" s="1"/>
  <c r="L41"/>
  <c r="N41" s="1"/>
  <c r="T41" s="1"/>
  <c r="C41" i="32"/>
  <c r="C42" i="31" l="1"/>
  <c r="L41" i="32"/>
  <c r="N41" s="1"/>
  <c r="T41" s="1"/>
  <c r="Z41"/>
  <c r="AA41" s="1"/>
  <c r="Z41" i="33"/>
  <c r="AA41" s="1"/>
  <c r="L41"/>
  <c r="N41" s="1"/>
  <c r="T41" s="1"/>
  <c r="C42" i="32" l="1"/>
  <c r="Z42" i="31"/>
  <c r="AA42" s="1"/>
  <c r="L42"/>
  <c r="N42" s="1"/>
  <c r="T42" s="1"/>
  <c r="C42" i="33"/>
  <c r="L42" i="32" l="1"/>
  <c r="N42" s="1"/>
  <c r="T42" s="1"/>
  <c r="Z42"/>
  <c r="AA42" s="1"/>
  <c r="C43" i="31"/>
  <c r="Z42" i="33"/>
  <c r="AA42" s="1"/>
  <c r="L42"/>
  <c r="N42" s="1"/>
  <c r="T42" s="1"/>
  <c r="C43" l="1"/>
  <c r="C43" i="32"/>
  <c r="Z43" i="31"/>
  <c r="AA43" s="1"/>
  <c r="L43"/>
  <c r="N43" s="1"/>
  <c r="T43" s="1"/>
  <c r="C44" s="1"/>
  <c r="Z43" i="33" l="1"/>
  <c r="AA43" s="1"/>
  <c r="L43"/>
  <c r="N43" s="1"/>
  <c r="T43" s="1"/>
  <c r="C44" s="1"/>
  <c r="L43" i="32"/>
  <c r="N43" s="1"/>
  <c r="T43" s="1"/>
  <c r="C44" s="1"/>
  <c r="Z43"/>
  <c r="AA43" s="1"/>
  <c r="Z44" i="31"/>
  <c r="AA44" s="1"/>
  <c r="L44"/>
  <c r="N44" s="1"/>
  <c r="T44" s="1"/>
  <c r="C45" s="1"/>
  <c r="Z44" i="33" l="1"/>
  <c r="AA44" s="1"/>
  <c r="L44"/>
  <c r="N44" s="1"/>
  <c r="T44" s="1"/>
  <c r="C45" s="1"/>
  <c r="Z45" i="31"/>
  <c r="AA45" s="1"/>
  <c r="L45"/>
  <c r="N45" s="1"/>
  <c r="T45" s="1"/>
  <c r="C46" s="1"/>
  <c r="L44" i="32"/>
  <c r="N44" s="1"/>
  <c r="T44" s="1"/>
  <c r="C45" s="1"/>
  <c r="Z44"/>
  <c r="AA44" s="1"/>
  <c r="Z45" i="33" l="1"/>
  <c r="AA45" s="1"/>
  <c r="L45"/>
  <c r="N45" s="1"/>
  <c r="T45" s="1"/>
  <c r="C46" s="1"/>
  <c r="L45" i="32"/>
  <c r="N45" s="1"/>
  <c r="T45" s="1"/>
  <c r="C46" s="1"/>
  <c r="Z45"/>
  <c r="AA45" s="1"/>
  <c r="Z46" i="31"/>
  <c r="AA46" s="1"/>
  <c r="L46"/>
  <c r="N46" s="1"/>
  <c r="T46" s="1"/>
  <c r="C47" s="1"/>
  <c r="Z47" l="1"/>
  <c r="AA47" s="1"/>
  <c r="L47"/>
  <c r="N47" s="1"/>
  <c r="T47" s="1"/>
  <c r="C48" s="1"/>
  <c r="Z46" i="33"/>
  <c r="AA46" s="1"/>
  <c r="L46"/>
  <c r="N46" s="1"/>
  <c r="T46" s="1"/>
  <c r="C47" s="1"/>
  <c r="L46" i="32"/>
  <c r="N46" s="1"/>
  <c r="T46" s="1"/>
  <c r="C47" s="1"/>
  <c r="Z46"/>
  <c r="AA46" s="1"/>
  <c r="Z48" i="31" l="1"/>
  <c r="AA48" s="1"/>
  <c r="L48"/>
  <c r="N48" s="1"/>
  <c r="T48" s="1"/>
  <c r="C49" s="1"/>
  <c r="Z47" i="32"/>
  <c r="AA47" s="1"/>
  <c r="L47"/>
  <c r="N47" s="1"/>
  <c r="T47" s="1"/>
  <c r="C48" s="1"/>
  <c r="Z47" i="33"/>
  <c r="AA47" s="1"/>
  <c r="L47"/>
  <c r="N47" s="1"/>
  <c r="T47" s="1"/>
  <c r="C48" s="1"/>
  <c r="Z48" l="1"/>
  <c r="AA48" s="1"/>
  <c r="L48"/>
  <c r="N48" s="1"/>
  <c r="T48" s="1"/>
  <c r="C49" s="1"/>
  <c r="Z49" i="31"/>
  <c r="AA49" s="1"/>
  <c r="L49"/>
  <c r="N49" s="1"/>
  <c r="T49" s="1"/>
  <c r="C50" s="1"/>
  <c r="L48" i="32"/>
  <c r="N48" s="1"/>
  <c r="T48" s="1"/>
  <c r="C49" s="1"/>
  <c r="Z48"/>
  <c r="AA48" s="1"/>
  <c r="Z49" i="33" l="1"/>
  <c r="AA49" s="1"/>
  <c r="L49"/>
  <c r="N49" s="1"/>
  <c r="T49" s="1"/>
  <c r="C50" s="1"/>
  <c r="L49" i="32"/>
  <c r="N49" s="1"/>
  <c r="T49" s="1"/>
  <c r="C50" s="1"/>
  <c r="Z49"/>
  <c r="AA49" s="1"/>
  <c r="Z50" i="31"/>
  <c r="AA50" s="1"/>
  <c r="L50"/>
  <c r="N50" s="1"/>
  <c r="T50" s="1"/>
  <c r="C51" s="1"/>
  <c r="Z50" i="33" l="1"/>
  <c r="AA50" s="1"/>
  <c r="L50"/>
  <c r="N50" s="1"/>
  <c r="T50" s="1"/>
  <c r="C51" s="1"/>
  <c r="Z51" i="31"/>
  <c r="AA51" s="1"/>
  <c r="L51"/>
  <c r="N51" s="1"/>
  <c r="T51" s="1"/>
  <c r="C52" s="1"/>
  <c r="L50" i="32"/>
  <c r="N50" s="1"/>
  <c r="T50" s="1"/>
  <c r="C51" s="1"/>
  <c r="Z50"/>
  <c r="AA50" s="1"/>
  <c r="Z51" i="33" l="1"/>
  <c r="AA51" s="1"/>
  <c r="L51"/>
  <c r="N51" s="1"/>
  <c r="T51" s="1"/>
  <c r="C52" s="1"/>
  <c r="L51" i="32"/>
  <c r="N51" s="1"/>
  <c r="T51" s="1"/>
  <c r="C52" s="1"/>
  <c r="Z51"/>
  <c r="AA51" s="1"/>
  <c r="Z52" i="31"/>
  <c r="AA52" s="1"/>
  <c r="L52"/>
  <c r="N52" s="1"/>
  <c r="T52" s="1"/>
  <c r="C53" s="1"/>
  <c r="Z52" i="33" l="1"/>
  <c r="AA52" s="1"/>
  <c r="L52"/>
  <c r="N52" s="1"/>
  <c r="T52" s="1"/>
  <c r="C53" s="1"/>
  <c r="Z53" i="31"/>
  <c r="AA53" s="1"/>
  <c r="L53"/>
  <c r="N53" s="1"/>
  <c r="T53" s="1"/>
  <c r="C54" s="1"/>
  <c r="L52" i="32"/>
  <c r="N52" s="1"/>
  <c r="T52" s="1"/>
  <c r="C53" s="1"/>
  <c r="Z52"/>
  <c r="AA52" s="1"/>
  <c r="Z53" i="33" l="1"/>
  <c r="AA53" s="1"/>
  <c r="L53"/>
  <c r="N53" s="1"/>
  <c r="T53" s="1"/>
  <c r="C54" s="1"/>
  <c r="L53" i="32"/>
  <c r="N53" s="1"/>
  <c r="T53" s="1"/>
  <c r="C54" s="1"/>
  <c r="Z53"/>
  <c r="AA53" s="1"/>
  <c r="Z54" i="31"/>
  <c r="AA54" s="1"/>
  <c r="L54"/>
  <c r="N54" s="1"/>
  <c r="T54" s="1"/>
  <c r="C55" s="1"/>
  <c r="L55" l="1"/>
  <c r="N55" s="1"/>
  <c r="T55" s="1"/>
  <c r="C56" s="1"/>
  <c r="Z55"/>
  <c r="AA55" s="1"/>
  <c r="Z54" i="32"/>
  <c r="AA54" s="1"/>
  <c r="L54"/>
  <c r="N54" s="1"/>
  <c r="T54" s="1"/>
  <c r="C55" s="1"/>
  <c r="Z54" i="33"/>
  <c r="AA54" s="1"/>
  <c r="L54"/>
  <c r="N54" s="1"/>
  <c r="T54" s="1"/>
  <c r="C55" s="1"/>
  <c r="L56" i="31" l="1"/>
  <c r="N56" s="1"/>
  <c r="T56" s="1"/>
  <c r="C57" s="1"/>
  <c r="Z56"/>
  <c r="AA56" s="1"/>
  <c r="Z55" i="33"/>
  <c r="AA55" s="1"/>
  <c r="L55"/>
  <c r="N55" s="1"/>
  <c r="T55" s="1"/>
  <c r="C56" s="1"/>
  <c r="L55" i="32"/>
  <c r="N55" s="1"/>
  <c r="T55" s="1"/>
  <c r="C56" s="1"/>
  <c r="Z55"/>
  <c r="AA55" s="1"/>
  <c r="L57" i="31" l="1"/>
  <c r="N57" s="1"/>
  <c r="T57" s="1"/>
  <c r="C58" s="1"/>
  <c r="Z57"/>
  <c r="AA57" s="1"/>
  <c r="L56" i="32"/>
  <c r="N56" s="1"/>
  <c r="T56" s="1"/>
  <c r="C57" s="1"/>
  <c r="Z56"/>
  <c r="AA56" s="1"/>
  <c r="Z56" i="33"/>
  <c r="AA56" s="1"/>
  <c r="L56"/>
  <c r="N56" s="1"/>
  <c r="T56" s="1"/>
  <c r="C57" s="1"/>
  <c r="L58" i="31" l="1"/>
  <c r="N58" s="1"/>
  <c r="T58" s="1"/>
  <c r="C59" s="1"/>
  <c r="Z58"/>
  <c r="AA58" s="1"/>
  <c r="Z57" i="33"/>
  <c r="AA57" s="1"/>
  <c r="L57"/>
  <c r="N57" s="1"/>
  <c r="T57" s="1"/>
  <c r="C58" s="1"/>
  <c r="L57" i="32"/>
  <c r="N57" s="1"/>
  <c r="T57" s="1"/>
  <c r="C58" s="1"/>
  <c r="Z57"/>
  <c r="AA57" s="1"/>
  <c r="L58" l="1"/>
  <c r="N58" s="1"/>
  <c r="T58" s="1"/>
  <c r="C59" s="1"/>
  <c r="Z58"/>
  <c r="AA58" s="1"/>
  <c r="L59" i="31"/>
  <c r="N59" s="1"/>
  <c r="T59" s="1"/>
  <c r="C60" s="1"/>
  <c r="Z59"/>
  <c r="AA59" s="1"/>
  <c r="Z58" i="33"/>
  <c r="AA58" s="1"/>
  <c r="L58"/>
  <c r="N58" s="1"/>
  <c r="T58" s="1"/>
  <c r="C59" s="1"/>
  <c r="Z59" l="1"/>
  <c r="AA59" s="1"/>
  <c r="L59"/>
  <c r="N59" s="1"/>
  <c r="T59" s="1"/>
  <c r="C60" s="1"/>
  <c r="Z60" i="31"/>
  <c r="AA60" s="1"/>
  <c r="L60"/>
  <c r="N60" s="1"/>
  <c r="T60" s="1"/>
  <c r="C61" s="1"/>
  <c r="L59" i="32"/>
  <c r="N59" s="1"/>
  <c r="T59" s="1"/>
  <c r="C60" s="1"/>
  <c r="Z59"/>
  <c r="AA59" s="1"/>
  <c r="Z60" i="33" l="1"/>
  <c r="AA60" s="1"/>
  <c r="L60"/>
  <c r="N60" s="1"/>
  <c r="T60" s="1"/>
  <c r="C61" s="1"/>
  <c r="L60" i="32"/>
  <c r="N60" s="1"/>
  <c r="T60" s="1"/>
  <c r="C61" s="1"/>
  <c r="Z60"/>
  <c r="AA60" s="1"/>
  <c r="Z61" i="31"/>
  <c r="AA61" s="1"/>
  <c r="L61"/>
  <c r="N61" s="1"/>
  <c r="T61" s="1"/>
  <c r="C62" s="1"/>
  <c r="Z62" l="1"/>
  <c r="AA62" s="1"/>
  <c r="L62"/>
  <c r="N62" s="1"/>
  <c r="T62" s="1"/>
  <c r="C63" s="1"/>
  <c r="Z61" i="33"/>
  <c r="AA61" s="1"/>
  <c r="L61"/>
  <c r="N61" s="1"/>
  <c r="T61" s="1"/>
  <c r="C62" s="1"/>
  <c r="L61" i="32"/>
  <c r="N61" s="1"/>
  <c r="T61" s="1"/>
  <c r="C62" s="1"/>
  <c r="Z61"/>
  <c r="AA61" s="1"/>
  <c r="Z63" i="31" l="1"/>
  <c r="AA63" s="1"/>
  <c r="L63"/>
  <c r="N63" s="1"/>
  <c r="T63" s="1"/>
  <c r="C64" s="1"/>
  <c r="L62" i="32"/>
  <c r="N62" s="1"/>
  <c r="T62" s="1"/>
  <c r="C63" s="1"/>
  <c r="Z62"/>
  <c r="AA62" s="1"/>
  <c r="Z62" i="33"/>
  <c r="AA62" s="1"/>
  <c r="L62"/>
  <c r="N62" s="1"/>
  <c r="T62" s="1"/>
  <c r="C63" s="1"/>
  <c r="Z64" i="31" l="1"/>
  <c r="AA64" s="1"/>
  <c r="L64"/>
  <c r="N64" s="1"/>
  <c r="T64" s="1"/>
  <c r="C65" s="1"/>
  <c r="Z63" i="33"/>
  <c r="AA63" s="1"/>
  <c r="L63"/>
  <c r="N63" s="1"/>
  <c r="T63" s="1"/>
  <c r="C64" s="1"/>
  <c r="L63" i="32"/>
  <c r="N63" s="1"/>
  <c r="T63" s="1"/>
  <c r="C64" s="1"/>
  <c r="Z63"/>
  <c r="AA63" s="1"/>
  <c r="L64" l="1"/>
  <c r="N64" s="1"/>
  <c r="T64" s="1"/>
  <c r="C65" s="1"/>
  <c r="Z64"/>
  <c r="AA64" s="1"/>
  <c r="Z65" i="31"/>
  <c r="AA65" s="1"/>
  <c r="L65"/>
  <c r="N65" s="1"/>
  <c r="T65" s="1"/>
  <c r="C66" s="1"/>
  <c r="Z64" i="33"/>
  <c r="AA64" s="1"/>
  <c r="L64"/>
  <c r="N64" s="1"/>
  <c r="T64" s="1"/>
  <c r="C65" s="1"/>
  <c r="Z65" l="1"/>
  <c r="AA65" s="1"/>
  <c r="L65"/>
  <c r="N65" s="1"/>
  <c r="T65" s="1"/>
  <c r="C66" s="1"/>
  <c r="L65" i="32"/>
  <c r="N65" s="1"/>
  <c r="T65" s="1"/>
  <c r="C66" s="1"/>
  <c r="Z65"/>
  <c r="AA65" s="1"/>
  <c r="Z66" i="31"/>
  <c r="AA66" s="1"/>
  <c r="L66"/>
  <c r="N66" s="1"/>
  <c r="T66" s="1"/>
  <c r="C67" s="1"/>
  <c r="Z66" i="33" l="1"/>
  <c r="AA66" s="1"/>
  <c r="L66"/>
  <c r="N66" s="1"/>
  <c r="T66" s="1"/>
  <c r="C67" s="1"/>
  <c r="L66" i="32"/>
  <c r="N66" s="1"/>
  <c r="T66" s="1"/>
  <c r="C67" s="1"/>
  <c r="Z66"/>
  <c r="AA66" s="1"/>
  <c r="Z67" i="31"/>
  <c r="AA67" s="1"/>
  <c r="L67"/>
  <c r="N67" s="1"/>
  <c r="T67" s="1"/>
  <c r="C68" s="1"/>
  <c r="Z68" l="1"/>
  <c r="AA68" s="1"/>
  <c r="L68"/>
  <c r="N68" s="1"/>
  <c r="T68" s="1"/>
  <c r="C69" s="1"/>
  <c r="L67" i="32"/>
  <c r="N67" s="1"/>
  <c r="T67" s="1"/>
  <c r="C68" s="1"/>
  <c r="Z67"/>
  <c r="AA67" s="1"/>
  <c r="Z67" i="33"/>
  <c r="AA67" s="1"/>
  <c r="L67"/>
  <c r="N67" s="1"/>
  <c r="T67" s="1"/>
  <c r="C68" s="1"/>
  <c r="Z68" l="1"/>
  <c r="AA68" s="1"/>
  <c r="L68"/>
  <c r="N68" s="1"/>
  <c r="T68" s="1"/>
  <c r="C69" s="1"/>
  <c r="Z69" i="31"/>
  <c r="AA69" s="1"/>
  <c r="L69"/>
  <c r="N69" s="1"/>
  <c r="T69" s="1"/>
  <c r="C70" s="1"/>
  <c r="L68" i="32"/>
  <c r="N68" s="1"/>
  <c r="T68" s="1"/>
  <c r="C69" s="1"/>
  <c r="Z68"/>
  <c r="AA68" s="1"/>
  <c r="Z69" i="33" l="1"/>
  <c r="AA69" s="1"/>
  <c r="L69"/>
  <c r="N69" s="1"/>
  <c r="T69" s="1"/>
  <c r="C70" s="1"/>
  <c r="Z69" i="32"/>
  <c r="AA69" s="1"/>
  <c r="L69"/>
  <c r="N69" s="1"/>
  <c r="T69" s="1"/>
  <c r="C70" s="1"/>
  <c r="Z70" i="31"/>
  <c r="AA70" s="1"/>
  <c r="L70"/>
  <c r="N70" s="1"/>
  <c r="T70" s="1"/>
  <c r="C71" s="1"/>
  <c r="Z70" i="33" l="1"/>
  <c r="AA70" s="1"/>
  <c r="L70"/>
  <c r="N70" s="1"/>
  <c r="T70" s="1"/>
  <c r="C71" s="1"/>
  <c r="Z71" i="31"/>
  <c r="AA71" s="1"/>
  <c r="L71"/>
  <c r="N71" s="1"/>
  <c r="T71" s="1"/>
  <c r="C72" s="1"/>
  <c r="L70" i="32"/>
  <c r="N70" s="1"/>
  <c r="T70" s="1"/>
  <c r="C71" s="1"/>
  <c r="Z70"/>
  <c r="AA70" s="1"/>
  <c r="Z71" i="33" l="1"/>
  <c r="AA71" s="1"/>
  <c r="L71"/>
  <c r="N71" s="1"/>
  <c r="T71" s="1"/>
  <c r="C72" s="1"/>
  <c r="L71" i="32"/>
  <c r="N71" s="1"/>
  <c r="T71" s="1"/>
  <c r="C72" s="1"/>
  <c r="Z71"/>
  <c r="AA71" s="1"/>
  <c r="Z72" i="31"/>
  <c r="AA72" s="1"/>
  <c r="L72"/>
  <c r="N72" s="1"/>
  <c r="T72" s="1"/>
  <c r="C73" s="1"/>
  <c r="Z73" l="1"/>
  <c r="AA73" s="1"/>
  <c r="L73"/>
  <c r="N73" s="1"/>
  <c r="T73" s="1"/>
  <c r="C74" s="1"/>
  <c r="Z72" i="33"/>
  <c r="AA72" s="1"/>
  <c r="L72"/>
  <c r="N72" s="1"/>
  <c r="T72" s="1"/>
  <c r="C73" s="1"/>
  <c r="L72" i="32"/>
  <c r="N72" s="1"/>
  <c r="T72" s="1"/>
  <c r="C73" s="1"/>
  <c r="Z72"/>
  <c r="AA72" s="1"/>
  <c r="Z74" i="31" l="1"/>
  <c r="AA74" s="1"/>
  <c r="L74"/>
  <c r="N74" s="1"/>
  <c r="T74" s="1"/>
  <c r="C75" s="1"/>
  <c r="L73" i="32"/>
  <c r="N73" s="1"/>
  <c r="T73" s="1"/>
  <c r="C74" s="1"/>
  <c r="Z73"/>
  <c r="AA73" s="1"/>
  <c r="Z73" i="33"/>
  <c r="AA73" s="1"/>
  <c r="L73"/>
  <c r="N73" s="1"/>
  <c r="T73" s="1"/>
  <c r="C74" s="1"/>
  <c r="Z74" l="1"/>
  <c r="AA74" s="1"/>
  <c r="L74"/>
  <c r="N74" s="1"/>
  <c r="T74" s="1"/>
  <c r="C75" s="1"/>
  <c r="Z75" i="31"/>
  <c r="AA75" s="1"/>
  <c r="L75"/>
  <c r="N75" s="1"/>
  <c r="T75" s="1"/>
  <c r="L74" i="32"/>
  <c r="N74" s="1"/>
  <c r="T74" s="1"/>
  <c r="C75" s="1"/>
  <c r="Z74"/>
  <c r="AA74" s="1"/>
  <c r="Z75" i="33" l="1"/>
  <c r="AA75" s="1"/>
  <c r="L75"/>
  <c r="N75" s="1"/>
  <c r="T75" s="1"/>
  <c r="L75" i="32"/>
  <c r="N75" s="1"/>
  <c r="T75" s="1"/>
  <c r="Z75"/>
  <c r="AA75" s="1"/>
  <c r="C76" i="31"/>
  <c r="L76" s="1"/>
  <c r="N76" s="1"/>
  <c r="T76" s="1"/>
  <c r="C77" s="1"/>
  <c r="L77" l="1"/>
  <c r="N77" s="1"/>
  <c r="T77" s="1"/>
  <c r="Z76"/>
  <c r="AA76" s="1"/>
  <c r="C76" i="33"/>
  <c r="L76" s="1"/>
  <c r="N76" s="1"/>
  <c r="T76" s="1"/>
  <c r="C77" s="1"/>
  <c r="C76" i="32"/>
  <c r="L76" s="1"/>
  <c r="N76" s="1"/>
  <c r="T76" s="1"/>
  <c r="C77" s="1"/>
  <c r="C78" i="31" l="1"/>
  <c r="Z77"/>
  <c r="AA77" s="1"/>
  <c r="L77" i="33"/>
  <c r="N77" s="1"/>
  <c r="T77" s="1"/>
  <c r="L77" i="32"/>
  <c r="N77" s="1"/>
  <c r="T77" s="1"/>
  <c r="C78" s="1"/>
  <c r="Z76"/>
  <c r="AA76" s="1"/>
  <c r="Z76" i="33"/>
  <c r="AA76" s="1"/>
  <c r="L78" i="31" l="1"/>
  <c r="N78" s="1"/>
  <c r="T78" s="1"/>
  <c r="Z78"/>
  <c r="AA78" s="1"/>
  <c r="Z77" i="33"/>
  <c r="AA77" s="1"/>
  <c r="C78"/>
  <c r="L78" i="32"/>
  <c r="N78" s="1"/>
  <c r="T78" s="1"/>
  <c r="Z77"/>
  <c r="AA77" s="1"/>
  <c r="C79" i="31" l="1"/>
  <c r="Z78" i="33"/>
  <c r="AA78" s="1"/>
  <c r="L78"/>
  <c r="N78" s="1"/>
  <c r="T78" s="1"/>
  <c r="Z78" i="32"/>
  <c r="AA78" s="1"/>
  <c r="C79"/>
  <c r="L79" i="31" l="1"/>
  <c r="N79" s="1"/>
  <c r="T79" s="1"/>
  <c r="Z79"/>
  <c r="AA79" s="1"/>
  <c r="C79" i="33"/>
  <c r="L79" i="32"/>
  <c r="N79" s="1"/>
  <c r="T79" s="1"/>
  <c r="Z79"/>
  <c r="AA79" s="1"/>
  <c r="C80" i="31" l="1"/>
  <c r="Z79" i="33"/>
  <c r="AA79" s="1"/>
  <c r="L79"/>
  <c r="N79" s="1"/>
  <c r="T79" s="1"/>
  <c r="C80" i="32"/>
  <c r="L80" i="31" l="1"/>
  <c r="N80" s="1"/>
  <c r="T80" s="1"/>
  <c r="Z80"/>
  <c r="AA80" s="1"/>
  <c r="C80" i="33"/>
  <c r="L80" i="32"/>
  <c r="N80" s="1"/>
  <c r="T80" s="1"/>
  <c r="Z80"/>
  <c r="AA80" s="1"/>
  <c r="C81" i="31" l="1"/>
  <c r="Z80" i="33"/>
  <c r="AA80" s="1"/>
  <c r="L80"/>
  <c r="N80" s="1"/>
  <c r="T80" s="1"/>
  <c r="C81" i="32"/>
  <c r="L81" i="31" l="1"/>
  <c r="N81" s="1"/>
  <c r="T81" s="1"/>
  <c r="Z81"/>
  <c r="AA81" s="1"/>
  <c r="C81" i="33"/>
  <c r="L81" i="32"/>
  <c r="N81" s="1"/>
  <c r="T81" s="1"/>
  <c r="Z81"/>
  <c r="AA81" s="1"/>
  <c r="C82" i="31" l="1"/>
  <c r="Z81" i="33"/>
  <c r="AA81" s="1"/>
  <c r="L81"/>
  <c r="N81" s="1"/>
  <c r="T81" s="1"/>
  <c r="C82" i="32"/>
  <c r="L82" i="31" l="1"/>
  <c r="N82" s="1"/>
  <c r="T82" s="1"/>
  <c r="C83" s="1"/>
  <c r="Z82"/>
  <c r="AA82" s="1"/>
  <c r="C82" i="33"/>
  <c r="L82" i="32"/>
  <c r="N82" s="1"/>
  <c r="T82" s="1"/>
  <c r="C83" s="1"/>
  <c r="Z82"/>
  <c r="AA82" s="1"/>
  <c r="L83" i="31" l="1"/>
  <c r="N83" s="1"/>
  <c r="T83" s="1"/>
  <c r="C84" s="1"/>
  <c r="Z83"/>
  <c r="AA83" s="1"/>
  <c r="Z82" i="33"/>
  <c r="AA82" s="1"/>
  <c r="L82"/>
  <c r="N82" s="1"/>
  <c r="T82" s="1"/>
  <c r="C83" s="1"/>
  <c r="L83" i="32"/>
  <c r="N83" s="1"/>
  <c r="T83" s="1"/>
  <c r="C84" s="1"/>
  <c r="Z83"/>
  <c r="AA83" s="1"/>
  <c r="L84" i="31" l="1"/>
  <c r="N84" s="1"/>
  <c r="T84" s="1"/>
  <c r="C85" s="1"/>
  <c r="Z84"/>
  <c r="AA84" s="1"/>
  <c r="Z83" i="33"/>
  <c r="AA83" s="1"/>
  <c r="L83"/>
  <c r="N83" s="1"/>
  <c r="T83" s="1"/>
  <c r="C84" s="1"/>
  <c r="L84" i="32"/>
  <c r="N84" s="1"/>
  <c r="T84" s="1"/>
  <c r="C85" s="1"/>
  <c r="Z84"/>
  <c r="AA84" s="1"/>
  <c r="L85" i="31" l="1"/>
  <c r="N85" s="1"/>
  <c r="T85" s="1"/>
  <c r="C86" s="1"/>
  <c r="Z85"/>
  <c r="AA85" s="1"/>
  <c r="Z84" i="33"/>
  <c r="AA84" s="1"/>
  <c r="L84"/>
  <c r="N84" s="1"/>
  <c r="T84" s="1"/>
  <c r="C85" s="1"/>
  <c r="L85" i="32"/>
  <c r="N85" s="1"/>
  <c r="T85" s="1"/>
  <c r="C86" s="1"/>
  <c r="Z85"/>
  <c r="AA85" s="1"/>
  <c r="L86" i="31" l="1"/>
  <c r="N86" s="1"/>
  <c r="T86" s="1"/>
  <c r="C87" s="1"/>
  <c r="Z86"/>
  <c r="AA86" s="1"/>
  <c r="Z85" i="33"/>
  <c r="AA85" s="1"/>
  <c r="L85"/>
  <c r="N85" s="1"/>
  <c r="T85" s="1"/>
  <c r="C86" s="1"/>
  <c r="L86" i="32"/>
  <c r="N86" s="1"/>
  <c r="T86" s="1"/>
  <c r="C87" s="1"/>
  <c r="Z86"/>
  <c r="AA86" s="1"/>
  <c r="L87" i="31" l="1"/>
  <c r="N87" s="1"/>
  <c r="T87" s="1"/>
  <c r="C88" s="1"/>
  <c r="Z87"/>
  <c r="AA87" s="1"/>
  <c r="Z86" i="33"/>
  <c r="AA86" s="1"/>
  <c r="L86"/>
  <c r="N86" s="1"/>
  <c r="T86" s="1"/>
  <c r="C87" s="1"/>
  <c r="L87" i="32"/>
  <c r="N87" s="1"/>
  <c r="T87" s="1"/>
  <c r="C88" s="1"/>
  <c r="Z87"/>
  <c r="AA87" s="1"/>
  <c r="L88" i="31" l="1"/>
  <c r="N88" s="1"/>
  <c r="T88" s="1"/>
  <c r="C89" s="1"/>
  <c r="Z88"/>
  <c r="AA88" s="1"/>
  <c r="Z87" i="33"/>
  <c r="AA87" s="1"/>
  <c r="L87"/>
  <c r="N87" s="1"/>
  <c r="T87" s="1"/>
  <c r="C88" s="1"/>
  <c r="L88" i="32"/>
  <c r="N88" s="1"/>
  <c r="T88" s="1"/>
  <c r="C89" s="1"/>
  <c r="Z88"/>
  <c r="AA88" s="1"/>
  <c r="L89" i="31" l="1"/>
  <c r="N89" s="1"/>
  <c r="T89" s="1"/>
  <c r="C90" s="1"/>
  <c r="Z89"/>
  <c r="AA89" s="1"/>
  <c r="Z88" i="33"/>
  <c r="AA88" s="1"/>
  <c r="L88"/>
  <c r="N88" s="1"/>
  <c r="T88" s="1"/>
  <c r="C89" s="1"/>
  <c r="L89" i="32"/>
  <c r="N89" s="1"/>
  <c r="T89" s="1"/>
  <c r="C90" s="1"/>
  <c r="Z89"/>
  <c r="AA89" s="1"/>
  <c r="L90" i="31" l="1"/>
  <c r="N90" s="1"/>
  <c r="T90" s="1"/>
  <c r="C91" s="1"/>
  <c r="Z90"/>
  <c r="AA90" s="1"/>
  <c r="Z89" i="33"/>
  <c r="AA89" s="1"/>
  <c r="L89"/>
  <c r="N89" s="1"/>
  <c r="T89" s="1"/>
  <c r="C90" s="1"/>
  <c r="Z90" i="32"/>
  <c r="AA90" s="1"/>
  <c r="L90"/>
  <c r="N90" s="1"/>
  <c r="T90" s="1"/>
  <c r="C91" s="1"/>
  <c r="L91" i="31" l="1"/>
  <c r="N91" s="1"/>
  <c r="T91" s="1"/>
  <c r="C92" s="1"/>
  <c r="Z91"/>
  <c r="AA91" s="1"/>
  <c r="Z90" i="33"/>
  <c r="AA90" s="1"/>
  <c r="L90"/>
  <c r="N90" s="1"/>
  <c r="T90" s="1"/>
  <c r="C91" s="1"/>
  <c r="Z91" i="32"/>
  <c r="AA91" s="1"/>
  <c r="L91"/>
  <c r="N91" s="1"/>
  <c r="T91" s="1"/>
  <c r="C92" s="1"/>
  <c r="L92" i="31" l="1"/>
  <c r="N92" s="1"/>
  <c r="T92" s="1"/>
  <c r="C93" s="1"/>
  <c r="Z92"/>
  <c r="AA92" s="1"/>
  <c r="Z91" i="33"/>
  <c r="AA91" s="1"/>
  <c r="L91"/>
  <c r="N91" s="1"/>
  <c r="T91" s="1"/>
  <c r="C92" s="1"/>
  <c r="L92" i="32"/>
  <c r="N92" s="1"/>
  <c r="T92" s="1"/>
  <c r="C93" s="1"/>
  <c r="Z92"/>
  <c r="AA92" s="1"/>
  <c r="L93" i="31" l="1"/>
  <c r="N93" s="1"/>
  <c r="T93" s="1"/>
  <c r="C94" s="1"/>
  <c r="Z93"/>
  <c r="AA93" s="1"/>
  <c r="Z92" i="33"/>
  <c r="AA92" s="1"/>
  <c r="L92"/>
  <c r="N92" s="1"/>
  <c r="T92" s="1"/>
  <c r="C93" s="1"/>
  <c r="L93" i="32"/>
  <c r="N93" s="1"/>
  <c r="T93" s="1"/>
  <c r="C94" s="1"/>
  <c r="Z93"/>
  <c r="AA93" s="1"/>
  <c r="L94" i="31" l="1"/>
  <c r="N94" s="1"/>
  <c r="T94" s="1"/>
  <c r="C95" s="1"/>
  <c r="Z94"/>
  <c r="AA94" s="1"/>
  <c r="Z93" i="33"/>
  <c r="AA93" s="1"/>
  <c r="L93"/>
  <c r="N93" s="1"/>
  <c r="T93" s="1"/>
  <c r="C94" s="1"/>
  <c r="L94" i="32"/>
  <c r="N94" s="1"/>
  <c r="T94" s="1"/>
  <c r="C95" s="1"/>
  <c r="Z94"/>
  <c r="AA94" s="1"/>
  <c r="L95" i="31" l="1"/>
  <c r="N95" s="1"/>
  <c r="T95" s="1"/>
  <c r="C96" s="1"/>
  <c r="Z95"/>
  <c r="AA95" s="1"/>
  <c r="Z94" i="33"/>
  <c r="AA94" s="1"/>
  <c r="L94"/>
  <c r="N94" s="1"/>
  <c r="T94" s="1"/>
  <c r="C95" s="1"/>
  <c r="L95" i="32"/>
  <c r="N95" s="1"/>
  <c r="T95" s="1"/>
  <c r="C96" s="1"/>
  <c r="Z95"/>
  <c r="AA95" s="1"/>
  <c r="L96" i="31" l="1"/>
  <c r="N96" s="1"/>
  <c r="T96" s="1"/>
  <c r="C97" s="1"/>
  <c r="Z96"/>
  <c r="AA96" s="1"/>
  <c r="Z95" i="33"/>
  <c r="AA95" s="1"/>
  <c r="L95"/>
  <c r="N95" s="1"/>
  <c r="T95" s="1"/>
  <c r="C96" s="1"/>
  <c r="L96" i="32"/>
  <c r="N96" s="1"/>
  <c r="T96" s="1"/>
  <c r="C97" s="1"/>
  <c r="Z96"/>
  <c r="AA96" s="1"/>
  <c r="L97" i="31" l="1"/>
  <c r="N97" s="1"/>
  <c r="T97" s="1"/>
  <c r="C98" s="1"/>
  <c r="Z97"/>
  <c r="AA97" s="1"/>
  <c r="Z96" i="33"/>
  <c r="AA96" s="1"/>
  <c r="L96"/>
  <c r="N96" s="1"/>
  <c r="T96" s="1"/>
  <c r="C97" s="1"/>
  <c r="Z97" i="32"/>
  <c r="AA97" s="1"/>
  <c r="L97"/>
  <c r="N97" s="1"/>
  <c r="T97" s="1"/>
  <c r="C98" s="1"/>
  <c r="L98" i="31" l="1"/>
  <c r="N98" s="1"/>
  <c r="T98" s="1"/>
  <c r="C99" s="1"/>
  <c r="Z98"/>
  <c r="AA98" s="1"/>
  <c r="Z97" i="33"/>
  <c r="AA97" s="1"/>
  <c r="L97"/>
  <c r="N97" s="1"/>
  <c r="T97" s="1"/>
  <c r="C98" s="1"/>
  <c r="L98" i="32"/>
  <c r="N98" s="1"/>
  <c r="T98" s="1"/>
  <c r="C99" s="1"/>
  <c r="Z98"/>
  <c r="AA98" s="1"/>
  <c r="L99" i="31" l="1"/>
  <c r="N99" s="1"/>
  <c r="T99" s="1"/>
  <c r="Z99"/>
  <c r="AA99" s="1"/>
  <c r="L98" i="33"/>
  <c r="N98" s="1"/>
  <c r="T98" s="1"/>
  <c r="C99" s="1"/>
  <c r="Z98"/>
  <c r="AA98" s="1"/>
  <c r="L99" i="32"/>
  <c r="N99" s="1"/>
  <c r="T99" s="1"/>
  <c r="C100" s="1"/>
  <c r="Z99"/>
  <c r="AA99" s="1"/>
  <c r="C100" i="31" l="1"/>
  <c r="L100" s="1"/>
  <c r="N100" s="1"/>
  <c r="T100" s="1"/>
  <c r="C101" s="1"/>
  <c r="Z99" i="33"/>
  <c r="AA99" s="1"/>
  <c r="L99"/>
  <c r="N99" s="1"/>
  <c r="T99" s="1"/>
  <c r="L100" i="32"/>
  <c r="N100" s="1"/>
  <c r="T100" s="1"/>
  <c r="C101" s="1"/>
  <c r="Z100"/>
  <c r="AA100" s="1"/>
  <c r="L101" i="31" l="1"/>
  <c r="N101" s="1"/>
  <c r="T101" s="1"/>
  <c r="Z100"/>
  <c r="AA100" s="1"/>
  <c r="C100" i="33"/>
  <c r="L100" s="1"/>
  <c r="N100" s="1"/>
  <c r="T100" s="1"/>
  <c r="C101" s="1"/>
  <c r="L101" i="32"/>
  <c r="N101" s="1"/>
  <c r="T101" s="1"/>
  <c r="Z101"/>
  <c r="AA101" s="1"/>
  <c r="L101" i="33" l="1"/>
  <c r="N101" s="1"/>
  <c r="T101" s="1"/>
  <c r="Z101" i="31"/>
  <c r="AA101" s="1"/>
  <c r="C102"/>
  <c r="Z100" i="33"/>
  <c r="AA100" s="1"/>
  <c r="C102" i="32"/>
  <c r="L102" s="1"/>
  <c r="N102" s="1"/>
  <c r="T102" s="1"/>
  <c r="C103" s="1"/>
  <c r="Z101" i="33" l="1"/>
  <c r="AA101" s="1"/>
  <c r="C102"/>
  <c r="L103" i="32"/>
  <c r="N103" s="1"/>
  <c r="T103" s="1"/>
  <c r="Z102" i="31"/>
  <c r="AA102" s="1"/>
  <c r="L102"/>
  <c r="N102" s="1"/>
  <c r="T102" s="1"/>
  <c r="Z102" i="32"/>
  <c r="AA102" s="1"/>
  <c r="Z102" i="33" l="1"/>
  <c r="AA102" s="1"/>
  <c r="L102"/>
  <c r="N102" s="1"/>
  <c r="T102" s="1"/>
  <c r="Z103" i="32"/>
  <c r="AA103" s="1"/>
  <c r="C104"/>
  <c r="C103" i="31"/>
  <c r="C103" i="33" l="1"/>
  <c r="Z104" i="32"/>
  <c r="AA104" s="1"/>
  <c r="L104"/>
  <c r="N104" s="1"/>
  <c r="T104" s="1"/>
  <c r="Z103" i="31"/>
  <c r="AA103" s="1"/>
  <c r="L103"/>
  <c r="N103" s="1"/>
  <c r="T103" s="1"/>
  <c r="Z103" i="33" l="1"/>
  <c r="AA103" s="1"/>
  <c r="L103"/>
  <c r="N103" s="1"/>
  <c r="T103" s="1"/>
  <c r="C104" i="31"/>
  <c r="C105" i="32"/>
  <c r="C104" i="33" l="1"/>
  <c r="Z104" i="31"/>
  <c r="AA104" s="1"/>
  <c r="L104"/>
  <c r="N104" s="1"/>
  <c r="T104" s="1"/>
  <c r="Z105" i="32"/>
  <c r="AA105" s="1"/>
  <c r="L105"/>
  <c r="N105" s="1"/>
  <c r="T105" s="1"/>
  <c r="Z104" i="33" l="1"/>
  <c r="AA104" s="1"/>
  <c r="L104"/>
  <c r="N104" s="1"/>
  <c r="T104" s="1"/>
  <c r="C105" i="31"/>
  <c r="C106" i="32"/>
  <c r="C105" i="33" l="1"/>
  <c r="L106" i="32"/>
  <c r="N106" s="1"/>
  <c r="T106" s="1"/>
  <c r="Z106"/>
  <c r="AA106" s="1"/>
  <c r="Z105" i="31"/>
  <c r="AA105" s="1"/>
  <c r="L105"/>
  <c r="N105" s="1"/>
  <c r="T105" s="1"/>
  <c r="Z105" i="33" l="1"/>
  <c r="AA105" s="1"/>
  <c r="L105"/>
  <c r="N105" s="1"/>
  <c r="T105" s="1"/>
  <c r="C107" i="32"/>
  <c r="C106" i="31"/>
  <c r="C106" i="33" l="1"/>
  <c r="L107" i="32"/>
  <c r="N107" s="1"/>
  <c r="T107" s="1"/>
  <c r="Z107"/>
  <c r="AA107" s="1"/>
  <c r="Z106" i="31"/>
  <c r="AA106" s="1"/>
  <c r="L106"/>
  <c r="N106" s="1"/>
  <c r="T106" s="1"/>
  <c r="C107" s="1"/>
  <c r="Z106" i="33" l="1"/>
  <c r="AA106" s="1"/>
  <c r="L106"/>
  <c r="N106" s="1"/>
  <c r="T106" s="1"/>
  <c r="C107" s="1"/>
  <c r="L107" i="31"/>
  <c r="N107" s="1"/>
  <c r="T107" s="1"/>
  <c r="C108" s="1"/>
  <c r="Z107"/>
  <c r="AA107" s="1"/>
  <c r="C108" i="32"/>
  <c r="Z107" i="33" l="1"/>
  <c r="AA107" s="1"/>
  <c r="L107"/>
  <c r="N107" s="1"/>
  <c r="T107" s="1"/>
  <c r="C108" s="1"/>
  <c r="L108" i="31"/>
  <c r="N108" s="1"/>
  <c r="T108" s="1"/>
  <c r="Z108"/>
  <c r="AA108" s="1"/>
  <c r="Q4" s="1"/>
  <c r="M4"/>
  <c r="L108" i="32"/>
  <c r="N108" s="1"/>
  <c r="T108" s="1"/>
  <c r="Z108"/>
  <c r="AA108" s="1"/>
  <c r="Q4" s="1"/>
  <c r="M4"/>
  <c r="Z108" i="33" l="1"/>
  <c r="AA108" s="1"/>
  <c r="Q4" s="1"/>
  <c r="L108"/>
  <c r="N108" s="1"/>
  <c r="T108" s="1"/>
  <c r="M4"/>
  <c r="D4" i="31"/>
  <c r="R2" s="1"/>
  <c r="C5"/>
  <c r="G5"/>
  <c r="E5"/>
  <c r="C5" i="32"/>
  <c r="G5"/>
  <c r="E5"/>
  <c r="D4"/>
  <c r="R2" s="1"/>
  <c r="E5" i="33" l="1"/>
  <c r="C5"/>
  <c r="D4"/>
  <c r="R2" s="1"/>
  <c r="G5"/>
  <c r="J5" i="31"/>
  <c r="J5" i="32"/>
  <c r="J5" i="33" l="1"/>
</calcChain>
</file>

<file path=xl/sharedStrings.xml><?xml version="1.0" encoding="utf-8"?>
<sst xmlns="http://schemas.openxmlformats.org/spreadsheetml/2006/main" count="609" uniqueCount="80">
  <si>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</si>
  <si>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</si>
  <si>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</si>
  <si>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</si>
  <si>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</si>
  <si>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</si>
  <si>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</si>
  <si>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</si>
  <si>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</si>
  <si>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</si>
  <si>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</si>
  <si>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</si>
  <si>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</si>
  <si>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</si>
  <si>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</si>
  <si>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</si>
  <si>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</si>
  <si>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</si>
  <si>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</si>
  <si>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</si>
  <si>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</si>
  <si>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</si>
  <si>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</si>
  <si>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</si>
  <si>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</si>
  <si>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</si>
  <si>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</si>
  <si>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</si>
  <si>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</si>
  <si>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</si>
  <si>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</si>
  <si>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</si>
  <si>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</si>
  <si>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</si>
  <si>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</si>
  <si>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</si>
  <si>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</si>
  <si>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</si>
  <si>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</si>
  <si>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</si>
  <si>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</si>
  <si>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</si>
  <si>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</si>
  <si>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</si>
  <si>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</si>
  <si>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</si>
  <si>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</si>
  <si>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</si>
  <si>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</si>
  <si>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</si>
  <si>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</si>
  <si>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</si>
  <si>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</si>
  <si>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</si>
  <si>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</si>
  <si>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</si>
  <si>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</si>
  <si>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</si>
  <si>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</si>
  <si>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</si>
  <si>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</si>
  <si>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</si>
  <si>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</si>
  <si>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引き続き、GBP/USDの4時間足（マイルール追加版）で検証を進めていきます。</t>
    <rPh sb="0" eb="1">
      <t>ヒ</t>
    </rPh>
    <rPh sb="2" eb="3">
      <t>ツヅ</t>
    </rPh>
    <rPh sb="14" eb="16">
      <t>ジカン</t>
    </rPh>
    <rPh sb="16" eb="17">
      <t>アシ</t>
    </rPh>
    <rPh sb="23" eb="25">
      <t>ツイカ</t>
    </rPh>
    <rPh sb="25" eb="26">
      <t>バン</t>
    </rPh>
    <rPh sb="28" eb="30">
      <t>ケンショウ</t>
    </rPh>
    <rPh sb="31" eb="32">
      <t>スス</t>
    </rPh>
    <phoneticPr fontId="2"/>
  </si>
  <si>
    <t>今回の検証から、下記のマイルールを追加しました
①10・20MAの両方又は片方が横向きになっており、かつMAの距離が近い・交差している場合、エントリーを見送る（写真①）
②PB前のローソク足の並びで、終値の切上げ・切下げが継続していない場合、エントリーを見送る（写真①）
③①と重複するかもしれませんが、顕著なレンジではエントリーを見送る。（写真②）
気づきとしましては、ドル円の時に比べてGBP/USDはPBの出現頻度が少ないように感じました。
ドルストレートならではのチャートの癖みたいなのがあるのか？？　今後注目してみます・・・。</t>
    <rPh sb="0" eb="2">
      <t>コンカイ</t>
    </rPh>
    <rPh sb="3" eb="5">
      <t>ケンショウ</t>
    </rPh>
    <rPh sb="8" eb="10">
      <t>カキ</t>
    </rPh>
    <rPh sb="17" eb="19">
      <t>ツイカ</t>
    </rPh>
    <rPh sb="61" eb="63">
      <t>コウサ</t>
    </rPh>
    <rPh sb="80" eb="82">
      <t>シャシン</t>
    </rPh>
    <rPh sb="111" eb="113">
      <t>ケイゾク</t>
    </rPh>
    <rPh sb="118" eb="120">
      <t>バアイ</t>
    </rPh>
    <rPh sb="131" eb="133">
      <t>シャシン</t>
    </rPh>
    <rPh sb="171" eb="173">
      <t>シャシン</t>
    </rPh>
    <rPh sb="177" eb="178">
      <t>キ</t>
    </rPh>
    <rPh sb="189" eb="190">
      <t>エン</t>
    </rPh>
    <rPh sb="191" eb="192">
      <t>トキ</t>
    </rPh>
    <rPh sb="193" eb="194">
      <t>クラ</t>
    </rPh>
    <rPh sb="207" eb="209">
      <t>シュツゲン</t>
    </rPh>
    <rPh sb="209" eb="211">
      <t>ヒンド</t>
    </rPh>
    <rPh sb="212" eb="213">
      <t>スク</t>
    </rPh>
    <rPh sb="218" eb="219">
      <t>カン</t>
    </rPh>
    <rPh sb="242" eb="243">
      <t>クセ</t>
    </rPh>
    <rPh sb="256" eb="258">
      <t>コンゴ</t>
    </rPh>
    <rPh sb="258" eb="260">
      <t>チュウモク</t>
    </rPh>
    <phoneticPr fontId="2"/>
  </si>
  <si>
    <t>マイルールを追加したせいか、1カ月に0～1回のエントリーだった月がチラホラありました。
そうなってくると、監視する通貨を増やしてカバーするのか、PB以外の手法も取り入れていくのか・・・
このままでは利益の積み重ねは難しいのかなと感じました。
それと、最大10連敗はかなりのダメージで、リアルで精神的に崩壊してしまわないか心配です・・・（汗）
あとはフィボ-2.0までの到達が苦しく、-1.5から引き返す場面も多かったので、
GBP/USDの1時間足に関しては、-1.5までの利確で留める方が良いのかなと思いました。</t>
    <rPh sb="6" eb="8">
      <t>ツイカ</t>
    </rPh>
    <rPh sb="16" eb="17">
      <t>ゲツ</t>
    </rPh>
    <rPh sb="21" eb="22">
      <t>カイ</t>
    </rPh>
    <rPh sb="31" eb="32">
      <t>ツキ</t>
    </rPh>
    <rPh sb="53" eb="55">
      <t>カンシ</t>
    </rPh>
    <rPh sb="57" eb="59">
      <t>ツウカ</t>
    </rPh>
    <rPh sb="60" eb="61">
      <t>フ</t>
    </rPh>
    <rPh sb="74" eb="76">
      <t>イガイ</t>
    </rPh>
    <rPh sb="77" eb="79">
      <t>シュホウ</t>
    </rPh>
    <rPh sb="80" eb="81">
      <t>ト</t>
    </rPh>
    <rPh sb="82" eb="83">
      <t>イ</t>
    </rPh>
    <rPh sb="99" eb="101">
      <t>リエキ</t>
    </rPh>
    <rPh sb="102" eb="103">
      <t>ツ</t>
    </rPh>
    <rPh sb="104" eb="105">
      <t>カサ</t>
    </rPh>
    <rPh sb="107" eb="108">
      <t>ムズカ</t>
    </rPh>
    <rPh sb="114" eb="115">
      <t>カン</t>
    </rPh>
    <rPh sb="125" eb="127">
      <t>サイダイ</t>
    </rPh>
    <rPh sb="129" eb="131">
      <t>レンパイ</t>
    </rPh>
    <rPh sb="146" eb="149">
      <t>セイシンテキ</t>
    </rPh>
    <rPh sb="150" eb="152">
      <t>ホウカイ</t>
    </rPh>
    <rPh sb="160" eb="162">
      <t>シンパイ</t>
    </rPh>
    <rPh sb="168" eb="169">
      <t>アセ</t>
    </rPh>
    <rPh sb="185" eb="187">
      <t>トウタツ</t>
    </rPh>
    <rPh sb="188" eb="189">
      <t>クル</t>
    </rPh>
    <rPh sb="198" eb="199">
      <t>ヒ</t>
    </rPh>
    <rPh sb="200" eb="201">
      <t>カエ</t>
    </rPh>
    <rPh sb="202" eb="204">
      <t>バメン</t>
    </rPh>
    <rPh sb="205" eb="206">
      <t>オオ</t>
    </rPh>
    <rPh sb="222" eb="224">
      <t>ジカン</t>
    </rPh>
    <rPh sb="224" eb="225">
      <t>アシ</t>
    </rPh>
    <rPh sb="226" eb="227">
      <t>カン</t>
    </rPh>
    <rPh sb="238" eb="240">
      <t>リカク</t>
    </rPh>
    <rPh sb="241" eb="242">
      <t>トド</t>
    </rPh>
    <rPh sb="244" eb="245">
      <t>ホウ</t>
    </rPh>
    <rPh sb="246" eb="247">
      <t>ヨ</t>
    </rPh>
    <rPh sb="252" eb="253">
      <t>オモ</t>
    </rPh>
    <phoneticPr fontId="2"/>
  </si>
  <si>
    <t>時刻</t>
    <rPh sb="0" eb="2">
      <t>ジコク</t>
    </rPh>
    <phoneticPr fontId="2"/>
  </si>
  <si>
    <t>備考欄</t>
    <rPh sb="0" eb="2">
      <t>ビコウ</t>
    </rPh>
    <rPh sb="2" eb="3">
      <t>ラン</t>
    </rPh>
    <phoneticPr fontId="2"/>
  </si>
  <si>
    <t>・マイルール①-③を追加
・4Ｈ検証から、IN/OUT時刻を追加</t>
    <rPh sb="10" eb="12">
      <t>ツイカ</t>
    </rPh>
    <rPh sb="16" eb="18">
      <t>ケンショウ</t>
    </rPh>
    <rPh sb="27" eb="29">
      <t>ジコク</t>
    </rPh>
    <rPh sb="30" eb="32">
      <t>ツイカ</t>
    </rPh>
    <phoneticPr fontId="2"/>
  </si>
  <si>
    <t xml:space="preserve">10MA・20MAの両方の上側にキャンドルがあれば買い方向、下側なら売り方向。MAに触れてEB出現でエントリー待ち、EB高値or安値ブレイクでエントリー。
</t>
    <phoneticPr fontId="3"/>
  </si>
  <si>
    <t>USD/JPY</t>
    <phoneticPr fontId="2"/>
  </si>
  <si>
    <t>GBP/USD</t>
    <phoneticPr fontId="2"/>
  </si>
  <si>
    <t>EB</t>
    <phoneticPr fontId="2"/>
  </si>
  <si>
    <t>AUD/JPY</t>
    <phoneticPr fontId="2"/>
  </si>
  <si>
    <t>AUDJPY</t>
    <phoneticPr fontId="2"/>
  </si>
  <si>
    <t>1時間足</t>
    <rPh sb="1" eb="3">
      <t>ジカン</t>
    </rPh>
    <rPh sb="3" eb="4">
      <t>アシ</t>
    </rPh>
    <phoneticPr fontId="3"/>
  </si>
  <si>
    <t>※日本時間ではないようです</t>
    <rPh sb="1" eb="3">
      <t>ニホン</t>
    </rPh>
    <rPh sb="3" eb="5">
      <t>ジカン</t>
    </rPh>
    <phoneticPr fontId="2"/>
  </si>
  <si>
    <t>引き続き、4時間足のEBを検証していきます。
次はマイルール（PB時のもの）を加えて検証したいと思います。
あと、MT4の時間が狂っているみたいなので、次回までに直せたら・・・と思っています；</t>
    <rPh sb="0" eb="1">
      <t>ヒ</t>
    </rPh>
    <rPh sb="2" eb="3">
      <t>ツヅ</t>
    </rPh>
    <rPh sb="6" eb="8">
      <t>ジカン</t>
    </rPh>
    <rPh sb="8" eb="9">
      <t>アシ</t>
    </rPh>
    <rPh sb="13" eb="15">
      <t>ケンショウ</t>
    </rPh>
    <rPh sb="23" eb="24">
      <t>ツギ</t>
    </rPh>
    <rPh sb="33" eb="34">
      <t>ジ</t>
    </rPh>
    <rPh sb="39" eb="40">
      <t>クワ</t>
    </rPh>
    <rPh sb="42" eb="44">
      <t>ケンショウ</t>
    </rPh>
    <rPh sb="48" eb="49">
      <t>オモ</t>
    </rPh>
    <rPh sb="61" eb="63">
      <t>ジカン</t>
    </rPh>
    <rPh sb="64" eb="65">
      <t>クル</t>
    </rPh>
    <rPh sb="76" eb="78">
      <t>ジカイ</t>
    </rPh>
    <rPh sb="81" eb="82">
      <t>ナオ</t>
    </rPh>
    <rPh sb="89" eb="90">
      <t>オモ</t>
    </rPh>
    <phoneticPr fontId="2"/>
  </si>
  <si>
    <t>20件までは先に添削して頂いていますので、21件目からお願いします。
99件目について質問です。画像を貼っていますが、このローソク足の並びでもEB成立でしょうか？
前回の検証からポジション成立した時間を入力しているんですが、今回の検証中に
日本時間になっていないことに気が付きました（汗）
ひとまず今回の分は全て狂った時間のままで進めています。</t>
    <rPh sb="2" eb="3">
      <t>ケン</t>
    </rPh>
    <rPh sb="6" eb="7">
      <t>サキ</t>
    </rPh>
    <rPh sb="8" eb="10">
      <t>テンサク</t>
    </rPh>
    <rPh sb="12" eb="13">
      <t>イタダ</t>
    </rPh>
    <rPh sb="23" eb="24">
      <t>ケン</t>
    </rPh>
    <rPh sb="24" eb="25">
      <t>メ</t>
    </rPh>
    <rPh sb="28" eb="29">
      <t>ネガ</t>
    </rPh>
    <rPh sb="37" eb="38">
      <t>ケン</t>
    </rPh>
    <rPh sb="38" eb="39">
      <t>メ</t>
    </rPh>
    <rPh sb="43" eb="45">
      <t>シツモン</t>
    </rPh>
    <rPh sb="48" eb="50">
      <t>ガゾウ</t>
    </rPh>
    <rPh sb="51" eb="52">
      <t>ハ</t>
    </rPh>
    <rPh sb="65" eb="66">
      <t>アシ</t>
    </rPh>
    <rPh sb="67" eb="68">
      <t>ナラ</t>
    </rPh>
    <rPh sb="73" eb="75">
      <t>セイリツ</t>
    </rPh>
    <rPh sb="83" eb="85">
      <t>ゼンカイ</t>
    </rPh>
    <rPh sb="86" eb="88">
      <t>ケンショウ</t>
    </rPh>
    <rPh sb="95" eb="97">
      <t>セイリツ</t>
    </rPh>
    <rPh sb="99" eb="101">
      <t>ジカン</t>
    </rPh>
    <rPh sb="102" eb="104">
      <t>ニュウリョク</t>
    </rPh>
    <rPh sb="113" eb="115">
      <t>コンカイ</t>
    </rPh>
    <rPh sb="116" eb="119">
      <t>ケンショウチュウ</t>
    </rPh>
    <rPh sb="121" eb="123">
      <t>ニホン</t>
    </rPh>
    <rPh sb="123" eb="125">
      <t>ジカン</t>
    </rPh>
    <rPh sb="135" eb="136">
      <t>キ</t>
    </rPh>
    <rPh sb="137" eb="138">
      <t>ツ</t>
    </rPh>
    <rPh sb="143" eb="144">
      <t>アセ</t>
    </rPh>
    <rPh sb="150" eb="152">
      <t>コンカイ</t>
    </rPh>
    <rPh sb="153" eb="154">
      <t>ブン</t>
    </rPh>
    <rPh sb="155" eb="156">
      <t>スベ</t>
    </rPh>
    <rPh sb="157" eb="158">
      <t>クル</t>
    </rPh>
    <rPh sb="160" eb="162">
      <t>ジカン</t>
    </rPh>
    <rPh sb="166" eb="167">
      <t>スス</t>
    </rPh>
    <phoneticPr fontId="2"/>
  </si>
  <si>
    <t>FIB2.0の勝率と利益額が落ちるので、1.27-1.5あたりで利確する方がいいかもしれません。
PBに比べてEBは私にとっては複雑で、見落としも多くありそうな気がします。
あと、やはりPB同様のマイルールを入れても差し支えなさそうなので、次回検証よりマイルールを加えて
検証したいと思います。</t>
    <rPh sb="7" eb="9">
      <t>ショウリツ</t>
    </rPh>
    <rPh sb="10" eb="12">
      <t>リエキ</t>
    </rPh>
    <rPh sb="12" eb="13">
      <t>ガク</t>
    </rPh>
    <rPh sb="14" eb="15">
      <t>オ</t>
    </rPh>
    <rPh sb="32" eb="34">
      <t>リカク</t>
    </rPh>
    <rPh sb="36" eb="37">
      <t>ホウ</t>
    </rPh>
    <rPh sb="52" eb="53">
      <t>クラ</t>
    </rPh>
    <rPh sb="58" eb="59">
      <t>ワタシ</t>
    </rPh>
    <rPh sb="64" eb="66">
      <t>フクザツ</t>
    </rPh>
    <rPh sb="68" eb="70">
      <t>ミオ</t>
    </rPh>
    <rPh sb="73" eb="74">
      <t>オオ</t>
    </rPh>
    <rPh sb="80" eb="81">
      <t>キ</t>
    </rPh>
    <rPh sb="95" eb="97">
      <t>ドウヨウ</t>
    </rPh>
    <rPh sb="104" eb="105">
      <t>イ</t>
    </rPh>
    <rPh sb="108" eb="109">
      <t>サ</t>
    </rPh>
    <rPh sb="110" eb="111">
      <t>ツカ</t>
    </rPh>
    <rPh sb="120" eb="122">
      <t>ジカイ</t>
    </rPh>
    <rPh sb="122" eb="124">
      <t>ケンショウ</t>
    </rPh>
    <rPh sb="132" eb="133">
      <t>クワ</t>
    </rPh>
    <rPh sb="136" eb="138">
      <t>ケンショウ</t>
    </rPh>
    <rPh sb="142" eb="143">
      <t>オモ</t>
    </rPh>
    <phoneticPr fontId="2"/>
  </si>
</sst>
</file>

<file path=xl/styles.xml><?xml version="1.0" encoding="utf-8"?>
<styleSheet xmlns="http://schemas.openxmlformats.org/spreadsheetml/2006/main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h:mm;@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0" fillId="0" borderId="0" xfId="0" applyNumberFormat="1" applyAlignment="1">
      <alignment vertical="center" shrinkToFit="1"/>
    </xf>
    <xf numFmtId="179" fontId="0" fillId="0" borderId="0" xfId="1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4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 shrinkToFit="1"/>
    </xf>
    <xf numFmtId="0" fontId="8" fillId="4" borderId="6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 shrinkToFit="1"/>
    </xf>
    <xf numFmtId="0" fontId="9" fillId="12" borderId="1" xfId="0" applyFont="1" applyFill="1" applyBorder="1" applyAlignment="1">
      <alignment horizontal="center" vertical="center"/>
    </xf>
    <xf numFmtId="177" fontId="9" fillId="12" borderId="1" xfId="0" applyNumberFormat="1" applyFont="1" applyFill="1" applyBorder="1" applyAlignment="1">
      <alignment horizontal="center" vertical="center"/>
    </xf>
    <xf numFmtId="182" fontId="9" fillId="12" borderId="1" xfId="0" applyNumberFormat="1" applyFont="1" applyFill="1" applyBorder="1" applyAlignment="1">
      <alignment horizontal="center" vertical="center" shrinkToFit="1"/>
    </xf>
    <xf numFmtId="176" fontId="9" fillId="12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9" fontId="0" fillId="0" borderId="7" xfId="1" applyNumberFormat="1" applyFont="1" applyBorder="1" applyAlignment="1">
      <alignment horizontal="center" vertical="center" shrinkToFit="1"/>
    </xf>
    <xf numFmtId="179" fontId="0" fillId="0" borderId="3" xfId="1" applyNumberFormat="1" applyFont="1" applyBorder="1" applyAlignment="1">
      <alignment horizontal="center" vertical="center" shrinkToFit="1"/>
    </xf>
    <xf numFmtId="179" fontId="0" fillId="0" borderId="2" xfId="1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181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12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78" fontId="9" fillId="12" borderId="1" xfId="0" applyNumberFormat="1" applyFont="1" applyFill="1" applyBorder="1" applyAlignment="1">
      <alignment horizontal="center" vertical="center"/>
    </xf>
    <xf numFmtId="181" fontId="9" fillId="12" borderId="1" xfId="0" applyNumberFormat="1" applyFont="1" applyFill="1" applyBorder="1" applyAlignment="1">
      <alignment horizontal="center" vertical="center"/>
    </xf>
    <xf numFmtId="180" fontId="9" fillId="12" borderId="7" xfId="0" applyNumberFormat="1" applyFont="1" applyFill="1" applyBorder="1" applyAlignment="1">
      <alignment horizontal="center" vertical="center"/>
    </xf>
    <xf numFmtId="180" fontId="9" fillId="12" borderId="2" xfId="0" applyNumberFormat="1" applyFont="1" applyFill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</cellXfs>
  <cellStyles count="5">
    <cellStyle name="パーセント" xfId="1" builtinId="5"/>
    <cellStyle name="標準" xfId="0" builtinId="0"/>
    <cellStyle name="標準 2" xfId="2"/>
    <cellStyle name="標準 3" xfId="3"/>
    <cellStyle name="標準 4" xfId="4"/>
  </cellStyles>
  <dxfs count="2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20</xdr:col>
      <xdr:colOff>160381</xdr:colOff>
      <xdr:row>47</xdr:row>
      <xdr:rowOff>37167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9A12B94F-B56F-4FD4-9DBB-BEF3CB8D2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0200"/>
          <a:ext cx="12352381" cy="74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16</xdr:col>
      <xdr:colOff>474971</xdr:colOff>
      <xdr:row>97</xdr:row>
      <xdr:rowOff>141928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2C67C00D-5438-4E21-A75D-3DD03B4A4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8585200"/>
          <a:ext cx="10228571" cy="75714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29</xdr:col>
      <xdr:colOff>416838</xdr:colOff>
      <xdr:row>148</xdr:row>
      <xdr:rowOff>43495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B54EFA3B-90A7-43C0-8A10-DB6883025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6840200"/>
          <a:ext cx="18095238" cy="76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18</xdr:col>
      <xdr:colOff>122438</xdr:colOff>
      <xdr:row>197</xdr:row>
      <xdr:rowOff>141928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02D57648-A01D-4449-9BC6-893C057F6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5095200"/>
          <a:ext cx="11095238" cy="75714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17</xdr:col>
      <xdr:colOff>322514</xdr:colOff>
      <xdr:row>247</xdr:row>
      <xdr:rowOff>103833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F5FFC60F-3E43-4ECD-8C5E-F8C850D17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33350200"/>
          <a:ext cx="10685714" cy="75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12</xdr:col>
      <xdr:colOff>608609</xdr:colOff>
      <xdr:row>297</xdr:row>
      <xdr:rowOff>84786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xmlns="" id="{84A56F7D-1E32-4BE3-A61D-53B177424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41605200"/>
          <a:ext cx="7923809" cy="7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21</xdr:col>
      <xdr:colOff>55543</xdr:colOff>
      <xdr:row>348</xdr:row>
      <xdr:rowOff>103833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xmlns="" id="{C9395FBE-F63B-4D5E-8B30-D1E3F748B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50025300"/>
          <a:ext cx="12857143" cy="75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19</xdr:col>
      <xdr:colOff>331886</xdr:colOff>
      <xdr:row>398</xdr:row>
      <xdr:rowOff>132405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xmlns="" id="{EF976275-9059-4408-B2C0-B1DC4B760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58280300"/>
          <a:ext cx="11914286" cy="75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27</xdr:col>
      <xdr:colOff>159847</xdr:colOff>
      <xdr:row>448</xdr:row>
      <xdr:rowOff>151452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xmlns="" id="{ADD1FCFD-0875-4401-945F-5F98D58FB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66535300"/>
          <a:ext cx="16619047" cy="75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17</xdr:col>
      <xdr:colOff>198705</xdr:colOff>
      <xdr:row>500</xdr:row>
      <xdr:rowOff>5400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xmlns="" id="{7E34052E-70AE-4B60-9440-BA3FF5A30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74955400"/>
          <a:ext cx="10561905" cy="7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11</xdr:col>
      <xdr:colOff>389638</xdr:colOff>
      <xdr:row>549</xdr:row>
      <xdr:rowOff>14924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xmlns="" id="{17C9792B-97AC-41B7-A1FC-9CCB8901D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83045300"/>
          <a:ext cx="7095238" cy="76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9</xdr:col>
      <xdr:colOff>399314</xdr:colOff>
      <xdr:row>599</xdr:row>
      <xdr:rowOff>62543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xmlns="" id="{72021C03-F3E5-4DF9-8196-2703D703D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91300300"/>
          <a:ext cx="5885714" cy="76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8</xdr:col>
      <xdr:colOff>589867</xdr:colOff>
      <xdr:row>650</xdr:row>
      <xdr:rowOff>24448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xmlns="" id="{E90CBA18-1E6A-45C7-8E5B-26AE44292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99720400"/>
          <a:ext cx="5466667" cy="76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655</xdr:row>
      <xdr:rowOff>0</xdr:rowOff>
    </xdr:from>
    <xdr:to>
      <xdr:col>11</xdr:col>
      <xdr:colOff>256305</xdr:colOff>
      <xdr:row>700</xdr:row>
      <xdr:rowOff>160976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xmlns="" id="{0760327C-6FF9-41AE-A64C-8A70384E8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08140500"/>
          <a:ext cx="6961905" cy="75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13</xdr:col>
      <xdr:colOff>475200</xdr:colOff>
      <xdr:row>751</xdr:row>
      <xdr:rowOff>141928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xmlns="" id="{D45E0F40-8075-4AED-811A-E61DC1197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16560600"/>
          <a:ext cx="8400000" cy="75714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13</xdr:col>
      <xdr:colOff>141867</xdr:colOff>
      <xdr:row>801</xdr:row>
      <xdr:rowOff>151452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xmlns="" id="{C1AC28A9-B316-4705-9508-E060C61B6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24815600"/>
          <a:ext cx="8066667" cy="75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806</xdr:row>
      <xdr:rowOff>0</xdr:rowOff>
    </xdr:from>
    <xdr:to>
      <xdr:col>11</xdr:col>
      <xdr:colOff>380114</xdr:colOff>
      <xdr:row>851</xdr:row>
      <xdr:rowOff>113357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xmlns="" id="{DDE88EBD-A5CC-4296-899A-499058D9D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33070600"/>
          <a:ext cx="7085714" cy="75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856</xdr:row>
      <xdr:rowOff>0</xdr:rowOff>
    </xdr:from>
    <xdr:to>
      <xdr:col>22</xdr:col>
      <xdr:colOff>312609</xdr:colOff>
      <xdr:row>902</xdr:row>
      <xdr:rowOff>62543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xmlns="" id="{47E2AEB8-89AA-46F9-BBF4-4292F33FC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141325600"/>
          <a:ext cx="13723809" cy="76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907</xdr:row>
      <xdr:rowOff>0</xdr:rowOff>
    </xdr:from>
    <xdr:to>
      <xdr:col>13</xdr:col>
      <xdr:colOff>322819</xdr:colOff>
      <xdr:row>953</xdr:row>
      <xdr:rowOff>110162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xmlns="" id="{31ABD900-4FE4-438F-9B73-837DA2D1F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149745700"/>
          <a:ext cx="8247619" cy="7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958</xdr:row>
      <xdr:rowOff>0</xdr:rowOff>
    </xdr:from>
    <xdr:to>
      <xdr:col>11</xdr:col>
      <xdr:colOff>75352</xdr:colOff>
      <xdr:row>1004</xdr:row>
      <xdr:rowOff>5400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xmlns="" id="{EB70C0EE-2151-44BB-BFC9-37FEC4542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58165800"/>
          <a:ext cx="6780952" cy="7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1007</xdr:row>
      <xdr:rowOff>0</xdr:rowOff>
    </xdr:from>
    <xdr:to>
      <xdr:col>13</xdr:col>
      <xdr:colOff>529086</xdr:colOff>
      <xdr:row>1055</xdr:row>
      <xdr:rowOff>27621</xdr:rowOff>
    </xdr:to>
    <xdr:pic>
      <xdr:nvPicPr>
        <xdr:cNvPr id="22" name="図 21">
          <a:extLst>
            <a:ext uri="{FF2B5EF4-FFF2-40B4-BE49-F238E27FC236}">
              <a16:creationId xmlns="" xmlns:a16="http://schemas.microsoft.com/office/drawing/2014/main" id="{8FE61925-EF19-4470-889B-55340F13E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172650150"/>
          <a:ext cx="9444486" cy="825722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1007</xdr:row>
      <xdr:rowOff>0</xdr:rowOff>
    </xdr:from>
    <xdr:to>
      <xdr:col>28</xdr:col>
      <xdr:colOff>144962</xdr:colOff>
      <xdr:row>1054</xdr:row>
      <xdr:rowOff>170500</xdr:rowOff>
    </xdr:to>
    <xdr:pic>
      <xdr:nvPicPr>
        <xdr:cNvPr id="23" name="図 22">
          <a:extLst>
            <a:ext uri="{FF2B5EF4-FFF2-40B4-BE49-F238E27FC236}">
              <a16:creationId xmlns="" xmlns:a16="http://schemas.microsoft.com/office/drawing/2014/main" id="{3681A275-0174-4A0F-BC54-0EABE27AB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0287000" y="172650150"/>
          <a:ext cx="9060362" cy="8228650"/>
        </a:xfrm>
        <a:prstGeom prst="rect">
          <a:avLst/>
        </a:prstGeom>
      </xdr:spPr>
    </xdr:pic>
    <xdr:clientData/>
  </xdr:twoCellAnchor>
  <xdr:twoCellAnchor>
    <xdr:from>
      <xdr:col>21</xdr:col>
      <xdr:colOff>330200</xdr:colOff>
      <xdr:row>1024</xdr:row>
      <xdr:rowOff>76200</xdr:rowOff>
    </xdr:from>
    <xdr:to>
      <xdr:col>21</xdr:col>
      <xdr:colOff>539750</xdr:colOff>
      <xdr:row>1031</xdr:row>
      <xdr:rowOff>0</xdr:rowOff>
    </xdr:to>
    <xdr:sp macro="" textlink="">
      <xdr:nvSpPr>
        <xdr:cNvPr id="24" name="矢印: 上 21">
          <a:extLst>
            <a:ext uri="{FF2B5EF4-FFF2-40B4-BE49-F238E27FC236}">
              <a16:creationId xmlns="" xmlns:a16="http://schemas.microsoft.com/office/drawing/2014/main" id="{E5B16DF2-DAD4-48CA-99B2-76ADDB14B480}"/>
            </a:ext>
          </a:extLst>
        </xdr:cNvPr>
        <xdr:cNvSpPr/>
      </xdr:nvSpPr>
      <xdr:spPr>
        <a:xfrm>
          <a:off x="14732000" y="175641000"/>
          <a:ext cx="209550" cy="1123950"/>
        </a:xfrm>
        <a:prstGeom prst="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31750</xdr:colOff>
      <xdr:row>1012</xdr:row>
      <xdr:rowOff>133350</xdr:rowOff>
    </xdr:from>
    <xdr:to>
      <xdr:col>21</xdr:col>
      <xdr:colOff>266700</xdr:colOff>
      <xdr:row>1019</xdr:row>
      <xdr:rowOff>57150</xdr:rowOff>
    </xdr:to>
    <xdr:sp macro="" textlink="">
      <xdr:nvSpPr>
        <xdr:cNvPr id="25" name="矢印: 上 22">
          <a:extLst>
            <a:ext uri="{FF2B5EF4-FFF2-40B4-BE49-F238E27FC236}">
              <a16:creationId xmlns="" xmlns:a16="http://schemas.microsoft.com/office/drawing/2014/main" id="{5D9E51C6-E07E-49A9-9368-AD593ECA8088}"/>
            </a:ext>
          </a:extLst>
        </xdr:cNvPr>
        <xdr:cNvSpPr/>
      </xdr:nvSpPr>
      <xdr:spPr>
        <a:xfrm rot="10800000">
          <a:off x="14433550" y="173640750"/>
          <a:ext cx="234950" cy="1123950"/>
        </a:xfrm>
        <a:prstGeom prst="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495300</xdr:colOff>
      <xdr:row>1018</xdr:row>
      <xdr:rowOff>148284</xdr:rowOff>
    </xdr:from>
    <xdr:to>
      <xdr:col>22</xdr:col>
      <xdr:colOff>171450</xdr:colOff>
      <xdr:row>1025</xdr:row>
      <xdr:rowOff>76200</xdr:rowOff>
    </xdr:to>
    <xdr:sp macro="" textlink="">
      <xdr:nvSpPr>
        <xdr:cNvPr id="26" name="楕円 23">
          <a:extLst>
            <a:ext uri="{FF2B5EF4-FFF2-40B4-BE49-F238E27FC236}">
              <a16:creationId xmlns="" xmlns:a16="http://schemas.microsoft.com/office/drawing/2014/main" id="{BF0AB888-8550-4901-93D4-05882B0B337B}"/>
            </a:ext>
          </a:extLst>
        </xdr:cNvPr>
        <xdr:cNvSpPr/>
      </xdr:nvSpPr>
      <xdr:spPr>
        <a:xfrm>
          <a:off x="14211300" y="174684384"/>
          <a:ext cx="1047750" cy="1128066"/>
        </a:xfrm>
        <a:prstGeom prst="ellipse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247650</xdr:colOff>
      <xdr:row>1010</xdr:row>
      <xdr:rowOff>50800</xdr:rowOff>
    </xdr:from>
    <xdr:to>
      <xdr:col>27</xdr:col>
      <xdr:colOff>254000</xdr:colOff>
      <xdr:row>1018</xdr:row>
      <xdr:rowOff>146050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B9439DD3-F904-4098-AB86-D829C0433881}"/>
            </a:ext>
          </a:extLst>
        </xdr:cNvPr>
        <xdr:cNvSpPr txBox="1"/>
      </xdr:nvSpPr>
      <xdr:spPr>
        <a:xfrm>
          <a:off x="15335250" y="173215300"/>
          <a:ext cx="3435350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これは</a:t>
          </a:r>
          <a:r>
            <a:rPr kumimoji="1" lang="en-US" altLang="ja-JP" sz="1100"/>
            <a:t>EB</a:t>
          </a:r>
          <a:r>
            <a:rPr kumimoji="1" lang="ja-JP" altLang="en-US" sz="1100"/>
            <a:t>として成立するでしょうか？</a:t>
          </a:r>
          <a:endParaRPr kumimoji="1" lang="en-US" altLang="ja-JP" sz="1100"/>
        </a:p>
        <a:p>
          <a:r>
            <a:rPr kumimoji="1" lang="en-US" altLang="ja-JP" sz="1100"/>
            <a:t>EB</a:t>
          </a:r>
          <a:r>
            <a:rPr kumimoji="1" lang="ja-JP" altLang="en-US" sz="1100"/>
            <a:t>の説明動画で、</a:t>
          </a:r>
          <a:r>
            <a:rPr kumimoji="1" lang="en-US" altLang="ja-JP" sz="1100"/>
            <a:t>1</a:t>
          </a:r>
          <a:r>
            <a:rPr kumimoji="1" lang="ja-JP" altLang="en-US" sz="1100"/>
            <a:t>本目の足は、</a:t>
          </a:r>
          <a:r>
            <a:rPr kumimoji="1" lang="en-US" altLang="ja-JP" sz="1100"/>
            <a:t>10-20MA</a:t>
          </a:r>
          <a:r>
            <a:rPr kumimoji="1" lang="ja-JP" altLang="en-US" sz="1100"/>
            <a:t>の間に入っていても</a:t>
          </a:r>
          <a:r>
            <a:rPr kumimoji="1" lang="en-US" altLang="ja-JP" sz="1100"/>
            <a:t>OK</a:t>
          </a:r>
          <a:r>
            <a:rPr kumimoji="1" lang="ja-JP" altLang="en-US" sz="1100"/>
            <a:t>と言っていたようなきがするのですが・・・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12</xdr:row>
      <xdr:rowOff>85727</xdr:rowOff>
    </xdr:from>
    <xdr:to>
      <xdr:col>23</xdr:col>
      <xdr:colOff>412444</xdr:colOff>
      <xdr:row>35</xdr:row>
      <xdr:rowOff>47625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xmlns="" id="{00000000-0008-0000-05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58025" y="2143127"/>
          <a:ext cx="9127819" cy="39052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197069</xdr:colOff>
      <xdr:row>0</xdr:row>
      <xdr:rowOff>164224</xdr:rowOff>
    </xdr:from>
    <xdr:to>
      <xdr:col>19</xdr:col>
      <xdr:colOff>254219</xdr:colOff>
      <xdr:row>11</xdr:row>
      <xdr:rowOff>88681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xmlns="" id="{00000000-0008-0000-05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28793" y="164224"/>
          <a:ext cx="6205702" cy="18031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131380</xdr:colOff>
      <xdr:row>2</xdr:row>
      <xdr:rowOff>124810</xdr:rowOff>
    </xdr:from>
    <xdr:to>
      <xdr:col>15</xdr:col>
      <xdr:colOff>617483</xdr:colOff>
      <xdr:row>8</xdr:row>
      <xdr:rowOff>124810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10378966" y="466396"/>
          <a:ext cx="486103" cy="10247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15</xdr:col>
      <xdr:colOff>177362</xdr:colOff>
      <xdr:row>9</xdr:row>
      <xdr:rowOff>13138</xdr:rowOff>
    </xdr:from>
    <xdr:ext cx="394595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10424948" y="1550276"/>
          <a:ext cx="39459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ＰＢ</a:t>
          </a:r>
        </a:p>
      </xdr:txBody>
    </xdr:sp>
    <xdr:clientData/>
  </xdr:oneCellAnchor>
  <xdr:twoCellAnchor>
    <xdr:from>
      <xdr:col>11</xdr:col>
      <xdr:colOff>45982</xdr:colOff>
      <xdr:row>2</xdr:row>
      <xdr:rowOff>13138</xdr:rowOff>
    </xdr:from>
    <xdr:to>
      <xdr:col>15</xdr:col>
      <xdr:colOff>85397</xdr:colOff>
      <xdr:row>10</xdr:row>
      <xdr:rowOff>19707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>
          <a:off x="7560879" y="354724"/>
          <a:ext cx="2772104" cy="1372914"/>
        </a:xfrm>
        <a:prstGeom prst="rect">
          <a:avLst/>
        </a:prstGeom>
        <a:noFill/>
        <a:ln>
          <a:solidFill>
            <a:srgbClr val="FFFF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10</xdr:col>
      <xdr:colOff>203638</xdr:colOff>
      <xdr:row>1</xdr:row>
      <xdr:rowOff>45983</xdr:rowOff>
    </xdr:from>
    <xdr:ext cx="60959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7035362" y="216776"/>
          <a:ext cx="6095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写真①</a:t>
          </a:r>
        </a:p>
      </xdr:txBody>
    </xdr:sp>
    <xdr:clientData/>
  </xdr:oneCellAnchor>
  <xdr:oneCellAnchor>
    <xdr:from>
      <xdr:col>11</xdr:col>
      <xdr:colOff>216775</xdr:colOff>
      <xdr:row>2</xdr:row>
      <xdr:rowOff>98534</xdr:rowOff>
    </xdr:from>
    <xdr:ext cx="2483069" cy="48610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7731672" y="440120"/>
          <a:ext cx="2483069" cy="4861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FF00"/>
              </a:solidFill>
            </a:rPr>
            <a:t>終値の切上・切下が継続しない（レンジ？）</a:t>
          </a:r>
        </a:p>
      </xdr:txBody>
    </xdr:sp>
    <xdr:clientData/>
  </xdr:oneCellAnchor>
  <xdr:oneCellAnchor>
    <xdr:from>
      <xdr:col>16</xdr:col>
      <xdr:colOff>459827</xdr:colOff>
      <xdr:row>7</xdr:row>
      <xdr:rowOff>26275</xdr:rowOff>
    </xdr:from>
    <xdr:ext cx="1228397" cy="30217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/>
      </xdr:nvSpPr>
      <xdr:spPr>
        <a:xfrm>
          <a:off x="11390586" y="1221827"/>
          <a:ext cx="1228397" cy="3021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20</a:t>
          </a:r>
          <a:r>
            <a:rPr kumimoji="1" lang="ja-JP" altLang="en-US" sz="1100" b="1">
              <a:solidFill>
                <a:srgbClr val="FFFF00"/>
              </a:solidFill>
            </a:rPr>
            <a:t>ＭＡが横向き</a:t>
          </a:r>
        </a:p>
      </xdr:txBody>
    </xdr:sp>
    <xdr:clientData/>
  </xdr:oneCellAnchor>
  <xdr:twoCellAnchor>
    <xdr:from>
      <xdr:col>16</xdr:col>
      <xdr:colOff>361292</xdr:colOff>
      <xdr:row>6</xdr:row>
      <xdr:rowOff>111672</xdr:rowOff>
    </xdr:from>
    <xdr:to>
      <xdr:col>16</xdr:col>
      <xdr:colOff>512378</xdr:colOff>
      <xdr:row>7</xdr:row>
      <xdr:rowOff>144517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flipH="1" flipV="1">
          <a:off x="11292051" y="1136431"/>
          <a:ext cx="151086" cy="203638"/>
        </a:xfrm>
        <a:prstGeom prst="straightConnector1">
          <a:avLst/>
        </a:prstGeom>
        <a:ln>
          <a:solidFill>
            <a:srgbClr val="FFFF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328449</xdr:colOff>
      <xdr:row>13</xdr:row>
      <xdr:rowOff>39414</xdr:rowOff>
    </xdr:from>
    <xdr:ext cx="609590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/>
      </xdr:nvSpPr>
      <xdr:spPr>
        <a:xfrm>
          <a:off x="7160173" y="2259724"/>
          <a:ext cx="6095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写真②</a:t>
          </a:r>
        </a:p>
      </xdr:txBody>
    </xdr:sp>
    <xdr:clientData/>
  </xdr:oneCellAnchor>
  <xdr:oneCellAnchor>
    <xdr:from>
      <xdr:col>17</xdr:col>
      <xdr:colOff>183931</xdr:colOff>
      <xdr:row>9</xdr:row>
      <xdr:rowOff>91965</xdr:rowOff>
    </xdr:from>
    <xdr:ext cx="1397887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 txBox="1"/>
      </xdr:nvSpPr>
      <xdr:spPr>
        <a:xfrm>
          <a:off x="11797862" y="1629103"/>
          <a:ext cx="13978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エントリーしない</a:t>
          </a:r>
        </a:p>
      </xdr:txBody>
    </xdr:sp>
    <xdr:clientData/>
  </xdr:oneCellAnchor>
  <xdr:oneCellAnchor>
    <xdr:from>
      <xdr:col>19</xdr:col>
      <xdr:colOff>608833</xdr:colOff>
      <xdr:row>15</xdr:row>
      <xdr:rowOff>166744</xdr:rowOff>
    </xdr:from>
    <xdr:ext cx="1397887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 txBox="1"/>
      </xdr:nvSpPr>
      <xdr:spPr>
        <a:xfrm>
          <a:off x="13639033" y="2738494"/>
          <a:ext cx="13978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エントリーしない</a:t>
          </a:r>
        </a:p>
      </xdr:txBody>
    </xdr:sp>
    <xdr:clientData/>
  </xdr:oneCellAnchor>
  <xdr:twoCellAnchor>
    <xdr:from>
      <xdr:col>21</xdr:col>
      <xdr:colOff>511175</xdr:colOff>
      <xdr:row>22</xdr:row>
      <xdr:rowOff>149226</xdr:rowOff>
    </xdr:from>
    <xdr:to>
      <xdr:col>22</xdr:col>
      <xdr:colOff>117475</xdr:colOff>
      <xdr:row>28</xdr:row>
      <xdr:rowOff>149226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/>
      </xdr:nvSpPr>
      <xdr:spPr>
        <a:xfrm>
          <a:off x="14912975" y="3921126"/>
          <a:ext cx="292100" cy="1028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21</xdr:col>
      <xdr:colOff>465082</xdr:colOff>
      <xdr:row>29</xdr:row>
      <xdr:rowOff>72479</xdr:rowOff>
    </xdr:from>
    <xdr:ext cx="394595" cy="27571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 txBox="1"/>
      </xdr:nvSpPr>
      <xdr:spPr>
        <a:xfrm>
          <a:off x="14866882" y="5044529"/>
          <a:ext cx="39459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ＰＢ</a:t>
          </a:r>
        </a:p>
      </xdr:txBody>
    </xdr:sp>
    <xdr:clientData/>
  </xdr:oneCellAnchor>
  <xdr:oneCellAnchor>
    <xdr:from>
      <xdr:col>15</xdr:col>
      <xdr:colOff>460375</xdr:colOff>
      <xdr:row>17</xdr:row>
      <xdr:rowOff>133350</xdr:rowOff>
    </xdr:from>
    <xdr:ext cx="1603375" cy="43180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 txBox="1"/>
      </xdr:nvSpPr>
      <xdr:spPr>
        <a:xfrm>
          <a:off x="10747375" y="3048000"/>
          <a:ext cx="1603375" cy="431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FF00"/>
              </a:solidFill>
            </a:rPr>
            <a:t>レンジ相場</a:t>
          </a:r>
        </a:p>
      </xdr:txBody>
    </xdr:sp>
    <xdr:clientData/>
  </xdr:oneCellAnchor>
  <xdr:twoCellAnchor>
    <xdr:from>
      <xdr:col>16</xdr:col>
      <xdr:colOff>120650</xdr:colOff>
      <xdr:row>19</xdr:row>
      <xdr:rowOff>69850</xdr:rowOff>
    </xdr:from>
    <xdr:to>
      <xdr:col>16</xdr:col>
      <xdr:colOff>120650</xdr:colOff>
      <xdr:row>21</xdr:row>
      <xdr:rowOff>133350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>
          <a:off x="11093450" y="3327400"/>
          <a:ext cx="0" cy="406400"/>
        </a:xfrm>
        <a:prstGeom prst="straightConnector1">
          <a:avLst/>
        </a:prstGeom>
        <a:ln>
          <a:solidFill>
            <a:srgbClr val="FFFF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47</v>
      </c>
    </row>
    <row r="3" spans="1:2">
      <c r="A3">
        <v>100000</v>
      </c>
    </row>
    <row r="5" spans="1:2">
      <c r="A5" t="s">
        <v>48</v>
      </c>
    </row>
    <row r="6" spans="1:2">
      <c r="A6" t="s">
        <v>55</v>
      </c>
      <c r="B6">
        <v>90</v>
      </c>
    </row>
    <row r="7" spans="1:2">
      <c r="A7" t="s">
        <v>54</v>
      </c>
      <c r="B7">
        <v>90</v>
      </c>
    </row>
    <row r="8" spans="1:2">
      <c r="A8" t="s">
        <v>52</v>
      </c>
      <c r="B8">
        <v>110</v>
      </c>
    </row>
    <row r="9" spans="1:2">
      <c r="A9" t="s">
        <v>50</v>
      </c>
      <c r="B9">
        <v>120</v>
      </c>
    </row>
    <row r="10" spans="1:2">
      <c r="A10" t="s">
        <v>51</v>
      </c>
      <c r="B10">
        <v>150</v>
      </c>
    </row>
    <row r="11" spans="1:2">
      <c r="A11" t="s">
        <v>56</v>
      </c>
      <c r="B11">
        <v>100</v>
      </c>
    </row>
    <row r="12" spans="1:2">
      <c r="A12" t="s">
        <v>53</v>
      </c>
      <c r="B12">
        <v>80</v>
      </c>
    </row>
    <row r="13" spans="1: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109"/>
  <sheetViews>
    <sheetView zoomScale="115" zoomScaleNormal="115" workbookViewId="0">
      <pane ySplit="8" topLeftCell="A9" activePane="bottomLeft" state="frozen"/>
      <selection activeCell="A12" sqref="A12:J19"/>
      <selection pane="bottomLeft" activeCell="C33" sqref="C33:D33"/>
    </sheetView>
  </sheetViews>
  <sheetFormatPr defaultRowHeight="13.5"/>
  <cols>
    <col min="1" max="1" width="2.875" customWidth="1"/>
    <col min="2" max="12" width="6.625" customWidth="1"/>
    <col min="13" max="13" width="4.75" customWidth="1"/>
    <col min="14" max="18" width="6.625" customWidth="1"/>
    <col min="19" max="19" width="5.625" customWidth="1"/>
    <col min="20" max="23" width="5.125" customWidth="1"/>
    <col min="24" max="24" width="10.875" style="22" hidden="1" customWidth="1"/>
    <col min="25" max="25" width="0" hidden="1" customWidth="1"/>
    <col min="26" max="27" width="7" customWidth="1"/>
  </cols>
  <sheetData>
    <row r="2" spans="2:27">
      <c r="B2" s="67" t="s">
        <v>5</v>
      </c>
      <c r="C2" s="67"/>
      <c r="D2" s="69" t="s">
        <v>74</v>
      </c>
      <c r="E2" s="69"/>
      <c r="F2" s="67" t="s">
        <v>6</v>
      </c>
      <c r="G2" s="67"/>
      <c r="H2" s="67"/>
      <c r="I2" s="71" t="s">
        <v>75</v>
      </c>
      <c r="J2" s="71"/>
      <c r="K2" s="67" t="s">
        <v>7</v>
      </c>
      <c r="L2" s="67"/>
      <c r="M2" s="68">
        <v>500000</v>
      </c>
      <c r="N2" s="69"/>
      <c r="O2" s="67" t="s">
        <v>8</v>
      </c>
      <c r="P2" s="67"/>
      <c r="Q2" s="32"/>
      <c r="R2" s="70">
        <f>SUM(M2,D4)</f>
        <v>1817781.3244894478</v>
      </c>
      <c r="S2" s="71"/>
      <c r="T2" s="1"/>
      <c r="U2" s="1"/>
      <c r="V2" s="1"/>
    </row>
    <row r="3" spans="2:27" ht="58.5" customHeight="1">
      <c r="B3" s="67" t="s">
        <v>9</v>
      </c>
      <c r="C3" s="67"/>
      <c r="D3" s="72" t="s">
        <v>69</v>
      </c>
      <c r="E3" s="72"/>
      <c r="F3" s="72"/>
      <c r="G3" s="72"/>
      <c r="H3" s="72"/>
      <c r="I3" s="72"/>
      <c r="J3" s="72"/>
      <c r="K3" s="67" t="s">
        <v>10</v>
      </c>
      <c r="L3" s="67"/>
      <c r="M3" s="73" t="s">
        <v>61</v>
      </c>
      <c r="N3" s="74"/>
      <c r="O3" s="74"/>
      <c r="P3" s="74"/>
      <c r="Q3" s="74"/>
      <c r="R3" s="74"/>
      <c r="S3" s="74"/>
      <c r="T3" s="1"/>
      <c r="U3" s="1"/>
    </row>
    <row r="4" spans="2:27" s="37" customFormat="1">
      <c r="B4" s="75" t="s">
        <v>11</v>
      </c>
      <c r="C4" s="75"/>
      <c r="D4" s="76">
        <f>SUM($T$9:$U$993)</f>
        <v>1317781.3244894478</v>
      </c>
      <c r="E4" s="76"/>
      <c r="F4" s="75" t="s">
        <v>12</v>
      </c>
      <c r="G4" s="75"/>
      <c r="H4" s="75"/>
      <c r="I4" s="77">
        <f>SUM($V$9:$W$108)</f>
        <v>1156.9999999999961</v>
      </c>
      <c r="J4" s="78"/>
      <c r="K4" s="75"/>
      <c r="L4" s="75"/>
      <c r="M4" s="79">
        <f>MAX($C$9:$D$990)-C9</f>
        <v>1280508.7345411845</v>
      </c>
      <c r="N4" s="79"/>
      <c r="O4" s="75" t="s">
        <v>58</v>
      </c>
      <c r="P4" s="75"/>
      <c r="Q4" s="61">
        <f>MAX(AA:AA)</f>
        <v>0.21020996495075694</v>
      </c>
      <c r="R4" s="62"/>
      <c r="S4" s="63"/>
      <c r="T4" s="46"/>
      <c r="U4" s="46"/>
      <c r="V4" s="46"/>
      <c r="X4" s="47"/>
    </row>
    <row r="5" spans="2:27" s="37" customFormat="1">
      <c r="B5" s="48" t="s">
        <v>15</v>
      </c>
      <c r="C5" s="49">
        <f>COUNTIF($T$9:$T$990,"&gt;0")</f>
        <v>66</v>
      </c>
      <c r="D5" s="33" t="s">
        <v>16</v>
      </c>
      <c r="E5" s="50">
        <f>COUNTIF($T$9:$T$990,"&lt;0")</f>
        <v>34</v>
      </c>
      <c r="F5" s="33" t="s">
        <v>17</v>
      </c>
      <c r="G5" s="64">
        <f>COUNTIF($T$9:$T$990,"=0")</f>
        <v>0</v>
      </c>
      <c r="H5" s="66"/>
      <c r="I5" s="33" t="s">
        <v>18</v>
      </c>
      <c r="J5" s="51">
        <f>C5/SUM(C5,E5,G5)</f>
        <v>0.66</v>
      </c>
      <c r="K5" s="80" t="s">
        <v>19</v>
      </c>
      <c r="L5" s="75"/>
      <c r="M5" s="64">
        <f>MAX(X9:X993)</f>
        <v>5</v>
      </c>
      <c r="N5" s="66"/>
      <c r="O5" s="52" t="s">
        <v>20</v>
      </c>
      <c r="P5" s="53"/>
      <c r="Q5" s="64">
        <f>MAX(Y9:Y993)</f>
        <v>4</v>
      </c>
      <c r="R5" s="65"/>
      <c r="S5" s="66"/>
      <c r="T5" s="46"/>
      <c r="U5" s="46"/>
      <c r="V5" s="46"/>
      <c r="X5" s="47"/>
    </row>
    <row r="6" spans="2:27">
      <c r="B6" s="11"/>
      <c r="C6" s="13"/>
      <c r="D6" s="14"/>
      <c r="E6" s="10"/>
      <c r="F6" s="11"/>
      <c r="G6" s="60" t="s">
        <v>76</v>
      </c>
      <c r="H6" s="10"/>
      <c r="I6" s="11"/>
      <c r="J6" s="16"/>
      <c r="K6" s="11"/>
      <c r="L6" s="11"/>
      <c r="M6" s="10"/>
      <c r="N6" s="10"/>
      <c r="O6" s="12"/>
      <c r="P6" s="12"/>
      <c r="Q6" s="60" t="s">
        <v>76</v>
      </c>
      <c r="R6" s="10"/>
      <c r="S6" s="7"/>
      <c r="T6" s="1"/>
      <c r="U6" s="1"/>
      <c r="V6" s="1"/>
    </row>
    <row r="7" spans="2:27">
      <c r="B7" s="81" t="s">
        <v>21</v>
      </c>
      <c r="C7" s="83" t="s">
        <v>22</v>
      </c>
      <c r="D7" s="84"/>
      <c r="E7" s="87" t="s">
        <v>23</v>
      </c>
      <c r="F7" s="88"/>
      <c r="G7" s="88"/>
      <c r="H7" s="88"/>
      <c r="I7" s="88"/>
      <c r="J7" s="89"/>
      <c r="K7" s="90" t="s">
        <v>24</v>
      </c>
      <c r="L7" s="91"/>
      <c r="M7" s="92"/>
      <c r="N7" s="93" t="s">
        <v>25</v>
      </c>
      <c r="O7" s="94" t="s">
        <v>26</v>
      </c>
      <c r="P7" s="95"/>
      <c r="Q7" s="95"/>
      <c r="R7" s="95"/>
      <c r="S7" s="96"/>
      <c r="T7" s="97" t="s">
        <v>27</v>
      </c>
      <c r="U7" s="97"/>
      <c r="V7" s="97"/>
      <c r="W7" s="97"/>
    </row>
    <row r="8" spans="2:27">
      <c r="B8" s="82"/>
      <c r="C8" s="85"/>
      <c r="D8" s="86"/>
      <c r="E8" s="18" t="s">
        <v>28</v>
      </c>
      <c r="F8" s="18" t="s">
        <v>29</v>
      </c>
      <c r="G8" s="18" t="s">
        <v>66</v>
      </c>
      <c r="H8" s="18" t="s">
        <v>30</v>
      </c>
      <c r="I8" s="98" t="s">
        <v>31</v>
      </c>
      <c r="J8" s="89"/>
      <c r="K8" s="4" t="s">
        <v>32</v>
      </c>
      <c r="L8" s="99" t="s">
        <v>33</v>
      </c>
      <c r="M8" s="92"/>
      <c r="N8" s="93"/>
      <c r="O8" s="5" t="s">
        <v>28</v>
      </c>
      <c r="P8" s="5" t="s">
        <v>29</v>
      </c>
      <c r="Q8" s="34" t="s">
        <v>66</v>
      </c>
      <c r="R8" s="100" t="s">
        <v>31</v>
      </c>
      <c r="S8" s="96"/>
      <c r="T8" s="97" t="s">
        <v>34</v>
      </c>
      <c r="U8" s="97"/>
      <c r="V8" s="97" t="s">
        <v>32</v>
      </c>
      <c r="W8" s="97"/>
      <c r="AA8" t="s">
        <v>57</v>
      </c>
    </row>
    <row r="9" spans="2:27">
      <c r="B9" s="56">
        <v>1</v>
      </c>
      <c r="C9" s="101">
        <f>M2</f>
        <v>500000</v>
      </c>
      <c r="D9" s="101"/>
      <c r="E9" s="56">
        <v>2017</v>
      </c>
      <c r="F9" s="57">
        <v>43533</v>
      </c>
      <c r="G9" s="58">
        <v>0.16666666666666666</v>
      </c>
      <c r="H9" s="56" t="s">
        <v>3</v>
      </c>
      <c r="I9" s="102">
        <v>86.08</v>
      </c>
      <c r="J9" s="102"/>
      <c r="K9" s="56">
        <v>21</v>
      </c>
      <c r="L9" s="101">
        <f>IF(K9="","",C9*0.03)</f>
        <v>15000</v>
      </c>
      <c r="M9" s="101"/>
      <c r="N9" s="59">
        <f>IF(K9="","",(L9/K9)/LOOKUP(RIGHT($D$2,3),定数!$A$6:$A$13,定数!$B$6:$B$13))</f>
        <v>7.1428571428571432</v>
      </c>
      <c r="O9" s="56">
        <v>2017</v>
      </c>
      <c r="P9" s="57">
        <v>43533</v>
      </c>
      <c r="Q9" s="58">
        <v>0.41666666666666669</v>
      </c>
      <c r="R9" s="102">
        <v>86.29</v>
      </c>
      <c r="S9" s="102"/>
      <c r="T9" s="103">
        <f>IF(R9="","",V9*N9*LOOKUP(RIGHT($D$2,3),定数!$A$6:$A$13,定数!$B$6:$B$13))</f>
        <v>-15000.000000000568</v>
      </c>
      <c r="U9" s="103"/>
      <c r="V9" s="104">
        <f>IF(R9="","",IF(H9="買",(R9-I9),(I9-R9))*IF(RIGHT($D$2,3)="JPY",100,10000))</f>
        <v>-21.000000000000796</v>
      </c>
      <c r="W9" s="104"/>
      <c r="X9" s="1">
        <f>IF(V9&lt;&gt;"",IF(V9&gt;0,1+X8,0),"")</f>
        <v>0</v>
      </c>
      <c r="Y9">
        <f>IF(V9&lt;&gt;"",IF(V9&lt;0,1+Y8,0),"")</f>
        <v>1</v>
      </c>
      <c r="Z9" s="37"/>
      <c r="AA9" s="37"/>
    </row>
    <row r="10" spans="2:27">
      <c r="B10" s="56">
        <v>2</v>
      </c>
      <c r="C10" s="101">
        <f t="shared" ref="C10:C73" si="0">IF(T9="","",C9+T9)</f>
        <v>484999.99999999942</v>
      </c>
      <c r="D10" s="101"/>
      <c r="E10" s="56"/>
      <c r="F10" s="57">
        <v>43534</v>
      </c>
      <c r="G10" s="58">
        <v>4.1666666666666664E-2</v>
      </c>
      <c r="H10" s="56" t="s">
        <v>4</v>
      </c>
      <c r="I10" s="102">
        <v>86.35</v>
      </c>
      <c r="J10" s="102"/>
      <c r="K10" s="56">
        <v>17</v>
      </c>
      <c r="L10" s="105">
        <f>IF(K10="","",C10*0.03)</f>
        <v>14549.999999999982</v>
      </c>
      <c r="M10" s="106"/>
      <c r="N10" s="59">
        <f>IF(K10="","",(L10/K10)/LOOKUP(RIGHT($D$2,3),定数!$A$6:$A$13,定数!$B$6:$B$13))</f>
        <v>8.5588235294117538</v>
      </c>
      <c r="O10" s="56"/>
      <c r="P10" s="57">
        <v>43534</v>
      </c>
      <c r="Q10" s="58">
        <v>8.3333333333333329E-2</v>
      </c>
      <c r="R10" s="102">
        <v>86.49</v>
      </c>
      <c r="S10" s="102"/>
      <c r="T10" s="103">
        <f>IF(R10="","",V10*N10*LOOKUP(RIGHT($D$2,3),定数!$A$6:$A$13,定数!$B$6:$B$13))</f>
        <v>11982.352941176503</v>
      </c>
      <c r="U10" s="103"/>
      <c r="V10" s="104">
        <f>IF(R10="","",IF(H10="買",(R10-I10),(I10-R10))*IF(RIGHT($D$2,3)="JPY",100,10000))</f>
        <v>14.000000000000057</v>
      </c>
      <c r="W10" s="104"/>
      <c r="X10" s="22">
        <f t="shared" ref="X10:X22" si="1">IF(V10&lt;&gt;"",IF(V10&gt;0,1+X9,0),"")</f>
        <v>1</v>
      </c>
      <c r="Y10">
        <f t="shared" ref="Y10:Y73" si="2">IF(V10&lt;&gt;"",IF(V10&lt;0,1+Y9,0),"")</f>
        <v>0</v>
      </c>
      <c r="Z10" s="35">
        <f>IF(C10&lt;&gt;"",MAX(C10,C9),"")</f>
        <v>500000</v>
      </c>
      <c r="AA10" s="37"/>
    </row>
    <row r="11" spans="2:27">
      <c r="B11" s="56">
        <v>3</v>
      </c>
      <c r="C11" s="101">
        <f t="shared" si="0"/>
        <v>496982.35294117592</v>
      </c>
      <c r="D11" s="101"/>
      <c r="E11" s="56"/>
      <c r="F11" s="57">
        <v>43546</v>
      </c>
      <c r="G11" s="58">
        <v>0.70833333333333337</v>
      </c>
      <c r="H11" s="56" t="s">
        <v>3</v>
      </c>
      <c r="I11" s="102">
        <v>85.01</v>
      </c>
      <c r="J11" s="102"/>
      <c r="K11" s="56">
        <v>62</v>
      </c>
      <c r="L11" s="105">
        <f t="shared" ref="L11:L74" si="3">IF(K11="","",C11*0.03)</f>
        <v>14909.470588235277</v>
      </c>
      <c r="M11" s="106"/>
      <c r="N11" s="59">
        <f>IF(K11="","",(L11/K11)/LOOKUP(RIGHT($D$2,3),定数!$A$6:$A$13,定数!$B$6:$B$13))</f>
        <v>2.4047533206831093</v>
      </c>
      <c r="O11" s="56"/>
      <c r="P11" s="57">
        <v>43551</v>
      </c>
      <c r="Q11" s="58">
        <v>0.125</v>
      </c>
      <c r="R11" s="102">
        <v>84.27</v>
      </c>
      <c r="S11" s="102"/>
      <c r="T11" s="103">
        <f>IF(R11="","",V11*N11*LOOKUP(RIGHT($D$2,3),定数!$A$6:$A$13,定数!$B$6:$B$13))</f>
        <v>17795.174573055228</v>
      </c>
      <c r="U11" s="103"/>
      <c r="V11" s="104">
        <f>IF(R11="","",IF(H11="買",(R11-I11),(I11-R11))*IF(RIGHT($D$2,3)="JPY",100,10000))</f>
        <v>74.000000000000909</v>
      </c>
      <c r="W11" s="104"/>
      <c r="X11" s="22">
        <f t="shared" si="1"/>
        <v>2</v>
      </c>
      <c r="Y11">
        <f t="shared" si="2"/>
        <v>0</v>
      </c>
      <c r="Z11" s="35">
        <f>IF(C11&lt;&gt;"",MAX(Z10,C11),"")</f>
        <v>500000</v>
      </c>
      <c r="AA11" s="36">
        <f>IF(Z11&lt;&gt;"",1-(C11/Z11),"")</f>
        <v>6.0352941176481378E-3</v>
      </c>
    </row>
    <row r="12" spans="2:27">
      <c r="B12" s="56">
        <v>4</v>
      </c>
      <c r="C12" s="101">
        <f t="shared" si="0"/>
        <v>514777.52751423116</v>
      </c>
      <c r="D12" s="101"/>
      <c r="E12" s="56"/>
      <c r="F12" s="57">
        <v>43555</v>
      </c>
      <c r="G12" s="58">
        <v>0.66666666666666663</v>
      </c>
      <c r="H12" s="56" t="s">
        <v>3</v>
      </c>
      <c r="I12" s="102">
        <v>85.4</v>
      </c>
      <c r="J12" s="102"/>
      <c r="K12" s="56">
        <v>18</v>
      </c>
      <c r="L12" s="105">
        <f t="shared" si="3"/>
        <v>15443.325825426935</v>
      </c>
      <c r="M12" s="106"/>
      <c r="N12" s="59">
        <f>IF(K12="","",(L12/K12)/LOOKUP(RIGHT($D$2,3),定数!$A$6:$A$13,定数!$B$6:$B$13))</f>
        <v>8.5796254585705203</v>
      </c>
      <c r="O12" s="56"/>
      <c r="P12" s="57">
        <v>43555</v>
      </c>
      <c r="Q12" s="58">
        <v>0.70833333333333337</v>
      </c>
      <c r="R12" s="102">
        <v>85.2</v>
      </c>
      <c r="S12" s="102"/>
      <c r="T12" s="103">
        <f>IF(R12="","",V12*N12*LOOKUP(RIGHT($D$2,3),定数!$A$6:$A$13,定数!$B$6:$B$13))</f>
        <v>17159.250917141286</v>
      </c>
      <c r="U12" s="103"/>
      <c r="V12" s="104">
        <f t="shared" ref="V12:V75" si="4">IF(R12="","",IF(H12="買",(R12-I12),(I12-R12))*IF(RIGHT($D$2,3)="JPY",100,10000))</f>
        <v>20.000000000000284</v>
      </c>
      <c r="W12" s="104"/>
      <c r="X12" s="22">
        <f t="shared" si="1"/>
        <v>3</v>
      </c>
      <c r="Y12">
        <f t="shared" si="2"/>
        <v>0</v>
      </c>
      <c r="Z12" s="35">
        <f t="shared" ref="Z12:Z75" si="5">IF(C12&lt;&gt;"",MAX(Z11,C12),"")</f>
        <v>514777.52751423116</v>
      </c>
      <c r="AA12" s="36">
        <f t="shared" ref="AA12:AA75" si="6">IF(Z12&lt;&gt;"",1-(C12/Z12),"")</f>
        <v>0</v>
      </c>
    </row>
    <row r="13" spans="2:27">
      <c r="B13" s="56">
        <v>5</v>
      </c>
      <c r="C13" s="101">
        <f t="shared" si="0"/>
        <v>531936.77843137248</v>
      </c>
      <c r="D13" s="101"/>
      <c r="E13" s="56"/>
      <c r="F13" s="57">
        <v>43558</v>
      </c>
      <c r="G13" s="58">
        <v>0.20833333333333334</v>
      </c>
      <c r="H13" s="56" t="s">
        <v>3</v>
      </c>
      <c r="I13" s="102">
        <v>84.77</v>
      </c>
      <c r="J13" s="102"/>
      <c r="K13" s="56">
        <v>28</v>
      </c>
      <c r="L13" s="105">
        <f t="shared" si="3"/>
        <v>15958.103352941174</v>
      </c>
      <c r="M13" s="106"/>
      <c r="N13" s="59">
        <f>IF(K13="","",(L13/K13)/LOOKUP(RIGHT($D$2,3),定数!$A$6:$A$13,定数!$B$6:$B$13))</f>
        <v>5.6993226260504199</v>
      </c>
      <c r="O13" s="56"/>
      <c r="P13" s="57">
        <v>43558</v>
      </c>
      <c r="Q13" s="58">
        <v>0.70833333333333337</v>
      </c>
      <c r="R13" s="102">
        <v>84.44</v>
      </c>
      <c r="S13" s="102"/>
      <c r="T13" s="103">
        <f>IF(R13="","",V13*N13*LOOKUP(RIGHT($D$2,3),定数!$A$6:$A$13,定数!$B$6:$B$13))</f>
        <v>18807.76466596629</v>
      </c>
      <c r="U13" s="103"/>
      <c r="V13" s="104">
        <f t="shared" si="4"/>
        <v>32.999999999999829</v>
      </c>
      <c r="W13" s="104"/>
      <c r="X13" s="22">
        <f t="shared" si="1"/>
        <v>4</v>
      </c>
      <c r="Y13">
        <f t="shared" si="2"/>
        <v>0</v>
      </c>
      <c r="Z13" s="35">
        <f t="shared" si="5"/>
        <v>531936.77843137248</v>
      </c>
      <c r="AA13" s="36">
        <f t="shared" si="6"/>
        <v>0</v>
      </c>
    </row>
    <row r="14" spans="2:27">
      <c r="B14" s="56">
        <v>6</v>
      </c>
      <c r="C14" s="101">
        <f t="shared" si="0"/>
        <v>550744.54309733876</v>
      </c>
      <c r="D14" s="101"/>
      <c r="E14" s="56"/>
      <c r="F14" s="57">
        <v>43569</v>
      </c>
      <c r="G14" s="58">
        <v>0.66666666666666663</v>
      </c>
      <c r="H14" s="56" t="s">
        <v>3</v>
      </c>
      <c r="I14" s="102">
        <v>82.3</v>
      </c>
      <c r="J14" s="102"/>
      <c r="K14" s="56">
        <v>20</v>
      </c>
      <c r="L14" s="105">
        <f t="shared" si="3"/>
        <v>16522.336292920161</v>
      </c>
      <c r="M14" s="106"/>
      <c r="N14" s="59">
        <f>IF(K14="","",(L14/K14)/LOOKUP(RIGHT($D$2,3),定数!$A$6:$A$13,定数!$B$6:$B$13))</f>
        <v>8.261168146460081</v>
      </c>
      <c r="O14" s="56"/>
      <c r="P14" s="57">
        <v>43572</v>
      </c>
      <c r="Q14" s="58">
        <v>8.3333333333333329E-2</v>
      </c>
      <c r="R14" s="102">
        <v>82.08</v>
      </c>
      <c r="S14" s="102"/>
      <c r="T14" s="103">
        <f>IF(R14="","",V14*N14*LOOKUP(RIGHT($D$2,3),定数!$A$6:$A$13,定数!$B$6:$B$13))</f>
        <v>18174.569922212082</v>
      </c>
      <c r="U14" s="103"/>
      <c r="V14" s="104">
        <f t="shared" si="4"/>
        <v>21.999999999999886</v>
      </c>
      <c r="W14" s="104"/>
      <c r="X14" s="22">
        <f t="shared" si="1"/>
        <v>5</v>
      </c>
      <c r="Y14">
        <f t="shared" si="2"/>
        <v>0</v>
      </c>
      <c r="Z14" s="35">
        <f t="shared" si="5"/>
        <v>550744.54309733876</v>
      </c>
      <c r="AA14" s="36">
        <f t="shared" si="6"/>
        <v>0</v>
      </c>
    </row>
    <row r="15" spans="2:27">
      <c r="B15" s="56">
        <v>7</v>
      </c>
      <c r="C15" s="101">
        <f t="shared" si="0"/>
        <v>568919.1130195508</v>
      </c>
      <c r="D15" s="101"/>
      <c r="E15" s="56"/>
      <c r="F15" s="57">
        <v>43573</v>
      </c>
      <c r="G15" s="58">
        <v>0.75</v>
      </c>
      <c r="H15" s="56" t="s">
        <v>3</v>
      </c>
      <c r="I15" s="102">
        <v>81.88</v>
      </c>
      <c r="J15" s="102"/>
      <c r="K15" s="56">
        <v>35</v>
      </c>
      <c r="L15" s="105">
        <f t="shared" si="3"/>
        <v>17067.573390586524</v>
      </c>
      <c r="M15" s="106"/>
      <c r="N15" s="59">
        <f>IF(K15="","",(L15/K15)/LOOKUP(RIGHT($D$2,3),定数!$A$6:$A$13,定数!$B$6:$B$13))</f>
        <v>4.8764495401675783</v>
      </c>
      <c r="O15" s="56"/>
      <c r="P15" s="57">
        <v>43575</v>
      </c>
      <c r="Q15" s="58">
        <v>0.66666666666666663</v>
      </c>
      <c r="R15" s="102">
        <v>82.23</v>
      </c>
      <c r="S15" s="102"/>
      <c r="T15" s="103">
        <f>IF(R15="","",V15*N15*LOOKUP(RIGHT($D$2,3),定数!$A$6:$A$13,定数!$B$6:$B$13))</f>
        <v>-17067.573390586942</v>
      </c>
      <c r="U15" s="103"/>
      <c r="V15" s="104">
        <f t="shared" si="4"/>
        <v>-35.000000000000853</v>
      </c>
      <c r="W15" s="104"/>
      <c r="X15" s="22">
        <f t="shared" si="1"/>
        <v>0</v>
      </c>
      <c r="Y15">
        <f t="shared" si="2"/>
        <v>1</v>
      </c>
      <c r="Z15" s="35">
        <f t="shared" si="5"/>
        <v>568919.1130195508</v>
      </c>
      <c r="AA15" s="36">
        <f t="shared" si="6"/>
        <v>0</v>
      </c>
    </row>
    <row r="16" spans="2:27">
      <c r="B16" s="56">
        <v>8</v>
      </c>
      <c r="C16" s="101">
        <f t="shared" si="0"/>
        <v>551851.53962896392</v>
      </c>
      <c r="D16" s="101"/>
      <c r="E16" s="56"/>
      <c r="F16" s="57">
        <v>43581</v>
      </c>
      <c r="G16" s="58">
        <v>0.70833333333333337</v>
      </c>
      <c r="H16" s="56" t="s">
        <v>3</v>
      </c>
      <c r="I16" s="102">
        <v>83.21</v>
      </c>
      <c r="J16" s="102"/>
      <c r="K16" s="56">
        <v>35</v>
      </c>
      <c r="L16" s="105">
        <f t="shared" si="3"/>
        <v>16555.546188868917</v>
      </c>
      <c r="M16" s="106"/>
      <c r="N16" s="59">
        <f>IF(K16="","",(L16/K16)/LOOKUP(RIGHT($D$2,3),定数!$A$6:$A$13,定数!$B$6:$B$13))</f>
        <v>4.7301560539625482</v>
      </c>
      <c r="O16" s="56"/>
      <c r="P16" s="57">
        <v>43582</v>
      </c>
      <c r="Q16" s="58">
        <v>0.70833333333333337</v>
      </c>
      <c r="R16" s="102">
        <v>82.78</v>
      </c>
      <c r="S16" s="102"/>
      <c r="T16" s="103">
        <f>IF(R16="","",V16*N16*LOOKUP(RIGHT($D$2,3),定数!$A$6:$A$13,定数!$B$6:$B$13))</f>
        <v>20339.671032038608</v>
      </c>
      <c r="U16" s="103"/>
      <c r="V16" s="104">
        <f t="shared" si="4"/>
        <v>42.999999999999261</v>
      </c>
      <c r="W16" s="104"/>
      <c r="X16" s="22">
        <f t="shared" si="1"/>
        <v>1</v>
      </c>
      <c r="Y16">
        <f t="shared" si="2"/>
        <v>0</v>
      </c>
      <c r="Z16" s="35">
        <f t="shared" si="5"/>
        <v>568919.1130195508</v>
      </c>
      <c r="AA16" s="36">
        <f t="shared" si="6"/>
        <v>3.0000000000000582E-2</v>
      </c>
    </row>
    <row r="17" spans="2:27">
      <c r="B17" s="56">
        <v>9</v>
      </c>
      <c r="C17" s="101">
        <f t="shared" si="0"/>
        <v>572191.21066100255</v>
      </c>
      <c r="D17" s="101"/>
      <c r="E17" s="56"/>
      <c r="F17" s="57">
        <v>43587</v>
      </c>
      <c r="G17" s="58">
        <v>0.125</v>
      </c>
      <c r="H17" s="56" t="s">
        <v>4</v>
      </c>
      <c r="I17" s="102">
        <v>84.29</v>
      </c>
      <c r="J17" s="102"/>
      <c r="K17" s="56">
        <v>22</v>
      </c>
      <c r="L17" s="105">
        <f t="shared" si="3"/>
        <v>17165.736319830077</v>
      </c>
      <c r="M17" s="106"/>
      <c r="N17" s="59">
        <f>IF(K17="","",(L17/K17)/LOOKUP(RIGHT($D$2,3),定数!$A$6:$A$13,定数!$B$6:$B$13))</f>
        <v>7.8026074181045804</v>
      </c>
      <c r="O17" s="56"/>
      <c r="P17" s="57">
        <v>43588</v>
      </c>
      <c r="Q17" s="58">
        <v>0.25</v>
      </c>
      <c r="R17" s="102">
        <v>84.07</v>
      </c>
      <c r="S17" s="102"/>
      <c r="T17" s="103">
        <f>IF(R17="","",V17*N17*LOOKUP(RIGHT($D$2,3),定数!$A$6:$A$13,定数!$B$6:$B$13))</f>
        <v>-17165.736319831096</v>
      </c>
      <c r="U17" s="103"/>
      <c r="V17" s="104">
        <f t="shared" si="4"/>
        <v>-22.000000000001307</v>
      </c>
      <c r="W17" s="104"/>
      <c r="X17" s="22">
        <f t="shared" si="1"/>
        <v>0</v>
      </c>
      <c r="Y17">
        <f t="shared" si="2"/>
        <v>1</v>
      </c>
      <c r="Z17" s="35">
        <f t="shared" si="5"/>
        <v>572191.21066100255</v>
      </c>
      <c r="AA17" s="36">
        <f t="shared" si="6"/>
        <v>0</v>
      </c>
    </row>
    <row r="18" spans="2:27">
      <c r="B18" s="56">
        <v>10</v>
      </c>
      <c r="C18" s="101">
        <f t="shared" si="0"/>
        <v>555025.47434117144</v>
      </c>
      <c r="D18" s="101"/>
      <c r="E18" s="56"/>
      <c r="F18" s="57">
        <v>43588</v>
      </c>
      <c r="G18" s="58">
        <v>0.91666666666666663</v>
      </c>
      <c r="H18" s="56" t="s">
        <v>3</v>
      </c>
      <c r="I18" s="102">
        <v>83.63</v>
      </c>
      <c r="J18" s="102"/>
      <c r="K18" s="56">
        <v>22</v>
      </c>
      <c r="L18" s="105">
        <f t="shared" si="3"/>
        <v>16650.764230235141</v>
      </c>
      <c r="M18" s="106"/>
      <c r="N18" s="59">
        <f>IF(K18="","",(L18/K18)/LOOKUP(RIGHT($D$2,3),定数!$A$6:$A$13,定数!$B$6:$B$13))</f>
        <v>7.5685291955614273</v>
      </c>
      <c r="O18" s="56"/>
      <c r="P18" s="57">
        <v>43589</v>
      </c>
      <c r="Q18" s="58">
        <v>0.375</v>
      </c>
      <c r="R18" s="102">
        <v>83.38</v>
      </c>
      <c r="S18" s="102"/>
      <c r="T18" s="103">
        <f>IF(R18="","",V18*N18*LOOKUP(RIGHT($D$2,3),定数!$A$6:$A$13,定数!$B$6:$B$13))</f>
        <v>18921.322988903568</v>
      </c>
      <c r="U18" s="103"/>
      <c r="V18" s="104">
        <f t="shared" si="4"/>
        <v>25</v>
      </c>
      <c r="W18" s="104"/>
      <c r="X18" s="22">
        <f t="shared" si="1"/>
        <v>1</v>
      </c>
      <c r="Y18">
        <f t="shared" si="2"/>
        <v>0</v>
      </c>
      <c r="Z18" s="35">
        <f t="shared" si="5"/>
        <v>572191.21066100255</v>
      </c>
      <c r="AA18" s="36">
        <f t="shared" si="6"/>
        <v>3.0000000000001803E-2</v>
      </c>
    </row>
    <row r="19" spans="2:27">
      <c r="B19" s="56">
        <v>11</v>
      </c>
      <c r="C19" s="101">
        <f t="shared" si="0"/>
        <v>573946.79733007506</v>
      </c>
      <c r="D19" s="101"/>
      <c r="E19" s="56"/>
      <c r="F19" s="57">
        <v>43593</v>
      </c>
      <c r="G19" s="58">
        <v>0.625</v>
      </c>
      <c r="H19" s="56" t="s">
        <v>3</v>
      </c>
      <c r="I19" s="102">
        <v>83.28</v>
      </c>
      <c r="J19" s="102"/>
      <c r="K19" s="56">
        <v>18</v>
      </c>
      <c r="L19" s="105">
        <f t="shared" si="3"/>
        <v>17218.403919902252</v>
      </c>
      <c r="M19" s="106"/>
      <c r="N19" s="59">
        <f>IF(K19="","",(L19/K19)/LOOKUP(RIGHT($D$2,3),定数!$A$6:$A$13,定数!$B$6:$B$13))</f>
        <v>9.5657799555012506</v>
      </c>
      <c r="O19" s="56"/>
      <c r="P19" s="57">
        <v>43593</v>
      </c>
      <c r="Q19" s="58">
        <v>0.79166666666666663</v>
      </c>
      <c r="R19" s="102">
        <v>83.46</v>
      </c>
      <c r="S19" s="102"/>
      <c r="T19" s="103">
        <f>IF(R19="","",V19*N19*LOOKUP(RIGHT($D$2,3),定数!$A$6:$A$13,定数!$B$6:$B$13))</f>
        <v>-17218.403919901546</v>
      </c>
      <c r="U19" s="103"/>
      <c r="V19" s="104">
        <f t="shared" si="4"/>
        <v>-17.999999999999261</v>
      </c>
      <c r="W19" s="104"/>
      <c r="X19" s="22">
        <f t="shared" si="1"/>
        <v>0</v>
      </c>
      <c r="Y19">
        <f t="shared" si="2"/>
        <v>1</v>
      </c>
      <c r="Z19" s="35">
        <f t="shared" si="5"/>
        <v>573946.79733007506</v>
      </c>
      <c r="AA19" s="36">
        <f t="shared" si="6"/>
        <v>0</v>
      </c>
    </row>
    <row r="20" spans="2:27">
      <c r="B20" s="56">
        <v>12</v>
      </c>
      <c r="C20" s="101">
        <f t="shared" si="0"/>
        <v>556728.39341017348</v>
      </c>
      <c r="D20" s="101"/>
      <c r="E20" s="56"/>
      <c r="F20" s="57">
        <v>43601</v>
      </c>
      <c r="G20" s="58">
        <v>0.875</v>
      </c>
      <c r="H20" s="56" t="s">
        <v>3</v>
      </c>
      <c r="I20" s="102">
        <v>84.07</v>
      </c>
      <c r="J20" s="102"/>
      <c r="K20" s="56">
        <v>12</v>
      </c>
      <c r="L20" s="105">
        <f t="shared" si="3"/>
        <v>16701.851802305202</v>
      </c>
      <c r="M20" s="106"/>
      <c r="N20" s="59">
        <f>IF(K20="","",(L20/K20)/LOOKUP(RIGHT($D$2,3),定数!$A$6:$A$13,定数!$B$6:$B$13))</f>
        <v>13.918209835254336</v>
      </c>
      <c r="O20" s="56"/>
      <c r="P20" s="57">
        <v>43601</v>
      </c>
      <c r="Q20" s="58">
        <v>0.91666666666666663</v>
      </c>
      <c r="R20" s="102">
        <v>83.96</v>
      </c>
      <c r="S20" s="102"/>
      <c r="T20" s="103">
        <f>IF(R20="","",V20*N20*LOOKUP(RIGHT($D$2,3),定数!$A$6:$A$13,定数!$B$6:$B$13))</f>
        <v>15310.030818779691</v>
      </c>
      <c r="U20" s="103"/>
      <c r="V20" s="104">
        <f t="shared" si="4"/>
        <v>10.999999999999943</v>
      </c>
      <c r="W20" s="104"/>
      <c r="X20" s="22">
        <f t="shared" si="1"/>
        <v>1</v>
      </c>
      <c r="Y20">
        <f t="shared" si="2"/>
        <v>0</v>
      </c>
      <c r="Z20" s="35">
        <f t="shared" si="5"/>
        <v>573946.79733007506</v>
      </c>
      <c r="AA20" s="36">
        <f t="shared" si="6"/>
        <v>2.9999999999998805E-2</v>
      </c>
    </row>
    <row r="21" spans="2:27">
      <c r="B21" s="56">
        <v>13</v>
      </c>
      <c r="C21" s="101">
        <f t="shared" si="0"/>
        <v>572038.4242289532</v>
      </c>
      <c r="D21" s="101"/>
      <c r="E21" s="56"/>
      <c r="F21" s="57">
        <v>43602</v>
      </c>
      <c r="G21" s="58">
        <v>0.41666666666666669</v>
      </c>
      <c r="H21" s="56" t="s">
        <v>3</v>
      </c>
      <c r="I21" s="102">
        <v>83.38</v>
      </c>
      <c r="J21" s="102"/>
      <c r="K21" s="56">
        <v>22</v>
      </c>
      <c r="L21" s="105">
        <f t="shared" si="3"/>
        <v>17161.152726868597</v>
      </c>
      <c r="M21" s="106"/>
      <c r="N21" s="59">
        <f>IF(K21="","",(L21/K21)/LOOKUP(RIGHT($D$2,3),定数!$A$6:$A$13,定数!$B$6:$B$13))</f>
        <v>7.8005239667584529</v>
      </c>
      <c r="O21" s="56"/>
      <c r="P21" s="57">
        <v>43602</v>
      </c>
      <c r="Q21" s="58">
        <v>0.5</v>
      </c>
      <c r="R21" s="102">
        <v>83.14</v>
      </c>
      <c r="S21" s="102"/>
      <c r="T21" s="103">
        <f>IF(R21="","",V21*N21*LOOKUP(RIGHT($D$2,3),定数!$A$6:$A$13,定数!$B$6:$B$13))</f>
        <v>18721.257520219886</v>
      </c>
      <c r="U21" s="103"/>
      <c r="V21" s="104">
        <f t="shared" si="4"/>
        <v>23.999999999999488</v>
      </c>
      <c r="W21" s="104"/>
      <c r="X21" s="22">
        <f t="shared" si="1"/>
        <v>2</v>
      </c>
      <c r="Y21">
        <f t="shared" si="2"/>
        <v>0</v>
      </c>
      <c r="Z21" s="35">
        <f t="shared" si="5"/>
        <v>573946.79733007506</v>
      </c>
      <c r="AA21" s="36">
        <f t="shared" si="6"/>
        <v>3.3249999999989122E-3</v>
      </c>
    </row>
    <row r="22" spans="2:27">
      <c r="B22" s="56">
        <v>14</v>
      </c>
      <c r="C22" s="101">
        <f t="shared" si="0"/>
        <v>590759.68174917309</v>
      </c>
      <c r="D22" s="101"/>
      <c r="E22" s="56"/>
      <c r="F22" s="57">
        <v>43604</v>
      </c>
      <c r="G22" s="58">
        <v>0.41666666666666669</v>
      </c>
      <c r="H22" s="56" t="s">
        <v>4</v>
      </c>
      <c r="I22" s="102">
        <v>82.93</v>
      </c>
      <c r="J22" s="102"/>
      <c r="K22" s="56">
        <v>33</v>
      </c>
      <c r="L22" s="105">
        <f t="shared" si="3"/>
        <v>17722.79045247519</v>
      </c>
      <c r="M22" s="106"/>
      <c r="N22" s="59">
        <f>IF(K22="","",(L22/K22)/LOOKUP(RIGHT($D$2,3),定数!$A$6:$A$13,定数!$B$6:$B$13))</f>
        <v>5.3705425613561184</v>
      </c>
      <c r="O22" s="56"/>
      <c r="P22" s="57">
        <v>43604</v>
      </c>
      <c r="Q22" s="58">
        <v>11</v>
      </c>
      <c r="R22" s="102">
        <v>83.34</v>
      </c>
      <c r="S22" s="102"/>
      <c r="T22" s="103">
        <f>IF(R22="","",V22*N22*LOOKUP(RIGHT($D$2,3),定数!$A$6:$A$13,定数!$B$6:$B$13))</f>
        <v>22019.2245015599</v>
      </c>
      <c r="U22" s="103"/>
      <c r="V22" s="104">
        <f t="shared" si="4"/>
        <v>40.999999999999659</v>
      </c>
      <c r="W22" s="104"/>
      <c r="X22" s="22">
        <f t="shared" si="1"/>
        <v>3</v>
      </c>
      <c r="Y22">
        <f t="shared" si="2"/>
        <v>0</v>
      </c>
      <c r="Z22" s="35">
        <f t="shared" si="5"/>
        <v>590759.68174917309</v>
      </c>
      <c r="AA22" s="36">
        <f t="shared" si="6"/>
        <v>0</v>
      </c>
    </row>
    <row r="23" spans="2:27">
      <c r="B23" s="56">
        <v>15</v>
      </c>
      <c r="C23" s="101">
        <f t="shared" si="0"/>
        <v>612778.90625073295</v>
      </c>
      <c r="D23" s="101"/>
      <c r="E23" s="56"/>
      <c r="F23" s="57">
        <v>43607</v>
      </c>
      <c r="G23" s="58">
        <v>0.58333333333333337</v>
      </c>
      <c r="H23" s="56" t="s">
        <v>4</v>
      </c>
      <c r="I23" s="102">
        <v>83.17</v>
      </c>
      <c r="J23" s="102"/>
      <c r="K23" s="56">
        <v>23</v>
      </c>
      <c r="L23" s="105">
        <f t="shared" si="3"/>
        <v>18383.367187521988</v>
      </c>
      <c r="M23" s="106"/>
      <c r="N23" s="59">
        <f>IF(K23="","",(L23/K23)/LOOKUP(RIGHT($D$2,3),定数!$A$6:$A$13,定数!$B$6:$B$13))</f>
        <v>7.9927683424008649</v>
      </c>
      <c r="O23" s="56"/>
      <c r="P23" s="57">
        <v>43608</v>
      </c>
      <c r="Q23" s="58">
        <v>4.1666666666666664E-2</v>
      </c>
      <c r="R23" s="102">
        <v>82.94</v>
      </c>
      <c r="S23" s="102"/>
      <c r="T23" s="103">
        <f>IF(R23="","",V23*N23*LOOKUP(RIGHT($D$2,3),定数!$A$6:$A$13,定数!$B$6:$B$13))</f>
        <v>-18383.367187522308</v>
      </c>
      <c r="U23" s="103"/>
      <c r="V23" s="104">
        <f t="shared" si="4"/>
        <v>-23.000000000000398</v>
      </c>
      <c r="W23" s="104"/>
      <c r="X23" t="str">
        <f t="shared" ref="X23:Y74" si="7">IF(U23&lt;&gt;"",IF(U23&lt;0,1+X22,0),"")</f>
        <v/>
      </c>
      <c r="Y23">
        <f t="shared" si="2"/>
        <v>1</v>
      </c>
      <c r="Z23" s="35">
        <f t="shared" si="5"/>
        <v>612778.90625073295</v>
      </c>
      <c r="AA23" s="36">
        <f t="shared" si="6"/>
        <v>0</v>
      </c>
    </row>
    <row r="24" spans="2:27">
      <c r="B24" s="56">
        <v>16</v>
      </c>
      <c r="C24" s="101">
        <f t="shared" si="0"/>
        <v>594395.5390632106</v>
      </c>
      <c r="D24" s="101"/>
      <c r="E24" s="56"/>
      <c r="F24" s="57">
        <v>43611</v>
      </c>
      <c r="G24" s="58">
        <v>0.125</v>
      </c>
      <c r="H24" s="56" t="s">
        <v>3</v>
      </c>
      <c r="I24" s="102">
        <v>83.29</v>
      </c>
      <c r="J24" s="102"/>
      <c r="K24" s="56">
        <v>23</v>
      </c>
      <c r="L24" s="105">
        <f t="shared" si="3"/>
        <v>17831.866171896316</v>
      </c>
      <c r="M24" s="106"/>
      <c r="N24" s="59">
        <f>IF(K24="","",(L24/K24)/LOOKUP(RIGHT($D$2,3),定数!$A$6:$A$13,定数!$B$6:$B$13))</f>
        <v>7.7529852921288329</v>
      </c>
      <c r="O24" s="56"/>
      <c r="P24" s="57">
        <v>43611</v>
      </c>
      <c r="Q24" s="58">
        <v>0.20833333333333334</v>
      </c>
      <c r="R24" s="102">
        <v>82.06</v>
      </c>
      <c r="S24" s="102"/>
      <c r="T24" s="103">
        <f>IF(R24="","",V24*N24*LOOKUP(RIGHT($D$2,3),定数!$A$6:$A$13,定数!$B$6:$B$13))</f>
        <v>95361.719093184962</v>
      </c>
      <c r="U24" s="103"/>
      <c r="V24" s="104">
        <f t="shared" si="4"/>
        <v>123.0000000000004</v>
      </c>
      <c r="W24" s="104"/>
      <c r="X24" t="str">
        <f t="shared" si="7"/>
        <v/>
      </c>
      <c r="Y24">
        <f t="shared" si="2"/>
        <v>0</v>
      </c>
      <c r="Z24" s="35">
        <f t="shared" si="5"/>
        <v>612778.90625073295</v>
      </c>
      <c r="AA24" s="36">
        <f t="shared" si="6"/>
        <v>3.0000000000000582E-2</v>
      </c>
    </row>
    <row r="25" spans="2:27">
      <c r="B25" s="56">
        <v>17</v>
      </c>
      <c r="C25" s="101">
        <f t="shared" si="0"/>
        <v>689757.25815639552</v>
      </c>
      <c r="D25" s="101"/>
      <c r="E25" s="56"/>
      <c r="F25" s="57">
        <v>43621</v>
      </c>
      <c r="G25" s="58">
        <v>0.83333333333333337</v>
      </c>
      <c r="H25" s="56" t="s">
        <v>4</v>
      </c>
      <c r="I25" s="102">
        <v>82.72</v>
      </c>
      <c r="J25" s="102"/>
      <c r="K25" s="56">
        <v>15</v>
      </c>
      <c r="L25" s="105">
        <f t="shared" si="3"/>
        <v>20692.717744691865</v>
      </c>
      <c r="M25" s="106"/>
      <c r="N25" s="59">
        <f>IF(K25="","",(L25/K25)/LOOKUP(RIGHT($D$2,3),定数!$A$6:$A$13,定数!$B$6:$B$13))</f>
        <v>13.795145163127911</v>
      </c>
      <c r="O25" s="56"/>
      <c r="P25" s="57">
        <v>43622</v>
      </c>
      <c r="Q25" s="58">
        <v>0.125</v>
      </c>
      <c r="R25" s="102">
        <v>82.57</v>
      </c>
      <c r="S25" s="102"/>
      <c r="T25" s="103">
        <f>IF(R25="","",V25*N25*LOOKUP(RIGHT($D$2,3),定数!$A$6:$A$13,定数!$B$6:$B$13))</f>
        <v>-20692.717744692651</v>
      </c>
      <c r="U25" s="103"/>
      <c r="V25" s="104">
        <f t="shared" si="4"/>
        <v>-15.000000000000568</v>
      </c>
      <c r="W25" s="104"/>
      <c r="X25" t="str">
        <f t="shared" si="7"/>
        <v/>
      </c>
      <c r="Y25">
        <f t="shared" si="2"/>
        <v>1</v>
      </c>
      <c r="Z25" s="35">
        <f t="shared" si="5"/>
        <v>689757.25815639552</v>
      </c>
      <c r="AA25" s="36">
        <f t="shared" si="6"/>
        <v>0</v>
      </c>
    </row>
    <row r="26" spans="2:27">
      <c r="B26" s="56">
        <v>18</v>
      </c>
      <c r="C26" s="101">
        <f t="shared" si="0"/>
        <v>669064.54041170282</v>
      </c>
      <c r="D26" s="101"/>
      <c r="E26" s="56"/>
      <c r="F26" s="57">
        <v>43623</v>
      </c>
      <c r="G26" s="58">
        <v>0.875</v>
      </c>
      <c r="H26" s="56" t="s">
        <v>4</v>
      </c>
      <c r="I26" s="102">
        <v>82.79</v>
      </c>
      <c r="J26" s="102"/>
      <c r="K26" s="56">
        <v>24</v>
      </c>
      <c r="L26" s="105">
        <f t="shared" si="3"/>
        <v>20071.936212351084</v>
      </c>
      <c r="M26" s="106"/>
      <c r="N26" s="59">
        <f>IF(K26="","",(L26/K26)/LOOKUP(RIGHT($D$2,3),定数!$A$6:$A$13,定数!$B$6:$B$13))</f>
        <v>8.3633067551462847</v>
      </c>
      <c r="O26" s="56"/>
      <c r="P26" s="57">
        <v>43624</v>
      </c>
      <c r="Q26" s="58">
        <v>0.5</v>
      </c>
      <c r="R26" s="102">
        <v>83.1</v>
      </c>
      <c r="S26" s="102"/>
      <c r="T26" s="103">
        <f>IF(R26="","",V26*N26*LOOKUP(RIGHT($D$2,3),定数!$A$6:$A$13,定数!$B$6:$B$13))</f>
        <v>25926.250940952486</v>
      </c>
      <c r="U26" s="103"/>
      <c r="V26" s="104">
        <f t="shared" si="4"/>
        <v>30.999999999998806</v>
      </c>
      <c r="W26" s="104"/>
      <c r="X26" t="str">
        <f t="shared" si="7"/>
        <v/>
      </c>
      <c r="Y26">
        <f t="shared" si="2"/>
        <v>0</v>
      </c>
      <c r="Z26" s="35">
        <f t="shared" si="5"/>
        <v>689757.25815639552</v>
      </c>
      <c r="AA26" s="36">
        <f t="shared" si="6"/>
        <v>3.0000000000001248E-2</v>
      </c>
    </row>
    <row r="27" spans="2:27">
      <c r="B27" s="56">
        <v>19</v>
      </c>
      <c r="C27" s="101">
        <f t="shared" si="0"/>
        <v>694990.79135265527</v>
      </c>
      <c r="D27" s="101"/>
      <c r="E27" s="56"/>
      <c r="F27" s="57">
        <v>43625</v>
      </c>
      <c r="G27" s="58">
        <v>0.625</v>
      </c>
      <c r="H27" s="56" t="s">
        <v>4</v>
      </c>
      <c r="I27" s="102">
        <v>83.21</v>
      </c>
      <c r="J27" s="102"/>
      <c r="K27" s="56">
        <v>10</v>
      </c>
      <c r="L27" s="105">
        <f t="shared" si="3"/>
        <v>20849.723740579659</v>
      </c>
      <c r="M27" s="106"/>
      <c r="N27" s="59">
        <f>IF(K27="","",(L27/K27)/LOOKUP(RIGHT($D$2,3),定数!$A$6:$A$13,定数!$B$6:$B$13))</f>
        <v>20.849723740579655</v>
      </c>
      <c r="O27" s="56"/>
      <c r="P27" s="57">
        <v>43625</v>
      </c>
      <c r="Q27" s="58">
        <v>0.66666666666666663</v>
      </c>
      <c r="R27" s="102">
        <v>83.31</v>
      </c>
      <c r="S27" s="102"/>
      <c r="T27" s="103">
        <f>IF(R27="","",V27*N27*LOOKUP(RIGHT($D$2,3),定数!$A$6:$A$13,定数!$B$6:$B$13))</f>
        <v>20849.723740581434</v>
      </c>
      <c r="U27" s="103"/>
      <c r="V27" s="104">
        <f t="shared" si="4"/>
        <v>10.000000000000853</v>
      </c>
      <c r="W27" s="104"/>
      <c r="X27" t="str">
        <f t="shared" si="7"/>
        <v/>
      </c>
      <c r="Y27">
        <f t="shared" si="2"/>
        <v>0</v>
      </c>
      <c r="Z27" s="35">
        <f t="shared" si="5"/>
        <v>694990.79135265527</v>
      </c>
      <c r="AA27" s="36">
        <f t="shared" si="6"/>
        <v>0</v>
      </c>
    </row>
    <row r="28" spans="2:27">
      <c r="B28" s="56">
        <v>20</v>
      </c>
      <c r="C28" s="101">
        <f t="shared" si="0"/>
        <v>715840.5150932367</v>
      </c>
      <c r="D28" s="101"/>
      <c r="E28" s="56"/>
      <c r="F28" s="57">
        <v>43628</v>
      </c>
      <c r="G28" s="58">
        <v>0.25</v>
      </c>
      <c r="H28" s="56" t="s">
        <v>3</v>
      </c>
      <c r="I28" s="102">
        <v>82.93</v>
      </c>
      <c r="J28" s="102"/>
      <c r="K28" s="56">
        <v>18</v>
      </c>
      <c r="L28" s="105">
        <f t="shared" si="3"/>
        <v>21475.2154527971</v>
      </c>
      <c r="M28" s="106"/>
      <c r="N28" s="59">
        <f>IF(K28="","",(L28/K28)/LOOKUP(RIGHT($D$2,3),定数!$A$6:$A$13,定数!$B$6:$B$13))</f>
        <v>11.930675251553943</v>
      </c>
      <c r="O28" s="56"/>
      <c r="P28" s="57">
        <v>43628</v>
      </c>
      <c r="Q28" s="58">
        <v>0.75</v>
      </c>
      <c r="R28" s="102">
        <v>82.74</v>
      </c>
      <c r="S28" s="102"/>
      <c r="T28" s="103">
        <f>IF(R28="","",V28*N28*LOOKUP(RIGHT($D$2,3),定数!$A$6:$A$13,定数!$B$6:$B$13))</f>
        <v>22668.282977953917</v>
      </c>
      <c r="U28" s="103"/>
      <c r="V28" s="104">
        <f t="shared" si="4"/>
        <v>19.000000000001194</v>
      </c>
      <c r="W28" s="104"/>
      <c r="X28" t="str">
        <f t="shared" si="7"/>
        <v/>
      </c>
      <c r="Y28">
        <f t="shared" si="2"/>
        <v>0</v>
      </c>
      <c r="Z28" s="35">
        <f t="shared" si="5"/>
        <v>715840.5150932367</v>
      </c>
      <c r="AA28" s="36">
        <f t="shared" si="6"/>
        <v>0</v>
      </c>
    </row>
    <row r="29" spans="2:27">
      <c r="B29" s="29">
        <v>21</v>
      </c>
      <c r="C29" s="107">
        <f t="shared" si="0"/>
        <v>738508.7980711906</v>
      </c>
      <c r="D29" s="107"/>
      <c r="E29" s="29"/>
      <c r="F29" s="8">
        <v>43628</v>
      </c>
      <c r="G29" s="55">
        <v>0.45833333333333331</v>
      </c>
      <c r="H29" s="54" t="s">
        <v>4</v>
      </c>
      <c r="I29" s="108">
        <v>84.54</v>
      </c>
      <c r="J29" s="108"/>
      <c r="K29" s="29">
        <v>23</v>
      </c>
      <c r="L29" s="109">
        <f t="shared" si="3"/>
        <v>22155.263942135716</v>
      </c>
      <c r="M29" s="110"/>
      <c r="N29" s="6">
        <f>IF(K29="","",(L29/K29)/LOOKUP(RIGHT($D$2,3),定数!$A$6:$A$13,定数!$B$6:$B$13))</f>
        <v>9.6327234531024857</v>
      </c>
      <c r="O29" s="29"/>
      <c r="P29" s="8">
        <v>43632</v>
      </c>
      <c r="Q29" s="55">
        <v>0.58333333333333337</v>
      </c>
      <c r="R29" s="108">
        <v>84.79</v>
      </c>
      <c r="S29" s="108"/>
      <c r="T29" s="111">
        <f>IF(R29="","",V29*N29*LOOKUP(RIGHT($D$2,3),定数!$A$6:$A$13,定数!$B$6:$B$13))</f>
        <v>24081.808632756212</v>
      </c>
      <c r="U29" s="111"/>
      <c r="V29" s="112">
        <f t="shared" si="4"/>
        <v>25</v>
      </c>
      <c r="W29" s="112"/>
      <c r="X29" t="str">
        <f t="shared" si="7"/>
        <v/>
      </c>
      <c r="Y29">
        <f t="shared" si="2"/>
        <v>0</v>
      </c>
      <c r="Z29" s="35">
        <f t="shared" si="5"/>
        <v>738508.7980711906</v>
      </c>
      <c r="AA29" s="36">
        <f t="shared" si="6"/>
        <v>0</v>
      </c>
    </row>
    <row r="30" spans="2:27">
      <c r="B30" s="29">
        <v>22</v>
      </c>
      <c r="C30" s="107">
        <f t="shared" si="0"/>
        <v>762590.60670394683</v>
      </c>
      <c r="D30" s="107"/>
      <c r="E30" s="29"/>
      <c r="F30" s="8">
        <v>43636</v>
      </c>
      <c r="G30" s="55">
        <v>0.375</v>
      </c>
      <c r="H30" s="54" t="s">
        <v>4</v>
      </c>
      <c r="I30" s="108">
        <v>84.93</v>
      </c>
      <c r="J30" s="108"/>
      <c r="K30" s="29">
        <v>17</v>
      </c>
      <c r="L30" s="109">
        <f t="shared" si="3"/>
        <v>22877.718201118405</v>
      </c>
      <c r="M30" s="110"/>
      <c r="N30" s="6">
        <f>IF(K30="","",(L30/K30)/LOOKUP(RIGHT($D$2,3),定数!$A$6:$A$13,定数!$B$6:$B$13))</f>
        <v>13.457481294775532</v>
      </c>
      <c r="O30" s="29"/>
      <c r="P30" s="8">
        <v>43636</v>
      </c>
      <c r="Q30" s="55">
        <v>0.58333333333333337</v>
      </c>
      <c r="R30" s="108">
        <v>84.76</v>
      </c>
      <c r="S30" s="108"/>
      <c r="T30" s="111">
        <f>IF(R30="","",V30*N30*LOOKUP(RIGHT($D$2,3),定数!$A$6:$A$13,定数!$B$6:$B$13))</f>
        <v>-22877.718201118634</v>
      </c>
      <c r="U30" s="111"/>
      <c r="V30" s="112">
        <f t="shared" si="4"/>
        <v>-17.000000000000171</v>
      </c>
      <c r="W30" s="112"/>
      <c r="X30" t="str">
        <f t="shared" si="7"/>
        <v/>
      </c>
      <c r="Y30">
        <f t="shared" si="2"/>
        <v>1</v>
      </c>
      <c r="Z30" s="35">
        <f t="shared" si="5"/>
        <v>762590.60670394683</v>
      </c>
      <c r="AA30" s="36">
        <f t="shared" si="6"/>
        <v>0</v>
      </c>
    </row>
    <row r="31" spans="2:27">
      <c r="B31" s="29">
        <v>23</v>
      </c>
      <c r="C31" s="107">
        <f t="shared" si="0"/>
        <v>739712.88850282819</v>
      </c>
      <c r="D31" s="107"/>
      <c r="E31" s="29"/>
      <c r="F31" s="8">
        <v>43637</v>
      </c>
      <c r="G31" s="55">
        <v>0.25</v>
      </c>
      <c r="H31" s="54" t="s">
        <v>3</v>
      </c>
      <c r="I31" s="108">
        <v>84.23</v>
      </c>
      <c r="J31" s="108"/>
      <c r="K31" s="29">
        <v>21</v>
      </c>
      <c r="L31" s="109">
        <f t="shared" si="3"/>
        <v>22191.386655084843</v>
      </c>
      <c r="M31" s="110"/>
      <c r="N31" s="6">
        <f>IF(K31="","",(L31/K31)/LOOKUP(RIGHT($D$2,3),定数!$A$6:$A$13,定数!$B$6:$B$13))</f>
        <v>10.567326978611829</v>
      </c>
      <c r="O31" s="29"/>
      <c r="P31" s="8">
        <v>43637</v>
      </c>
      <c r="Q31" s="55">
        <v>0.41666666666666669</v>
      </c>
      <c r="R31" s="108">
        <v>84.01</v>
      </c>
      <c r="S31" s="108"/>
      <c r="T31" s="111">
        <f>IF(R31="","",V31*N31*LOOKUP(RIGHT($D$2,3),定数!$A$6:$A$13,定数!$B$6:$B$13))</f>
        <v>23248.119352945905</v>
      </c>
      <c r="U31" s="111"/>
      <c r="V31" s="112">
        <f t="shared" si="4"/>
        <v>21.999999999999886</v>
      </c>
      <c r="W31" s="112"/>
      <c r="X31" t="str">
        <f t="shared" si="7"/>
        <v/>
      </c>
      <c r="Y31">
        <f t="shared" si="2"/>
        <v>0</v>
      </c>
      <c r="Z31" s="35">
        <f t="shared" si="5"/>
        <v>762590.60670394683</v>
      </c>
      <c r="AA31" s="36">
        <f t="shared" si="6"/>
        <v>3.000000000000036E-2</v>
      </c>
    </row>
    <row r="32" spans="2:27">
      <c r="B32" s="29">
        <v>24</v>
      </c>
      <c r="C32" s="107">
        <f t="shared" si="0"/>
        <v>762961.00785577414</v>
      </c>
      <c r="D32" s="107"/>
      <c r="E32" s="29"/>
      <c r="F32" s="8">
        <v>43638</v>
      </c>
      <c r="G32" s="55">
        <v>0.41666666666666669</v>
      </c>
      <c r="H32" s="54" t="s">
        <v>3</v>
      </c>
      <c r="I32" s="108">
        <v>83.86</v>
      </c>
      <c r="J32" s="108"/>
      <c r="K32" s="29">
        <v>15</v>
      </c>
      <c r="L32" s="109">
        <f t="shared" si="3"/>
        <v>22888.830235673224</v>
      </c>
      <c r="M32" s="110"/>
      <c r="N32" s="6">
        <f>IF(K32="","",(L32/K32)/LOOKUP(RIGHT($D$2,3),定数!$A$6:$A$13,定数!$B$6:$B$13))</f>
        <v>15.259220157115482</v>
      </c>
      <c r="O32" s="29"/>
      <c r="P32" s="8">
        <v>43638</v>
      </c>
      <c r="Q32" s="55">
        <v>0.54166666666666663</v>
      </c>
      <c r="R32" s="108">
        <v>84.01</v>
      </c>
      <c r="S32" s="108"/>
      <c r="T32" s="111">
        <f>IF(R32="","",V32*N32*LOOKUP(RIGHT($D$2,3),定数!$A$6:$A$13,定数!$B$6:$B$13))</f>
        <v>-22888.830235674093</v>
      </c>
      <c r="U32" s="111"/>
      <c r="V32" s="112">
        <f t="shared" si="4"/>
        <v>-15.000000000000568</v>
      </c>
      <c r="W32" s="112"/>
      <c r="X32" t="str">
        <f t="shared" si="7"/>
        <v/>
      </c>
      <c r="Y32">
        <f t="shared" si="2"/>
        <v>1</v>
      </c>
      <c r="Z32" s="35">
        <f t="shared" si="5"/>
        <v>762961.00785577414</v>
      </c>
      <c r="AA32" s="36">
        <f t="shared" si="6"/>
        <v>0</v>
      </c>
    </row>
    <row r="33" spans="2:27">
      <c r="B33" s="29">
        <v>25</v>
      </c>
      <c r="C33" s="107">
        <f t="shared" si="0"/>
        <v>740072.17762010009</v>
      </c>
      <c r="D33" s="107"/>
      <c r="E33" s="29"/>
      <c r="F33" s="8">
        <v>43639</v>
      </c>
      <c r="G33" s="55">
        <v>0.625</v>
      </c>
      <c r="H33" s="54" t="s">
        <v>4</v>
      </c>
      <c r="I33" s="108">
        <v>84.22</v>
      </c>
      <c r="J33" s="108"/>
      <c r="K33" s="29">
        <v>13</v>
      </c>
      <c r="L33" s="109">
        <f t="shared" si="3"/>
        <v>22202.165328603001</v>
      </c>
      <c r="M33" s="110"/>
      <c r="N33" s="6">
        <f>IF(K33="","",(L33/K33)/LOOKUP(RIGHT($D$2,3),定数!$A$6:$A$13,定数!$B$6:$B$13))</f>
        <v>17.078588714310001</v>
      </c>
      <c r="O33" s="29"/>
      <c r="P33" s="8">
        <v>43642</v>
      </c>
      <c r="Q33" s="55">
        <v>0</v>
      </c>
      <c r="R33" s="108">
        <v>84.09</v>
      </c>
      <c r="S33" s="108"/>
      <c r="T33" s="111">
        <f>IF(R33="","",V33*N33*LOOKUP(RIGHT($D$2,3),定数!$A$6:$A$13,定数!$B$6:$B$13))</f>
        <v>-22202.165328602227</v>
      </c>
      <c r="U33" s="111"/>
      <c r="V33" s="112">
        <f t="shared" si="4"/>
        <v>-12.999999999999545</v>
      </c>
      <c r="W33" s="112"/>
      <c r="X33" t="str">
        <f t="shared" si="7"/>
        <v/>
      </c>
      <c r="Y33">
        <f t="shared" si="2"/>
        <v>2</v>
      </c>
      <c r="Z33" s="35">
        <f t="shared" si="5"/>
        <v>762961.00785577414</v>
      </c>
      <c r="AA33" s="36">
        <f t="shared" si="6"/>
        <v>3.0000000000001026E-2</v>
      </c>
    </row>
    <row r="34" spans="2:27">
      <c r="B34" s="29">
        <v>26</v>
      </c>
      <c r="C34" s="107">
        <f t="shared" si="0"/>
        <v>717870.0122914979</v>
      </c>
      <c r="D34" s="107"/>
      <c r="E34" s="29"/>
      <c r="F34" s="8">
        <v>43643</v>
      </c>
      <c r="G34" s="55">
        <v>0.75</v>
      </c>
      <c r="H34" s="54" t="s">
        <v>4</v>
      </c>
      <c r="I34" s="108">
        <v>85.21</v>
      </c>
      <c r="J34" s="108"/>
      <c r="K34" s="29">
        <v>36</v>
      </c>
      <c r="L34" s="109">
        <f t="shared" si="3"/>
        <v>21536.100368744937</v>
      </c>
      <c r="M34" s="110"/>
      <c r="N34" s="6">
        <f>IF(K34="","",(L34/K34)/LOOKUP(RIGHT($D$2,3),定数!$A$6:$A$13,定数!$B$6:$B$13))</f>
        <v>5.9822501024291492</v>
      </c>
      <c r="O34" s="29"/>
      <c r="P34" s="8">
        <v>43644</v>
      </c>
      <c r="Q34" s="55">
        <v>0.75</v>
      </c>
      <c r="R34" s="108">
        <v>85.6</v>
      </c>
      <c r="S34" s="108"/>
      <c r="T34" s="111">
        <f>IF(R34="","",V34*N34*LOOKUP(RIGHT($D$2,3),定数!$A$6:$A$13,定数!$B$6:$B$13))</f>
        <v>23330.775399473718</v>
      </c>
      <c r="U34" s="111"/>
      <c r="V34" s="112">
        <f t="shared" si="4"/>
        <v>39.000000000000057</v>
      </c>
      <c r="W34" s="112"/>
      <c r="X34" t="str">
        <f t="shared" si="7"/>
        <v/>
      </c>
      <c r="Y34">
        <f t="shared" si="2"/>
        <v>0</v>
      </c>
      <c r="Z34" s="35">
        <f t="shared" si="5"/>
        <v>762961.00785577414</v>
      </c>
      <c r="AA34" s="36">
        <f t="shared" si="6"/>
        <v>5.909999999999993E-2</v>
      </c>
    </row>
    <row r="35" spans="2:27">
      <c r="B35" s="29">
        <v>27</v>
      </c>
      <c r="C35" s="107">
        <f t="shared" si="0"/>
        <v>741200.78769097163</v>
      </c>
      <c r="D35" s="107"/>
      <c r="E35" s="29"/>
      <c r="F35" s="8">
        <v>43645</v>
      </c>
      <c r="G35" s="55">
        <v>0.375</v>
      </c>
      <c r="H35" s="54" t="s">
        <v>4</v>
      </c>
      <c r="I35" s="108">
        <v>86</v>
      </c>
      <c r="J35" s="108"/>
      <c r="K35" s="29">
        <v>26</v>
      </c>
      <c r="L35" s="109">
        <f t="shared" si="3"/>
        <v>22236.023630729149</v>
      </c>
      <c r="M35" s="110"/>
      <c r="N35" s="6">
        <f>IF(K35="","",(L35/K35)/LOOKUP(RIGHT($D$2,3),定数!$A$6:$A$13,定数!$B$6:$B$13))</f>
        <v>8.5523167810496723</v>
      </c>
      <c r="O35" s="29"/>
      <c r="P35" s="8">
        <v>43645</v>
      </c>
      <c r="Q35" s="55">
        <v>0.45833333333333331</v>
      </c>
      <c r="R35" s="108">
        <v>86.3</v>
      </c>
      <c r="S35" s="108"/>
      <c r="T35" s="111">
        <f>IF(R35="","",V35*N35*LOOKUP(RIGHT($D$2,3),定数!$A$6:$A$13,定数!$B$6:$B$13))</f>
        <v>25656.950343148776</v>
      </c>
      <c r="U35" s="111"/>
      <c r="V35" s="112">
        <f t="shared" si="4"/>
        <v>29.999999999999716</v>
      </c>
      <c r="W35" s="112"/>
      <c r="X35" t="str">
        <f t="shared" si="7"/>
        <v/>
      </c>
      <c r="Y35">
        <f t="shared" si="2"/>
        <v>0</v>
      </c>
      <c r="Z35" s="35">
        <f t="shared" si="5"/>
        <v>762961.00785577414</v>
      </c>
      <c r="AA35" s="36">
        <f t="shared" si="6"/>
        <v>2.8520749999999873E-2</v>
      </c>
    </row>
    <row r="36" spans="2:27">
      <c r="B36" s="29">
        <v>28</v>
      </c>
      <c r="C36" s="107">
        <f t="shared" si="0"/>
        <v>766857.73803412041</v>
      </c>
      <c r="D36" s="107"/>
      <c r="E36" s="29"/>
      <c r="F36" s="8">
        <v>43649</v>
      </c>
      <c r="G36" s="55">
        <v>0.41666666666666669</v>
      </c>
      <c r="H36" s="54" t="s">
        <v>4</v>
      </c>
      <c r="I36" s="108">
        <v>86.4</v>
      </c>
      <c r="J36" s="108"/>
      <c r="K36" s="29">
        <v>14</v>
      </c>
      <c r="L36" s="109">
        <f t="shared" si="3"/>
        <v>23005.732141023611</v>
      </c>
      <c r="M36" s="110"/>
      <c r="N36" s="6">
        <f>IF(K36="","",(L36/K36)/LOOKUP(RIGHT($D$2,3),定数!$A$6:$A$13,定数!$B$6:$B$13))</f>
        <v>16.432665815016865</v>
      </c>
      <c r="O36" s="29"/>
      <c r="P36" s="8">
        <v>43649</v>
      </c>
      <c r="Q36" s="55">
        <v>0.625</v>
      </c>
      <c r="R36" s="108">
        <v>86.54</v>
      </c>
      <c r="S36" s="108"/>
      <c r="T36" s="111">
        <f>IF(R36="","",V36*N36*LOOKUP(RIGHT($D$2,3),定数!$A$6:$A$13,定数!$B$6:$B$13))</f>
        <v>23005.732141023705</v>
      </c>
      <c r="U36" s="111"/>
      <c r="V36" s="112">
        <f t="shared" si="4"/>
        <v>14.000000000000057</v>
      </c>
      <c r="W36" s="112"/>
      <c r="X36" t="str">
        <f t="shared" si="7"/>
        <v/>
      </c>
      <c r="Y36">
        <f t="shared" si="2"/>
        <v>0</v>
      </c>
      <c r="Z36" s="35">
        <f t="shared" si="5"/>
        <v>766857.73803412041</v>
      </c>
      <c r="AA36" s="36">
        <f t="shared" si="6"/>
        <v>0</v>
      </c>
    </row>
    <row r="37" spans="2:27">
      <c r="B37" s="29">
        <v>29</v>
      </c>
      <c r="C37" s="107">
        <f t="shared" si="0"/>
        <v>789863.47017514415</v>
      </c>
      <c r="D37" s="107"/>
      <c r="E37" s="29"/>
      <c r="F37" s="8">
        <v>43657</v>
      </c>
      <c r="G37" s="55">
        <v>0.25</v>
      </c>
      <c r="H37" s="54" t="s">
        <v>4</v>
      </c>
      <c r="I37" s="108">
        <v>86.93</v>
      </c>
      <c r="J37" s="108"/>
      <c r="K37" s="29">
        <v>18</v>
      </c>
      <c r="L37" s="109">
        <f t="shared" si="3"/>
        <v>23695.904105254325</v>
      </c>
      <c r="M37" s="110"/>
      <c r="N37" s="6">
        <f>IF(K37="","",(L37/K37)/LOOKUP(RIGHT($D$2,3),定数!$A$6:$A$13,定数!$B$6:$B$13))</f>
        <v>13.164391169585736</v>
      </c>
      <c r="O37" s="29"/>
      <c r="P37" s="8">
        <v>43657</v>
      </c>
      <c r="Q37" s="55">
        <v>0.375</v>
      </c>
      <c r="R37" s="108">
        <v>87.12</v>
      </c>
      <c r="S37" s="108"/>
      <c r="T37" s="111">
        <f>IF(R37="","",V37*N37*LOOKUP(RIGHT($D$2,3),定数!$A$6:$A$13,定数!$B$6:$B$13))</f>
        <v>25012.343222212599</v>
      </c>
      <c r="U37" s="111"/>
      <c r="V37" s="112">
        <f t="shared" si="4"/>
        <v>18.999999999999773</v>
      </c>
      <c r="W37" s="112"/>
      <c r="X37" t="str">
        <f t="shared" si="7"/>
        <v/>
      </c>
      <c r="Y37">
        <f t="shared" si="2"/>
        <v>0</v>
      </c>
      <c r="Z37" s="35">
        <f t="shared" si="5"/>
        <v>789863.47017514415</v>
      </c>
      <c r="AA37" s="36">
        <f t="shared" si="6"/>
        <v>0</v>
      </c>
    </row>
    <row r="38" spans="2:27">
      <c r="B38" s="29">
        <v>30</v>
      </c>
      <c r="C38" s="107">
        <f t="shared" si="0"/>
        <v>814875.81339735677</v>
      </c>
      <c r="D38" s="107"/>
      <c r="E38" s="29"/>
      <c r="F38" s="8">
        <v>43667</v>
      </c>
      <c r="G38" s="55">
        <v>0.625</v>
      </c>
      <c r="H38" s="54" t="s">
        <v>3</v>
      </c>
      <c r="I38" s="108">
        <v>88.22</v>
      </c>
      <c r="J38" s="108"/>
      <c r="K38" s="29">
        <v>36</v>
      </c>
      <c r="L38" s="109">
        <f t="shared" si="3"/>
        <v>24446.274401920702</v>
      </c>
      <c r="M38" s="110"/>
      <c r="N38" s="6">
        <f>IF(K38="","",(L38/K38)/LOOKUP(RIGHT($D$2,3),定数!$A$6:$A$13,定数!$B$6:$B$13))</f>
        <v>6.7906317783113055</v>
      </c>
      <c r="O38" s="29"/>
      <c r="P38" s="8">
        <v>43667</v>
      </c>
      <c r="Q38" s="55">
        <v>0.79166666666666663</v>
      </c>
      <c r="R38" s="108">
        <v>87.82</v>
      </c>
      <c r="S38" s="108"/>
      <c r="T38" s="111">
        <f>IF(R38="","",V38*N38*LOOKUP(RIGHT($D$2,3),定数!$A$6:$A$13,定数!$B$6:$B$13))</f>
        <v>27162.527113245607</v>
      </c>
      <c r="U38" s="111"/>
      <c r="V38" s="112">
        <f t="shared" si="4"/>
        <v>40.000000000000568</v>
      </c>
      <c r="W38" s="112"/>
      <c r="X38" t="str">
        <f t="shared" si="7"/>
        <v/>
      </c>
      <c r="Y38">
        <f t="shared" si="2"/>
        <v>0</v>
      </c>
      <c r="Z38" s="35">
        <f t="shared" si="5"/>
        <v>814875.81339735677</v>
      </c>
      <c r="AA38" s="36">
        <f t="shared" si="6"/>
        <v>0</v>
      </c>
    </row>
    <row r="39" spans="2:27">
      <c r="B39" s="29">
        <v>31</v>
      </c>
      <c r="C39" s="107">
        <f t="shared" si="0"/>
        <v>842038.34051060234</v>
      </c>
      <c r="D39" s="107"/>
      <c r="E39" s="29"/>
      <c r="F39" s="8">
        <v>43674</v>
      </c>
      <c r="G39" s="55">
        <v>0.125</v>
      </c>
      <c r="H39" s="54" t="s">
        <v>3</v>
      </c>
      <c r="I39" s="108">
        <v>88.54</v>
      </c>
      <c r="J39" s="108"/>
      <c r="K39" s="29">
        <v>16</v>
      </c>
      <c r="L39" s="109">
        <f t="shared" si="3"/>
        <v>25261.15021531807</v>
      </c>
      <c r="M39" s="110"/>
      <c r="N39" s="6">
        <f>IF(K39="","",(L39/K39)/LOOKUP(RIGHT($D$2,3),定数!$A$6:$A$13,定数!$B$6:$B$13))</f>
        <v>15.788218884573794</v>
      </c>
      <c r="O39" s="29"/>
      <c r="P39" s="8">
        <v>43674</v>
      </c>
      <c r="Q39" s="55">
        <v>0.54166666666666663</v>
      </c>
      <c r="R39" s="108">
        <v>88.36</v>
      </c>
      <c r="S39" s="108"/>
      <c r="T39" s="111">
        <f>IF(R39="","",V39*N39*LOOKUP(RIGHT($D$2,3),定数!$A$6:$A$13,定数!$B$6:$B$13))</f>
        <v>28418.793992233906</v>
      </c>
      <c r="U39" s="111"/>
      <c r="V39" s="112">
        <f t="shared" si="4"/>
        <v>18.000000000000682</v>
      </c>
      <c r="W39" s="112"/>
      <c r="X39" t="str">
        <f t="shared" si="7"/>
        <v/>
      </c>
      <c r="Y39">
        <f t="shared" si="2"/>
        <v>0</v>
      </c>
      <c r="Z39" s="35">
        <f t="shared" si="5"/>
        <v>842038.34051060234</v>
      </c>
      <c r="AA39" s="36">
        <f t="shared" si="6"/>
        <v>0</v>
      </c>
    </row>
    <row r="40" spans="2:27">
      <c r="B40" s="29">
        <v>32</v>
      </c>
      <c r="C40" s="107">
        <f t="shared" si="0"/>
        <v>870457.13450283627</v>
      </c>
      <c r="D40" s="107"/>
      <c r="E40" s="29"/>
      <c r="F40" s="8">
        <v>43674</v>
      </c>
      <c r="G40" s="55">
        <v>0.91666666666666663</v>
      </c>
      <c r="H40" s="54" t="s">
        <v>3</v>
      </c>
      <c r="I40" s="108">
        <v>88.37</v>
      </c>
      <c r="J40" s="108"/>
      <c r="K40" s="29">
        <v>15</v>
      </c>
      <c r="L40" s="109">
        <f t="shared" si="3"/>
        <v>26113.714035085086</v>
      </c>
      <c r="M40" s="110"/>
      <c r="N40" s="6">
        <f>IF(K40="","",(L40/K40)/LOOKUP(RIGHT($D$2,3),定数!$A$6:$A$13,定数!$B$6:$B$13))</f>
        <v>17.409142690056726</v>
      </c>
      <c r="O40" s="29"/>
      <c r="P40" s="8">
        <v>43677</v>
      </c>
      <c r="Q40" s="55">
        <v>8.3333333333333329E-2</v>
      </c>
      <c r="R40" s="108">
        <v>88.23</v>
      </c>
      <c r="S40" s="108"/>
      <c r="T40" s="111">
        <f>IF(R40="","",V40*N40*LOOKUP(RIGHT($D$2,3),定数!$A$6:$A$13,定数!$B$6:$B$13))</f>
        <v>24372.799766079515</v>
      </c>
      <c r="U40" s="111"/>
      <c r="V40" s="112">
        <f t="shared" si="4"/>
        <v>14.000000000000057</v>
      </c>
      <c r="W40" s="112"/>
      <c r="X40" t="str">
        <f t="shared" si="7"/>
        <v/>
      </c>
      <c r="Y40">
        <f t="shared" si="2"/>
        <v>0</v>
      </c>
      <c r="Z40" s="35">
        <f t="shared" si="5"/>
        <v>870457.13450283627</v>
      </c>
      <c r="AA40" s="36">
        <f t="shared" si="6"/>
        <v>0</v>
      </c>
    </row>
    <row r="41" spans="2:27">
      <c r="B41" s="29">
        <v>33</v>
      </c>
      <c r="C41" s="107">
        <f t="shared" si="0"/>
        <v>894829.93426891579</v>
      </c>
      <c r="D41" s="107"/>
      <c r="E41" s="29"/>
      <c r="F41" s="8">
        <v>43677</v>
      </c>
      <c r="G41" s="55">
        <v>0.625</v>
      </c>
      <c r="H41" s="54" t="s">
        <v>3</v>
      </c>
      <c r="I41" s="108">
        <v>88.1</v>
      </c>
      <c r="J41" s="108"/>
      <c r="K41" s="29">
        <v>12</v>
      </c>
      <c r="L41" s="109">
        <f t="shared" si="3"/>
        <v>26844.898028067473</v>
      </c>
      <c r="M41" s="110"/>
      <c r="N41" s="6">
        <f>IF(K41="","",(L41/K41)/LOOKUP(RIGHT($D$2,3),定数!$A$6:$A$13,定数!$B$6:$B$13))</f>
        <v>22.370748356722892</v>
      </c>
      <c r="O41" s="29"/>
      <c r="P41" s="8">
        <v>43677</v>
      </c>
      <c r="Q41" s="55">
        <v>0.70833333333333337</v>
      </c>
      <c r="R41" s="108">
        <v>88.22</v>
      </c>
      <c r="S41" s="108"/>
      <c r="T41" s="111">
        <f>IF(R41="","",V41*N41*LOOKUP(RIGHT($D$2,3),定数!$A$6:$A$13,定数!$B$6:$B$13))</f>
        <v>-26844.898028068485</v>
      </c>
      <c r="U41" s="111"/>
      <c r="V41" s="112">
        <f t="shared" si="4"/>
        <v>-12.000000000000455</v>
      </c>
      <c r="W41" s="112"/>
      <c r="X41" t="str">
        <f t="shared" si="7"/>
        <v/>
      </c>
      <c r="Y41">
        <f t="shared" si="2"/>
        <v>1</v>
      </c>
      <c r="Z41" s="35">
        <f t="shared" si="5"/>
        <v>894829.93426891579</v>
      </c>
      <c r="AA41" s="36">
        <f t="shared" si="6"/>
        <v>0</v>
      </c>
    </row>
    <row r="42" spans="2:27">
      <c r="B42" s="29">
        <v>34</v>
      </c>
      <c r="C42" s="107">
        <f t="shared" si="0"/>
        <v>867985.03624084732</v>
      </c>
      <c r="D42" s="107"/>
      <c r="E42" s="29"/>
      <c r="F42" s="8">
        <v>43685</v>
      </c>
      <c r="G42" s="55">
        <v>0.83333333333333337</v>
      </c>
      <c r="H42" s="54" t="s">
        <v>3</v>
      </c>
      <c r="I42" s="108">
        <v>87.38</v>
      </c>
      <c r="J42" s="108"/>
      <c r="K42" s="29">
        <v>21</v>
      </c>
      <c r="L42" s="109">
        <f t="shared" si="3"/>
        <v>26039.55108722542</v>
      </c>
      <c r="M42" s="110"/>
      <c r="N42" s="6">
        <f>IF(K42="","",(L42/K42)/LOOKUP(RIGHT($D$2,3),定数!$A$6:$A$13,定数!$B$6:$B$13))</f>
        <v>12.399786232012104</v>
      </c>
      <c r="O42" s="29"/>
      <c r="P42" s="8">
        <v>43686</v>
      </c>
      <c r="Q42" s="55">
        <v>4.1666666666666664E-2</v>
      </c>
      <c r="R42" s="108">
        <v>87.13</v>
      </c>
      <c r="S42" s="108"/>
      <c r="T42" s="111">
        <f>IF(R42="","",V42*N42*LOOKUP(RIGHT($D$2,3),定数!$A$6:$A$13,定数!$B$6:$B$13))</f>
        <v>30999.465580030261</v>
      </c>
      <c r="U42" s="111"/>
      <c r="V42" s="112">
        <f t="shared" si="4"/>
        <v>25</v>
      </c>
      <c r="W42" s="112"/>
      <c r="X42" t="str">
        <f t="shared" si="7"/>
        <v/>
      </c>
      <c r="Y42">
        <f t="shared" si="2"/>
        <v>0</v>
      </c>
      <c r="Z42" s="35">
        <f t="shared" si="5"/>
        <v>894829.93426891579</v>
      </c>
      <c r="AA42" s="36">
        <f t="shared" si="6"/>
        <v>3.0000000000001137E-2</v>
      </c>
    </row>
    <row r="43" spans="2:27">
      <c r="B43" s="29">
        <v>35</v>
      </c>
      <c r="C43" s="107">
        <f t="shared" si="0"/>
        <v>898984.50182087754</v>
      </c>
      <c r="D43" s="107"/>
      <c r="E43" s="29"/>
      <c r="F43" s="8">
        <v>43693</v>
      </c>
      <c r="G43" s="55">
        <v>0.70833333333333337</v>
      </c>
      <c r="H43" s="54" t="s">
        <v>4</v>
      </c>
      <c r="I43" s="108">
        <v>87.27</v>
      </c>
      <c r="J43" s="108"/>
      <c r="K43" s="29">
        <v>30</v>
      </c>
      <c r="L43" s="109">
        <f t="shared" si="3"/>
        <v>26969.535054626325</v>
      </c>
      <c r="M43" s="110"/>
      <c r="N43" s="6">
        <f>IF(K43="","",(L43/K43)/LOOKUP(RIGHT($D$2,3),定数!$A$6:$A$13,定数!$B$6:$B$13))</f>
        <v>8.9898450182087757</v>
      </c>
      <c r="O43" s="29"/>
      <c r="P43" s="8">
        <v>43694</v>
      </c>
      <c r="Q43" s="55">
        <v>0.16666666666666666</v>
      </c>
      <c r="R43" s="108">
        <v>86.97</v>
      </c>
      <c r="S43" s="108"/>
      <c r="T43" s="111">
        <f>IF(R43="","",V43*N43*LOOKUP(RIGHT($D$2,3),定数!$A$6:$A$13,定数!$B$6:$B$13))</f>
        <v>-26969.535054626074</v>
      </c>
      <c r="U43" s="111"/>
      <c r="V43" s="112">
        <f t="shared" si="4"/>
        <v>-29.999999999999716</v>
      </c>
      <c r="W43" s="112"/>
      <c r="X43" t="str">
        <f t="shared" si="7"/>
        <v/>
      </c>
      <c r="Y43">
        <f t="shared" si="2"/>
        <v>1</v>
      </c>
      <c r="Z43" s="35">
        <f t="shared" si="5"/>
        <v>898984.50182087754</v>
      </c>
      <c r="AA43" s="36">
        <f t="shared" si="6"/>
        <v>0</v>
      </c>
    </row>
    <row r="44" spans="2:27">
      <c r="B44" s="29">
        <v>36</v>
      </c>
      <c r="C44" s="107">
        <f t="shared" si="0"/>
        <v>872014.96676625148</v>
      </c>
      <c r="D44" s="107"/>
      <c r="E44" s="29"/>
      <c r="F44" s="8">
        <v>43700</v>
      </c>
      <c r="G44" s="55">
        <v>0.625</v>
      </c>
      <c r="H44" s="54" t="s">
        <v>3</v>
      </c>
      <c r="I44" s="108">
        <v>86.27</v>
      </c>
      <c r="J44" s="108"/>
      <c r="K44" s="29">
        <v>20</v>
      </c>
      <c r="L44" s="109">
        <f t="shared" si="3"/>
        <v>26160.449002987545</v>
      </c>
      <c r="M44" s="110"/>
      <c r="N44" s="6">
        <f>IF(K44="","",(L44/K44)/LOOKUP(RIGHT($D$2,3),定数!$A$6:$A$13,定数!$B$6:$B$13))</f>
        <v>13.080224501493772</v>
      </c>
      <c r="O44" s="29"/>
      <c r="P44" s="8">
        <v>43701</v>
      </c>
      <c r="Q44" s="55">
        <v>0.375</v>
      </c>
      <c r="R44" s="108">
        <v>86.05</v>
      </c>
      <c r="S44" s="108"/>
      <c r="T44" s="111">
        <f>IF(R44="","",V44*N44*LOOKUP(RIGHT($D$2,3),定数!$A$6:$A$13,定数!$B$6:$B$13))</f>
        <v>28776.493903286148</v>
      </c>
      <c r="U44" s="111"/>
      <c r="V44" s="112">
        <f t="shared" si="4"/>
        <v>21.999999999999886</v>
      </c>
      <c r="W44" s="112"/>
      <c r="X44" t="str">
        <f t="shared" si="7"/>
        <v/>
      </c>
      <c r="Y44">
        <f t="shared" si="2"/>
        <v>0</v>
      </c>
      <c r="Z44" s="35">
        <f t="shared" si="5"/>
        <v>898984.50182087754</v>
      </c>
      <c r="AA44" s="36">
        <f t="shared" si="6"/>
        <v>2.9999999999999694E-2</v>
      </c>
    </row>
    <row r="45" spans="2:27">
      <c r="B45" s="29">
        <v>37</v>
      </c>
      <c r="C45" s="107">
        <f t="shared" si="0"/>
        <v>900791.46066953766</v>
      </c>
      <c r="D45" s="107"/>
      <c r="E45" s="29"/>
      <c r="F45" s="8">
        <v>43722</v>
      </c>
      <c r="G45" s="55">
        <v>0.91666666666666663</v>
      </c>
      <c r="H45" s="54" t="s">
        <v>3</v>
      </c>
      <c r="I45" s="108">
        <v>88.23</v>
      </c>
      <c r="J45" s="108"/>
      <c r="K45" s="29">
        <v>11</v>
      </c>
      <c r="L45" s="109">
        <f t="shared" si="3"/>
        <v>27023.743820086129</v>
      </c>
      <c r="M45" s="110"/>
      <c r="N45" s="6">
        <f>IF(K45="","",(L45/K45)/LOOKUP(RIGHT($D$2,3),定数!$A$6:$A$13,定数!$B$6:$B$13))</f>
        <v>24.567039836441936</v>
      </c>
      <c r="O45" s="29"/>
      <c r="P45" s="8">
        <v>43722</v>
      </c>
      <c r="Q45" s="55">
        <v>0.95833333333333337</v>
      </c>
      <c r="R45" s="108">
        <v>88.13</v>
      </c>
      <c r="S45" s="108"/>
      <c r="T45" s="111">
        <f>IF(R45="","",V45*N45*LOOKUP(RIGHT($D$2,3),定数!$A$6:$A$13,定数!$B$6:$B$13))</f>
        <v>24567.03983644403</v>
      </c>
      <c r="U45" s="111"/>
      <c r="V45" s="112">
        <f t="shared" si="4"/>
        <v>10.000000000000853</v>
      </c>
      <c r="W45" s="112"/>
      <c r="X45" t="str">
        <f t="shared" si="7"/>
        <v/>
      </c>
      <c r="Y45">
        <f t="shared" si="2"/>
        <v>0</v>
      </c>
      <c r="Z45" s="35">
        <f t="shared" si="5"/>
        <v>900791.46066953766</v>
      </c>
      <c r="AA45" s="36">
        <f t="shared" si="6"/>
        <v>0</v>
      </c>
    </row>
    <row r="46" spans="2:27">
      <c r="B46" s="29">
        <v>38</v>
      </c>
      <c r="C46" s="107">
        <f t="shared" si="0"/>
        <v>925358.50050598173</v>
      </c>
      <c r="D46" s="107"/>
      <c r="E46" s="29"/>
      <c r="F46" s="8">
        <v>43726</v>
      </c>
      <c r="G46" s="55">
        <v>0.125</v>
      </c>
      <c r="H46" s="54" t="s">
        <v>4</v>
      </c>
      <c r="I46" s="108">
        <v>88.96</v>
      </c>
      <c r="J46" s="108"/>
      <c r="K46" s="29">
        <v>21</v>
      </c>
      <c r="L46" s="109">
        <f t="shared" si="3"/>
        <v>27760.755015179449</v>
      </c>
      <c r="M46" s="110"/>
      <c r="N46" s="6">
        <f>IF(K46="","",(L46/K46)/LOOKUP(RIGHT($D$2,3),定数!$A$6:$A$13,定数!$B$6:$B$13))</f>
        <v>13.219407150085452</v>
      </c>
      <c r="O46" s="29"/>
      <c r="P46" s="8">
        <v>43726</v>
      </c>
      <c r="Q46" s="55">
        <v>0.20833333333333334</v>
      </c>
      <c r="R46" s="108">
        <v>89.19</v>
      </c>
      <c r="S46" s="108"/>
      <c r="T46" s="111">
        <f>IF(R46="","",V46*N46*LOOKUP(RIGHT($D$2,3),定数!$A$6:$A$13,定数!$B$6:$B$13))</f>
        <v>30404.636445197066</v>
      </c>
      <c r="U46" s="111"/>
      <c r="V46" s="112">
        <f t="shared" si="4"/>
        <v>23.000000000000398</v>
      </c>
      <c r="W46" s="112"/>
      <c r="X46" t="str">
        <f t="shared" si="7"/>
        <v/>
      </c>
      <c r="Y46">
        <f t="shared" si="2"/>
        <v>0</v>
      </c>
      <c r="Z46" s="35">
        <f t="shared" si="5"/>
        <v>925358.50050598173</v>
      </c>
      <c r="AA46" s="36">
        <f t="shared" si="6"/>
        <v>0</v>
      </c>
    </row>
    <row r="47" spans="2:27">
      <c r="B47" s="29">
        <v>39</v>
      </c>
      <c r="C47" s="107">
        <f t="shared" si="0"/>
        <v>955763.13695117878</v>
      </c>
      <c r="D47" s="107"/>
      <c r="E47" s="29"/>
      <c r="F47" s="8">
        <v>43730</v>
      </c>
      <c r="G47" s="55">
        <v>0.16666666666666666</v>
      </c>
      <c r="H47" s="54" t="s">
        <v>3</v>
      </c>
      <c r="I47" s="108">
        <v>88.74</v>
      </c>
      <c r="J47" s="108"/>
      <c r="K47" s="29">
        <v>48</v>
      </c>
      <c r="L47" s="109">
        <f t="shared" si="3"/>
        <v>28672.894108535362</v>
      </c>
      <c r="M47" s="110"/>
      <c r="N47" s="6">
        <f>IF(K47="","",(L47/K47)/LOOKUP(RIGHT($D$2,3),定数!$A$6:$A$13,定数!$B$6:$B$13))</f>
        <v>5.9735196059448672</v>
      </c>
      <c r="O47" s="29"/>
      <c r="P47" s="8">
        <v>43730</v>
      </c>
      <c r="Q47" s="55">
        <v>0.5</v>
      </c>
      <c r="R47" s="108">
        <v>89.22</v>
      </c>
      <c r="S47" s="108"/>
      <c r="T47" s="111">
        <f>IF(R47="","",V47*N47*LOOKUP(RIGHT($D$2,3),定数!$A$6:$A$13,定数!$B$6:$B$13))</f>
        <v>-28672.894108535598</v>
      </c>
      <c r="U47" s="111"/>
      <c r="V47" s="112">
        <f t="shared" si="4"/>
        <v>-48.000000000000398</v>
      </c>
      <c r="W47" s="112"/>
      <c r="X47" t="str">
        <f t="shared" si="7"/>
        <v/>
      </c>
      <c r="Y47">
        <f t="shared" si="2"/>
        <v>1</v>
      </c>
      <c r="Z47" s="35">
        <f t="shared" si="5"/>
        <v>955763.13695117878</v>
      </c>
      <c r="AA47" s="36">
        <f t="shared" si="6"/>
        <v>0</v>
      </c>
    </row>
    <row r="48" spans="2:27">
      <c r="B48" s="29">
        <v>40</v>
      </c>
      <c r="C48" s="107">
        <f t="shared" si="0"/>
        <v>927090.24284264317</v>
      </c>
      <c r="D48" s="107"/>
      <c r="E48" s="29"/>
      <c r="F48" s="8">
        <v>43733</v>
      </c>
      <c r="G48" s="55">
        <v>0.75</v>
      </c>
      <c r="H48" s="54" t="s">
        <v>3</v>
      </c>
      <c r="I48" s="108">
        <v>88.75</v>
      </c>
      <c r="J48" s="108"/>
      <c r="K48" s="29">
        <v>56</v>
      </c>
      <c r="L48" s="109">
        <f t="shared" si="3"/>
        <v>27812.707285279295</v>
      </c>
      <c r="M48" s="110"/>
      <c r="N48" s="6">
        <f>IF(K48="","",(L48/K48)/LOOKUP(RIGHT($D$2,3),定数!$A$6:$A$13,定数!$B$6:$B$13))</f>
        <v>4.9665548723713027</v>
      </c>
      <c r="O48" s="29"/>
      <c r="P48" s="8">
        <v>43736</v>
      </c>
      <c r="Q48" s="55">
        <v>0.5</v>
      </c>
      <c r="R48" s="108">
        <v>88.09</v>
      </c>
      <c r="S48" s="108"/>
      <c r="T48" s="111">
        <f>IF(R48="","",V48*N48*LOOKUP(RIGHT($D$2,3),定数!$A$6:$A$13,定数!$B$6:$B$13))</f>
        <v>32779.262157650432</v>
      </c>
      <c r="U48" s="111"/>
      <c r="V48" s="112">
        <f t="shared" si="4"/>
        <v>65.999999999999659</v>
      </c>
      <c r="W48" s="112"/>
      <c r="X48" t="str">
        <f t="shared" si="7"/>
        <v/>
      </c>
      <c r="Y48">
        <f t="shared" si="2"/>
        <v>0</v>
      </c>
      <c r="Z48" s="35">
        <f t="shared" si="5"/>
        <v>955763.13695117878</v>
      </c>
      <c r="AA48" s="36">
        <f t="shared" si="6"/>
        <v>3.0000000000000249E-2</v>
      </c>
    </row>
    <row r="49" spans="2:27">
      <c r="B49" s="29">
        <v>41</v>
      </c>
      <c r="C49" s="107">
        <f t="shared" si="0"/>
        <v>959869.5050002936</v>
      </c>
      <c r="D49" s="107"/>
      <c r="E49" s="29"/>
      <c r="F49" s="8">
        <v>43756</v>
      </c>
      <c r="G49" s="55">
        <v>0.5</v>
      </c>
      <c r="H49" s="54" t="s">
        <v>4</v>
      </c>
      <c r="I49" s="108">
        <v>88.19</v>
      </c>
      <c r="J49" s="108"/>
      <c r="K49" s="29">
        <v>15</v>
      </c>
      <c r="L49" s="109">
        <f t="shared" si="3"/>
        <v>28796.085150008807</v>
      </c>
      <c r="M49" s="110"/>
      <c r="N49" s="6">
        <f>IF(K49="","",(L49/K49)/LOOKUP(RIGHT($D$2,3),定数!$A$6:$A$13,定数!$B$6:$B$13))</f>
        <v>19.197390100005872</v>
      </c>
      <c r="O49" s="29"/>
      <c r="P49" s="8">
        <v>43756</v>
      </c>
      <c r="Q49" s="55">
        <v>0.625</v>
      </c>
      <c r="R49" s="108">
        <v>88.35</v>
      </c>
      <c r="S49" s="108"/>
      <c r="T49" s="111">
        <f>IF(R49="","",V49*N49*LOOKUP(RIGHT($D$2,3),定数!$A$6:$A$13,定数!$B$6:$B$13))</f>
        <v>30715.824160008742</v>
      </c>
      <c r="U49" s="111"/>
      <c r="V49" s="112">
        <f t="shared" si="4"/>
        <v>15.999999999999659</v>
      </c>
      <c r="W49" s="112"/>
      <c r="X49" t="str">
        <f t="shared" si="7"/>
        <v/>
      </c>
      <c r="Y49">
        <f t="shared" si="2"/>
        <v>0</v>
      </c>
      <c r="Z49" s="35">
        <f t="shared" si="5"/>
        <v>959869.5050002936</v>
      </c>
      <c r="AA49" s="36">
        <f t="shared" si="6"/>
        <v>0</v>
      </c>
    </row>
    <row r="50" spans="2:27">
      <c r="B50" s="29">
        <v>42</v>
      </c>
      <c r="C50" s="107">
        <f t="shared" si="0"/>
        <v>990585.3291603023</v>
      </c>
      <c r="D50" s="107"/>
      <c r="E50" s="29"/>
      <c r="F50" s="8">
        <v>43758</v>
      </c>
      <c r="G50" s="55">
        <v>0.29166666666666669</v>
      </c>
      <c r="H50" s="54" t="s">
        <v>4</v>
      </c>
      <c r="I50" s="108">
        <v>88.83</v>
      </c>
      <c r="J50" s="108"/>
      <c r="K50" s="29">
        <v>19</v>
      </c>
      <c r="L50" s="109">
        <f t="shared" si="3"/>
        <v>29717.559874809067</v>
      </c>
      <c r="M50" s="110"/>
      <c r="N50" s="6">
        <f>IF(K50="","",(L50/K50)/LOOKUP(RIGHT($D$2,3),定数!$A$6:$A$13,定数!$B$6:$B$13))</f>
        <v>15.640820986741614</v>
      </c>
      <c r="O50" s="29"/>
      <c r="P50" s="8">
        <v>43758</v>
      </c>
      <c r="Q50" s="55">
        <v>0.75</v>
      </c>
      <c r="R50" s="108">
        <v>88.64</v>
      </c>
      <c r="S50" s="108"/>
      <c r="T50" s="111">
        <f>IF(R50="","",V50*N50*LOOKUP(RIGHT($D$2,3),定数!$A$6:$A$13,定数!$B$6:$B$13))</f>
        <v>-29717.55987480871</v>
      </c>
      <c r="U50" s="111"/>
      <c r="V50" s="112">
        <f t="shared" si="4"/>
        <v>-18.999999999999773</v>
      </c>
      <c r="W50" s="112"/>
      <c r="X50" t="str">
        <f t="shared" si="7"/>
        <v/>
      </c>
      <c r="Y50">
        <f t="shared" si="2"/>
        <v>1</v>
      </c>
      <c r="Z50" s="35">
        <f t="shared" si="5"/>
        <v>990585.3291603023</v>
      </c>
      <c r="AA50" s="36">
        <f t="shared" si="6"/>
        <v>0</v>
      </c>
    </row>
    <row r="51" spans="2:27">
      <c r="B51" s="29">
        <v>43</v>
      </c>
      <c r="C51" s="107">
        <f t="shared" si="0"/>
        <v>960867.76928549353</v>
      </c>
      <c r="D51" s="107"/>
      <c r="E51" s="29"/>
      <c r="F51" s="8">
        <v>43765</v>
      </c>
      <c r="G51" s="55">
        <v>0.45833333333333331</v>
      </c>
      <c r="H51" s="54" t="s">
        <v>3</v>
      </c>
      <c r="I51" s="108">
        <v>87.17</v>
      </c>
      <c r="J51" s="108"/>
      <c r="K51" s="29">
        <v>16</v>
      </c>
      <c r="L51" s="109">
        <f t="shared" si="3"/>
        <v>28826.033078564804</v>
      </c>
      <c r="M51" s="110"/>
      <c r="N51" s="6">
        <f>IF(K51="","",(L51/K51)/LOOKUP(RIGHT($D$2,3),定数!$A$6:$A$13,定数!$B$6:$B$13))</f>
        <v>18.016270674103001</v>
      </c>
      <c r="O51" s="29"/>
      <c r="P51" s="8">
        <v>43765</v>
      </c>
      <c r="Q51" s="55">
        <v>0.66666666666666663</v>
      </c>
      <c r="R51" s="108">
        <v>87.33</v>
      </c>
      <c r="S51" s="108"/>
      <c r="T51" s="111">
        <f>IF(R51="","",V51*N51*LOOKUP(RIGHT($D$2,3),定数!$A$6:$A$13,定数!$B$6:$B$13))</f>
        <v>-28826.033078564189</v>
      </c>
      <c r="U51" s="111"/>
      <c r="V51" s="112">
        <f t="shared" si="4"/>
        <v>-15.999999999999659</v>
      </c>
      <c r="W51" s="112"/>
      <c r="X51" t="str">
        <f t="shared" si="7"/>
        <v/>
      </c>
      <c r="Y51">
        <f t="shared" si="2"/>
        <v>2</v>
      </c>
      <c r="Z51" s="35">
        <f t="shared" si="5"/>
        <v>990585.3291603023</v>
      </c>
      <c r="AA51" s="36">
        <f t="shared" si="6"/>
        <v>2.9999999999999694E-2</v>
      </c>
    </row>
    <row r="52" spans="2:27">
      <c r="B52" s="29">
        <v>44</v>
      </c>
      <c r="C52" s="107">
        <f t="shared" si="0"/>
        <v>932041.73620692932</v>
      </c>
      <c r="D52" s="107"/>
      <c r="E52" s="29"/>
      <c r="F52" s="8">
        <v>43769</v>
      </c>
      <c r="G52" s="55">
        <v>0.625</v>
      </c>
      <c r="H52" s="54" t="s">
        <v>3</v>
      </c>
      <c r="I52" s="108">
        <v>86.77</v>
      </c>
      <c r="J52" s="108"/>
      <c r="K52" s="29">
        <v>12</v>
      </c>
      <c r="L52" s="109">
        <f t="shared" si="3"/>
        <v>27961.252086207878</v>
      </c>
      <c r="M52" s="110"/>
      <c r="N52" s="6">
        <f>IF(K52="","",(L52/K52)/LOOKUP(RIGHT($D$2,3),定数!$A$6:$A$13,定数!$B$6:$B$13))</f>
        <v>23.301043405173232</v>
      </c>
      <c r="O52" s="29"/>
      <c r="P52" s="8">
        <v>43769</v>
      </c>
      <c r="Q52" s="55">
        <v>0.75</v>
      </c>
      <c r="R52" s="108">
        <v>86.89</v>
      </c>
      <c r="S52" s="108"/>
      <c r="T52" s="111">
        <f>IF(R52="","",V52*N52*LOOKUP(RIGHT($D$2,3),定数!$A$6:$A$13,定数!$B$6:$B$13))</f>
        <v>-27961.252086208937</v>
      </c>
      <c r="U52" s="111"/>
      <c r="V52" s="112">
        <f t="shared" si="4"/>
        <v>-12.000000000000455</v>
      </c>
      <c r="W52" s="112"/>
      <c r="X52" t="str">
        <f t="shared" si="7"/>
        <v/>
      </c>
      <c r="Y52">
        <f t="shared" si="2"/>
        <v>3</v>
      </c>
      <c r="Z52" s="35">
        <f t="shared" si="5"/>
        <v>990585.3291603023</v>
      </c>
      <c r="AA52" s="36">
        <f t="shared" si="6"/>
        <v>5.9099999999999153E-2</v>
      </c>
    </row>
    <row r="53" spans="2:27">
      <c r="B53" s="29">
        <v>45</v>
      </c>
      <c r="C53" s="107">
        <f t="shared" si="0"/>
        <v>904080.48412072042</v>
      </c>
      <c r="D53" s="107"/>
      <c r="E53" s="29"/>
      <c r="F53" s="8">
        <v>43770</v>
      </c>
      <c r="G53" s="55">
        <v>0.125</v>
      </c>
      <c r="H53" s="54" t="s">
        <v>4</v>
      </c>
      <c r="I53" s="108">
        <v>87.06</v>
      </c>
      <c r="J53" s="108"/>
      <c r="K53" s="29">
        <v>13</v>
      </c>
      <c r="L53" s="109">
        <f t="shared" si="3"/>
        <v>27122.41452362161</v>
      </c>
      <c r="M53" s="110"/>
      <c r="N53" s="6">
        <f>IF(K53="","",(L53/K53)/LOOKUP(RIGHT($D$2,3),定数!$A$6:$A$13,定数!$B$6:$B$13))</f>
        <v>20.863395787401238</v>
      </c>
      <c r="O53" s="29"/>
      <c r="P53" s="8">
        <v>43770</v>
      </c>
      <c r="Q53" s="55">
        <v>0.20833333333333334</v>
      </c>
      <c r="R53" s="108">
        <v>87.19</v>
      </c>
      <c r="S53" s="108"/>
      <c r="T53" s="111">
        <f>IF(R53="","",V53*N53*LOOKUP(RIGHT($D$2,3),定数!$A$6:$A$13,定数!$B$6:$B$13))</f>
        <v>27122.41452362066</v>
      </c>
      <c r="U53" s="111"/>
      <c r="V53" s="112">
        <f t="shared" si="4"/>
        <v>12.999999999999545</v>
      </c>
      <c r="W53" s="112"/>
      <c r="X53" t="str">
        <f t="shared" si="7"/>
        <v/>
      </c>
      <c r="Y53">
        <f t="shared" si="2"/>
        <v>0</v>
      </c>
      <c r="Z53" s="35">
        <f t="shared" si="5"/>
        <v>990585.3291603023</v>
      </c>
      <c r="AA53" s="36">
        <f t="shared" si="6"/>
        <v>8.7327000000000155E-2</v>
      </c>
    </row>
    <row r="54" spans="2:27">
      <c r="B54" s="29">
        <v>46</v>
      </c>
      <c r="C54" s="107">
        <f t="shared" si="0"/>
        <v>931202.89864434104</v>
      </c>
      <c r="D54" s="107"/>
      <c r="E54" s="29"/>
      <c r="F54" s="8">
        <v>43770</v>
      </c>
      <c r="G54" s="55">
        <v>0.45833333333333331</v>
      </c>
      <c r="H54" s="54" t="s">
        <v>4</v>
      </c>
      <c r="I54" s="108">
        <v>87.47</v>
      </c>
      <c r="J54" s="108"/>
      <c r="K54" s="29">
        <v>25</v>
      </c>
      <c r="L54" s="109">
        <f t="shared" si="3"/>
        <v>27936.08695933023</v>
      </c>
      <c r="M54" s="110"/>
      <c r="N54" s="6">
        <f>IF(K54="","",(L54/K54)/LOOKUP(RIGHT($D$2,3),定数!$A$6:$A$13,定数!$B$6:$B$13))</f>
        <v>11.174434783732092</v>
      </c>
      <c r="O54" s="29"/>
      <c r="P54" s="8">
        <v>43771</v>
      </c>
      <c r="Q54" s="55">
        <v>0.125</v>
      </c>
      <c r="R54" s="108">
        <v>87.78</v>
      </c>
      <c r="S54" s="108"/>
      <c r="T54" s="111">
        <f>IF(R54="","",V54*N54*LOOKUP(RIGHT($D$2,3),定数!$A$6:$A$13,定数!$B$6:$B$13))</f>
        <v>34640.747829569736</v>
      </c>
      <c r="U54" s="111"/>
      <c r="V54" s="112">
        <f t="shared" si="4"/>
        <v>31.000000000000227</v>
      </c>
      <c r="W54" s="112"/>
      <c r="X54" t="str">
        <f t="shared" si="7"/>
        <v/>
      </c>
      <c r="Y54">
        <f t="shared" si="2"/>
        <v>0</v>
      </c>
      <c r="Z54" s="35">
        <f t="shared" si="5"/>
        <v>990585.3291603023</v>
      </c>
      <c r="AA54" s="36">
        <f t="shared" si="6"/>
        <v>5.9946810000001127E-2</v>
      </c>
    </row>
    <row r="55" spans="2:27">
      <c r="B55" s="29">
        <v>47</v>
      </c>
      <c r="C55" s="107">
        <f t="shared" si="0"/>
        <v>965843.64647391078</v>
      </c>
      <c r="D55" s="107"/>
      <c r="E55" s="29"/>
      <c r="F55" s="8">
        <v>43772</v>
      </c>
      <c r="G55" s="55">
        <v>0.70833333333333337</v>
      </c>
      <c r="H55" s="54" t="s">
        <v>3</v>
      </c>
      <c r="I55" s="108">
        <v>87.32</v>
      </c>
      <c r="J55" s="108"/>
      <c r="K55" s="29">
        <v>23</v>
      </c>
      <c r="L55" s="109">
        <f t="shared" si="3"/>
        <v>28975.309394217322</v>
      </c>
      <c r="M55" s="110"/>
      <c r="N55" s="6">
        <f>IF(K55="","",(L55/K55)/LOOKUP(RIGHT($D$2,3),定数!$A$6:$A$13,定数!$B$6:$B$13))</f>
        <v>12.597960606181443</v>
      </c>
      <c r="O55" s="29"/>
      <c r="P55" s="8">
        <v>43775</v>
      </c>
      <c r="Q55" s="55">
        <v>0.125</v>
      </c>
      <c r="R55" s="108">
        <v>87.55</v>
      </c>
      <c r="S55" s="108"/>
      <c r="T55" s="111">
        <f>IF(R55="","",V55*N55*LOOKUP(RIGHT($D$2,3),定数!$A$6:$A$13,定数!$B$6:$B$13))</f>
        <v>-28975.309394217824</v>
      </c>
      <c r="U55" s="111"/>
      <c r="V55" s="112">
        <f t="shared" si="4"/>
        <v>-23.000000000000398</v>
      </c>
      <c r="W55" s="112"/>
      <c r="X55" t="str">
        <f t="shared" si="7"/>
        <v/>
      </c>
      <c r="Y55">
        <f t="shared" si="2"/>
        <v>1</v>
      </c>
      <c r="Z55" s="35">
        <f t="shared" si="5"/>
        <v>990585.3291603023</v>
      </c>
      <c r="AA55" s="36">
        <f t="shared" si="6"/>
        <v>2.4976831332000904E-2</v>
      </c>
    </row>
    <row r="56" spans="2:27">
      <c r="B56" s="29">
        <v>48</v>
      </c>
      <c r="C56" s="107">
        <f t="shared" si="0"/>
        <v>936868.33707969298</v>
      </c>
      <c r="D56" s="107"/>
      <c r="E56" s="29"/>
      <c r="F56" s="8">
        <v>43776</v>
      </c>
      <c r="G56" s="55">
        <v>0.75</v>
      </c>
      <c r="H56" s="54" t="s">
        <v>3</v>
      </c>
      <c r="I56" s="108">
        <v>87.04</v>
      </c>
      <c r="J56" s="108"/>
      <c r="K56" s="29">
        <v>41</v>
      </c>
      <c r="L56" s="109">
        <f t="shared" si="3"/>
        <v>28106.050112390789</v>
      </c>
      <c r="M56" s="110"/>
      <c r="N56" s="6">
        <f>IF(K56="","",(L56/K56)/LOOKUP(RIGHT($D$2,3),定数!$A$6:$A$13,定数!$B$6:$B$13))</f>
        <v>6.8551341737538509</v>
      </c>
      <c r="O56" s="29"/>
      <c r="P56" s="8">
        <v>43777</v>
      </c>
      <c r="Q56" s="55">
        <v>0.95833333333333337</v>
      </c>
      <c r="R56" s="108">
        <v>87.45</v>
      </c>
      <c r="S56" s="108"/>
      <c r="T56" s="111">
        <f>IF(R56="","",V56*N56*LOOKUP(RIGHT($D$2,3),定数!$A$6:$A$13,定数!$B$6:$B$13))</f>
        <v>-28106.050112390556</v>
      </c>
      <c r="U56" s="111"/>
      <c r="V56" s="112">
        <f t="shared" si="4"/>
        <v>-40.999999999999659</v>
      </c>
      <c r="W56" s="112"/>
      <c r="X56" t="str">
        <f t="shared" si="7"/>
        <v/>
      </c>
      <c r="Y56">
        <f t="shared" si="2"/>
        <v>2</v>
      </c>
      <c r="Z56" s="35">
        <f t="shared" si="5"/>
        <v>990585.3291603023</v>
      </c>
      <c r="AA56" s="36">
        <f t="shared" si="6"/>
        <v>5.4227526392041425E-2</v>
      </c>
    </row>
    <row r="57" spans="2:27">
      <c r="B57" s="29">
        <v>49</v>
      </c>
      <c r="C57" s="107">
        <f t="shared" si="0"/>
        <v>908762.28696730244</v>
      </c>
      <c r="D57" s="107"/>
      <c r="E57" s="29"/>
      <c r="F57" s="8">
        <v>43778</v>
      </c>
      <c r="G57" s="55">
        <v>0.16666666666666666</v>
      </c>
      <c r="H57" s="54" t="s">
        <v>4</v>
      </c>
      <c r="I57" s="108">
        <v>87.54</v>
      </c>
      <c r="J57" s="108"/>
      <c r="K57" s="29">
        <v>20</v>
      </c>
      <c r="L57" s="109">
        <f t="shared" si="3"/>
        <v>27262.868609019071</v>
      </c>
      <c r="M57" s="110"/>
      <c r="N57" s="6">
        <f>IF(K57="","",(L57/K57)/LOOKUP(RIGHT($D$2,3),定数!$A$6:$A$13,定数!$B$6:$B$13))</f>
        <v>13.631434304509535</v>
      </c>
      <c r="O57" s="29"/>
      <c r="P57" s="8">
        <v>43778</v>
      </c>
      <c r="Q57" s="55">
        <v>0.29166666666666669</v>
      </c>
      <c r="R57" s="108">
        <v>87.34</v>
      </c>
      <c r="S57" s="108"/>
      <c r="T57" s="111">
        <f>IF(R57="","",V57*N57*LOOKUP(RIGHT($D$2,3),定数!$A$6:$A$13,定数!$B$6:$B$13))</f>
        <v>-27262.868609019453</v>
      </c>
      <c r="U57" s="111"/>
      <c r="V57" s="112">
        <f t="shared" si="4"/>
        <v>-20.000000000000284</v>
      </c>
      <c r="W57" s="112"/>
      <c r="X57" t="str">
        <f t="shared" si="7"/>
        <v/>
      </c>
      <c r="Y57">
        <f t="shared" si="2"/>
        <v>3</v>
      </c>
      <c r="Z57" s="35">
        <f t="shared" si="5"/>
        <v>990585.3291603023</v>
      </c>
      <c r="AA57" s="36">
        <f t="shared" si="6"/>
        <v>8.2600700600279908E-2</v>
      </c>
    </row>
    <row r="58" spans="2:27">
      <c r="B58" s="29">
        <v>50</v>
      </c>
      <c r="C58" s="107">
        <f t="shared" si="0"/>
        <v>881499.418358283</v>
      </c>
      <c r="D58" s="107"/>
      <c r="E58" s="29"/>
      <c r="F58" s="8">
        <v>43782</v>
      </c>
      <c r="G58" s="55">
        <v>0.79166666666666663</v>
      </c>
      <c r="H58" s="54" t="s">
        <v>4</v>
      </c>
      <c r="I58" s="108">
        <v>86.79</v>
      </c>
      <c r="J58" s="108"/>
      <c r="K58" s="29">
        <v>25</v>
      </c>
      <c r="L58" s="109">
        <f t="shared" si="3"/>
        <v>26444.982550748489</v>
      </c>
      <c r="M58" s="110"/>
      <c r="N58" s="6">
        <f>IF(K58="","",(L58/K58)/LOOKUP(RIGHT($D$2,3),定数!$A$6:$A$13,定数!$B$6:$B$13))</f>
        <v>10.577993020299395</v>
      </c>
      <c r="O58" s="29"/>
      <c r="P58" s="8">
        <v>43783</v>
      </c>
      <c r="Q58" s="55">
        <v>0.125</v>
      </c>
      <c r="R58" s="108">
        <v>86.54</v>
      </c>
      <c r="S58" s="108"/>
      <c r="T58" s="111">
        <f>IF(R58="","",V58*N58*LOOKUP(RIGHT($D$2,3),定数!$A$6:$A$13,定数!$B$6:$B$13))</f>
        <v>-26444.982550748489</v>
      </c>
      <c r="U58" s="111"/>
      <c r="V58" s="112">
        <f t="shared" si="4"/>
        <v>-25</v>
      </c>
      <c r="W58" s="112"/>
      <c r="X58" t="str">
        <f t="shared" si="7"/>
        <v/>
      </c>
      <c r="Y58">
        <f t="shared" si="2"/>
        <v>4</v>
      </c>
      <c r="Z58" s="35">
        <f t="shared" si="5"/>
        <v>990585.3291603023</v>
      </c>
      <c r="AA58" s="36">
        <f t="shared" si="6"/>
        <v>0.11012267958227184</v>
      </c>
    </row>
    <row r="59" spans="2:27">
      <c r="B59" s="29">
        <v>51</v>
      </c>
      <c r="C59" s="107">
        <f t="shared" si="0"/>
        <v>855054.43580753449</v>
      </c>
      <c r="D59" s="107"/>
      <c r="E59" s="29"/>
      <c r="F59" s="8">
        <v>43786</v>
      </c>
      <c r="G59" s="55">
        <v>0.66666666666666663</v>
      </c>
      <c r="H59" s="54" t="s">
        <v>3</v>
      </c>
      <c r="I59" s="108">
        <v>84.89</v>
      </c>
      <c r="J59" s="108"/>
      <c r="K59" s="29">
        <v>17</v>
      </c>
      <c r="L59" s="109">
        <f t="shared" si="3"/>
        <v>25651.633074226032</v>
      </c>
      <c r="M59" s="110"/>
      <c r="N59" s="6">
        <f>IF(K59="","",(L59/K59)/LOOKUP(RIGHT($D$2,3),定数!$A$6:$A$13,定数!$B$6:$B$13))</f>
        <v>15.089195926015314</v>
      </c>
      <c r="O59" s="29"/>
      <c r="P59" s="8">
        <v>43786</v>
      </c>
      <c r="Q59" s="55">
        <v>0.75</v>
      </c>
      <c r="R59" s="108">
        <v>84.7</v>
      </c>
      <c r="S59" s="108"/>
      <c r="T59" s="111">
        <f>IF(R59="","",V59*N59*LOOKUP(RIGHT($D$2,3),定数!$A$6:$A$13,定数!$B$6:$B$13))</f>
        <v>28669.472259428756</v>
      </c>
      <c r="U59" s="111"/>
      <c r="V59" s="112">
        <f t="shared" si="4"/>
        <v>18.999999999999773</v>
      </c>
      <c r="W59" s="112"/>
      <c r="X59" t="str">
        <f t="shared" si="7"/>
        <v/>
      </c>
      <c r="Y59">
        <f t="shared" si="2"/>
        <v>0</v>
      </c>
      <c r="Z59" s="35">
        <f t="shared" si="5"/>
        <v>990585.3291603023</v>
      </c>
      <c r="AA59" s="36">
        <f t="shared" si="6"/>
        <v>0.13681899919480378</v>
      </c>
    </row>
    <row r="60" spans="2:27">
      <c r="B60" s="29">
        <v>52</v>
      </c>
      <c r="C60" s="107">
        <f t="shared" si="0"/>
        <v>883723.90806696319</v>
      </c>
      <c r="D60" s="107"/>
      <c r="E60" s="29"/>
      <c r="F60" s="8">
        <v>43790</v>
      </c>
      <c r="G60" s="55">
        <v>0.75</v>
      </c>
      <c r="H60" s="54" t="s">
        <v>4</v>
      </c>
      <c r="I60" s="108">
        <v>85.27</v>
      </c>
      <c r="J60" s="108"/>
      <c r="K60" s="29">
        <v>25</v>
      </c>
      <c r="L60" s="109">
        <f t="shared" si="3"/>
        <v>26511.717242008894</v>
      </c>
      <c r="M60" s="110"/>
      <c r="N60" s="6">
        <f>IF(K60="","",(L60/K60)/LOOKUP(RIGHT($D$2,3),定数!$A$6:$A$13,定数!$B$6:$B$13))</f>
        <v>10.604686896803557</v>
      </c>
      <c r="O60" s="29"/>
      <c r="P60" s="8">
        <v>43791</v>
      </c>
      <c r="Q60" s="55">
        <v>0.125</v>
      </c>
      <c r="R60" s="108">
        <v>85.02</v>
      </c>
      <c r="S60" s="108"/>
      <c r="T60" s="111">
        <f>IF(R60="","",V60*N60*LOOKUP(RIGHT($D$2,3),定数!$A$6:$A$13,定数!$B$6:$B$13))</f>
        <v>-26511.717242008894</v>
      </c>
      <c r="U60" s="111"/>
      <c r="V60" s="112">
        <f t="shared" si="4"/>
        <v>-25</v>
      </c>
      <c r="W60" s="112"/>
      <c r="X60" t="str">
        <f t="shared" si="7"/>
        <v/>
      </c>
      <c r="Y60">
        <f t="shared" si="2"/>
        <v>1</v>
      </c>
      <c r="Z60" s="35">
        <f t="shared" si="5"/>
        <v>990585.3291603023</v>
      </c>
      <c r="AA60" s="36">
        <f t="shared" si="6"/>
        <v>0.10787704799133579</v>
      </c>
    </row>
    <row r="61" spans="2:27">
      <c r="B61" s="29">
        <v>53</v>
      </c>
      <c r="C61" s="107">
        <f t="shared" si="0"/>
        <v>857212.1908249543</v>
      </c>
      <c r="D61" s="107"/>
      <c r="E61" s="29"/>
      <c r="F61" s="8">
        <v>43798</v>
      </c>
      <c r="G61" s="55">
        <v>4.1666666666666664E-2</v>
      </c>
      <c r="H61" s="54" t="s">
        <v>4</v>
      </c>
      <c r="I61" s="108">
        <v>84.76</v>
      </c>
      <c r="J61" s="108"/>
      <c r="K61" s="29">
        <v>18</v>
      </c>
      <c r="L61" s="109">
        <f t="shared" si="3"/>
        <v>25716.36572474863</v>
      </c>
      <c r="M61" s="110"/>
      <c r="N61" s="6">
        <f>IF(K61="","",(L61/K61)/LOOKUP(RIGHT($D$2,3),定数!$A$6:$A$13,定数!$B$6:$B$13))</f>
        <v>14.286869847082571</v>
      </c>
      <c r="O61" s="29"/>
      <c r="P61" s="8">
        <v>43798</v>
      </c>
      <c r="Q61" s="55">
        <v>0.20833333333333334</v>
      </c>
      <c r="R61" s="108">
        <v>84.58</v>
      </c>
      <c r="S61" s="108"/>
      <c r="T61" s="111">
        <f>IF(R61="","",V61*N61*LOOKUP(RIGHT($D$2,3),定数!$A$6:$A$13,定数!$B$6:$B$13))</f>
        <v>-25716.365724749601</v>
      </c>
      <c r="U61" s="111"/>
      <c r="V61" s="112">
        <f t="shared" si="4"/>
        <v>-18.000000000000682</v>
      </c>
      <c r="W61" s="112"/>
      <c r="X61" t="str">
        <f t="shared" si="7"/>
        <v/>
      </c>
      <c r="Y61">
        <f t="shared" si="2"/>
        <v>2</v>
      </c>
      <c r="Z61" s="35">
        <f t="shared" si="5"/>
        <v>990585.3291603023</v>
      </c>
      <c r="AA61" s="36">
        <f t="shared" si="6"/>
        <v>0.1346407365515957</v>
      </c>
    </row>
    <row r="62" spans="2:27">
      <c r="B62" s="29">
        <v>54</v>
      </c>
      <c r="C62" s="107">
        <f t="shared" si="0"/>
        <v>831495.82510020467</v>
      </c>
      <c r="D62" s="107"/>
      <c r="E62" s="29"/>
      <c r="F62" s="8">
        <v>43799</v>
      </c>
      <c r="G62" s="55">
        <v>4.1666666666666664E-2</v>
      </c>
      <c r="H62" s="54" t="s">
        <v>4</v>
      </c>
      <c r="I62" s="108">
        <v>84.82</v>
      </c>
      <c r="J62" s="108"/>
      <c r="K62" s="29">
        <v>11</v>
      </c>
      <c r="L62" s="109">
        <f t="shared" si="3"/>
        <v>24944.874753006141</v>
      </c>
      <c r="M62" s="110"/>
      <c r="N62" s="6">
        <f>IF(K62="","",(L62/K62)/LOOKUP(RIGHT($D$2,3),定数!$A$6:$A$13,定数!$B$6:$B$13))</f>
        <v>22.677158866369219</v>
      </c>
      <c r="O62" s="29"/>
      <c r="P62" s="8">
        <v>43799</v>
      </c>
      <c r="Q62" s="55">
        <v>8.3333333333333329E-2</v>
      </c>
      <c r="R62" s="108">
        <v>84.71</v>
      </c>
      <c r="S62" s="108"/>
      <c r="T62" s="111">
        <f>IF(R62="","",V62*N62*LOOKUP(RIGHT($D$2,3),定数!$A$6:$A$13,定数!$B$6:$B$13))</f>
        <v>-24944.87475300601</v>
      </c>
      <c r="U62" s="111"/>
      <c r="V62" s="112">
        <f t="shared" si="4"/>
        <v>-10.999999999999943</v>
      </c>
      <c r="W62" s="112"/>
      <c r="X62" t="str">
        <f t="shared" si="7"/>
        <v/>
      </c>
      <c r="Y62">
        <f t="shared" si="2"/>
        <v>3</v>
      </c>
      <c r="Z62" s="35">
        <f t="shared" si="5"/>
        <v>990585.3291603023</v>
      </c>
      <c r="AA62" s="36">
        <f t="shared" si="6"/>
        <v>0.16060151445504889</v>
      </c>
    </row>
    <row r="63" spans="2:27">
      <c r="B63" s="29">
        <v>55</v>
      </c>
      <c r="C63" s="107">
        <f t="shared" si="0"/>
        <v>806550.95034719864</v>
      </c>
      <c r="D63" s="107"/>
      <c r="E63" s="29"/>
      <c r="F63" s="8">
        <v>43800</v>
      </c>
      <c r="G63" s="55">
        <v>0.41666666666666669</v>
      </c>
      <c r="H63" s="54" t="s">
        <v>4</v>
      </c>
      <c r="I63" s="108">
        <v>85.26</v>
      </c>
      <c r="J63" s="108"/>
      <c r="K63" s="29">
        <v>16</v>
      </c>
      <c r="L63" s="109">
        <f t="shared" si="3"/>
        <v>24196.528510415959</v>
      </c>
      <c r="M63" s="110"/>
      <c r="N63" s="6">
        <f>IF(K63="","",(L63/K63)/LOOKUP(RIGHT($D$2,3),定数!$A$6:$A$13,定数!$B$6:$B$13))</f>
        <v>15.122830319009974</v>
      </c>
      <c r="O63" s="29"/>
      <c r="P63" s="8">
        <v>43800</v>
      </c>
      <c r="Q63" s="55">
        <v>0.5</v>
      </c>
      <c r="R63" s="108">
        <v>85.1</v>
      </c>
      <c r="S63" s="108"/>
      <c r="T63" s="111">
        <f>IF(R63="","",V63*N63*LOOKUP(RIGHT($D$2,3),定数!$A$6:$A$13,定数!$B$6:$B$13))</f>
        <v>-24196.528510417593</v>
      </c>
      <c r="U63" s="111"/>
      <c r="V63" s="112">
        <f t="shared" si="4"/>
        <v>-16.00000000000108</v>
      </c>
      <c r="W63" s="112"/>
      <c r="X63" t="str">
        <f t="shared" si="7"/>
        <v/>
      </c>
      <c r="Y63">
        <f t="shared" si="2"/>
        <v>4</v>
      </c>
      <c r="Z63" s="35">
        <f t="shared" si="5"/>
        <v>990585.3291603023</v>
      </c>
      <c r="AA63" s="36">
        <f t="shared" si="6"/>
        <v>0.18578346902139731</v>
      </c>
    </row>
    <row r="64" spans="2:27">
      <c r="B64" s="29">
        <v>56</v>
      </c>
      <c r="C64" s="107">
        <f t="shared" si="0"/>
        <v>782354.42183678108</v>
      </c>
      <c r="D64" s="107"/>
      <c r="E64" s="29"/>
      <c r="F64" s="8">
        <v>43807</v>
      </c>
      <c r="G64" s="55">
        <v>0.16666666666666666</v>
      </c>
      <c r="H64" s="54" t="s">
        <v>4</v>
      </c>
      <c r="I64" s="108">
        <v>85.09</v>
      </c>
      <c r="J64" s="108"/>
      <c r="K64" s="29">
        <v>19</v>
      </c>
      <c r="L64" s="109">
        <f t="shared" si="3"/>
        <v>23470.632655103433</v>
      </c>
      <c r="M64" s="110"/>
      <c r="N64" s="6">
        <f>IF(K64="","",(L64/K64)/LOOKUP(RIGHT($D$2,3),定数!$A$6:$A$13,定数!$B$6:$B$13))</f>
        <v>12.352964555317596</v>
      </c>
      <c r="O64" s="29"/>
      <c r="P64" s="8">
        <v>43807</v>
      </c>
      <c r="Q64" s="55">
        <v>0.375</v>
      </c>
      <c r="R64" s="108">
        <v>85.28</v>
      </c>
      <c r="S64" s="108"/>
      <c r="T64" s="111">
        <f>IF(R64="","",V64*N64*LOOKUP(RIGHT($D$2,3),定数!$A$6:$A$13,定数!$B$6:$B$13))</f>
        <v>23470.632655103153</v>
      </c>
      <c r="U64" s="111"/>
      <c r="V64" s="112">
        <f t="shared" si="4"/>
        <v>18.999999999999773</v>
      </c>
      <c r="W64" s="112"/>
      <c r="X64" t="str">
        <f t="shared" si="7"/>
        <v/>
      </c>
      <c r="Y64">
        <f t="shared" si="2"/>
        <v>0</v>
      </c>
      <c r="Z64" s="35">
        <f t="shared" si="5"/>
        <v>990585.3291603023</v>
      </c>
      <c r="AA64" s="36">
        <f t="shared" si="6"/>
        <v>0.21020996495075694</v>
      </c>
    </row>
    <row r="65" spans="2:27">
      <c r="B65" s="29">
        <v>57</v>
      </c>
      <c r="C65" s="107">
        <f t="shared" si="0"/>
        <v>805825.05449188419</v>
      </c>
      <c r="D65" s="107"/>
      <c r="E65" s="29"/>
      <c r="F65" s="8">
        <v>43818</v>
      </c>
      <c r="G65" s="55">
        <v>0.625</v>
      </c>
      <c r="H65" s="54" t="s">
        <v>4</v>
      </c>
      <c r="I65" s="108">
        <v>86.5</v>
      </c>
      <c r="J65" s="108"/>
      <c r="K65" s="29">
        <v>21</v>
      </c>
      <c r="L65" s="109">
        <f t="shared" si="3"/>
        <v>24174.751634756525</v>
      </c>
      <c r="M65" s="110"/>
      <c r="N65" s="6">
        <f>IF(K65="","",(L65/K65)/LOOKUP(RIGHT($D$2,3),定数!$A$6:$A$13,定数!$B$6:$B$13))</f>
        <v>11.511786492741203</v>
      </c>
      <c r="O65" s="29"/>
      <c r="P65" s="8">
        <v>43819</v>
      </c>
      <c r="Q65" s="55">
        <v>0.375</v>
      </c>
      <c r="R65" s="108">
        <v>86.73</v>
      </c>
      <c r="S65" s="108"/>
      <c r="T65" s="111">
        <f>IF(R65="","",V65*N65*LOOKUP(RIGHT($D$2,3),定数!$A$6:$A$13,定数!$B$6:$B$13))</f>
        <v>26477.108933305226</v>
      </c>
      <c r="U65" s="111"/>
      <c r="V65" s="112">
        <f t="shared" si="4"/>
        <v>23.000000000000398</v>
      </c>
      <c r="W65" s="112"/>
      <c r="X65" t="str">
        <f t="shared" si="7"/>
        <v/>
      </c>
      <c r="Y65">
        <f t="shared" si="2"/>
        <v>0</v>
      </c>
      <c r="Z65" s="35">
        <f t="shared" si="5"/>
        <v>990585.3291603023</v>
      </c>
      <c r="AA65" s="36">
        <f t="shared" si="6"/>
        <v>0.18651626389928</v>
      </c>
    </row>
    <row r="66" spans="2:27">
      <c r="B66" s="29">
        <v>58</v>
      </c>
      <c r="C66" s="107">
        <f t="shared" si="0"/>
        <v>832302.16342518944</v>
      </c>
      <c r="D66" s="107"/>
      <c r="E66" s="29">
        <v>2018</v>
      </c>
      <c r="F66" s="8">
        <v>43468</v>
      </c>
      <c r="G66" s="55">
        <v>0.83333333333333337</v>
      </c>
      <c r="H66" s="54" t="s">
        <v>4</v>
      </c>
      <c r="I66" s="108">
        <v>88.12</v>
      </c>
      <c r="J66" s="108"/>
      <c r="K66" s="29">
        <v>21</v>
      </c>
      <c r="L66" s="109">
        <f t="shared" si="3"/>
        <v>24969.064902755683</v>
      </c>
      <c r="M66" s="110"/>
      <c r="N66" s="6">
        <f>IF(K66="","",(L66/K66)/LOOKUP(RIGHT($D$2,3),定数!$A$6:$A$13,定数!$B$6:$B$13))</f>
        <v>11.890030906074134</v>
      </c>
      <c r="O66" s="29">
        <v>2018</v>
      </c>
      <c r="P66" s="8">
        <v>43469</v>
      </c>
      <c r="Q66" s="55">
        <v>0.33333333333333331</v>
      </c>
      <c r="R66" s="108">
        <v>88.35</v>
      </c>
      <c r="S66" s="108"/>
      <c r="T66" s="111">
        <f>IF(R66="","",V66*N66*LOOKUP(RIGHT($D$2,3),定数!$A$6:$A$13,定数!$B$6:$B$13))</f>
        <v>27347.071083969291</v>
      </c>
      <c r="U66" s="111"/>
      <c r="V66" s="112">
        <f t="shared" si="4"/>
        <v>22.999999999998977</v>
      </c>
      <c r="W66" s="112"/>
      <c r="X66" t="str">
        <f t="shared" si="7"/>
        <v/>
      </c>
      <c r="Y66">
        <f t="shared" si="2"/>
        <v>0</v>
      </c>
      <c r="Z66" s="35">
        <f t="shared" si="5"/>
        <v>990585.3291603023</v>
      </c>
      <c r="AA66" s="36">
        <f t="shared" si="6"/>
        <v>0.15978751257025592</v>
      </c>
    </row>
    <row r="67" spans="2:27">
      <c r="B67" s="29">
        <v>59</v>
      </c>
      <c r="C67" s="107">
        <f t="shared" si="0"/>
        <v>859649.23450915876</v>
      </c>
      <c r="D67" s="107"/>
      <c r="E67" s="29"/>
      <c r="F67" s="8">
        <v>43488</v>
      </c>
      <c r="G67" s="55">
        <v>0.41666666666666669</v>
      </c>
      <c r="H67" s="54" t="s">
        <v>3</v>
      </c>
      <c r="I67" s="108">
        <v>88.41</v>
      </c>
      <c r="J67" s="108"/>
      <c r="K67" s="29">
        <v>35</v>
      </c>
      <c r="L67" s="109">
        <f t="shared" si="3"/>
        <v>25789.477035274762</v>
      </c>
      <c r="M67" s="110"/>
      <c r="N67" s="6">
        <f>IF(K67="","",(L67/K67)/LOOKUP(RIGHT($D$2,3),定数!$A$6:$A$13,定数!$B$6:$B$13))</f>
        <v>7.3684220100785032</v>
      </c>
      <c r="O67" s="29"/>
      <c r="P67" s="8">
        <v>43488</v>
      </c>
      <c r="Q67" s="55">
        <v>0.54166666666666663</v>
      </c>
      <c r="R67" s="108">
        <v>88.01</v>
      </c>
      <c r="S67" s="108"/>
      <c r="T67" s="111">
        <f>IF(R67="","",V67*N67*LOOKUP(RIGHT($D$2,3),定数!$A$6:$A$13,定数!$B$6:$B$13))</f>
        <v>29473.688040313384</v>
      </c>
      <c r="U67" s="111"/>
      <c r="V67" s="112">
        <f t="shared" si="4"/>
        <v>39.999999999999147</v>
      </c>
      <c r="W67" s="112"/>
      <c r="X67" t="str">
        <f t="shared" si="7"/>
        <v/>
      </c>
      <c r="Y67">
        <f t="shared" si="2"/>
        <v>0</v>
      </c>
      <c r="Z67" s="35">
        <f t="shared" si="5"/>
        <v>990585.3291603023</v>
      </c>
      <c r="AA67" s="36">
        <f t="shared" si="6"/>
        <v>0.13218053084042258</v>
      </c>
    </row>
    <row r="68" spans="2:27">
      <c r="B68" s="29">
        <v>60</v>
      </c>
      <c r="C68" s="107">
        <f t="shared" si="0"/>
        <v>889122.92254947219</v>
      </c>
      <c r="D68" s="107"/>
      <c r="E68" s="29"/>
      <c r="F68" s="8">
        <v>43497</v>
      </c>
      <c r="G68" s="55">
        <v>0.375</v>
      </c>
      <c r="H68" s="54" t="s">
        <v>3</v>
      </c>
      <c r="I68" s="108">
        <v>87.78</v>
      </c>
      <c r="J68" s="108"/>
      <c r="K68" s="29">
        <v>21</v>
      </c>
      <c r="L68" s="109">
        <f t="shared" si="3"/>
        <v>26673.687676484165</v>
      </c>
      <c r="M68" s="110"/>
      <c r="N68" s="6">
        <f>IF(K68="","",(L68/K68)/LOOKUP(RIGHT($D$2,3),定数!$A$6:$A$13,定数!$B$6:$B$13))</f>
        <v>12.701756036421031</v>
      </c>
      <c r="O68" s="29"/>
      <c r="P68" s="8">
        <v>43497</v>
      </c>
      <c r="Q68" s="55">
        <v>0.625</v>
      </c>
      <c r="R68" s="108">
        <v>87.55</v>
      </c>
      <c r="S68" s="108"/>
      <c r="T68" s="111">
        <f>IF(R68="","",V68*N68*LOOKUP(RIGHT($D$2,3),定数!$A$6:$A$13,定数!$B$6:$B$13))</f>
        <v>29214.038883768877</v>
      </c>
      <c r="U68" s="111"/>
      <c r="V68" s="112">
        <f t="shared" si="4"/>
        <v>23.000000000000398</v>
      </c>
      <c r="W68" s="112"/>
      <c r="X68" t="str">
        <f t="shared" si="7"/>
        <v/>
      </c>
      <c r="Y68">
        <f t="shared" si="2"/>
        <v>0</v>
      </c>
      <c r="Z68" s="35">
        <f t="shared" si="5"/>
        <v>990585.3291603023</v>
      </c>
      <c r="AA68" s="36">
        <f t="shared" si="6"/>
        <v>0.10242672046923773</v>
      </c>
    </row>
    <row r="69" spans="2:27">
      <c r="B69" s="29">
        <v>61</v>
      </c>
      <c r="C69" s="107">
        <f t="shared" si="0"/>
        <v>918336.96143324103</v>
      </c>
      <c r="D69" s="107"/>
      <c r="E69" s="29"/>
      <c r="F69" s="8">
        <v>43502</v>
      </c>
      <c r="G69" s="55">
        <v>0.91666666666666663</v>
      </c>
      <c r="H69" s="54" t="s">
        <v>4</v>
      </c>
      <c r="I69" s="108">
        <v>86.37</v>
      </c>
      <c r="J69" s="108"/>
      <c r="K69" s="29">
        <v>45</v>
      </c>
      <c r="L69" s="109">
        <f t="shared" si="3"/>
        <v>27550.10884299723</v>
      </c>
      <c r="M69" s="110"/>
      <c r="N69" s="6">
        <f>IF(K69="","",(L69/K69)/LOOKUP(RIGHT($D$2,3),定数!$A$6:$A$13,定数!$B$6:$B$13))</f>
        <v>6.1222464095549398</v>
      </c>
      <c r="O69" s="29"/>
      <c r="P69" s="8">
        <v>43503</v>
      </c>
      <c r="Q69" s="55">
        <v>0.33333333333333331</v>
      </c>
      <c r="R69" s="108">
        <v>85.92</v>
      </c>
      <c r="S69" s="108"/>
      <c r="T69" s="111">
        <f>IF(R69="","",V69*N69*LOOKUP(RIGHT($D$2,3),定数!$A$6:$A$13,定数!$B$6:$B$13))</f>
        <v>-27550.108842997401</v>
      </c>
      <c r="U69" s="111"/>
      <c r="V69" s="112">
        <f t="shared" si="4"/>
        <v>-45.000000000000284</v>
      </c>
      <c r="W69" s="112"/>
      <c r="X69" t="str">
        <f t="shared" si="7"/>
        <v/>
      </c>
      <c r="Y69">
        <f t="shared" si="2"/>
        <v>1</v>
      </c>
      <c r="Z69" s="35">
        <f t="shared" si="5"/>
        <v>990585.3291603023</v>
      </c>
      <c r="AA69" s="36">
        <f t="shared" si="6"/>
        <v>7.2935026998940722E-2</v>
      </c>
    </row>
    <row r="70" spans="2:27">
      <c r="B70" s="29">
        <v>62</v>
      </c>
      <c r="C70" s="107">
        <f t="shared" si="0"/>
        <v>890786.85259024368</v>
      </c>
      <c r="D70" s="107"/>
      <c r="E70" s="29"/>
      <c r="F70" s="8">
        <v>43509</v>
      </c>
      <c r="G70" s="55">
        <v>0.20833333333333334</v>
      </c>
      <c r="H70" s="54" t="s">
        <v>4</v>
      </c>
      <c r="I70" s="108">
        <v>85.52</v>
      </c>
      <c r="J70" s="108"/>
      <c r="K70" s="29">
        <v>27</v>
      </c>
      <c r="L70" s="109">
        <f t="shared" si="3"/>
        <v>26723.605577707309</v>
      </c>
      <c r="M70" s="110"/>
      <c r="N70" s="6">
        <f>IF(K70="","",(L70/K70)/LOOKUP(RIGHT($D$2,3),定数!$A$6:$A$13,定数!$B$6:$B$13))</f>
        <v>9.8976316954471528</v>
      </c>
      <c r="O70" s="29"/>
      <c r="P70" s="8">
        <v>43509</v>
      </c>
      <c r="Q70" s="55">
        <v>0.25</v>
      </c>
      <c r="R70" s="108">
        <v>85.25</v>
      </c>
      <c r="S70" s="108"/>
      <c r="T70" s="111">
        <f>IF(R70="","",V70*N70*LOOKUP(RIGHT($D$2,3),定数!$A$6:$A$13,定数!$B$6:$B$13))</f>
        <v>-26723.605577706916</v>
      </c>
      <c r="U70" s="111"/>
      <c r="V70" s="112">
        <f t="shared" si="4"/>
        <v>-26.999999999999602</v>
      </c>
      <c r="W70" s="112"/>
      <c r="X70" t="str">
        <f t="shared" si="7"/>
        <v/>
      </c>
      <c r="Y70">
        <f t="shared" si="2"/>
        <v>2</v>
      </c>
      <c r="Z70" s="35">
        <f t="shared" si="5"/>
        <v>990585.3291603023</v>
      </c>
      <c r="AA70" s="36">
        <f t="shared" si="6"/>
        <v>0.10074697618897266</v>
      </c>
    </row>
    <row r="71" spans="2:27">
      <c r="B71" s="29">
        <v>63</v>
      </c>
      <c r="C71" s="107">
        <f t="shared" si="0"/>
        <v>864063.24701253674</v>
      </c>
      <c r="D71" s="107"/>
      <c r="E71" s="29"/>
      <c r="F71" s="8">
        <v>43517</v>
      </c>
      <c r="G71" s="55">
        <v>0.91666666666666663</v>
      </c>
      <c r="H71" s="54" t="s">
        <v>3</v>
      </c>
      <c r="I71" s="108">
        <v>84.25</v>
      </c>
      <c r="J71" s="108"/>
      <c r="K71" s="29">
        <v>39</v>
      </c>
      <c r="L71" s="109">
        <f t="shared" si="3"/>
        <v>25921.897410376103</v>
      </c>
      <c r="M71" s="110"/>
      <c r="N71" s="6">
        <f>IF(K71="","",(L71/K71)/LOOKUP(RIGHT($D$2,3),定数!$A$6:$A$13,定数!$B$6:$B$13))</f>
        <v>6.6466403616348986</v>
      </c>
      <c r="O71" s="29"/>
      <c r="P71" s="8">
        <v>43518</v>
      </c>
      <c r="Q71" s="55">
        <v>8.3333333333333329E-2</v>
      </c>
      <c r="R71" s="108">
        <v>83.8</v>
      </c>
      <c r="S71" s="108"/>
      <c r="T71" s="111">
        <f>IF(R71="","",V71*N71*LOOKUP(RIGHT($D$2,3),定数!$A$6:$A$13,定数!$B$6:$B$13))</f>
        <v>29909.88162735723</v>
      </c>
      <c r="U71" s="111"/>
      <c r="V71" s="112">
        <f t="shared" si="4"/>
        <v>45.000000000000284</v>
      </c>
      <c r="W71" s="112"/>
      <c r="X71" t="str">
        <f t="shared" si="7"/>
        <v/>
      </c>
      <c r="Y71">
        <f t="shared" si="2"/>
        <v>0</v>
      </c>
      <c r="Z71" s="35">
        <f t="shared" si="5"/>
        <v>990585.3291603023</v>
      </c>
      <c r="AA71" s="36">
        <f t="shared" si="6"/>
        <v>0.12772456690330314</v>
      </c>
    </row>
    <row r="72" spans="2:27">
      <c r="B72" s="29">
        <v>64</v>
      </c>
      <c r="C72" s="107">
        <f t="shared" si="0"/>
        <v>893973.12863989396</v>
      </c>
      <c r="D72" s="107"/>
      <c r="E72" s="29"/>
      <c r="F72" s="8">
        <v>43523</v>
      </c>
      <c r="G72" s="55">
        <v>0.875</v>
      </c>
      <c r="H72" s="54" t="s">
        <v>3</v>
      </c>
      <c r="I72" s="108">
        <v>83.72</v>
      </c>
      <c r="J72" s="108"/>
      <c r="K72" s="29">
        <v>21</v>
      </c>
      <c r="L72" s="109">
        <f t="shared" si="3"/>
        <v>26819.193859196817</v>
      </c>
      <c r="M72" s="110"/>
      <c r="N72" s="6">
        <f>IF(K72="","",(L72/K72)/LOOKUP(RIGHT($D$2,3),定数!$A$6:$A$13,定数!$B$6:$B$13))</f>
        <v>12.771044694855627</v>
      </c>
      <c r="O72" s="29"/>
      <c r="P72" s="8">
        <v>43524</v>
      </c>
      <c r="Q72" s="55">
        <v>0.125</v>
      </c>
      <c r="R72" s="108">
        <v>83.5</v>
      </c>
      <c r="S72" s="108"/>
      <c r="T72" s="111">
        <f>IF(R72="","",V72*N72*LOOKUP(RIGHT($D$2,3),定数!$A$6:$A$13,定数!$B$6:$B$13))</f>
        <v>28096.298328682235</v>
      </c>
      <c r="U72" s="111"/>
      <c r="V72" s="112">
        <f t="shared" si="4"/>
        <v>21.999999999999886</v>
      </c>
      <c r="W72" s="112"/>
      <c r="X72" t="str">
        <f t="shared" si="7"/>
        <v/>
      </c>
      <c r="Y72">
        <f t="shared" si="2"/>
        <v>0</v>
      </c>
      <c r="Z72" s="35">
        <f t="shared" si="5"/>
        <v>990585.3291603023</v>
      </c>
      <c r="AA72" s="36">
        <f t="shared" si="6"/>
        <v>9.7530417296109562E-2</v>
      </c>
    </row>
    <row r="73" spans="2:27">
      <c r="B73" s="29">
        <v>65</v>
      </c>
      <c r="C73" s="107">
        <f t="shared" si="0"/>
        <v>922069.42696857615</v>
      </c>
      <c r="D73" s="107"/>
      <c r="E73" s="29"/>
      <c r="F73" s="8">
        <v>43526</v>
      </c>
      <c r="G73" s="55">
        <v>0.5</v>
      </c>
      <c r="H73" s="54" t="s">
        <v>3</v>
      </c>
      <c r="I73" s="108">
        <v>81.95</v>
      </c>
      <c r="J73" s="108"/>
      <c r="K73" s="29">
        <v>25</v>
      </c>
      <c r="L73" s="109">
        <f t="shared" si="3"/>
        <v>27662.082809057283</v>
      </c>
      <c r="M73" s="110"/>
      <c r="N73" s="6">
        <f>IF(K73="","",(L73/K73)/LOOKUP(RIGHT($D$2,3),定数!$A$6:$A$13,定数!$B$6:$B$13))</f>
        <v>11.064833123622913</v>
      </c>
      <c r="O73" s="29"/>
      <c r="P73" s="8">
        <v>43526</v>
      </c>
      <c r="Q73" s="55">
        <v>0.58333333333333337</v>
      </c>
      <c r="R73" s="108">
        <v>81.650000000000006</v>
      </c>
      <c r="S73" s="108"/>
      <c r="T73" s="111">
        <f>IF(R73="","",V73*N73*LOOKUP(RIGHT($D$2,3),定数!$A$6:$A$13,定数!$B$6:$B$13))</f>
        <v>33194.499370868427</v>
      </c>
      <c r="U73" s="111"/>
      <c r="V73" s="112">
        <f t="shared" si="4"/>
        <v>29.999999999999716</v>
      </c>
      <c r="W73" s="112"/>
      <c r="X73" t="str">
        <f t="shared" si="7"/>
        <v/>
      </c>
      <c r="Y73">
        <f t="shared" si="2"/>
        <v>0</v>
      </c>
      <c r="Z73" s="35">
        <f t="shared" si="5"/>
        <v>990585.3291603023</v>
      </c>
      <c r="AA73" s="36">
        <f t="shared" si="6"/>
        <v>6.9167087553987483E-2</v>
      </c>
    </row>
    <row r="74" spans="2:27">
      <c r="B74" s="29">
        <v>66</v>
      </c>
      <c r="C74" s="107">
        <f t="shared" ref="C74:C108" si="8">IF(T73="","",C73+T73)</f>
        <v>955263.92633944459</v>
      </c>
      <c r="D74" s="107"/>
      <c r="E74" s="29"/>
      <c r="F74" s="8">
        <v>43532</v>
      </c>
      <c r="G74" s="55">
        <v>0.66666666666666663</v>
      </c>
      <c r="H74" s="54" t="s">
        <v>3</v>
      </c>
      <c r="I74" s="108">
        <v>82.71</v>
      </c>
      <c r="J74" s="108"/>
      <c r="K74" s="29">
        <v>18</v>
      </c>
      <c r="L74" s="109">
        <f t="shared" si="3"/>
        <v>28657.917790183335</v>
      </c>
      <c r="M74" s="110"/>
      <c r="N74" s="6">
        <f>IF(K74="","",(L74/K74)/LOOKUP(RIGHT($D$2,3),定数!$A$6:$A$13,定数!$B$6:$B$13))</f>
        <v>15.921065438990743</v>
      </c>
      <c r="O74" s="29"/>
      <c r="P74" s="8">
        <v>43533</v>
      </c>
      <c r="Q74" s="55">
        <v>4.1666666666666664E-2</v>
      </c>
      <c r="R74" s="108">
        <v>82.89</v>
      </c>
      <c r="S74" s="108"/>
      <c r="T74" s="111">
        <f>IF(R74="","",V74*N74*LOOKUP(RIGHT($D$2,3),定数!$A$6:$A$13,定数!$B$6:$B$13))</f>
        <v>-28657.917790184423</v>
      </c>
      <c r="U74" s="111"/>
      <c r="V74" s="112">
        <f t="shared" si="4"/>
        <v>-18.000000000000682</v>
      </c>
      <c r="W74" s="112"/>
      <c r="X74" t="str">
        <f t="shared" si="7"/>
        <v/>
      </c>
      <c r="Y74">
        <f t="shared" si="7"/>
        <v>1</v>
      </c>
      <c r="Z74" s="35">
        <f t="shared" si="5"/>
        <v>990585.3291603023</v>
      </c>
      <c r="AA74" s="36">
        <f t="shared" si="6"/>
        <v>3.5657102705931365E-2</v>
      </c>
    </row>
    <row r="75" spans="2:27">
      <c r="B75" s="29">
        <v>67</v>
      </c>
      <c r="C75" s="107">
        <f t="shared" si="8"/>
        <v>926606.00854926021</v>
      </c>
      <c r="D75" s="107"/>
      <c r="E75" s="29"/>
      <c r="F75" s="8">
        <v>43533</v>
      </c>
      <c r="G75" s="55">
        <v>0.66666666666666663</v>
      </c>
      <c r="H75" s="54" t="s">
        <v>4</v>
      </c>
      <c r="I75" s="108">
        <v>83.57</v>
      </c>
      <c r="J75" s="108"/>
      <c r="K75" s="29">
        <v>36</v>
      </c>
      <c r="L75" s="109">
        <f t="shared" ref="L75:L108" si="9">IF(K75="","",C75*0.03)</f>
        <v>27798.180256477805</v>
      </c>
      <c r="M75" s="110"/>
      <c r="N75" s="6">
        <f>IF(K75="","",(L75/K75)/LOOKUP(RIGHT($D$2,3),定数!$A$6:$A$13,定数!$B$6:$B$13))</f>
        <v>7.7217167379105014</v>
      </c>
      <c r="O75" s="29"/>
      <c r="P75" s="8">
        <v>43536</v>
      </c>
      <c r="Q75" s="55">
        <v>4.1666666666666664E-2</v>
      </c>
      <c r="R75" s="108">
        <v>83.99</v>
      </c>
      <c r="S75" s="108"/>
      <c r="T75" s="111">
        <f>IF(R75="","",V75*N75*LOOKUP(RIGHT($D$2,3),定数!$A$6:$A$13,定数!$B$6:$B$13))</f>
        <v>32431.21029922424</v>
      </c>
      <c r="U75" s="111"/>
      <c r="V75" s="112">
        <f t="shared" si="4"/>
        <v>42.000000000000171</v>
      </c>
      <c r="W75" s="112"/>
      <c r="X75" t="str">
        <f t="shared" ref="X75:Y90" si="10">IF(U75&lt;&gt;"",IF(U75&lt;0,1+X74,0),"")</f>
        <v/>
      </c>
      <c r="Y75">
        <f t="shared" si="10"/>
        <v>0</v>
      </c>
      <c r="Z75" s="35">
        <f t="shared" si="5"/>
        <v>990585.3291603023</v>
      </c>
      <c r="AA75" s="36">
        <f t="shared" si="6"/>
        <v>6.458738962475441E-2</v>
      </c>
    </row>
    <row r="76" spans="2:27">
      <c r="B76" s="29">
        <v>68</v>
      </c>
      <c r="C76" s="107">
        <f t="shared" si="8"/>
        <v>959037.21884848445</v>
      </c>
      <c r="D76" s="107"/>
      <c r="E76" s="29"/>
      <c r="F76" s="8">
        <v>43539</v>
      </c>
      <c r="G76" s="55">
        <v>0.54166666666666663</v>
      </c>
      <c r="H76" s="54" t="s">
        <v>3</v>
      </c>
      <c r="I76" s="108">
        <v>83.24</v>
      </c>
      <c r="J76" s="108"/>
      <c r="K76" s="29">
        <v>29</v>
      </c>
      <c r="L76" s="109">
        <f t="shared" si="9"/>
        <v>28771.116565454533</v>
      </c>
      <c r="M76" s="110"/>
      <c r="N76" s="6">
        <f>IF(K76="","",(L76/K76)/LOOKUP(RIGHT($D$2,3),定数!$A$6:$A$13,定数!$B$6:$B$13))</f>
        <v>9.9210746777429435</v>
      </c>
      <c r="O76" s="29"/>
      <c r="P76" s="8">
        <v>43539</v>
      </c>
      <c r="Q76" s="55">
        <v>0.66666666666666663</v>
      </c>
      <c r="R76" s="108">
        <v>82.89</v>
      </c>
      <c r="S76" s="108"/>
      <c r="T76" s="111">
        <f>IF(R76="","",V76*N76*LOOKUP(RIGHT($D$2,3),定数!$A$6:$A$13,定数!$B$6:$B$13))</f>
        <v>34723.76137209974</v>
      </c>
      <c r="U76" s="111"/>
      <c r="V76" s="112">
        <f t="shared" ref="V76:V108" si="11">IF(R76="","",IF(H76="買",(R76-I76),(I76-R76))*IF(RIGHT($D$2,3)="JPY",100,10000))</f>
        <v>34.999999999999432</v>
      </c>
      <c r="W76" s="112"/>
      <c r="X76" t="str">
        <f t="shared" si="10"/>
        <v/>
      </c>
      <c r="Y76">
        <f t="shared" si="10"/>
        <v>0</v>
      </c>
      <c r="Z76" s="35">
        <f t="shared" ref="Z76:Z108" si="12">IF(C76&lt;&gt;"",MAX(Z75,C76),"")</f>
        <v>990585.3291603023</v>
      </c>
      <c r="AA76" s="36">
        <f t="shared" ref="AA76:AA108" si="13">IF(Z76&lt;&gt;"",1-(C76/Z76),"")</f>
        <v>3.184794826162074E-2</v>
      </c>
    </row>
    <row r="77" spans="2:27">
      <c r="B77" s="29">
        <v>69</v>
      </c>
      <c r="C77" s="107">
        <f t="shared" si="8"/>
        <v>993760.9802205842</v>
      </c>
      <c r="D77" s="107"/>
      <c r="E77" s="29"/>
      <c r="F77" s="8">
        <v>43540</v>
      </c>
      <c r="G77" s="55">
        <v>0.54166666666666663</v>
      </c>
      <c r="H77" s="54" t="s">
        <v>3</v>
      </c>
      <c r="I77" s="108">
        <v>82.3</v>
      </c>
      <c r="J77" s="108"/>
      <c r="K77" s="29">
        <v>18</v>
      </c>
      <c r="L77" s="109">
        <f t="shared" si="9"/>
        <v>29812.829406617526</v>
      </c>
      <c r="M77" s="110"/>
      <c r="N77" s="6">
        <f>IF(K77="","",(L77/K77)/LOOKUP(RIGHT($D$2,3),定数!$A$6:$A$13,定数!$B$6:$B$13))</f>
        <v>16.562683003676401</v>
      </c>
      <c r="O77" s="29"/>
      <c r="P77" s="8">
        <v>43540</v>
      </c>
      <c r="Q77" s="55">
        <v>0.58333333333333337</v>
      </c>
      <c r="R77" s="108">
        <v>82.16</v>
      </c>
      <c r="S77" s="108"/>
      <c r="T77" s="111">
        <f>IF(R77="","",V77*N77*LOOKUP(RIGHT($D$2,3),定数!$A$6:$A$13,定数!$B$6:$B$13))</f>
        <v>23187.756205147056</v>
      </c>
      <c r="U77" s="111"/>
      <c r="V77" s="112">
        <f t="shared" si="11"/>
        <v>14.000000000000057</v>
      </c>
      <c r="W77" s="112"/>
      <c r="X77" t="str">
        <f t="shared" si="10"/>
        <v/>
      </c>
      <c r="Y77">
        <f t="shared" si="10"/>
        <v>0</v>
      </c>
      <c r="Z77" s="35">
        <f t="shared" si="12"/>
        <v>993760.9802205842</v>
      </c>
      <c r="AA77" s="36">
        <f t="shared" si="13"/>
        <v>0</v>
      </c>
    </row>
    <row r="78" spans="2:27">
      <c r="B78" s="29">
        <v>70</v>
      </c>
      <c r="C78" s="107">
        <f t="shared" si="8"/>
        <v>1016948.7364257312</v>
      </c>
      <c r="D78" s="107"/>
      <c r="E78" s="29"/>
      <c r="F78" s="8">
        <v>43543</v>
      </c>
      <c r="G78" s="55">
        <v>0.16666666666666666</v>
      </c>
      <c r="H78" s="54" t="s">
        <v>3</v>
      </c>
      <c r="I78" s="108">
        <v>81.680000000000007</v>
      </c>
      <c r="J78" s="108"/>
      <c r="K78" s="29">
        <v>18</v>
      </c>
      <c r="L78" s="109">
        <f t="shared" si="9"/>
        <v>30508.462092771937</v>
      </c>
      <c r="M78" s="110"/>
      <c r="N78" s="6">
        <f>IF(K78="","",(L78/K78)/LOOKUP(RIGHT($D$2,3),定数!$A$6:$A$13,定数!$B$6:$B$13))</f>
        <v>16.94914560709552</v>
      </c>
      <c r="O78" s="29"/>
      <c r="P78" s="8">
        <v>43543</v>
      </c>
      <c r="Q78" s="55">
        <v>0.20833333333333334</v>
      </c>
      <c r="R78" s="108">
        <v>81.53</v>
      </c>
      <c r="S78" s="108"/>
      <c r="T78" s="111">
        <f>IF(R78="","",V78*N78*LOOKUP(RIGHT($D$2,3),定数!$A$6:$A$13,定数!$B$6:$B$13))</f>
        <v>25423.718410644244</v>
      </c>
      <c r="U78" s="111"/>
      <c r="V78" s="112">
        <f t="shared" si="11"/>
        <v>15.000000000000568</v>
      </c>
      <c r="W78" s="112"/>
      <c r="X78" t="str">
        <f t="shared" si="10"/>
        <v/>
      </c>
      <c r="Y78">
        <f t="shared" si="10"/>
        <v>0</v>
      </c>
      <c r="Z78" s="35">
        <f t="shared" si="12"/>
        <v>1016948.7364257312</v>
      </c>
      <c r="AA78" s="36">
        <f t="shared" si="13"/>
        <v>0</v>
      </c>
    </row>
    <row r="79" spans="2:27">
      <c r="B79" s="29">
        <v>71</v>
      </c>
      <c r="C79" s="107">
        <f t="shared" si="8"/>
        <v>1042372.4548363754</v>
      </c>
      <c r="D79" s="107"/>
      <c r="E79" s="29"/>
      <c r="F79" s="8">
        <v>43558</v>
      </c>
      <c r="G79" s="55">
        <v>0.625</v>
      </c>
      <c r="H79" s="54" t="s">
        <v>4</v>
      </c>
      <c r="I79" s="108">
        <v>81.69</v>
      </c>
      <c r="J79" s="108"/>
      <c r="K79" s="29">
        <v>17</v>
      </c>
      <c r="L79" s="109">
        <f t="shared" si="9"/>
        <v>31271.173645091261</v>
      </c>
      <c r="M79" s="110"/>
      <c r="N79" s="6">
        <f>IF(K79="","",(L79/K79)/LOOKUP(RIGHT($D$2,3),定数!$A$6:$A$13,定数!$B$6:$B$13))</f>
        <v>18.394808026524274</v>
      </c>
      <c r="O79" s="29"/>
      <c r="P79" s="8">
        <v>43558</v>
      </c>
      <c r="Q79" s="55">
        <v>0.66666666666666663</v>
      </c>
      <c r="R79" s="108">
        <v>81.87</v>
      </c>
      <c r="S79" s="108"/>
      <c r="T79" s="111">
        <f>IF(R79="","",V79*N79*LOOKUP(RIGHT($D$2,3),定数!$A$6:$A$13,定数!$B$6:$B$13))</f>
        <v>33110.65444774495</v>
      </c>
      <c r="U79" s="111"/>
      <c r="V79" s="112">
        <f t="shared" si="11"/>
        <v>18.000000000000682</v>
      </c>
      <c r="W79" s="112"/>
      <c r="X79" t="str">
        <f t="shared" si="10"/>
        <v/>
      </c>
      <c r="Y79">
        <f t="shared" si="10"/>
        <v>0</v>
      </c>
      <c r="Z79" s="35">
        <f t="shared" si="12"/>
        <v>1042372.4548363754</v>
      </c>
      <c r="AA79" s="36">
        <f t="shared" si="13"/>
        <v>0</v>
      </c>
    </row>
    <row r="80" spans="2:27">
      <c r="B80" s="29">
        <v>72</v>
      </c>
      <c r="C80" s="107">
        <f t="shared" si="8"/>
        <v>1075483.1092841204</v>
      </c>
      <c r="D80" s="107"/>
      <c r="E80" s="29"/>
      <c r="F80" s="8">
        <v>43565</v>
      </c>
      <c r="G80" s="55">
        <v>0.70833333333333337</v>
      </c>
      <c r="H80" s="54" t="s">
        <v>4</v>
      </c>
      <c r="I80" s="108">
        <v>82.92</v>
      </c>
      <c r="J80" s="108"/>
      <c r="K80" s="29">
        <v>16</v>
      </c>
      <c r="L80" s="109">
        <f t="shared" si="9"/>
        <v>32264.493278523609</v>
      </c>
      <c r="M80" s="110"/>
      <c r="N80" s="6">
        <f>IF(K80="","",(L80/K80)/LOOKUP(RIGHT($D$2,3),定数!$A$6:$A$13,定数!$B$6:$B$13))</f>
        <v>20.165308299077257</v>
      </c>
      <c r="O80" s="29"/>
      <c r="P80" s="8">
        <v>43565</v>
      </c>
      <c r="Q80" s="55">
        <v>18</v>
      </c>
      <c r="R80" s="108">
        <v>83.12</v>
      </c>
      <c r="S80" s="108"/>
      <c r="T80" s="111">
        <f>IF(R80="","",V80*N80*LOOKUP(RIGHT($D$2,3),定数!$A$6:$A$13,定数!$B$6:$B$13))</f>
        <v>40330.616598155088</v>
      </c>
      <c r="U80" s="111"/>
      <c r="V80" s="112">
        <f t="shared" si="11"/>
        <v>20.000000000000284</v>
      </c>
      <c r="W80" s="112"/>
      <c r="X80" t="str">
        <f t="shared" si="10"/>
        <v/>
      </c>
      <c r="Y80">
        <f t="shared" si="10"/>
        <v>0</v>
      </c>
      <c r="Z80" s="35">
        <f t="shared" si="12"/>
        <v>1075483.1092841204</v>
      </c>
      <c r="AA80" s="36">
        <f t="shared" si="13"/>
        <v>0</v>
      </c>
    </row>
    <row r="81" spans="2:27">
      <c r="B81" s="29">
        <v>73</v>
      </c>
      <c r="C81" s="107">
        <f t="shared" si="8"/>
        <v>1115813.7258822755</v>
      </c>
      <c r="D81" s="107"/>
      <c r="E81" s="29"/>
      <c r="F81" s="8">
        <v>43566</v>
      </c>
      <c r="G81" s="55">
        <v>0.58333333333333337</v>
      </c>
      <c r="H81" s="54" t="s">
        <v>3</v>
      </c>
      <c r="I81" s="108">
        <v>82.8</v>
      </c>
      <c r="J81" s="108"/>
      <c r="K81" s="29">
        <v>18</v>
      </c>
      <c r="L81" s="109">
        <f t="shared" si="9"/>
        <v>33474.411776468267</v>
      </c>
      <c r="M81" s="110"/>
      <c r="N81" s="6">
        <f>IF(K81="","",(L81/K81)/LOOKUP(RIGHT($D$2,3),定数!$A$6:$A$13,定数!$B$6:$B$13))</f>
        <v>18.596895431371259</v>
      </c>
      <c r="O81" s="29"/>
      <c r="P81" s="8">
        <v>43566</v>
      </c>
      <c r="Q81" s="55">
        <v>0.70833333333333337</v>
      </c>
      <c r="R81" s="108">
        <v>82.98</v>
      </c>
      <c r="S81" s="108"/>
      <c r="T81" s="111">
        <f>IF(R81="","",V81*N81*LOOKUP(RIGHT($D$2,3),定数!$A$6:$A$13,定数!$B$6:$B$13))</f>
        <v>-33474.411776469533</v>
      </c>
      <c r="U81" s="111"/>
      <c r="V81" s="112">
        <f t="shared" si="11"/>
        <v>-18.000000000000682</v>
      </c>
      <c r="W81" s="112"/>
      <c r="X81" t="str">
        <f t="shared" si="10"/>
        <v/>
      </c>
      <c r="Y81">
        <f t="shared" si="10"/>
        <v>1</v>
      </c>
      <c r="Z81" s="35">
        <f t="shared" si="12"/>
        <v>1115813.7258822755</v>
      </c>
      <c r="AA81" s="36">
        <f t="shared" si="13"/>
        <v>0</v>
      </c>
    </row>
    <row r="82" spans="2:27">
      <c r="B82" s="29">
        <v>74</v>
      </c>
      <c r="C82" s="107">
        <f t="shared" si="8"/>
        <v>1082339.3141058059</v>
      </c>
      <c r="D82" s="107"/>
      <c r="E82" s="29"/>
      <c r="F82" s="8">
        <v>43574</v>
      </c>
      <c r="G82" s="55">
        <v>0.83333333333333337</v>
      </c>
      <c r="H82" s="54" t="s">
        <v>4</v>
      </c>
      <c r="I82" s="108">
        <v>83.54</v>
      </c>
      <c r="J82" s="108"/>
      <c r="K82" s="29">
        <v>14</v>
      </c>
      <c r="L82" s="109">
        <f t="shared" si="9"/>
        <v>32470.179423174177</v>
      </c>
      <c r="M82" s="110"/>
      <c r="N82" s="6">
        <f>IF(K82="","",(L82/K82)/LOOKUP(RIGHT($D$2,3),定数!$A$6:$A$13,定数!$B$6:$B$13))</f>
        <v>23.192985302267271</v>
      </c>
      <c r="O82" s="29"/>
      <c r="P82" s="8">
        <v>43574</v>
      </c>
      <c r="Q82" s="55">
        <v>0.125</v>
      </c>
      <c r="R82" s="108">
        <v>83.68</v>
      </c>
      <c r="S82" s="108"/>
      <c r="T82" s="111">
        <f>IF(R82="","",V82*N82*LOOKUP(RIGHT($D$2,3),定数!$A$6:$A$13,定数!$B$6:$B$13))</f>
        <v>32470.179423174312</v>
      </c>
      <c r="U82" s="111"/>
      <c r="V82" s="112">
        <f t="shared" si="11"/>
        <v>14.000000000000057</v>
      </c>
      <c r="W82" s="112"/>
      <c r="X82" t="str">
        <f t="shared" si="10"/>
        <v/>
      </c>
      <c r="Y82">
        <f t="shared" si="10"/>
        <v>0</v>
      </c>
      <c r="Z82" s="35">
        <f t="shared" si="12"/>
        <v>1115813.7258822755</v>
      </c>
      <c r="AA82" s="36">
        <f t="shared" si="13"/>
        <v>3.0000000000001137E-2</v>
      </c>
    </row>
    <row r="83" spans="2:27">
      <c r="B83" s="29">
        <v>75</v>
      </c>
      <c r="C83" s="107">
        <f t="shared" si="8"/>
        <v>1114809.4935289803</v>
      </c>
      <c r="D83" s="107"/>
      <c r="E83" s="29"/>
      <c r="F83" s="8">
        <v>43579</v>
      </c>
      <c r="G83" s="55">
        <v>0.625</v>
      </c>
      <c r="H83" s="54" t="s">
        <v>4</v>
      </c>
      <c r="I83" s="108">
        <v>82.92</v>
      </c>
      <c r="J83" s="108"/>
      <c r="K83" s="29">
        <v>18</v>
      </c>
      <c r="L83" s="109">
        <f t="shared" si="9"/>
        <v>33444.284805869407</v>
      </c>
      <c r="M83" s="110"/>
      <c r="N83" s="6">
        <f>IF(K83="","",(L83/K83)/LOOKUP(RIGHT($D$2,3),定数!$A$6:$A$13,定数!$B$6:$B$13))</f>
        <v>18.580158225483004</v>
      </c>
      <c r="O83" s="29"/>
      <c r="P83" s="8">
        <v>43579</v>
      </c>
      <c r="Q83" s="55">
        <v>0.79166666666666663</v>
      </c>
      <c r="R83" s="108">
        <v>82.74</v>
      </c>
      <c r="S83" s="108"/>
      <c r="T83" s="111">
        <f>IF(R83="","",V83*N83*LOOKUP(RIGHT($D$2,3),定数!$A$6:$A$13,定数!$B$6:$B$13))</f>
        <v>-33444.284805870673</v>
      </c>
      <c r="U83" s="111"/>
      <c r="V83" s="112">
        <f t="shared" si="11"/>
        <v>-18.000000000000682</v>
      </c>
      <c r="W83" s="112"/>
      <c r="X83" t="str">
        <f t="shared" si="10"/>
        <v/>
      </c>
      <c r="Y83">
        <f t="shared" si="10"/>
        <v>1</v>
      </c>
      <c r="Z83" s="35">
        <f t="shared" si="12"/>
        <v>1115813.7258822755</v>
      </c>
      <c r="AA83" s="36">
        <f t="shared" si="13"/>
        <v>9.000000000010111E-4</v>
      </c>
    </row>
    <row r="84" spans="2:27">
      <c r="B84" s="29">
        <v>76</v>
      </c>
      <c r="C84" s="107">
        <f t="shared" si="8"/>
        <v>1081365.2087231097</v>
      </c>
      <c r="D84" s="107"/>
      <c r="E84" s="29"/>
      <c r="F84" s="8">
        <v>43581</v>
      </c>
      <c r="G84" s="55">
        <v>0.91666666666666663</v>
      </c>
      <c r="H84" s="54" t="s">
        <v>3</v>
      </c>
      <c r="I84" s="108">
        <v>82.57</v>
      </c>
      <c r="J84" s="108"/>
      <c r="K84" s="29">
        <v>10</v>
      </c>
      <c r="L84" s="109">
        <f t="shared" si="9"/>
        <v>32440.956261693289</v>
      </c>
      <c r="M84" s="110"/>
      <c r="N84" s="6">
        <f>IF(K84="","",(L84/K84)/LOOKUP(RIGHT($D$2,3),定数!$A$6:$A$13,定数!$B$6:$B$13))</f>
        <v>32.440956261693287</v>
      </c>
      <c r="O84" s="29"/>
      <c r="P84" s="8">
        <v>43582</v>
      </c>
      <c r="Q84" s="55">
        <v>0.16666666666666666</v>
      </c>
      <c r="R84" s="108">
        <v>82.44</v>
      </c>
      <c r="S84" s="108"/>
      <c r="T84" s="111">
        <f>IF(R84="","",V84*N84*LOOKUP(RIGHT($D$2,3),定数!$A$6:$A$13,定数!$B$6:$B$13))</f>
        <v>42173.243140199796</v>
      </c>
      <c r="U84" s="111"/>
      <c r="V84" s="112">
        <f t="shared" si="11"/>
        <v>12.999999999999545</v>
      </c>
      <c r="W84" s="112"/>
      <c r="X84" t="str">
        <f t="shared" si="10"/>
        <v/>
      </c>
      <c r="Y84">
        <f t="shared" si="10"/>
        <v>0</v>
      </c>
      <c r="Z84" s="35">
        <f t="shared" si="12"/>
        <v>1115813.7258822755</v>
      </c>
      <c r="AA84" s="36">
        <f t="shared" si="13"/>
        <v>3.0873000000002038E-2</v>
      </c>
    </row>
    <row r="85" spans="2:27">
      <c r="B85" s="29">
        <v>77</v>
      </c>
      <c r="C85" s="107">
        <f t="shared" si="8"/>
        <v>1123538.4518633094</v>
      </c>
      <c r="D85" s="107"/>
      <c r="E85" s="29"/>
      <c r="F85" s="8">
        <v>43594</v>
      </c>
      <c r="G85" s="55">
        <v>0.875</v>
      </c>
      <c r="H85" s="54" t="s">
        <v>4</v>
      </c>
      <c r="I85" s="108">
        <v>81.86</v>
      </c>
      <c r="J85" s="108"/>
      <c r="K85" s="29">
        <v>13</v>
      </c>
      <c r="L85" s="109">
        <f t="shared" si="9"/>
        <v>33706.153555899276</v>
      </c>
      <c r="M85" s="110"/>
      <c r="N85" s="6">
        <f>IF(K85="","",(L85/K85)/LOOKUP(RIGHT($D$2,3),定数!$A$6:$A$13,定数!$B$6:$B$13))</f>
        <v>25.927810427614826</v>
      </c>
      <c r="O85" s="29"/>
      <c r="P85" s="8">
        <v>43595</v>
      </c>
      <c r="Q85" s="55">
        <v>0.125</v>
      </c>
      <c r="R85" s="108">
        <v>82</v>
      </c>
      <c r="S85" s="108"/>
      <c r="T85" s="111">
        <f>IF(R85="","",V85*N85*LOOKUP(RIGHT($D$2,3),定数!$A$6:$A$13,定数!$B$6:$B$13))</f>
        <v>36298.934598660904</v>
      </c>
      <c r="U85" s="111"/>
      <c r="V85" s="112">
        <f t="shared" si="11"/>
        <v>14.000000000000057</v>
      </c>
      <c r="W85" s="112"/>
      <c r="X85" t="str">
        <f t="shared" si="10"/>
        <v/>
      </c>
      <c r="Y85">
        <f t="shared" si="10"/>
        <v>0</v>
      </c>
      <c r="Z85" s="35">
        <f t="shared" si="12"/>
        <v>1123538.4518633094</v>
      </c>
      <c r="AA85" s="36">
        <f t="shared" si="13"/>
        <v>0</v>
      </c>
    </row>
    <row r="86" spans="2:27">
      <c r="B86" s="29">
        <v>78</v>
      </c>
      <c r="C86" s="107">
        <f t="shared" si="8"/>
        <v>1159837.3864619702</v>
      </c>
      <c r="D86" s="107"/>
      <c r="E86" s="29"/>
      <c r="F86" s="8">
        <v>43602</v>
      </c>
      <c r="G86" s="55">
        <v>0.20833333333333334</v>
      </c>
      <c r="H86" s="54" t="s">
        <v>4</v>
      </c>
      <c r="I86" s="108">
        <v>83.1</v>
      </c>
      <c r="J86" s="108"/>
      <c r="K86" s="29">
        <v>27</v>
      </c>
      <c r="L86" s="109">
        <f t="shared" si="9"/>
        <v>34795.121593859105</v>
      </c>
      <c r="M86" s="110"/>
      <c r="N86" s="6">
        <f>IF(K86="","",(L86/K86)/LOOKUP(RIGHT($D$2,3),定数!$A$6:$A$13,定数!$B$6:$B$13))</f>
        <v>12.887082071799668</v>
      </c>
      <c r="O86" s="29"/>
      <c r="P86" s="8">
        <v>43606</v>
      </c>
      <c r="Q86" s="55">
        <v>0</v>
      </c>
      <c r="R86" s="108">
        <v>83.43</v>
      </c>
      <c r="S86" s="108"/>
      <c r="T86" s="111">
        <f>IF(R86="","",V86*N86*LOOKUP(RIGHT($D$2,3),定数!$A$6:$A$13,定数!$B$6:$B$13))</f>
        <v>42527.370836940514</v>
      </c>
      <c r="U86" s="111"/>
      <c r="V86" s="112">
        <f t="shared" si="11"/>
        <v>33.000000000001251</v>
      </c>
      <c r="W86" s="112"/>
      <c r="X86" t="str">
        <f t="shared" si="10"/>
        <v/>
      </c>
      <c r="Y86">
        <f t="shared" si="10"/>
        <v>0</v>
      </c>
      <c r="Z86" s="35">
        <f t="shared" si="12"/>
        <v>1159837.3864619702</v>
      </c>
      <c r="AA86" s="36">
        <f t="shared" si="13"/>
        <v>0</v>
      </c>
    </row>
    <row r="87" spans="2:27">
      <c r="B87" s="29">
        <v>79</v>
      </c>
      <c r="C87" s="107">
        <f t="shared" si="8"/>
        <v>1202364.7572989108</v>
      </c>
      <c r="D87" s="107"/>
      <c r="E87" s="29"/>
      <c r="F87" s="8">
        <v>43608</v>
      </c>
      <c r="G87" s="55">
        <v>0.20833333333333334</v>
      </c>
      <c r="H87" s="54" t="s">
        <v>3</v>
      </c>
      <c r="I87" s="108">
        <v>83.34</v>
      </c>
      <c r="J87" s="108"/>
      <c r="K87" s="29">
        <v>68</v>
      </c>
      <c r="L87" s="109">
        <f t="shared" si="9"/>
        <v>36070.942718967322</v>
      </c>
      <c r="M87" s="110"/>
      <c r="N87" s="6">
        <f>IF(K87="","",(L87/K87)/LOOKUP(RIGHT($D$2,3),定数!$A$6:$A$13,定数!$B$6:$B$13))</f>
        <v>5.3045503998481358</v>
      </c>
      <c r="O87" s="29"/>
      <c r="P87" s="8">
        <v>43608</v>
      </c>
      <c r="Q87" s="55">
        <v>0.5</v>
      </c>
      <c r="R87" s="108">
        <v>82.53</v>
      </c>
      <c r="S87" s="108"/>
      <c r="T87" s="111">
        <f>IF(R87="","",V87*N87*LOOKUP(RIGHT($D$2,3),定数!$A$6:$A$13,定数!$B$6:$B$13))</f>
        <v>42966.858238770023</v>
      </c>
      <c r="U87" s="111"/>
      <c r="V87" s="112">
        <f t="shared" si="11"/>
        <v>81.000000000000227</v>
      </c>
      <c r="W87" s="112"/>
      <c r="X87" t="str">
        <f t="shared" si="10"/>
        <v/>
      </c>
      <c r="Y87">
        <f t="shared" si="10"/>
        <v>0</v>
      </c>
      <c r="Z87" s="35">
        <f t="shared" si="12"/>
        <v>1202364.7572989108</v>
      </c>
      <c r="AA87" s="36">
        <f t="shared" si="13"/>
        <v>0</v>
      </c>
    </row>
    <row r="88" spans="2:27">
      <c r="B88" s="29">
        <v>80</v>
      </c>
      <c r="C88" s="107">
        <f t="shared" si="8"/>
        <v>1245331.6155376807</v>
      </c>
      <c r="D88" s="107"/>
      <c r="E88" s="29"/>
      <c r="F88" s="8">
        <v>43615</v>
      </c>
      <c r="G88" s="55">
        <v>0.75</v>
      </c>
      <c r="H88" s="54" t="s">
        <v>4</v>
      </c>
      <c r="I88" s="108">
        <v>82.31</v>
      </c>
      <c r="J88" s="108"/>
      <c r="K88" s="29">
        <v>36</v>
      </c>
      <c r="L88" s="109">
        <f t="shared" si="9"/>
        <v>37359.948466130416</v>
      </c>
      <c r="M88" s="110"/>
      <c r="N88" s="6">
        <f>IF(K88="","",(L88/K88)/LOOKUP(RIGHT($D$2,3),定数!$A$6:$A$13,定数!$B$6:$B$13))</f>
        <v>10.377763462814006</v>
      </c>
      <c r="O88" s="29"/>
      <c r="P88" s="8">
        <v>43617</v>
      </c>
      <c r="Q88" s="55">
        <v>0.66666666666666663</v>
      </c>
      <c r="R88" s="108">
        <v>82.73</v>
      </c>
      <c r="S88" s="108"/>
      <c r="T88" s="111">
        <f>IF(R88="","",V88*N88*LOOKUP(RIGHT($D$2,3),定数!$A$6:$A$13,定数!$B$6:$B$13))</f>
        <v>43586.606543818998</v>
      </c>
      <c r="U88" s="111"/>
      <c r="V88" s="112">
        <f t="shared" si="11"/>
        <v>42.000000000000171</v>
      </c>
      <c r="W88" s="112"/>
      <c r="X88" t="str">
        <f t="shared" si="10"/>
        <v/>
      </c>
      <c r="Y88">
        <f t="shared" si="10"/>
        <v>0</v>
      </c>
      <c r="Z88" s="35">
        <f t="shared" si="12"/>
        <v>1245331.6155376807</v>
      </c>
      <c r="AA88" s="36">
        <f t="shared" si="13"/>
        <v>0</v>
      </c>
    </row>
    <row r="89" spans="2:27">
      <c r="B89" s="29">
        <v>81</v>
      </c>
      <c r="C89" s="107">
        <f t="shared" si="8"/>
        <v>1288918.2220814996</v>
      </c>
      <c r="D89" s="107"/>
      <c r="E89" s="29"/>
      <c r="F89" s="8">
        <v>43620</v>
      </c>
      <c r="G89" s="55">
        <v>0.83333333333333337</v>
      </c>
      <c r="H89" s="54" t="s">
        <v>4</v>
      </c>
      <c r="I89" s="108">
        <v>83.91</v>
      </c>
      <c r="J89" s="108"/>
      <c r="K89" s="29">
        <v>20</v>
      </c>
      <c r="L89" s="109">
        <f t="shared" si="9"/>
        <v>38667.546662444991</v>
      </c>
      <c r="M89" s="110"/>
      <c r="N89" s="6">
        <f>IF(K89="","",(L89/K89)/LOOKUP(RIGHT($D$2,3),定数!$A$6:$A$13,定数!$B$6:$B$13))</f>
        <v>19.333773331222496</v>
      </c>
      <c r="O89" s="29"/>
      <c r="P89" s="8">
        <v>43621</v>
      </c>
      <c r="Q89" s="55">
        <v>8.3333333333333329E-2</v>
      </c>
      <c r="R89" s="108">
        <v>84.15</v>
      </c>
      <c r="S89" s="108"/>
      <c r="T89" s="111">
        <f>IF(R89="","",V89*N89*LOOKUP(RIGHT($D$2,3),定数!$A$6:$A$13,定数!$B$6:$B$13))</f>
        <v>46401.055994935748</v>
      </c>
      <c r="U89" s="111"/>
      <c r="V89" s="112">
        <f t="shared" si="11"/>
        <v>24.000000000000909</v>
      </c>
      <c r="W89" s="112"/>
      <c r="X89" t="str">
        <f t="shared" si="10"/>
        <v/>
      </c>
      <c r="Y89">
        <f t="shared" si="10"/>
        <v>0</v>
      </c>
      <c r="Z89" s="35">
        <f t="shared" si="12"/>
        <v>1288918.2220814996</v>
      </c>
      <c r="AA89" s="36">
        <f t="shared" si="13"/>
        <v>0</v>
      </c>
    </row>
    <row r="90" spans="2:27">
      <c r="B90" s="29">
        <v>82</v>
      </c>
      <c r="C90" s="107">
        <f t="shared" si="8"/>
        <v>1335319.2780764354</v>
      </c>
      <c r="D90" s="107"/>
      <c r="E90" s="29"/>
      <c r="F90" s="8">
        <v>43624</v>
      </c>
      <c r="G90" s="55">
        <v>0.29166666666666669</v>
      </c>
      <c r="H90" s="54" t="s">
        <v>3</v>
      </c>
      <c r="I90" s="108">
        <v>83.4</v>
      </c>
      <c r="J90" s="108"/>
      <c r="K90" s="29">
        <v>20</v>
      </c>
      <c r="L90" s="109">
        <f t="shared" si="9"/>
        <v>40059.578342293062</v>
      </c>
      <c r="M90" s="110"/>
      <c r="N90" s="6">
        <f>IF(K90="","",(L90/K90)/LOOKUP(RIGHT($D$2,3),定数!$A$6:$A$13,定数!$B$6:$B$13))</f>
        <v>20.029789171146533</v>
      </c>
      <c r="O90" s="29"/>
      <c r="P90" s="8">
        <v>43624</v>
      </c>
      <c r="Q90" s="55">
        <v>0.375</v>
      </c>
      <c r="R90" s="108">
        <v>83.06</v>
      </c>
      <c r="S90" s="108"/>
      <c r="T90" s="111">
        <f>IF(R90="","",V90*N90*LOOKUP(RIGHT($D$2,3),定数!$A$6:$A$13,定数!$B$6:$B$13))</f>
        <v>68101.283181898893</v>
      </c>
      <c r="U90" s="111"/>
      <c r="V90" s="112">
        <f t="shared" si="11"/>
        <v>34.000000000000341</v>
      </c>
      <c r="W90" s="112"/>
      <c r="X90" t="str">
        <f t="shared" si="10"/>
        <v/>
      </c>
      <c r="Y90">
        <f t="shared" si="10"/>
        <v>0</v>
      </c>
      <c r="Z90" s="35">
        <f t="shared" si="12"/>
        <v>1335319.2780764354</v>
      </c>
      <c r="AA90" s="36">
        <f t="shared" si="13"/>
        <v>0</v>
      </c>
    </row>
    <row r="91" spans="2:27">
      <c r="B91" s="29">
        <v>83</v>
      </c>
      <c r="C91" s="107">
        <f t="shared" si="8"/>
        <v>1403420.5612583344</v>
      </c>
      <c r="D91" s="107"/>
      <c r="E91" s="29"/>
      <c r="F91" s="8">
        <v>43630</v>
      </c>
      <c r="G91" s="55">
        <v>0.25</v>
      </c>
      <c r="H91" s="54" t="s">
        <v>3</v>
      </c>
      <c r="I91" s="108">
        <v>83.28</v>
      </c>
      <c r="J91" s="108"/>
      <c r="K91" s="29">
        <v>33</v>
      </c>
      <c r="L91" s="109">
        <f t="shared" si="9"/>
        <v>42102.616837750029</v>
      </c>
      <c r="M91" s="110"/>
      <c r="N91" s="6">
        <f>IF(K91="","",(L91/K91)/LOOKUP(RIGHT($D$2,3),定数!$A$6:$A$13,定数!$B$6:$B$13))</f>
        <v>12.758368738712129</v>
      </c>
      <c r="O91" s="29"/>
      <c r="P91" s="8">
        <v>43630</v>
      </c>
      <c r="Q91" s="55">
        <v>0.79166666666666663</v>
      </c>
      <c r="R91" s="108">
        <v>82.9</v>
      </c>
      <c r="S91" s="108"/>
      <c r="T91" s="111">
        <f>IF(R91="","",V91*N91*LOOKUP(RIGHT($D$2,3),定数!$A$6:$A$13,定数!$B$6:$B$13))</f>
        <v>48481.801207105505</v>
      </c>
      <c r="U91" s="111"/>
      <c r="V91" s="112">
        <f t="shared" si="11"/>
        <v>37.999999999999545</v>
      </c>
      <c r="W91" s="112"/>
      <c r="X91" t="str">
        <f t="shared" ref="X91:Y106" si="14">IF(U91&lt;&gt;"",IF(U91&lt;0,1+X90,0),"")</f>
        <v/>
      </c>
      <c r="Y91">
        <f t="shared" si="14"/>
        <v>0</v>
      </c>
      <c r="Z91" s="35">
        <f t="shared" si="12"/>
        <v>1403420.5612583344</v>
      </c>
      <c r="AA91" s="36">
        <f t="shared" si="13"/>
        <v>0</v>
      </c>
    </row>
    <row r="92" spans="2:27">
      <c r="B92" s="29">
        <v>84</v>
      </c>
      <c r="C92" s="107">
        <f t="shared" si="8"/>
        <v>1451902.3624654398</v>
      </c>
      <c r="D92" s="107"/>
      <c r="E92" s="29"/>
      <c r="F92" s="8">
        <v>43635</v>
      </c>
      <c r="G92" s="55">
        <v>0.58333333333333337</v>
      </c>
      <c r="H92" s="54" t="s">
        <v>3</v>
      </c>
      <c r="I92" s="108">
        <v>80.819999999999993</v>
      </c>
      <c r="J92" s="108"/>
      <c r="K92" s="29">
        <v>25</v>
      </c>
      <c r="L92" s="109">
        <f t="shared" si="9"/>
        <v>43557.070873963195</v>
      </c>
      <c r="M92" s="110"/>
      <c r="N92" s="6">
        <f>IF(K92="","",(L92/K92)/LOOKUP(RIGHT($D$2,3),定数!$A$6:$A$13,定数!$B$6:$B$13))</f>
        <v>17.422828349585281</v>
      </c>
      <c r="O92" s="29"/>
      <c r="P92" s="8">
        <v>43635</v>
      </c>
      <c r="Q92" s="55">
        <v>0.75</v>
      </c>
      <c r="R92" s="108">
        <v>81.069999999999993</v>
      </c>
      <c r="S92" s="108"/>
      <c r="T92" s="111">
        <f>IF(R92="","",V92*N92*LOOKUP(RIGHT($D$2,3),定数!$A$6:$A$13,定数!$B$6:$B$13))</f>
        <v>-43557.070873963203</v>
      </c>
      <c r="U92" s="111"/>
      <c r="V92" s="112">
        <f t="shared" si="11"/>
        <v>-25</v>
      </c>
      <c r="W92" s="112"/>
      <c r="X92" t="str">
        <f t="shared" si="14"/>
        <v/>
      </c>
      <c r="Y92">
        <f t="shared" si="14"/>
        <v>1</v>
      </c>
      <c r="Z92" s="35">
        <f t="shared" si="12"/>
        <v>1451902.3624654398</v>
      </c>
      <c r="AA92" s="36">
        <f t="shared" si="13"/>
        <v>0</v>
      </c>
    </row>
    <row r="93" spans="2:27">
      <c r="B93" s="29">
        <v>85</v>
      </c>
      <c r="C93" s="107">
        <f t="shared" si="8"/>
        <v>1408345.2915914766</v>
      </c>
      <c r="D93" s="107"/>
      <c r="E93" s="29"/>
      <c r="F93" s="8">
        <v>43655</v>
      </c>
      <c r="G93" s="55">
        <v>0.125</v>
      </c>
      <c r="H93" s="54" t="s">
        <v>4</v>
      </c>
      <c r="I93" s="108">
        <v>82.15</v>
      </c>
      <c r="J93" s="108"/>
      <c r="K93" s="29">
        <v>14</v>
      </c>
      <c r="L93" s="109">
        <f t="shared" si="9"/>
        <v>42250.3587477443</v>
      </c>
      <c r="M93" s="110"/>
      <c r="N93" s="6">
        <f>IF(K93="","",(L93/K93)/LOOKUP(RIGHT($D$2,3),定数!$A$6:$A$13,定数!$B$6:$B$13))</f>
        <v>30.178827676960214</v>
      </c>
      <c r="O93" s="29"/>
      <c r="P93" s="8">
        <v>43655</v>
      </c>
      <c r="Q93" s="55">
        <v>0.16666666666666666</v>
      </c>
      <c r="R93" s="108">
        <v>82.29</v>
      </c>
      <c r="S93" s="108"/>
      <c r="T93" s="111">
        <f>IF(R93="","",V93*N93*LOOKUP(RIGHT($D$2,3),定数!$A$6:$A$13,定数!$B$6:$B$13))</f>
        <v>42250.358747744474</v>
      </c>
      <c r="U93" s="111"/>
      <c r="V93" s="112">
        <f t="shared" si="11"/>
        <v>14.000000000000057</v>
      </c>
      <c r="W93" s="112"/>
      <c r="X93" t="str">
        <f t="shared" si="14"/>
        <v/>
      </c>
      <c r="Y93">
        <f t="shared" si="14"/>
        <v>0</v>
      </c>
      <c r="Z93" s="35">
        <f t="shared" si="12"/>
        <v>1451902.3624654398</v>
      </c>
      <c r="AA93" s="36">
        <f t="shared" si="13"/>
        <v>3.0000000000000027E-2</v>
      </c>
    </row>
    <row r="94" spans="2:27">
      <c r="B94" s="29">
        <v>86</v>
      </c>
      <c r="C94" s="107">
        <f t="shared" si="8"/>
        <v>1450595.6503392211</v>
      </c>
      <c r="D94" s="107"/>
      <c r="E94" s="29"/>
      <c r="F94" s="8">
        <v>43658</v>
      </c>
      <c r="G94" s="55">
        <v>0.95833333333333337</v>
      </c>
      <c r="H94" s="54" t="s">
        <v>4</v>
      </c>
      <c r="I94" s="108">
        <v>83.35</v>
      </c>
      <c r="J94" s="108"/>
      <c r="K94" s="29">
        <v>11</v>
      </c>
      <c r="L94" s="109">
        <f t="shared" si="9"/>
        <v>43517.869510176635</v>
      </c>
      <c r="M94" s="110"/>
      <c r="N94" s="6">
        <f>IF(K94="","",(L94/K94)/LOOKUP(RIGHT($D$2,3),定数!$A$6:$A$13,定数!$B$6:$B$13))</f>
        <v>39.561699554706031</v>
      </c>
      <c r="O94" s="29"/>
      <c r="P94" s="8">
        <v>43659</v>
      </c>
      <c r="Q94" s="55">
        <v>0.125</v>
      </c>
      <c r="R94" s="108">
        <v>83.54</v>
      </c>
      <c r="S94" s="108"/>
      <c r="T94" s="111">
        <f>IF(R94="","",V94*N94*LOOKUP(RIGHT($D$2,3),定数!$A$6:$A$13,定数!$B$6:$B$13))</f>
        <v>75167.229153946188</v>
      </c>
      <c r="U94" s="111"/>
      <c r="V94" s="112">
        <f t="shared" si="11"/>
        <v>19.000000000001194</v>
      </c>
      <c r="W94" s="112"/>
      <c r="X94" t="str">
        <f t="shared" si="14"/>
        <v/>
      </c>
      <c r="Y94">
        <f t="shared" si="14"/>
        <v>0</v>
      </c>
      <c r="Z94" s="35">
        <f t="shared" si="12"/>
        <v>1451902.3624654398</v>
      </c>
      <c r="AA94" s="36">
        <f t="shared" si="13"/>
        <v>8.9999999999990088E-4</v>
      </c>
    </row>
    <row r="95" spans="2:27">
      <c r="B95" s="29">
        <v>87</v>
      </c>
      <c r="C95" s="107">
        <f t="shared" si="8"/>
        <v>1525762.8794931674</v>
      </c>
      <c r="D95" s="107"/>
      <c r="E95" s="29"/>
      <c r="F95" s="8">
        <v>43662</v>
      </c>
      <c r="G95" s="55">
        <v>0.33333333333333331</v>
      </c>
      <c r="H95" s="54" t="s">
        <v>4</v>
      </c>
      <c r="I95" s="108">
        <v>83.56</v>
      </c>
      <c r="J95" s="108"/>
      <c r="K95" s="29">
        <v>25</v>
      </c>
      <c r="L95" s="109">
        <f t="shared" si="9"/>
        <v>45772.88638479502</v>
      </c>
      <c r="M95" s="110"/>
      <c r="N95" s="6">
        <f>IF(K95="","",(L95/K95)/LOOKUP(RIGHT($D$2,3),定数!$A$6:$A$13,定数!$B$6:$B$13))</f>
        <v>18.30915455391801</v>
      </c>
      <c r="O95" s="29"/>
      <c r="P95" s="8">
        <v>43662</v>
      </c>
      <c r="Q95" s="55">
        <v>0.75</v>
      </c>
      <c r="R95" s="108">
        <v>83.31</v>
      </c>
      <c r="S95" s="108"/>
      <c r="T95" s="111">
        <f>IF(R95="","",V95*N95*LOOKUP(RIGHT($D$2,3),定数!$A$6:$A$13,定数!$B$6:$B$13))</f>
        <v>-45772.886384795027</v>
      </c>
      <c r="U95" s="111"/>
      <c r="V95" s="112">
        <f t="shared" si="11"/>
        <v>-25</v>
      </c>
      <c r="W95" s="112"/>
      <c r="X95" t="str">
        <f t="shared" si="14"/>
        <v/>
      </c>
      <c r="Y95">
        <f t="shared" si="14"/>
        <v>1</v>
      </c>
      <c r="Z95" s="35">
        <f t="shared" si="12"/>
        <v>1525762.8794931674</v>
      </c>
      <c r="AA95" s="36">
        <f t="shared" si="13"/>
        <v>0</v>
      </c>
    </row>
    <row r="96" spans="2:27">
      <c r="B96" s="29">
        <v>88</v>
      </c>
      <c r="C96" s="107">
        <f t="shared" si="8"/>
        <v>1479989.9931083724</v>
      </c>
      <c r="D96" s="107"/>
      <c r="E96" s="29"/>
      <c r="F96" s="8">
        <v>43671</v>
      </c>
      <c r="G96" s="55">
        <v>4.1666666666666664E-2</v>
      </c>
      <c r="H96" s="54" t="s">
        <v>4</v>
      </c>
      <c r="I96" s="108">
        <v>82.57</v>
      </c>
      <c r="J96" s="108"/>
      <c r="K96" s="29">
        <v>17</v>
      </c>
      <c r="L96" s="109">
        <f t="shared" si="9"/>
        <v>44399.699793251173</v>
      </c>
      <c r="M96" s="110"/>
      <c r="N96" s="6">
        <f>IF(K96="","",(L96/K96)/LOOKUP(RIGHT($D$2,3),定数!$A$6:$A$13,定数!$B$6:$B$13))</f>
        <v>26.117470466618339</v>
      </c>
      <c r="O96" s="29"/>
      <c r="P96" s="8">
        <v>43671</v>
      </c>
      <c r="Q96" s="55">
        <v>0.16666666666666666</v>
      </c>
      <c r="R96" s="108">
        <v>82.76</v>
      </c>
      <c r="S96" s="108"/>
      <c r="T96" s="111">
        <f>IF(R96="","",V96*N96*LOOKUP(RIGHT($D$2,3),定数!$A$6:$A$13,定数!$B$6:$B$13))</f>
        <v>49623.193886577959</v>
      </c>
      <c r="U96" s="111"/>
      <c r="V96" s="112">
        <f t="shared" si="11"/>
        <v>19.000000000001194</v>
      </c>
      <c r="W96" s="112"/>
      <c r="X96" t="str">
        <f t="shared" si="14"/>
        <v/>
      </c>
      <c r="Y96">
        <f t="shared" si="14"/>
        <v>0</v>
      </c>
      <c r="Z96" s="35">
        <f t="shared" si="12"/>
        <v>1525762.8794931674</v>
      </c>
      <c r="AA96" s="36">
        <f t="shared" si="13"/>
        <v>2.9999999999999916E-2</v>
      </c>
    </row>
    <row r="97" spans="2:27">
      <c r="B97" s="29">
        <v>89</v>
      </c>
      <c r="C97" s="107">
        <f t="shared" si="8"/>
        <v>1529613.1869949503</v>
      </c>
      <c r="D97" s="107"/>
      <c r="E97" s="29"/>
      <c r="F97" s="8">
        <v>43677</v>
      </c>
      <c r="G97" s="55">
        <v>0.33333333333333331</v>
      </c>
      <c r="H97" s="54" t="s">
        <v>4</v>
      </c>
      <c r="I97" s="108">
        <v>82.64</v>
      </c>
      <c r="J97" s="108"/>
      <c r="K97" s="29">
        <v>39</v>
      </c>
      <c r="L97" s="109">
        <f t="shared" si="9"/>
        <v>45888.395609848507</v>
      </c>
      <c r="M97" s="110"/>
      <c r="N97" s="6">
        <f>IF(K97="","",(L97/K97)/LOOKUP(RIGHT($D$2,3),定数!$A$6:$A$13,定数!$B$6:$B$13))</f>
        <v>11.766255284576541</v>
      </c>
      <c r="O97" s="29"/>
      <c r="P97" s="8">
        <v>43677</v>
      </c>
      <c r="Q97" s="55">
        <v>0.66666666666666663</v>
      </c>
      <c r="R97" s="108">
        <v>83.17</v>
      </c>
      <c r="S97" s="108"/>
      <c r="T97" s="111">
        <f>IF(R97="","",V97*N97*LOOKUP(RIGHT($D$2,3),定数!$A$6:$A$13,定数!$B$6:$B$13))</f>
        <v>62361.153008255802</v>
      </c>
      <c r="U97" s="111"/>
      <c r="V97" s="112">
        <f t="shared" si="11"/>
        <v>53.000000000000114</v>
      </c>
      <c r="W97" s="112"/>
      <c r="X97" t="str">
        <f t="shared" si="14"/>
        <v/>
      </c>
      <c r="Y97">
        <f t="shared" si="14"/>
        <v>0</v>
      </c>
      <c r="Z97" s="35">
        <f t="shared" si="12"/>
        <v>1529613.1869949503</v>
      </c>
      <c r="AA97" s="36">
        <f t="shared" si="13"/>
        <v>0</v>
      </c>
    </row>
    <row r="98" spans="2:27">
      <c r="B98" s="29">
        <v>90</v>
      </c>
      <c r="C98" s="107">
        <f t="shared" si="8"/>
        <v>1591974.3400032062</v>
      </c>
      <c r="D98" s="107"/>
      <c r="E98" s="29"/>
      <c r="F98" s="8">
        <v>43687</v>
      </c>
      <c r="G98" s="55">
        <v>0.83333333333333337</v>
      </c>
      <c r="H98" s="54" t="s">
        <v>3</v>
      </c>
      <c r="I98" s="108">
        <v>80.739999999999995</v>
      </c>
      <c r="J98" s="108"/>
      <c r="K98" s="29">
        <v>54</v>
      </c>
      <c r="L98" s="109">
        <f t="shared" si="9"/>
        <v>47759.230200096186</v>
      </c>
      <c r="M98" s="110"/>
      <c r="N98" s="6">
        <f>IF(K98="","",(L98/K98)/LOOKUP(RIGHT($D$2,3),定数!$A$6:$A$13,定数!$B$6:$B$13))</f>
        <v>8.8443018889067009</v>
      </c>
      <c r="O98" s="29"/>
      <c r="P98" s="8">
        <v>43690</v>
      </c>
      <c r="Q98" s="55">
        <v>0.16666666666666666</v>
      </c>
      <c r="R98" s="108">
        <v>80.09</v>
      </c>
      <c r="S98" s="108"/>
      <c r="T98" s="111">
        <f>IF(R98="","",V98*N98*LOOKUP(RIGHT($D$2,3),定数!$A$6:$A$13,定数!$B$6:$B$13))</f>
        <v>57487.962277892802</v>
      </c>
      <c r="U98" s="111"/>
      <c r="V98" s="112">
        <f t="shared" si="11"/>
        <v>64.999999999999147</v>
      </c>
      <c r="W98" s="112"/>
      <c r="X98" t="str">
        <f t="shared" si="14"/>
        <v/>
      </c>
      <c r="Y98">
        <f t="shared" si="14"/>
        <v>0</v>
      </c>
      <c r="Z98" s="35">
        <f t="shared" si="12"/>
        <v>1591974.3400032062</v>
      </c>
      <c r="AA98" s="36">
        <f t="shared" si="13"/>
        <v>0</v>
      </c>
    </row>
    <row r="99" spans="2:27">
      <c r="B99" s="29">
        <v>91</v>
      </c>
      <c r="C99" s="107">
        <f t="shared" si="8"/>
        <v>1649462.3022810989</v>
      </c>
      <c r="D99" s="107"/>
      <c r="E99" s="29"/>
      <c r="F99" s="8">
        <v>43700</v>
      </c>
      <c r="G99" s="55">
        <v>0.45833333333333331</v>
      </c>
      <c r="H99" s="54" t="s">
        <v>3</v>
      </c>
      <c r="I99" s="108">
        <v>80.73</v>
      </c>
      <c r="J99" s="108"/>
      <c r="K99" s="29">
        <v>22</v>
      </c>
      <c r="L99" s="109">
        <f t="shared" si="9"/>
        <v>49483.869068432963</v>
      </c>
      <c r="M99" s="110"/>
      <c r="N99" s="6">
        <f>IF(K99="","",(L99/K99)/LOOKUP(RIGHT($D$2,3),定数!$A$6:$A$13,定数!$B$6:$B$13))</f>
        <v>22.492667758378619</v>
      </c>
      <c r="O99" s="29"/>
      <c r="P99" s="8">
        <v>43700</v>
      </c>
      <c r="Q99" s="55">
        <v>0.75</v>
      </c>
      <c r="R99" s="108">
        <v>80.95</v>
      </c>
      <c r="S99" s="108"/>
      <c r="T99" s="111">
        <f>IF(R99="","",V99*N99*LOOKUP(RIGHT($D$2,3),定数!$A$6:$A$13,定数!$B$6:$B$13))</f>
        <v>-49483.869068432701</v>
      </c>
      <c r="U99" s="111"/>
      <c r="V99" s="112">
        <f t="shared" si="11"/>
        <v>-21.999999999999886</v>
      </c>
      <c r="W99" s="112"/>
      <c r="X99" t="str">
        <f t="shared" si="14"/>
        <v/>
      </c>
      <c r="Y99">
        <f t="shared" si="14"/>
        <v>1</v>
      </c>
      <c r="Z99" s="35">
        <f t="shared" si="12"/>
        <v>1649462.3022810989</v>
      </c>
      <c r="AA99" s="36">
        <f t="shared" si="13"/>
        <v>0</v>
      </c>
    </row>
    <row r="100" spans="2:27">
      <c r="B100" s="29">
        <v>92</v>
      </c>
      <c r="C100" s="107">
        <f t="shared" si="8"/>
        <v>1599978.4332126663</v>
      </c>
      <c r="D100" s="107"/>
      <c r="E100" s="29"/>
      <c r="F100" s="8">
        <v>43707</v>
      </c>
      <c r="G100" s="55">
        <v>0.625</v>
      </c>
      <c r="H100" s="54" t="s">
        <v>3</v>
      </c>
      <c r="I100" s="108">
        <v>81.28</v>
      </c>
      <c r="J100" s="108"/>
      <c r="K100" s="29">
        <v>23</v>
      </c>
      <c r="L100" s="109">
        <f t="shared" si="9"/>
        <v>47999.352996379988</v>
      </c>
      <c r="M100" s="110"/>
      <c r="N100" s="6">
        <f>IF(K100="","",(L100/K100)/LOOKUP(RIGHT($D$2,3),定数!$A$6:$A$13,定数!$B$6:$B$13))</f>
        <v>20.869283911469562</v>
      </c>
      <c r="O100" s="29"/>
      <c r="P100" s="8">
        <v>43707</v>
      </c>
      <c r="Q100" s="55">
        <v>0.75</v>
      </c>
      <c r="R100" s="108">
        <v>81.02</v>
      </c>
      <c r="S100" s="108"/>
      <c r="T100" s="111">
        <f>IF(R100="","",V100*N100*LOOKUP(RIGHT($D$2,3),定数!$A$6:$A$13,定数!$B$6:$B$13))</f>
        <v>54260.138169821927</v>
      </c>
      <c r="U100" s="111"/>
      <c r="V100" s="112">
        <f t="shared" si="11"/>
        <v>26.000000000000512</v>
      </c>
      <c r="W100" s="112"/>
      <c r="X100" t="str">
        <f t="shared" si="14"/>
        <v/>
      </c>
      <c r="Y100">
        <f t="shared" si="14"/>
        <v>0</v>
      </c>
      <c r="Z100" s="35">
        <f t="shared" si="12"/>
        <v>1649462.3022810989</v>
      </c>
      <c r="AA100" s="36">
        <f t="shared" si="13"/>
        <v>2.9999999999999805E-2</v>
      </c>
    </row>
    <row r="101" spans="2:27">
      <c r="B101" s="29">
        <v>93</v>
      </c>
      <c r="C101" s="107">
        <f t="shared" si="8"/>
        <v>1654238.5713824881</v>
      </c>
      <c r="D101" s="107"/>
      <c r="E101" s="29"/>
      <c r="F101" s="8">
        <v>43708</v>
      </c>
      <c r="G101" s="55">
        <v>0.79166666666666663</v>
      </c>
      <c r="H101" s="54" t="s">
        <v>3</v>
      </c>
      <c r="I101" s="108">
        <v>79.72</v>
      </c>
      <c r="J101" s="108"/>
      <c r="K101" s="29">
        <v>51</v>
      </c>
      <c r="L101" s="109">
        <f t="shared" si="9"/>
        <v>49627.157141474643</v>
      </c>
      <c r="M101" s="110"/>
      <c r="N101" s="6">
        <f>IF(K101="","",(L101/K101)/LOOKUP(RIGHT($D$2,3),定数!$A$6:$A$13,定数!$B$6:$B$13))</f>
        <v>9.7308151257793423</v>
      </c>
      <c r="O101" s="29"/>
      <c r="P101" s="8">
        <v>43711</v>
      </c>
      <c r="Q101" s="55">
        <v>0.625</v>
      </c>
      <c r="R101" s="108">
        <v>80.23</v>
      </c>
      <c r="S101" s="108"/>
      <c r="T101" s="111">
        <f>IF(R101="","",V101*N101*LOOKUP(RIGHT($D$2,3),定数!$A$6:$A$13,定数!$B$6:$B$13))</f>
        <v>-49627.157141475138</v>
      </c>
      <c r="U101" s="111"/>
      <c r="V101" s="112">
        <f t="shared" si="11"/>
        <v>-51.000000000000512</v>
      </c>
      <c r="W101" s="112"/>
      <c r="X101" t="str">
        <f t="shared" si="14"/>
        <v/>
      </c>
      <c r="Y101">
        <f t="shared" si="14"/>
        <v>1</v>
      </c>
      <c r="Z101" s="35">
        <f t="shared" si="12"/>
        <v>1654238.5713824881</v>
      </c>
      <c r="AA101" s="36">
        <f t="shared" si="13"/>
        <v>0</v>
      </c>
    </row>
    <row r="102" spans="2:27">
      <c r="B102" s="29">
        <v>94</v>
      </c>
      <c r="C102" s="107">
        <f t="shared" si="8"/>
        <v>1604611.4142410129</v>
      </c>
      <c r="D102" s="107"/>
      <c r="E102" s="29"/>
      <c r="F102" s="8">
        <v>43715</v>
      </c>
      <c r="G102" s="55">
        <v>8.3333333333333329E-2</v>
      </c>
      <c r="H102" s="54" t="s">
        <v>3</v>
      </c>
      <c r="I102" s="108">
        <v>79.56</v>
      </c>
      <c r="J102" s="108"/>
      <c r="K102" s="29">
        <v>34</v>
      </c>
      <c r="L102" s="109">
        <f t="shared" si="9"/>
        <v>48138.342427230382</v>
      </c>
      <c r="M102" s="110"/>
      <c r="N102" s="6">
        <f>IF(K102="","",(L102/K102)/LOOKUP(RIGHT($D$2,3),定数!$A$6:$A$13,定数!$B$6:$B$13))</f>
        <v>14.158336008008938</v>
      </c>
      <c r="O102" s="29"/>
      <c r="P102" s="8">
        <v>43715</v>
      </c>
      <c r="Q102" s="55">
        <v>0.25</v>
      </c>
      <c r="R102" s="108">
        <v>79.13</v>
      </c>
      <c r="S102" s="108"/>
      <c r="T102" s="111">
        <f>IF(R102="","",V102*N102*LOOKUP(RIGHT($D$2,3),定数!$A$6:$A$13,定数!$B$6:$B$13))</f>
        <v>60880.844834439406</v>
      </c>
      <c r="U102" s="111"/>
      <c r="V102" s="112">
        <f t="shared" si="11"/>
        <v>43.000000000000682</v>
      </c>
      <c r="W102" s="112"/>
      <c r="X102" t="str">
        <f t="shared" si="14"/>
        <v/>
      </c>
      <c r="Y102">
        <f t="shared" si="14"/>
        <v>0</v>
      </c>
      <c r="Z102" s="35">
        <f t="shared" si="12"/>
        <v>1654238.5713824881</v>
      </c>
      <c r="AA102" s="36">
        <f t="shared" si="13"/>
        <v>3.000000000000036E-2</v>
      </c>
    </row>
    <row r="103" spans="2:27">
      <c r="B103" s="29">
        <v>95</v>
      </c>
      <c r="C103" s="107">
        <f t="shared" si="8"/>
        <v>1665492.2590754523</v>
      </c>
      <c r="D103" s="107"/>
      <c r="E103" s="29"/>
      <c r="F103" s="8">
        <v>43721</v>
      </c>
      <c r="G103" s="55">
        <v>0.16666666666666666</v>
      </c>
      <c r="H103" s="54" t="s">
        <v>4</v>
      </c>
      <c r="I103" s="108">
        <v>79.95</v>
      </c>
      <c r="J103" s="108"/>
      <c r="K103" s="29">
        <v>26</v>
      </c>
      <c r="L103" s="109">
        <f t="shared" si="9"/>
        <v>49964.767772263571</v>
      </c>
      <c r="M103" s="110"/>
      <c r="N103" s="6">
        <f>IF(K103="","",(L103/K103)/LOOKUP(RIGHT($D$2,3),定数!$A$6:$A$13,定数!$B$6:$B$13))</f>
        <v>19.217218373947528</v>
      </c>
      <c r="O103" s="29"/>
      <c r="P103" s="8">
        <v>43721</v>
      </c>
      <c r="Q103" s="55">
        <v>0.58333333333333337</v>
      </c>
      <c r="R103" s="108">
        <v>80.239999999999995</v>
      </c>
      <c r="S103" s="108"/>
      <c r="T103" s="111">
        <f>IF(R103="","",V103*N103*LOOKUP(RIGHT($D$2,3),定数!$A$6:$A$13,定数!$B$6:$B$13))</f>
        <v>55729.933284446306</v>
      </c>
      <c r="U103" s="111"/>
      <c r="V103" s="112">
        <f t="shared" si="11"/>
        <v>28.999999999999204</v>
      </c>
      <c r="W103" s="112"/>
      <c r="X103" t="str">
        <f t="shared" si="14"/>
        <v/>
      </c>
      <c r="Y103">
        <f t="shared" si="14"/>
        <v>0</v>
      </c>
      <c r="Z103" s="35">
        <f t="shared" si="12"/>
        <v>1665492.2590754523</v>
      </c>
      <c r="AA103" s="36">
        <f t="shared" si="13"/>
        <v>0</v>
      </c>
    </row>
    <row r="104" spans="2:27">
      <c r="B104" s="29">
        <v>96</v>
      </c>
      <c r="C104" s="107">
        <f t="shared" si="8"/>
        <v>1721222.1923598987</v>
      </c>
      <c r="D104" s="107"/>
      <c r="E104" s="29"/>
      <c r="F104" s="8">
        <v>43727</v>
      </c>
      <c r="G104" s="55">
        <v>0.70833333333333337</v>
      </c>
      <c r="H104" s="54" t="s">
        <v>4</v>
      </c>
      <c r="I104" s="108">
        <v>81.52</v>
      </c>
      <c r="J104" s="108"/>
      <c r="K104" s="29">
        <v>27</v>
      </c>
      <c r="L104" s="109">
        <f t="shared" si="9"/>
        <v>51636.665770796957</v>
      </c>
      <c r="M104" s="110"/>
      <c r="N104" s="6">
        <f>IF(K104="","",(L104/K104)/LOOKUP(RIGHT($D$2,3),定数!$A$6:$A$13,定数!$B$6:$B$13))</f>
        <v>19.124691026221097</v>
      </c>
      <c r="O104" s="29"/>
      <c r="P104" s="8">
        <v>43728</v>
      </c>
      <c r="Q104" s="55">
        <v>0.75</v>
      </c>
      <c r="R104" s="108">
        <v>81.83</v>
      </c>
      <c r="S104" s="108"/>
      <c r="T104" s="111">
        <f>IF(R104="","",V104*N104*LOOKUP(RIGHT($D$2,3),定数!$A$6:$A$13,定数!$B$6:$B$13))</f>
        <v>59286.542181285833</v>
      </c>
      <c r="U104" s="111"/>
      <c r="V104" s="112">
        <f t="shared" si="11"/>
        <v>31.000000000000227</v>
      </c>
      <c r="W104" s="112"/>
      <c r="X104" t="str">
        <f t="shared" si="14"/>
        <v/>
      </c>
      <c r="Y104">
        <f t="shared" si="14"/>
        <v>0</v>
      </c>
      <c r="Z104" s="35">
        <f t="shared" si="12"/>
        <v>1721222.1923598987</v>
      </c>
      <c r="AA104" s="36">
        <f t="shared" si="13"/>
        <v>0</v>
      </c>
    </row>
    <row r="105" spans="2:27">
      <c r="B105" s="29">
        <v>97</v>
      </c>
      <c r="C105" s="107">
        <f t="shared" si="8"/>
        <v>1780508.7345411845</v>
      </c>
      <c r="D105" s="107"/>
      <c r="E105" s="29"/>
      <c r="F105" s="8">
        <v>43729</v>
      </c>
      <c r="G105" s="55">
        <v>0.25</v>
      </c>
      <c r="H105" s="54" t="s">
        <v>4</v>
      </c>
      <c r="I105" s="108">
        <v>82.19</v>
      </c>
      <c r="J105" s="108"/>
      <c r="K105" s="29">
        <v>28</v>
      </c>
      <c r="L105" s="109">
        <f t="shared" si="9"/>
        <v>53415.26203623553</v>
      </c>
      <c r="M105" s="110"/>
      <c r="N105" s="6">
        <f>IF(K105="","",(L105/K105)/LOOKUP(RIGHT($D$2,3),定数!$A$6:$A$13,定数!$B$6:$B$13))</f>
        <v>19.076879298655548</v>
      </c>
      <c r="O105" s="29"/>
      <c r="P105" s="8">
        <v>43729</v>
      </c>
      <c r="Q105" s="55">
        <v>0.66666666666666663</v>
      </c>
      <c r="R105" s="108">
        <v>81.91</v>
      </c>
      <c r="S105" s="108"/>
      <c r="T105" s="111">
        <f>IF(R105="","",V105*N105*LOOKUP(RIGHT($D$2,3),定数!$A$6:$A$13,定数!$B$6:$B$13))</f>
        <v>-53415.262036235756</v>
      </c>
      <c r="U105" s="111"/>
      <c r="V105" s="112">
        <f t="shared" si="11"/>
        <v>-28.000000000000114</v>
      </c>
      <c r="W105" s="112"/>
      <c r="X105" t="str">
        <f t="shared" si="14"/>
        <v/>
      </c>
      <c r="Y105">
        <f t="shared" si="14"/>
        <v>1</v>
      </c>
      <c r="Z105" s="35">
        <f t="shared" si="12"/>
        <v>1780508.7345411845</v>
      </c>
      <c r="AA105" s="36">
        <f t="shared" si="13"/>
        <v>0</v>
      </c>
    </row>
    <row r="106" spans="2:27">
      <c r="B106" s="29">
        <v>98</v>
      </c>
      <c r="C106" s="107">
        <f t="shared" si="8"/>
        <v>1727093.4725049487</v>
      </c>
      <c r="D106" s="107"/>
      <c r="E106" s="29"/>
      <c r="F106" s="8">
        <v>43739</v>
      </c>
      <c r="G106" s="55">
        <v>4.1666666666666664E-2</v>
      </c>
      <c r="H106" s="54" t="s">
        <v>4</v>
      </c>
      <c r="I106" s="108">
        <v>82.21</v>
      </c>
      <c r="J106" s="108"/>
      <c r="K106" s="29">
        <v>25</v>
      </c>
      <c r="L106" s="109">
        <f t="shared" si="9"/>
        <v>51812.804175148463</v>
      </c>
      <c r="M106" s="110"/>
      <c r="N106" s="6">
        <f>IF(K106="","",(L106/K106)/LOOKUP(RIGHT($D$2,3),定数!$A$6:$A$13,定数!$B$6:$B$13))</f>
        <v>20.725121670059384</v>
      </c>
      <c r="O106" s="29"/>
      <c r="P106" s="8">
        <v>43740</v>
      </c>
      <c r="Q106" s="55">
        <v>0.33333333333333331</v>
      </c>
      <c r="R106" s="108">
        <v>81.96</v>
      </c>
      <c r="S106" s="108"/>
      <c r="T106" s="111">
        <f>IF(R106="","",V106*N106*LOOKUP(RIGHT($D$2,3),定数!$A$6:$A$13,定数!$B$6:$B$13))</f>
        <v>-51812.804175148463</v>
      </c>
      <c r="U106" s="111"/>
      <c r="V106" s="112">
        <f t="shared" si="11"/>
        <v>-25</v>
      </c>
      <c r="W106" s="112"/>
      <c r="X106" t="str">
        <f t="shared" si="14"/>
        <v/>
      </c>
      <c r="Y106">
        <f t="shared" si="14"/>
        <v>2</v>
      </c>
      <c r="Z106" s="35">
        <f t="shared" si="12"/>
        <v>1780508.7345411845</v>
      </c>
      <c r="AA106" s="36">
        <f t="shared" si="13"/>
        <v>3.0000000000000138E-2</v>
      </c>
    </row>
    <row r="107" spans="2:27">
      <c r="B107" s="29">
        <v>99</v>
      </c>
      <c r="C107" s="107">
        <f t="shared" si="8"/>
        <v>1675280.6683298002</v>
      </c>
      <c r="D107" s="107"/>
      <c r="E107" s="29"/>
      <c r="F107" s="8">
        <v>43741</v>
      </c>
      <c r="G107" s="55">
        <v>0.91666666666666663</v>
      </c>
      <c r="H107" s="54" t="s">
        <v>3</v>
      </c>
      <c r="I107" s="108">
        <v>81.38</v>
      </c>
      <c r="J107" s="108"/>
      <c r="K107" s="29">
        <v>19</v>
      </c>
      <c r="L107" s="109">
        <f t="shared" si="9"/>
        <v>50258.420049894004</v>
      </c>
      <c r="M107" s="110"/>
      <c r="N107" s="6">
        <f>IF(K107="","",(L107/K107)/LOOKUP(RIGHT($D$2,3),定数!$A$6:$A$13,定数!$B$6:$B$13))</f>
        <v>26.451800026260003</v>
      </c>
      <c r="O107" s="29"/>
      <c r="P107" s="8">
        <v>43742</v>
      </c>
      <c r="Q107" s="55">
        <v>0.16666666666666666</v>
      </c>
      <c r="R107" s="108">
        <v>81.12</v>
      </c>
      <c r="S107" s="108"/>
      <c r="T107" s="111">
        <f>IF(R107="","",V107*N107*LOOKUP(RIGHT($D$2,3),定数!$A$6:$A$13,定数!$B$6:$B$13))</f>
        <v>68774.680068273592</v>
      </c>
      <c r="U107" s="111"/>
      <c r="V107" s="112">
        <f t="shared" si="11"/>
        <v>25.999999999999091</v>
      </c>
      <c r="W107" s="112"/>
      <c r="X107" t="str">
        <f>IF(U107&lt;&gt;"",IF(U107&lt;0,1+X106,0),"")</f>
        <v/>
      </c>
      <c r="Y107">
        <f>IF(V107&lt;&gt;"",IF(V107&lt;0,1+Y106,0),"")</f>
        <v>0</v>
      </c>
      <c r="Z107" s="35">
        <f t="shared" si="12"/>
        <v>1780508.7345411845</v>
      </c>
      <c r="AA107" s="36">
        <f t="shared" si="13"/>
        <v>5.9100000000000152E-2</v>
      </c>
    </row>
    <row r="108" spans="2:27">
      <c r="B108" s="29">
        <v>100</v>
      </c>
      <c r="C108" s="107">
        <f t="shared" si="8"/>
        <v>1744055.3483980738</v>
      </c>
      <c r="D108" s="107"/>
      <c r="E108" s="29"/>
      <c r="F108" s="8">
        <v>43742</v>
      </c>
      <c r="G108" s="55">
        <v>0.625</v>
      </c>
      <c r="H108" s="54" t="s">
        <v>3</v>
      </c>
      <c r="I108" s="108">
        <v>80.81</v>
      </c>
      <c r="J108" s="108"/>
      <c r="K108" s="29">
        <v>22</v>
      </c>
      <c r="L108" s="109">
        <f t="shared" si="9"/>
        <v>52321.660451942211</v>
      </c>
      <c r="M108" s="110"/>
      <c r="N108" s="6">
        <f>IF(K108="","",(L108/K108)/LOOKUP(RIGHT($D$2,3),定数!$A$6:$A$13,定数!$B$6:$B$13))</f>
        <v>23.782572932701004</v>
      </c>
      <c r="O108" s="29"/>
      <c r="P108" s="8">
        <v>43742</v>
      </c>
      <c r="Q108" s="55">
        <v>0.79166666666666663</v>
      </c>
      <c r="R108" s="108">
        <v>80.5</v>
      </c>
      <c r="S108" s="108"/>
      <c r="T108" s="111">
        <f>IF(R108="","",V108*N108*LOOKUP(RIGHT($D$2,3),定数!$A$6:$A$13,定数!$B$6:$B$13))</f>
        <v>73725.976091373654</v>
      </c>
      <c r="U108" s="111"/>
      <c r="V108" s="112">
        <f t="shared" si="11"/>
        <v>31.000000000000227</v>
      </c>
      <c r="W108" s="112"/>
      <c r="X108" t="str">
        <f>IF(U108&lt;&gt;"",IF(U108&lt;0,1+X107,0),"")</f>
        <v/>
      </c>
      <c r="Y108">
        <f>IF(V108&lt;&gt;"",IF(V108&lt;0,1+Y107,0),"")</f>
        <v>0</v>
      </c>
      <c r="Z108" s="35">
        <f t="shared" si="12"/>
        <v>1780508.7345411845</v>
      </c>
      <c r="AA108" s="36">
        <f t="shared" si="13"/>
        <v>2.0473578947369897E-2</v>
      </c>
    </row>
    <row r="109" spans="2:2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mergeCells count="636">
    <mergeCell ref="C107:D107"/>
    <mergeCell ref="I107:J107"/>
    <mergeCell ref="L107:M107"/>
    <mergeCell ref="R107:S107"/>
    <mergeCell ref="T107:U107"/>
    <mergeCell ref="V107:W107"/>
    <mergeCell ref="C108:D108"/>
    <mergeCell ref="I108:J108"/>
    <mergeCell ref="L108:M108"/>
    <mergeCell ref="R108:S108"/>
    <mergeCell ref="T108:U108"/>
    <mergeCell ref="V108:W108"/>
    <mergeCell ref="C105:D105"/>
    <mergeCell ref="I105:J105"/>
    <mergeCell ref="L105:M105"/>
    <mergeCell ref="R105:S105"/>
    <mergeCell ref="T105:U105"/>
    <mergeCell ref="V105:W105"/>
    <mergeCell ref="C106:D106"/>
    <mergeCell ref="I106:J106"/>
    <mergeCell ref="L106:M106"/>
    <mergeCell ref="R106:S106"/>
    <mergeCell ref="T106:U106"/>
    <mergeCell ref="V106:W106"/>
    <mergeCell ref="C103:D103"/>
    <mergeCell ref="I103:J103"/>
    <mergeCell ref="L103:M103"/>
    <mergeCell ref="R103:S103"/>
    <mergeCell ref="T103:U103"/>
    <mergeCell ref="V103:W103"/>
    <mergeCell ref="C104:D104"/>
    <mergeCell ref="I104:J104"/>
    <mergeCell ref="L104:M104"/>
    <mergeCell ref="R104:S104"/>
    <mergeCell ref="T104:U104"/>
    <mergeCell ref="V104:W104"/>
    <mergeCell ref="C101:D101"/>
    <mergeCell ref="I101:J101"/>
    <mergeCell ref="L101:M101"/>
    <mergeCell ref="R101:S101"/>
    <mergeCell ref="T101:U101"/>
    <mergeCell ref="V101:W101"/>
    <mergeCell ref="C102:D102"/>
    <mergeCell ref="I102:J102"/>
    <mergeCell ref="L102:M102"/>
    <mergeCell ref="R102:S102"/>
    <mergeCell ref="T102:U102"/>
    <mergeCell ref="V102:W102"/>
    <mergeCell ref="C99:D99"/>
    <mergeCell ref="I99:J99"/>
    <mergeCell ref="L99:M99"/>
    <mergeCell ref="R99:S99"/>
    <mergeCell ref="T99:U99"/>
    <mergeCell ref="V99:W99"/>
    <mergeCell ref="C100:D100"/>
    <mergeCell ref="I100:J100"/>
    <mergeCell ref="L100:M100"/>
    <mergeCell ref="R100:S100"/>
    <mergeCell ref="T100:U100"/>
    <mergeCell ref="V100:W100"/>
    <mergeCell ref="C97:D97"/>
    <mergeCell ref="I97:J97"/>
    <mergeCell ref="L97:M97"/>
    <mergeCell ref="R97:S97"/>
    <mergeCell ref="T97:U97"/>
    <mergeCell ref="V97:W97"/>
    <mergeCell ref="C98:D98"/>
    <mergeCell ref="I98:J98"/>
    <mergeCell ref="L98:M98"/>
    <mergeCell ref="R98:S98"/>
    <mergeCell ref="T98:U98"/>
    <mergeCell ref="V98:W98"/>
    <mergeCell ref="C95:D95"/>
    <mergeCell ref="I95:J95"/>
    <mergeCell ref="L95:M95"/>
    <mergeCell ref="R95:S95"/>
    <mergeCell ref="T95:U95"/>
    <mergeCell ref="V95:W95"/>
    <mergeCell ref="C96:D96"/>
    <mergeCell ref="I96:J96"/>
    <mergeCell ref="L96:M96"/>
    <mergeCell ref="R96:S96"/>
    <mergeCell ref="T96:U96"/>
    <mergeCell ref="V96:W96"/>
    <mergeCell ref="C93:D93"/>
    <mergeCell ref="I93:J93"/>
    <mergeCell ref="L93:M93"/>
    <mergeCell ref="R93:S93"/>
    <mergeCell ref="T93:U93"/>
    <mergeCell ref="V93:W93"/>
    <mergeCell ref="C94:D94"/>
    <mergeCell ref="I94:J94"/>
    <mergeCell ref="L94:M94"/>
    <mergeCell ref="R94:S94"/>
    <mergeCell ref="T94:U94"/>
    <mergeCell ref="V94:W94"/>
    <mergeCell ref="C91:D91"/>
    <mergeCell ref="I91:J91"/>
    <mergeCell ref="L91:M91"/>
    <mergeCell ref="R91:S91"/>
    <mergeCell ref="T91:U91"/>
    <mergeCell ref="V91:W91"/>
    <mergeCell ref="C92:D92"/>
    <mergeCell ref="I92:J92"/>
    <mergeCell ref="L92:M92"/>
    <mergeCell ref="R92:S92"/>
    <mergeCell ref="T92:U92"/>
    <mergeCell ref="V92:W92"/>
    <mergeCell ref="C89:D89"/>
    <mergeCell ref="I89:J89"/>
    <mergeCell ref="L89:M89"/>
    <mergeCell ref="R89:S89"/>
    <mergeCell ref="T89:U89"/>
    <mergeCell ref="V89:W89"/>
    <mergeCell ref="C90:D90"/>
    <mergeCell ref="I90:J90"/>
    <mergeCell ref="L90:M90"/>
    <mergeCell ref="R90:S90"/>
    <mergeCell ref="T90:U90"/>
    <mergeCell ref="V90:W90"/>
    <mergeCell ref="C87:D87"/>
    <mergeCell ref="I87:J87"/>
    <mergeCell ref="L87:M87"/>
    <mergeCell ref="R87:S87"/>
    <mergeCell ref="T87:U87"/>
    <mergeCell ref="V87:W87"/>
    <mergeCell ref="C88:D88"/>
    <mergeCell ref="I88:J88"/>
    <mergeCell ref="L88:M88"/>
    <mergeCell ref="R88:S88"/>
    <mergeCell ref="T88:U88"/>
    <mergeCell ref="V88:W88"/>
    <mergeCell ref="C85:D85"/>
    <mergeCell ref="I85:J85"/>
    <mergeCell ref="L85:M85"/>
    <mergeCell ref="R85:S85"/>
    <mergeCell ref="T85:U85"/>
    <mergeCell ref="V85:W85"/>
    <mergeCell ref="C86:D86"/>
    <mergeCell ref="I86:J86"/>
    <mergeCell ref="L86:M86"/>
    <mergeCell ref="R86:S86"/>
    <mergeCell ref="T86:U86"/>
    <mergeCell ref="V86:W86"/>
    <mergeCell ref="C83:D83"/>
    <mergeCell ref="I83:J83"/>
    <mergeCell ref="L83:M83"/>
    <mergeCell ref="R83:S83"/>
    <mergeCell ref="T83:U83"/>
    <mergeCell ref="V83:W83"/>
    <mergeCell ref="C84:D84"/>
    <mergeCell ref="I84:J84"/>
    <mergeCell ref="L84:M84"/>
    <mergeCell ref="R84:S84"/>
    <mergeCell ref="T84:U84"/>
    <mergeCell ref="V84:W84"/>
    <mergeCell ref="C81:D81"/>
    <mergeCell ref="I81:J81"/>
    <mergeCell ref="L81:M81"/>
    <mergeCell ref="R81:S81"/>
    <mergeCell ref="T81:U81"/>
    <mergeCell ref="V81:W81"/>
    <mergeCell ref="C82:D82"/>
    <mergeCell ref="I82:J82"/>
    <mergeCell ref="L82:M82"/>
    <mergeCell ref="R82:S82"/>
    <mergeCell ref="T82:U82"/>
    <mergeCell ref="V82:W82"/>
    <mergeCell ref="C79:D79"/>
    <mergeCell ref="I79:J79"/>
    <mergeCell ref="L79:M79"/>
    <mergeCell ref="R79:S79"/>
    <mergeCell ref="T79:U79"/>
    <mergeCell ref="V79:W79"/>
    <mergeCell ref="C80:D80"/>
    <mergeCell ref="I80:J80"/>
    <mergeCell ref="L80:M80"/>
    <mergeCell ref="R80:S80"/>
    <mergeCell ref="T80:U80"/>
    <mergeCell ref="V80:W80"/>
    <mergeCell ref="C77:D77"/>
    <mergeCell ref="I77:J77"/>
    <mergeCell ref="L77:M77"/>
    <mergeCell ref="R77:S77"/>
    <mergeCell ref="T77:U77"/>
    <mergeCell ref="V77:W77"/>
    <mergeCell ref="C78:D78"/>
    <mergeCell ref="I78:J78"/>
    <mergeCell ref="L78:M78"/>
    <mergeCell ref="R78:S78"/>
    <mergeCell ref="T78:U78"/>
    <mergeCell ref="V78:W78"/>
    <mergeCell ref="C75:D75"/>
    <mergeCell ref="I75:J75"/>
    <mergeCell ref="L75:M75"/>
    <mergeCell ref="R75:S75"/>
    <mergeCell ref="T75:U75"/>
    <mergeCell ref="V75:W75"/>
    <mergeCell ref="C76:D76"/>
    <mergeCell ref="I76:J76"/>
    <mergeCell ref="L76:M76"/>
    <mergeCell ref="R76:S76"/>
    <mergeCell ref="T76:U76"/>
    <mergeCell ref="V76:W76"/>
    <mergeCell ref="C73:D73"/>
    <mergeCell ref="I73:J73"/>
    <mergeCell ref="L73:M73"/>
    <mergeCell ref="R73:S73"/>
    <mergeCell ref="T73:U73"/>
    <mergeCell ref="V73:W73"/>
    <mergeCell ref="C74:D74"/>
    <mergeCell ref="I74:J74"/>
    <mergeCell ref="L74:M74"/>
    <mergeCell ref="R74:S74"/>
    <mergeCell ref="T74:U74"/>
    <mergeCell ref="V74:W74"/>
    <mergeCell ref="C71:D71"/>
    <mergeCell ref="I71:J71"/>
    <mergeCell ref="L71:M71"/>
    <mergeCell ref="R71:S71"/>
    <mergeCell ref="T71:U71"/>
    <mergeCell ref="V71:W71"/>
    <mergeCell ref="C72:D72"/>
    <mergeCell ref="I72:J72"/>
    <mergeCell ref="L72:M72"/>
    <mergeCell ref="R72:S72"/>
    <mergeCell ref="T72:U72"/>
    <mergeCell ref="V72:W72"/>
    <mergeCell ref="C69:D69"/>
    <mergeCell ref="I69:J69"/>
    <mergeCell ref="L69:M69"/>
    <mergeCell ref="R69:S69"/>
    <mergeCell ref="T69:U69"/>
    <mergeCell ref="V69:W69"/>
    <mergeCell ref="C70:D70"/>
    <mergeCell ref="I70:J70"/>
    <mergeCell ref="L70:M70"/>
    <mergeCell ref="R70:S70"/>
    <mergeCell ref="T70:U70"/>
    <mergeCell ref="V70:W70"/>
    <mergeCell ref="C67:D67"/>
    <mergeCell ref="I67:J67"/>
    <mergeCell ref="L67:M67"/>
    <mergeCell ref="R67:S67"/>
    <mergeCell ref="T67:U67"/>
    <mergeCell ref="V67:W67"/>
    <mergeCell ref="C68:D68"/>
    <mergeCell ref="I68:J68"/>
    <mergeCell ref="L68:M68"/>
    <mergeCell ref="R68:S68"/>
    <mergeCell ref="T68:U68"/>
    <mergeCell ref="V68:W68"/>
    <mergeCell ref="C65:D65"/>
    <mergeCell ref="I65:J65"/>
    <mergeCell ref="L65:M65"/>
    <mergeCell ref="R65:S65"/>
    <mergeCell ref="T65:U65"/>
    <mergeCell ref="V65:W65"/>
    <mergeCell ref="C66:D66"/>
    <mergeCell ref="I66:J66"/>
    <mergeCell ref="L66:M66"/>
    <mergeCell ref="R66:S66"/>
    <mergeCell ref="T66:U66"/>
    <mergeCell ref="V66:W66"/>
    <mergeCell ref="C63:D63"/>
    <mergeCell ref="I63:J63"/>
    <mergeCell ref="L63:M63"/>
    <mergeCell ref="R63:S63"/>
    <mergeCell ref="T63:U63"/>
    <mergeCell ref="V63:W63"/>
    <mergeCell ref="C64:D64"/>
    <mergeCell ref="I64:J64"/>
    <mergeCell ref="L64:M64"/>
    <mergeCell ref="R64:S64"/>
    <mergeCell ref="T64:U64"/>
    <mergeCell ref="V64:W64"/>
    <mergeCell ref="C61:D61"/>
    <mergeCell ref="I61:J61"/>
    <mergeCell ref="L61:M61"/>
    <mergeCell ref="R61:S61"/>
    <mergeCell ref="T61:U61"/>
    <mergeCell ref="V61:W61"/>
    <mergeCell ref="C62:D62"/>
    <mergeCell ref="I62:J62"/>
    <mergeCell ref="L62:M62"/>
    <mergeCell ref="R62:S62"/>
    <mergeCell ref="T62:U62"/>
    <mergeCell ref="V62:W62"/>
    <mergeCell ref="C59:D59"/>
    <mergeCell ref="I59:J59"/>
    <mergeCell ref="L59:M59"/>
    <mergeCell ref="R59:S59"/>
    <mergeCell ref="T59:U59"/>
    <mergeCell ref="V59:W59"/>
    <mergeCell ref="C60:D60"/>
    <mergeCell ref="I60:J60"/>
    <mergeCell ref="L60:M60"/>
    <mergeCell ref="R60:S60"/>
    <mergeCell ref="T60:U60"/>
    <mergeCell ref="V60:W60"/>
    <mergeCell ref="C57:D57"/>
    <mergeCell ref="I57:J57"/>
    <mergeCell ref="L57:M57"/>
    <mergeCell ref="R57:S57"/>
    <mergeCell ref="T57:U57"/>
    <mergeCell ref="V57:W57"/>
    <mergeCell ref="C58:D58"/>
    <mergeCell ref="I58:J58"/>
    <mergeCell ref="L58:M58"/>
    <mergeCell ref="R58:S58"/>
    <mergeCell ref="T58:U58"/>
    <mergeCell ref="V58:W58"/>
    <mergeCell ref="C55:D55"/>
    <mergeCell ref="I55:J55"/>
    <mergeCell ref="L55:M55"/>
    <mergeCell ref="R55:S55"/>
    <mergeCell ref="T55:U55"/>
    <mergeCell ref="V55:W55"/>
    <mergeCell ref="C56:D56"/>
    <mergeCell ref="I56:J56"/>
    <mergeCell ref="L56:M56"/>
    <mergeCell ref="R56:S56"/>
    <mergeCell ref="T56:U56"/>
    <mergeCell ref="V56:W56"/>
    <mergeCell ref="C53:D53"/>
    <mergeCell ref="I53:J53"/>
    <mergeCell ref="L53:M53"/>
    <mergeCell ref="R53:S53"/>
    <mergeCell ref="T53:U53"/>
    <mergeCell ref="V53:W53"/>
    <mergeCell ref="C54:D54"/>
    <mergeCell ref="I54:J54"/>
    <mergeCell ref="L54:M54"/>
    <mergeCell ref="R54:S54"/>
    <mergeCell ref="T54:U54"/>
    <mergeCell ref="V54:W54"/>
    <mergeCell ref="C51:D51"/>
    <mergeCell ref="I51:J51"/>
    <mergeCell ref="L51:M51"/>
    <mergeCell ref="R51:S51"/>
    <mergeCell ref="T51:U51"/>
    <mergeCell ref="V51:W51"/>
    <mergeCell ref="C52:D52"/>
    <mergeCell ref="I52:J52"/>
    <mergeCell ref="L52:M52"/>
    <mergeCell ref="R52:S52"/>
    <mergeCell ref="T52:U52"/>
    <mergeCell ref="V52:W52"/>
    <mergeCell ref="C49:D49"/>
    <mergeCell ref="I49:J49"/>
    <mergeCell ref="L49:M49"/>
    <mergeCell ref="R49:S49"/>
    <mergeCell ref="T49:U49"/>
    <mergeCell ref="V49:W49"/>
    <mergeCell ref="C50:D50"/>
    <mergeCell ref="I50:J50"/>
    <mergeCell ref="L50:M50"/>
    <mergeCell ref="R50:S50"/>
    <mergeCell ref="T50:U50"/>
    <mergeCell ref="V50:W50"/>
    <mergeCell ref="C47:D47"/>
    <mergeCell ref="I47:J47"/>
    <mergeCell ref="L47:M47"/>
    <mergeCell ref="R47:S47"/>
    <mergeCell ref="T47:U47"/>
    <mergeCell ref="V47:W47"/>
    <mergeCell ref="C48:D48"/>
    <mergeCell ref="I48:J48"/>
    <mergeCell ref="L48:M48"/>
    <mergeCell ref="R48:S48"/>
    <mergeCell ref="T48:U48"/>
    <mergeCell ref="V48:W48"/>
    <mergeCell ref="C45:D45"/>
    <mergeCell ref="I45:J45"/>
    <mergeCell ref="L45:M45"/>
    <mergeCell ref="R45:S45"/>
    <mergeCell ref="T45:U45"/>
    <mergeCell ref="V45:W45"/>
    <mergeCell ref="C46:D46"/>
    <mergeCell ref="I46:J46"/>
    <mergeCell ref="L46:M46"/>
    <mergeCell ref="R46:S46"/>
    <mergeCell ref="T46:U46"/>
    <mergeCell ref="V46:W46"/>
    <mergeCell ref="C43:D43"/>
    <mergeCell ref="I43:J43"/>
    <mergeCell ref="L43:M43"/>
    <mergeCell ref="R43:S43"/>
    <mergeCell ref="T43:U43"/>
    <mergeCell ref="V43:W43"/>
    <mergeCell ref="C44:D44"/>
    <mergeCell ref="I44:J44"/>
    <mergeCell ref="L44:M44"/>
    <mergeCell ref="R44:S44"/>
    <mergeCell ref="T44:U44"/>
    <mergeCell ref="V44:W44"/>
    <mergeCell ref="C41:D41"/>
    <mergeCell ref="I41:J41"/>
    <mergeCell ref="L41:M41"/>
    <mergeCell ref="R41:S41"/>
    <mergeCell ref="T41:U41"/>
    <mergeCell ref="V41:W41"/>
    <mergeCell ref="C42:D42"/>
    <mergeCell ref="I42:J42"/>
    <mergeCell ref="L42:M42"/>
    <mergeCell ref="R42:S42"/>
    <mergeCell ref="T42:U42"/>
    <mergeCell ref="V42:W42"/>
    <mergeCell ref="C39:D39"/>
    <mergeCell ref="I39:J39"/>
    <mergeCell ref="L39:M39"/>
    <mergeCell ref="R39:S39"/>
    <mergeCell ref="T39:U39"/>
    <mergeCell ref="V39:W39"/>
    <mergeCell ref="C40:D40"/>
    <mergeCell ref="I40:J40"/>
    <mergeCell ref="L40:M40"/>
    <mergeCell ref="R40:S40"/>
    <mergeCell ref="T40:U40"/>
    <mergeCell ref="V40:W40"/>
    <mergeCell ref="C37:D37"/>
    <mergeCell ref="I37:J37"/>
    <mergeCell ref="L37:M37"/>
    <mergeCell ref="R37:S37"/>
    <mergeCell ref="T37:U37"/>
    <mergeCell ref="V37:W37"/>
    <mergeCell ref="C38:D38"/>
    <mergeCell ref="I38:J38"/>
    <mergeCell ref="L38:M38"/>
    <mergeCell ref="R38:S38"/>
    <mergeCell ref="T38:U38"/>
    <mergeCell ref="V38:W38"/>
    <mergeCell ref="C35:D35"/>
    <mergeCell ref="I35:J35"/>
    <mergeCell ref="L35:M35"/>
    <mergeCell ref="R35:S35"/>
    <mergeCell ref="T35:U35"/>
    <mergeCell ref="V35:W35"/>
    <mergeCell ref="C36:D36"/>
    <mergeCell ref="I36:J36"/>
    <mergeCell ref="L36:M36"/>
    <mergeCell ref="R36:S36"/>
    <mergeCell ref="T36:U36"/>
    <mergeCell ref="V36:W36"/>
    <mergeCell ref="C33:D33"/>
    <mergeCell ref="I33:J33"/>
    <mergeCell ref="L33:M33"/>
    <mergeCell ref="R33:S33"/>
    <mergeCell ref="T33:U33"/>
    <mergeCell ref="V33:W33"/>
    <mergeCell ref="C34:D34"/>
    <mergeCell ref="I34:J34"/>
    <mergeCell ref="L34:M34"/>
    <mergeCell ref="R34:S34"/>
    <mergeCell ref="T34:U34"/>
    <mergeCell ref="V34:W34"/>
    <mergeCell ref="C31:D31"/>
    <mergeCell ref="I31:J31"/>
    <mergeCell ref="L31:M31"/>
    <mergeCell ref="R31:S31"/>
    <mergeCell ref="T31:U31"/>
    <mergeCell ref="V31:W31"/>
    <mergeCell ref="C32:D32"/>
    <mergeCell ref="I32:J32"/>
    <mergeCell ref="L32:M32"/>
    <mergeCell ref="R32:S32"/>
    <mergeCell ref="T32:U32"/>
    <mergeCell ref="V32:W32"/>
    <mergeCell ref="C29:D29"/>
    <mergeCell ref="I29:J29"/>
    <mergeCell ref="L29:M29"/>
    <mergeCell ref="R29:S29"/>
    <mergeCell ref="T29:U29"/>
    <mergeCell ref="V29:W29"/>
    <mergeCell ref="C30:D30"/>
    <mergeCell ref="I30:J30"/>
    <mergeCell ref="L30:M30"/>
    <mergeCell ref="R30:S30"/>
    <mergeCell ref="T30:U30"/>
    <mergeCell ref="V30:W30"/>
    <mergeCell ref="C27:D27"/>
    <mergeCell ref="I27:J27"/>
    <mergeCell ref="L27:M27"/>
    <mergeCell ref="R27:S27"/>
    <mergeCell ref="T27:U27"/>
    <mergeCell ref="V27:W27"/>
    <mergeCell ref="C28:D28"/>
    <mergeCell ref="I28:J28"/>
    <mergeCell ref="L28:M28"/>
    <mergeCell ref="R28:S28"/>
    <mergeCell ref="T28:U28"/>
    <mergeCell ref="V28:W28"/>
    <mergeCell ref="C25:D25"/>
    <mergeCell ref="I25:J25"/>
    <mergeCell ref="L25:M25"/>
    <mergeCell ref="R25:S25"/>
    <mergeCell ref="T25:U25"/>
    <mergeCell ref="V25:W25"/>
    <mergeCell ref="C26:D26"/>
    <mergeCell ref="I26:J26"/>
    <mergeCell ref="L26:M26"/>
    <mergeCell ref="R26:S26"/>
    <mergeCell ref="T26:U26"/>
    <mergeCell ref="V26:W26"/>
    <mergeCell ref="C23:D23"/>
    <mergeCell ref="I23:J23"/>
    <mergeCell ref="L23:M23"/>
    <mergeCell ref="R23:S23"/>
    <mergeCell ref="T23:U23"/>
    <mergeCell ref="V23:W23"/>
    <mergeCell ref="C24:D24"/>
    <mergeCell ref="I24:J24"/>
    <mergeCell ref="L24:M24"/>
    <mergeCell ref="R24:S24"/>
    <mergeCell ref="T24:U24"/>
    <mergeCell ref="V24:W24"/>
    <mergeCell ref="C21:D21"/>
    <mergeCell ref="I21:J21"/>
    <mergeCell ref="L21:M21"/>
    <mergeCell ref="R21:S21"/>
    <mergeCell ref="T21:U21"/>
    <mergeCell ref="V21:W21"/>
    <mergeCell ref="C22:D22"/>
    <mergeCell ref="I22:J22"/>
    <mergeCell ref="L22:M22"/>
    <mergeCell ref="R22:S22"/>
    <mergeCell ref="T22:U22"/>
    <mergeCell ref="V22:W22"/>
    <mergeCell ref="C19:D19"/>
    <mergeCell ref="I19:J19"/>
    <mergeCell ref="L19:M19"/>
    <mergeCell ref="R19:S19"/>
    <mergeCell ref="T19:U19"/>
    <mergeCell ref="V19:W19"/>
    <mergeCell ref="C20:D20"/>
    <mergeCell ref="I20:J20"/>
    <mergeCell ref="L20:M20"/>
    <mergeCell ref="R20:S20"/>
    <mergeCell ref="T20:U20"/>
    <mergeCell ref="V20:W20"/>
    <mergeCell ref="C17:D17"/>
    <mergeCell ref="I17:J17"/>
    <mergeCell ref="L17:M17"/>
    <mergeCell ref="R17:S17"/>
    <mergeCell ref="T17:U17"/>
    <mergeCell ref="V17:W17"/>
    <mergeCell ref="C18:D18"/>
    <mergeCell ref="I18:J18"/>
    <mergeCell ref="L18:M18"/>
    <mergeCell ref="R18:S18"/>
    <mergeCell ref="T18:U18"/>
    <mergeCell ref="V18:W18"/>
    <mergeCell ref="C15:D15"/>
    <mergeCell ref="I15:J15"/>
    <mergeCell ref="L15:M15"/>
    <mergeCell ref="R15:S15"/>
    <mergeCell ref="T15:U15"/>
    <mergeCell ref="V15:W15"/>
    <mergeCell ref="C16:D16"/>
    <mergeCell ref="I16:J16"/>
    <mergeCell ref="L16:M16"/>
    <mergeCell ref="R16:S16"/>
    <mergeCell ref="T16:U16"/>
    <mergeCell ref="V16:W16"/>
    <mergeCell ref="C13:D13"/>
    <mergeCell ref="I13:J13"/>
    <mergeCell ref="L13:M13"/>
    <mergeCell ref="R13:S13"/>
    <mergeCell ref="T13:U13"/>
    <mergeCell ref="V13:W13"/>
    <mergeCell ref="C14:D14"/>
    <mergeCell ref="I14:J14"/>
    <mergeCell ref="L14:M14"/>
    <mergeCell ref="R14:S14"/>
    <mergeCell ref="T14:U14"/>
    <mergeCell ref="V14:W14"/>
    <mergeCell ref="C11:D11"/>
    <mergeCell ref="I11:J11"/>
    <mergeCell ref="L11:M11"/>
    <mergeCell ref="R11:S11"/>
    <mergeCell ref="T11:U11"/>
    <mergeCell ref="V11:W11"/>
    <mergeCell ref="C12:D12"/>
    <mergeCell ref="I12:J12"/>
    <mergeCell ref="L12:M12"/>
    <mergeCell ref="R12:S12"/>
    <mergeCell ref="T12:U12"/>
    <mergeCell ref="V12:W12"/>
    <mergeCell ref="C9:D9"/>
    <mergeCell ref="I9:J9"/>
    <mergeCell ref="L9:M9"/>
    <mergeCell ref="R9:S9"/>
    <mergeCell ref="T9:U9"/>
    <mergeCell ref="V9:W9"/>
    <mergeCell ref="C10:D10"/>
    <mergeCell ref="I10:J10"/>
    <mergeCell ref="L10:M10"/>
    <mergeCell ref="R10:S10"/>
    <mergeCell ref="T10:U10"/>
    <mergeCell ref="V10:W10"/>
    <mergeCell ref="B7:B8"/>
    <mergeCell ref="C7:D8"/>
    <mergeCell ref="E7:J7"/>
    <mergeCell ref="K7:M7"/>
    <mergeCell ref="N7:N8"/>
    <mergeCell ref="O7:S7"/>
    <mergeCell ref="T7:W7"/>
    <mergeCell ref="I8:J8"/>
    <mergeCell ref="L8:M8"/>
    <mergeCell ref="R8:S8"/>
    <mergeCell ref="T8:U8"/>
    <mergeCell ref="V8:W8"/>
    <mergeCell ref="Q4:S4"/>
    <mergeCell ref="Q5:S5"/>
    <mergeCell ref="K2:L2"/>
    <mergeCell ref="M2:N2"/>
    <mergeCell ref="O2:P2"/>
    <mergeCell ref="R2:S2"/>
    <mergeCell ref="B3:C3"/>
    <mergeCell ref="D3:J3"/>
    <mergeCell ref="K3:L3"/>
    <mergeCell ref="M3:S3"/>
    <mergeCell ref="B2:C2"/>
    <mergeCell ref="D2:E2"/>
    <mergeCell ref="F2:H2"/>
    <mergeCell ref="I2:J2"/>
    <mergeCell ref="B4:C4"/>
    <mergeCell ref="D4:E4"/>
    <mergeCell ref="F4:H4"/>
    <mergeCell ref="I4:J4"/>
    <mergeCell ref="K4:L4"/>
    <mergeCell ref="M4:N4"/>
    <mergeCell ref="O4:P4"/>
    <mergeCell ref="K5:L5"/>
    <mergeCell ref="M5:N5"/>
    <mergeCell ref="G5:H5"/>
  </mergeCells>
  <phoneticPr fontId="2"/>
  <conditionalFormatting sqref="H9:H108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dataValidations count="1">
    <dataValidation type="list" allowBlank="1" showInputMessage="1" showErrorMessage="1" sqref="H9:H108">
      <formula1>"買,売"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109"/>
  <sheetViews>
    <sheetView zoomScale="115" zoomScaleNormal="115" workbookViewId="0">
      <pane ySplit="8" topLeftCell="A9" activePane="bottomLeft" state="frozen"/>
      <selection activeCell="A12" sqref="A12:J19"/>
      <selection pane="bottomLeft" activeCell="E33" sqref="E33"/>
    </sheetView>
  </sheetViews>
  <sheetFormatPr defaultRowHeight="13.5"/>
  <cols>
    <col min="1" max="1" width="2.875" customWidth="1"/>
    <col min="2" max="12" width="6.625" customWidth="1"/>
    <col min="13" max="13" width="4.75" customWidth="1"/>
    <col min="14" max="18" width="6.625" customWidth="1"/>
    <col min="19" max="19" width="5.625" customWidth="1"/>
    <col min="20" max="23" width="5.125" customWidth="1"/>
    <col min="24" max="24" width="10.875" style="22" hidden="1" customWidth="1"/>
    <col min="25" max="25" width="0" hidden="1" customWidth="1"/>
    <col min="26" max="27" width="7" customWidth="1"/>
  </cols>
  <sheetData>
    <row r="2" spans="2:27">
      <c r="B2" s="67" t="s">
        <v>5</v>
      </c>
      <c r="C2" s="67"/>
      <c r="D2" s="69" t="s">
        <v>74</v>
      </c>
      <c r="E2" s="69"/>
      <c r="F2" s="67" t="s">
        <v>6</v>
      </c>
      <c r="G2" s="67"/>
      <c r="H2" s="67"/>
      <c r="I2" s="71" t="s">
        <v>75</v>
      </c>
      <c r="J2" s="71"/>
      <c r="K2" s="67" t="s">
        <v>7</v>
      </c>
      <c r="L2" s="67"/>
      <c r="M2" s="68">
        <v>500000</v>
      </c>
      <c r="N2" s="69"/>
      <c r="O2" s="67" t="s">
        <v>8</v>
      </c>
      <c r="P2" s="67"/>
      <c r="Q2" s="32"/>
      <c r="R2" s="70">
        <f>SUM(M2,D4)</f>
        <v>1796014.5916881338</v>
      </c>
      <c r="S2" s="71"/>
      <c r="T2" s="1"/>
      <c r="U2" s="1"/>
      <c r="V2" s="1"/>
    </row>
    <row r="3" spans="2:27" ht="58.5" customHeight="1">
      <c r="B3" s="67" t="s">
        <v>9</v>
      </c>
      <c r="C3" s="67"/>
      <c r="D3" s="72" t="s">
        <v>69</v>
      </c>
      <c r="E3" s="72"/>
      <c r="F3" s="72"/>
      <c r="G3" s="72"/>
      <c r="H3" s="72"/>
      <c r="I3" s="72"/>
      <c r="J3" s="72"/>
      <c r="K3" s="67" t="s">
        <v>10</v>
      </c>
      <c r="L3" s="67"/>
      <c r="M3" s="73" t="s">
        <v>60</v>
      </c>
      <c r="N3" s="74"/>
      <c r="O3" s="74"/>
      <c r="P3" s="74"/>
      <c r="Q3" s="74"/>
      <c r="R3" s="74"/>
      <c r="S3" s="74"/>
      <c r="T3" s="1"/>
      <c r="U3" s="1"/>
    </row>
    <row r="4" spans="2:27" s="37" customFormat="1">
      <c r="B4" s="75" t="s">
        <v>11</v>
      </c>
      <c r="C4" s="75"/>
      <c r="D4" s="76">
        <f>SUM($T$9:$U$993)</f>
        <v>1296014.5916881338</v>
      </c>
      <c r="E4" s="76"/>
      <c r="F4" s="75" t="s">
        <v>12</v>
      </c>
      <c r="G4" s="75"/>
      <c r="H4" s="75"/>
      <c r="I4" s="77">
        <f>SUM($V$9:$W$108)</f>
        <v>1108.9999999999893</v>
      </c>
      <c r="J4" s="78"/>
      <c r="K4" s="75" t="s">
        <v>59</v>
      </c>
      <c r="L4" s="75"/>
      <c r="M4" s="79">
        <f>MAX($C$9:$D$990)-C9</f>
        <v>1237215.8899635735</v>
      </c>
      <c r="N4" s="79"/>
      <c r="O4" s="75" t="s">
        <v>58</v>
      </c>
      <c r="P4" s="75"/>
      <c r="Q4" s="61">
        <f>MAX(AA:AA)</f>
        <v>0.19528099559147238</v>
      </c>
      <c r="R4" s="62"/>
      <c r="S4" s="63"/>
      <c r="T4" s="46"/>
      <c r="U4" s="46"/>
      <c r="V4" s="46"/>
      <c r="X4" s="47"/>
    </row>
    <row r="5" spans="2:27" s="37" customFormat="1">
      <c r="B5" s="48" t="s">
        <v>15</v>
      </c>
      <c r="C5" s="49">
        <f>COUNTIF($T$9:$T$990,"&gt;0")</f>
        <v>62</v>
      </c>
      <c r="D5" s="33" t="s">
        <v>16</v>
      </c>
      <c r="E5" s="50">
        <f>COUNTIF($T$9:$T$990,"&lt;0")</f>
        <v>38</v>
      </c>
      <c r="F5" s="33" t="s">
        <v>17</v>
      </c>
      <c r="G5" s="64">
        <f>COUNTIF($T$9:$T$990,"=0")</f>
        <v>0</v>
      </c>
      <c r="H5" s="66"/>
      <c r="I5" s="33" t="s">
        <v>18</v>
      </c>
      <c r="J5" s="51">
        <f>C5/SUM(C5,E5,G5)</f>
        <v>0.62</v>
      </c>
      <c r="K5" s="80" t="s">
        <v>19</v>
      </c>
      <c r="L5" s="75"/>
      <c r="M5" s="64">
        <f>MAX(X9:X993)</f>
        <v>5</v>
      </c>
      <c r="N5" s="66"/>
      <c r="O5" s="52" t="s">
        <v>20</v>
      </c>
      <c r="P5" s="53"/>
      <c r="Q5" s="64">
        <f>MAX(Y9:Y993)</f>
        <v>4</v>
      </c>
      <c r="R5" s="65"/>
      <c r="S5" s="66"/>
      <c r="T5" s="46"/>
      <c r="U5" s="46"/>
      <c r="V5" s="46"/>
      <c r="X5" s="47"/>
    </row>
    <row r="6" spans="2:27">
      <c r="B6" s="11"/>
      <c r="C6" s="13"/>
      <c r="D6" s="14"/>
      <c r="E6" s="10"/>
      <c r="F6" s="11"/>
      <c r="G6" s="60" t="s">
        <v>76</v>
      </c>
      <c r="H6" s="10"/>
      <c r="I6" s="11"/>
      <c r="J6" s="16"/>
      <c r="K6" s="11"/>
      <c r="L6" s="11"/>
      <c r="M6" s="10"/>
      <c r="N6" s="10"/>
      <c r="O6" s="12"/>
      <c r="P6" s="12"/>
      <c r="Q6" s="60" t="s">
        <v>76</v>
      </c>
      <c r="R6" s="10"/>
      <c r="S6" s="7"/>
      <c r="T6" s="1"/>
      <c r="U6" s="1"/>
      <c r="V6" s="1"/>
    </row>
    <row r="7" spans="2:27">
      <c r="B7" s="81" t="s">
        <v>21</v>
      </c>
      <c r="C7" s="83" t="s">
        <v>22</v>
      </c>
      <c r="D7" s="84"/>
      <c r="E7" s="87" t="s">
        <v>23</v>
      </c>
      <c r="F7" s="88"/>
      <c r="G7" s="88"/>
      <c r="H7" s="88"/>
      <c r="I7" s="88"/>
      <c r="J7" s="89"/>
      <c r="K7" s="90" t="s">
        <v>24</v>
      </c>
      <c r="L7" s="91"/>
      <c r="M7" s="92"/>
      <c r="N7" s="93" t="s">
        <v>25</v>
      </c>
      <c r="O7" s="94" t="s">
        <v>26</v>
      </c>
      <c r="P7" s="95"/>
      <c r="Q7" s="95"/>
      <c r="R7" s="95"/>
      <c r="S7" s="96"/>
      <c r="T7" s="97" t="s">
        <v>27</v>
      </c>
      <c r="U7" s="97"/>
      <c r="V7" s="97"/>
      <c r="W7" s="97"/>
    </row>
    <row r="8" spans="2:27">
      <c r="B8" s="82"/>
      <c r="C8" s="85"/>
      <c r="D8" s="86"/>
      <c r="E8" s="18" t="s">
        <v>28</v>
      </c>
      <c r="F8" s="18" t="s">
        <v>29</v>
      </c>
      <c r="G8" s="18" t="s">
        <v>66</v>
      </c>
      <c r="H8" s="18" t="s">
        <v>30</v>
      </c>
      <c r="I8" s="98" t="s">
        <v>31</v>
      </c>
      <c r="J8" s="89"/>
      <c r="K8" s="4" t="s">
        <v>32</v>
      </c>
      <c r="L8" s="99" t="s">
        <v>33</v>
      </c>
      <c r="M8" s="92"/>
      <c r="N8" s="93"/>
      <c r="O8" s="5" t="s">
        <v>28</v>
      </c>
      <c r="P8" s="5" t="s">
        <v>29</v>
      </c>
      <c r="Q8" s="34" t="s">
        <v>66</v>
      </c>
      <c r="R8" s="100" t="s">
        <v>31</v>
      </c>
      <c r="S8" s="96"/>
      <c r="T8" s="97" t="s">
        <v>34</v>
      </c>
      <c r="U8" s="97"/>
      <c r="V8" s="97" t="s">
        <v>32</v>
      </c>
      <c r="W8" s="97"/>
      <c r="AA8" t="s">
        <v>57</v>
      </c>
    </row>
    <row r="9" spans="2:27">
      <c r="B9" s="56">
        <v>1</v>
      </c>
      <c r="C9" s="101">
        <f>M2</f>
        <v>500000</v>
      </c>
      <c r="D9" s="101"/>
      <c r="E9" s="56">
        <v>2017</v>
      </c>
      <c r="F9" s="57">
        <v>43533</v>
      </c>
      <c r="G9" s="58">
        <v>0.16666666666666666</v>
      </c>
      <c r="H9" s="56" t="s">
        <v>3</v>
      </c>
      <c r="I9" s="102">
        <v>86.08</v>
      </c>
      <c r="J9" s="102"/>
      <c r="K9" s="56">
        <v>21</v>
      </c>
      <c r="L9" s="101">
        <f>IF(K9="","",C9*0.03)</f>
        <v>15000</v>
      </c>
      <c r="M9" s="101"/>
      <c r="N9" s="59">
        <f>IF(K9="","",(L9/K9)/LOOKUP(RIGHT($D$2,3),定数!$A$6:$A$13,定数!$B$6:$B$13))</f>
        <v>7.1428571428571432</v>
      </c>
      <c r="O9" s="56">
        <v>2017</v>
      </c>
      <c r="P9" s="57">
        <v>43533</v>
      </c>
      <c r="Q9" s="58">
        <v>0.41666666666666669</v>
      </c>
      <c r="R9" s="102">
        <v>86.29</v>
      </c>
      <c r="S9" s="102"/>
      <c r="T9" s="103">
        <f>IF(R9="","",V9*N9*LOOKUP(RIGHT($D$2,3),定数!$A$6:$A$13,定数!$B$6:$B$13))</f>
        <v>-15000.000000000568</v>
      </c>
      <c r="U9" s="103"/>
      <c r="V9" s="104">
        <f>IF(R9="","",IF(H9="買",(R9-I9),(I9-R9))*IF(RIGHT($D$2,3)="JPY",100,10000))</f>
        <v>-21.000000000000796</v>
      </c>
      <c r="W9" s="104"/>
      <c r="X9" s="1">
        <f>IF(V9&lt;&gt;"",IF(V9&gt;0,1+X8,0),"")</f>
        <v>0</v>
      </c>
      <c r="Y9">
        <f>IF(V9&lt;&gt;"",IF(V9&lt;0,1+Y8,0),"")</f>
        <v>1</v>
      </c>
      <c r="Z9" s="37"/>
      <c r="AA9" s="37"/>
    </row>
    <row r="10" spans="2:27">
      <c r="B10" s="56">
        <v>2</v>
      </c>
      <c r="C10" s="101">
        <f t="shared" ref="C10:C73" si="0">IF(T9="","",C9+T9)</f>
        <v>484999.99999999942</v>
      </c>
      <c r="D10" s="101"/>
      <c r="E10" s="56"/>
      <c r="F10" s="57">
        <v>43534</v>
      </c>
      <c r="G10" s="58">
        <v>4.1666666666666664E-2</v>
      </c>
      <c r="H10" s="56" t="s">
        <v>4</v>
      </c>
      <c r="I10" s="102">
        <v>86.35</v>
      </c>
      <c r="J10" s="102"/>
      <c r="K10" s="56">
        <v>17</v>
      </c>
      <c r="L10" s="105">
        <f>IF(K10="","",C10*0.03)</f>
        <v>14549.999999999982</v>
      </c>
      <c r="M10" s="106"/>
      <c r="N10" s="59">
        <f>IF(K10="","",(L10/K10)/LOOKUP(RIGHT($D$2,3),定数!$A$6:$A$13,定数!$B$6:$B$13))</f>
        <v>8.5588235294117538</v>
      </c>
      <c r="O10" s="56"/>
      <c r="P10" s="57">
        <v>43534</v>
      </c>
      <c r="Q10" s="58">
        <v>8.3333333333333329E-2</v>
      </c>
      <c r="R10" s="102">
        <v>86.52</v>
      </c>
      <c r="S10" s="102"/>
      <c r="T10" s="103">
        <f>IF(R10="","",V10*N10*LOOKUP(RIGHT($D$2,3),定数!$A$6:$A$13,定数!$B$6:$B$13))</f>
        <v>14550.000000000127</v>
      </c>
      <c r="U10" s="103"/>
      <c r="V10" s="104">
        <f>IF(R10="","",IF(H10="買",(R10-I10),(I10-R10))*IF(RIGHT($D$2,3)="JPY",100,10000))</f>
        <v>17.000000000000171</v>
      </c>
      <c r="W10" s="104"/>
      <c r="X10" s="22">
        <f t="shared" ref="X10:X22" si="1">IF(V10&lt;&gt;"",IF(V10&gt;0,1+X9,0),"")</f>
        <v>1</v>
      </c>
      <c r="Y10">
        <f t="shared" ref="Y10:Y73" si="2">IF(V10&lt;&gt;"",IF(V10&lt;0,1+Y9,0),"")</f>
        <v>0</v>
      </c>
      <c r="Z10" s="35">
        <f>IF(C10&lt;&gt;"",MAX(C10,C9),"")</f>
        <v>500000</v>
      </c>
      <c r="AA10" s="37"/>
    </row>
    <row r="11" spans="2:27">
      <c r="B11" s="56">
        <v>3</v>
      </c>
      <c r="C11" s="101">
        <f t="shared" si="0"/>
        <v>499549.99999999953</v>
      </c>
      <c r="D11" s="101"/>
      <c r="E11" s="56"/>
      <c r="F11" s="57">
        <v>43546</v>
      </c>
      <c r="G11" s="58">
        <v>0.70833333333333337</v>
      </c>
      <c r="H11" s="56" t="s">
        <v>3</v>
      </c>
      <c r="I11" s="102">
        <v>85.01</v>
      </c>
      <c r="J11" s="102"/>
      <c r="K11" s="56">
        <v>62</v>
      </c>
      <c r="L11" s="105">
        <f t="shared" ref="L11:L74" si="3">IF(K11="","",C11*0.03)</f>
        <v>14986.499999999985</v>
      </c>
      <c r="M11" s="106"/>
      <c r="N11" s="59">
        <f>IF(K11="","",(L11/K11)/LOOKUP(RIGHT($D$2,3),定数!$A$6:$A$13,定数!$B$6:$B$13))</f>
        <v>2.4171774193548363</v>
      </c>
      <c r="O11" s="56"/>
      <c r="P11" s="57">
        <v>43551</v>
      </c>
      <c r="Q11" s="58">
        <v>0.125</v>
      </c>
      <c r="R11" s="102">
        <v>84.13</v>
      </c>
      <c r="S11" s="102"/>
      <c r="T11" s="103">
        <f>IF(R11="","",V11*N11*LOOKUP(RIGHT($D$2,3),定数!$A$6:$A$13,定数!$B$6:$B$13))</f>
        <v>21271.161290322794</v>
      </c>
      <c r="U11" s="103"/>
      <c r="V11" s="104">
        <f>IF(R11="","",IF(H11="買",(R11-I11),(I11-R11))*IF(RIGHT($D$2,3)="JPY",100,10000))</f>
        <v>88.000000000000966</v>
      </c>
      <c r="W11" s="104"/>
      <c r="X11" s="22">
        <f t="shared" si="1"/>
        <v>2</v>
      </c>
      <c r="Y11">
        <f t="shared" si="2"/>
        <v>0</v>
      </c>
      <c r="Z11" s="35">
        <f>IF(C11&lt;&gt;"",MAX(Z10,C11),"")</f>
        <v>500000</v>
      </c>
      <c r="AA11" s="36">
        <f>IF(Z11&lt;&gt;"",1-(C11/Z11),"")</f>
        <v>9.0000000000090008E-4</v>
      </c>
    </row>
    <row r="12" spans="2:27">
      <c r="B12" s="56">
        <v>4</v>
      </c>
      <c r="C12" s="101">
        <f t="shared" si="0"/>
        <v>520821.16129032231</v>
      </c>
      <c r="D12" s="101"/>
      <c r="E12" s="56"/>
      <c r="F12" s="57">
        <v>43555</v>
      </c>
      <c r="G12" s="58">
        <v>0.66666666666666663</v>
      </c>
      <c r="H12" s="56" t="s">
        <v>3</v>
      </c>
      <c r="I12" s="102">
        <v>85.4</v>
      </c>
      <c r="J12" s="102"/>
      <c r="K12" s="56">
        <v>18</v>
      </c>
      <c r="L12" s="105">
        <f t="shared" si="3"/>
        <v>15624.63483870967</v>
      </c>
      <c r="M12" s="106"/>
      <c r="N12" s="59">
        <f>IF(K12="","",(L12/K12)/LOOKUP(RIGHT($D$2,3),定数!$A$6:$A$13,定数!$B$6:$B$13))</f>
        <v>8.6803526881720376</v>
      </c>
      <c r="O12" s="56"/>
      <c r="P12" s="57">
        <v>43555</v>
      </c>
      <c r="Q12" s="58">
        <v>0.70833333333333337</v>
      </c>
      <c r="R12" s="102">
        <v>85.17</v>
      </c>
      <c r="S12" s="102"/>
      <c r="T12" s="103">
        <f>IF(R12="","",V12*N12*LOOKUP(RIGHT($D$2,3),定数!$A$6:$A$13,定数!$B$6:$B$13))</f>
        <v>19964.811182796031</v>
      </c>
      <c r="U12" s="103"/>
      <c r="V12" s="104">
        <f t="shared" ref="V12:V75" si="4">IF(R12="","",IF(H12="買",(R12-I12),(I12-R12))*IF(RIGHT($D$2,3)="JPY",100,10000))</f>
        <v>23.000000000000398</v>
      </c>
      <c r="W12" s="104"/>
      <c r="X12" s="22">
        <f t="shared" si="1"/>
        <v>3</v>
      </c>
      <c r="Y12">
        <f t="shared" si="2"/>
        <v>0</v>
      </c>
      <c r="Z12" s="35">
        <f t="shared" ref="Z12:Z75" si="5">IF(C12&lt;&gt;"",MAX(Z11,C12),"")</f>
        <v>520821.16129032231</v>
      </c>
      <c r="AA12" s="36">
        <f t="shared" ref="AA12:AA75" si="6">IF(Z12&lt;&gt;"",1-(C12/Z12),"")</f>
        <v>0</v>
      </c>
    </row>
    <row r="13" spans="2:27">
      <c r="B13" s="56">
        <v>5</v>
      </c>
      <c r="C13" s="101">
        <f t="shared" si="0"/>
        <v>540785.97247311834</v>
      </c>
      <c r="D13" s="101"/>
      <c r="E13" s="56"/>
      <c r="F13" s="57">
        <v>43558</v>
      </c>
      <c r="G13" s="58">
        <v>0.20833333333333334</v>
      </c>
      <c r="H13" s="56" t="s">
        <v>3</v>
      </c>
      <c r="I13" s="102">
        <v>84.77</v>
      </c>
      <c r="J13" s="102"/>
      <c r="K13" s="56">
        <v>28</v>
      </c>
      <c r="L13" s="105">
        <f t="shared" si="3"/>
        <v>16223.57917419355</v>
      </c>
      <c r="M13" s="106"/>
      <c r="N13" s="59">
        <f>IF(K13="","",(L13/K13)/LOOKUP(RIGHT($D$2,3),定数!$A$6:$A$13,定数!$B$6:$B$13))</f>
        <v>5.7941354193548396</v>
      </c>
      <c r="O13" s="56"/>
      <c r="P13" s="57">
        <v>43558</v>
      </c>
      <c r="Q13" s="58">
        <v>0.70833333333333337</v>
      </c>
      <c r="R13" s="102">
        <v>84.38</v>
      </c>
      <c r="S13" s="102"/>
      <c r="T13" s="103">
        <f>IF(R13="","",V13*N13*LOOKUP(RIGHT($D$2,3),定数!$A$6:$A$13,定数!$B$6:$B$13))</f>
        <v>22597.128135483908</v>
      </c>
      <c r="U13" s="103"/>
      <c r="V13" s="104">
        <f t="shared" si="4"/>
        <v>39.000000000000057</v>
      </c>
      <c r="W13" s="104"/>
      <c r="X13" s="22">
        <f t="shared" si="1"/>
        <v>4</v>
      </c>
      <c r="Y13">
        <f t="shared" si="2"/>
        <v>0</v>
      </c>
      <c r="Z13" s="35">
        <f t="shared" si="5"/>
        <v>540785.97247311834</v>
      </c>
      <c r="AA13" s="36">
        <f t="shared" si="6"/>
        <v>0</v>
      </c>
    </row>
    <row r="14" spans="2:27">
      <c r="B14" s="56">
        <v>6</v>
      </c>
      <c r="C14" s="101">
        <f t="shared" si="0"/>
        <v>563383.10060860228</v>
      </c>
      <c r="D14" s="101"/>
      <c r="E14" s="56"/>
      <c r="F14" s="57">
        <v>43569</v>
      </c>
      <c r="G14" s="58">
        <v>0.66666666666666663</v>
      </c>
      <c r="H14" s="56" t="s">
        <v>3</v>
      </c>
      <c r="I14" s="102">
        <v>82.3</v>
      </c>
      <c r="J14" s="102"/>
      <c r="K14" s="56">
        <v>20</v>
      </c>
      <c r="L14" s="105">
        <f t="shared" si="3"/>
        <v>16901.493018258068</v>
      </c>
      <c r="M14" s="106"/>
      <c r="N14" s="59">
        <f>IF(K14="","",(L14/K14)/LOOKUP(RIGHT($D$2,3),定数!$A$6:$A$13,定数!$B$6:$B$13))</f>
        <v>8.4507465091290346</v>
      </c>
      <c r="O14" s="56"/>
      <c r="P14" s="57">
        <v>43572</v>
      </c>
      <c r="Q14" s="58">
        <v>0.16666666666666666</v>
      </c>
      <c r="R14" s="102">
        <v>82.04</v>
      </c>
      <c r="S14" s="102"/>
      <c r="T14" s="103">
        <f>IF(R14="","",V14*N14*LOOKUP(RIGHT($D$2,3),定数!$A$6:$A$13,定数!$B$6:$B$13))</f>
        <v>21971.940923734721</v>
      </c>
      <c r="U14" s="103"/>
      <c r="V14" s="104">
        <f t="shared" si="4"/>
        <v>25.999999999999091</v>
      </c>
      <c r="W14" s="104"/>
      <c r="X14" s="22">
        <f t="shared" si="1"/>
        <v>5</v>
      </c>
      <c r="Y14">
        <f t="shared" si="2"/>
        <v>0</v>
      </c>
      <c r="Z14" s="35">
        <f t="shared" si="5"/>
        <v>563383.10060860228</v>
      </c>
      <c r="AA14" s="36">
        <f t="shared" si="6"/>
        <v>0</v>
      </c>
    </row>
    <row r="15" spans="2:27">
      <c r="B15" s="56">
        <v>7</v>
      </c>
      <c r="C15" s="101">
        <f t="shared" si="0"/>
        <v>585355.04153233697</v>
      </c>
      <c r="D15" s="101"/>
      <c r="E15" s="56"/>
      <c r="F15" s="57">
        <v>43573</v>
      </c>
      <c r="G15" s="58">
        <v>0.75</v>
      </c>
      <c r="H15" s="56" t="s">
        <v>3</v>
      </c>
      <c r="I15" s="102">
        <v>81.88</v>
      </c>
      <c r="J15" s="102"/>
      <c r="K15" s="56">
        <v>35</v>
      </c>
      <c r="L15" s="105">
        <f t="shared" si="3"/>
        <v>17560.651245970108</v>
      </c>
      <c r="M15" s="106"/>
      <c r="N15" s="59">
        <f>IF(K15="","",(L15/K15)/LOOKUP(RIGHT($D$2,3),定数!$A$6:$A$13,定数!$B$6:$B$13))</f>
        <v>5.0173289274200306</v>
      </c>
      <c r="O15" s="56"/>
      <c r="P15" s="57">
        <v>43575</v>
      </c>
      <c r="Q15" s="58">
        <v>0.66666666666666663</v>
      </c>
      <c r="R15" s="102">
        <v>82.23</v>
      </c>
      <c r="S15" s="102"/>
      <c r="T15" s="103">
        <f>IF(R15="","",V15*N15*LOOKUP(RIGHT($D$2,3),定数!$A$6:$A$13,定数!$B$6:$B$13))</f>
        <v>-17560.651245970537</v>
      </c>
      <c r="U15" s="103"/>
      <c r="V15" s="104">
        <f t="shared" si="4"/>
        <v>-35.000000000000853</v>
      </c>
      <c r="W15" s="104"/>
      <c r="X15" s="22">
        <f t="shared" si="1"/>
        <v>0</v>
      </c>
      <c r="Y15">
        <f t="shared" si="2"/>
        <v>1</v>
      </c>
      <c r="Z15" s="35">
        <f t="shared" si="5"/>
        <v>585355.04153233697</v>
      </c>
      <c r="AA15" s="36">
        <f t="shared" si="6"/>
        <v>0</v>
      </c>
    </row>
    <row r="16" spans="2:27">
      <c r="B16" s="56">
        <v>8</v>
      </c>
      <c r="C16" s="101">
        <f t="shared" si="0"/>
        <v>567794.39028636646</v>
      </c>
      <c r="D16" s="101"/>
      <c r="E16" s="56"/>
      <c r="F16" s="57">
        <v>43581</v>
      </c>
      <c r="G16" s="58">
        <v>0.70833333333333337</v>
      </c>
      <c r="H16" s="56" t="s">
        <v>3</v>
      </c>
      <c r="I16" s="102">
        <v>83.21</v>
      </c>
      <c r="J16" s="102"/>
      <c r="K16" s="56">
        <v>35</v>
      </c>
      <c r="L16" s="105">
        <f t="shared" si="3"/>
        <v>17033.831708590995</v>
      </c>
      <c r="M16" s="106"/>
      <c r="N16" s="59">
        <f>IF(K16="","",(L16/K16)/LOOKUP(RIGHT($D$2,3),定数!$A$6:$A$13,定数!$B$6:$B$13))</f>
        <v>4.8668090595974265</v>
      </c>
      <c r="O16" s="56"/>
      <c r="P16" s="57">
        <v>43586</v>
      </c>
      <c r="Q16" s="58">
        <v>0.25</v>
      </c>
      <c r="R16" s="102">
        <v>83.56</v>
      </c>
      <c r="S16" s="102"/>
      <c r="T16" s="103">
        <f>IF(R16="","",V16*N16*LOOKUP(RIGHT($D$2,3),定数!$A$6:$A$13,定数!$B$6:$B$13))</f>
        <v>-17033.831708591406</v>
      </c>
      <c r="U16" s="103"/>
      <c r="V16" s="104">
        <f t="shared" si="4"/>
        <v>-35.000000000000853</v>
      </c>
      <c r="W16" s="104"/>
      <c r="X16" s="22">
        <f t="shared" si="1"/>
        <v>0</v>
      </c>
      <c r="Y16">
        <f t="shared" si="2"/>
        <v>2</v>
      </c>
      <c r="Z16" s="35">
        <f t="shared" si="5"/>
        <v>585355.04153233697</v>
      </c>
      <c r="AA16" s="36">
        <f t="shared" si="6"/>
        <v>3.0000000000000693E-2</v>
      </c>
    </row>
    <row r="17" spans="2:27">
      <c r="B17" s="56">
        <v>9</v>
      </c>
      <c r="C17" s="101">
        <f t="shared" si="0"/>
        <v>550760.55857777502</v>
      </c>
      <c r="D17" s="101"/>
      <c r="E17" s="56"/>
      <c r="F17" s="57">
        <v>43587</v>
      </c>
      <c r="G17" s="58">
        <v>0.125</v>
      </c>
      <c r="H17" s="56" t="s">
        <v>4</v>
      </c>
      <c r="I17" s="102">
        <v>84.29</v>
      </c>
      <c r="J17" s="102"/>
      <c r="K17" s="56">
        <v>22</v>
      </c>
      <c r="L17" s="105">
        <f t="shared" si="3"/>
        <v>16522.81675733325</v>
      </c>
      <c r="M17" s="106"/>
      <c r="N17" s="59">
        <f>IF(K17="","",(L17/K17)/LOOKUP(RIGHT($D$2,3),定数!$A$6:$A$13,定数!$B$6:$B$13))</f>
        <v>7.5103712533332949</v>
      </c>
      <c r="O17" s="56"/>
      <c r="P17" s="57">
        <v>43588</v>
      </c>
      <c r="Q17" s="58">
        <v>0.25</v>
      </c>
      <c r="R17" s="102">
        <v>84.07</v>
      </c>
      <c r="S17" s="102"/>
      <c r="T17" s="103">
        <f>IF(R17="","",V17*N17*LOOKUP(RIGHT($D$2,3),定数!$A$6:$A$13,定数!$B$6:$B$13))</f>
        <v>-16522.816757334233</v>
      </c>
      <c r="U17" s="103"/>
      <c r="V17" s="104">
        <f t="shared" si="4"/>
        <v>-22.000000000001307</v>
      </c>
      <c r="W17" s="104"/>
      <c r="X17" s="22">
        <f t="shared" si="1"/>
        <v>0</v>
      </c>
      <c r="Y17">
        <f t="shared" si="2"/>
        <v>3</v>
      </c>
      <c r="Z17" s="35">
        <f t="shared" si="5"/>
        <v>585355.04153233697</v>
      </c>
      <c r="AA17" s="36">
        <f t="shared" si="6"/>
        <v>5.9100000000001374E-2</v>
      </c>
    </row>
    <row r="18" spans="2:27">
      <c r="B18" s="56">
        <v>10</v>
      </c>
      <c r="C18" s="101">
        <f t="shared" si="0"/>
        <v>534237.74182044074</v>
      </c>
      <c r="D18" s="101"/>
      <c r="E18" s="56"/>
      <c r="F18" s="57">
        <v>43588</v>
      </c>
      <c r="G18" s="58">
        <v>0.91666666666666663</v>
      </c>
      <c r="H18" s="56" t="s">
        <v>3</v>
      </c>
      <c r="I18" s="102">
        <v>83.63</v>
      </c>
      <c r="J18" s="102"/>
      <c r="K18" s="56">
        <v>22</v>
      </c>
      <c r="L18" s="105">
        <f t="shared" si="3"/>
        <v>16027.132254613221</v>
      </c>
      <c r="M18" s="106"/>
      <c r="N18" s="59">
        <f>IF(K18="","",(L18/K18)/LOOKUP(RIGHT($D$2,3),定数!$A$6:$A$13,定数!$B$6:$B$13))</f>
        <v>7.2850601157332822</v>
      </c>
      <c r="O18" s="56"/>
      <c r="P18" s="57">
        <v>43589</v>
      </c>
      <c r="Q18" s="58">
        <v>0.66666666666666663</v>
      </c>
      <c r="R18" s="102">
        <v>83.33</v>
      </c>
      <c r="S18" s="102"/>
      <c r="T18" s="103">
        <f>IF(R18="","",V18*N18*LOOKUP(RIGHT($D$2,3),定数!$A$6:$A$13,定数!$B$6:$B$13))</f>
        <v>21855.180347199639</v>
      </c>
      <c r="U18" s="103"/>
      <c r="V18" s="104">
        <f t="shared" si="4"/>
        <v>29.999999999999716</v>
      </c>
      <c r="W18" s="104"/>
      <c r="X18" s="22">
        <f t="shared" si="1"/>
        <v>1</v>
      </c>
      <c r="Y18">
        <f t="shared" si="2"/>
        <v>0</v>
      </c>
      <c r="Z18" s="35">
        <f t="shared" si="5"/>
        <v>585355.04153233697</v>
      </c>
      <c r="AA18" s="36">
        <f t="shared" si="6"/>
        <v>8.7327000000003152E-2</v>
      </c>
    </row>
    <row r="19" spans="2:27">
      <c r="B19" s="56">
        <v>11</v>
      </c>
      <c r="C19" s="101">
        <f t="shared" si="0"/>
        <v>556092.92216764041</v>
      </c>
      <c r="D19" s="101"/>
      <c r="E19" s="56"/>
      <c r="F19" s="57">
        <v>43593</v>
      </c>
      <c r="G19" s="58">
        <v>0.625</v>
      </c>
      <c r="H19" s="56" t="s">
        <v>3</v>
      </c>
      <c r="I19" s="102">
        <v>83.28</v>
      </c>
      <c r="J19" s="102"/>
      <c r="K19" s="56">
        <v>18</v>
      </c>
      <c r="L19" s="105">
        <f t="shared" si="3"/>
        <v>16682.787665029213</v>
      </c>
      <c r="M19" s="106"/>
      <c r="N19" s="59">
        <f>IF(K19="","",(L19/K19)/LOOKUP(RIGHT($D$2,3),定数!$A$6:$A$13,定数!$B$6:$B$13))</f>
        <v>9.2682153694606733</v>
      </c>
      <c r="O19" s="56"/>
      <c r="P19" s="57">
        <v>43593</v>
      </c>
      <c r="Q19" s="58">
        <v>0.79166666666666663</v>
      </c>
      <c r="R19" s="102">
        <v>83.46</v>
      </c>
      <c r="S19" s="102"/>
      <c r="T19" s="103">
        <f>IF(R19="","",V19*N19*LOOKUP(RIGHT($D$2,3),定数!$A$6:$A$13,定数!$B$6:$B$13))</f>
        <v>-16682.787665028529</v>
      </c>
      <c r="U19" s="103"/>
      <c r="V19" s="104">
        <f t="shared" si="4"/>
        <v>-17.999999999999261</v>
      </c>
      <c r="W19" s="104"/>
      <c r="X19" s="22">
        <f t="shared" si="1"/>
        <v>0</v>
      </c>
      <c r="Y19">
        <f t="shared" si="2"/>
        <v>1</v>
      </c>
      <c r="Z19" s="35">
        <f t="shared" si="5"/>
        <v>585355.04153233697</v>
      </c>
      <c r="AA19" s="36">
        <f t="shared" si="6"/>
        <v>4.9990377272730813E-2</v>
      </c>
    </row>
    <row r="20" spans="2:27">
      <c r="B20" s="56">
        <v>12</v>
      </c>
      <c r="C20" s="101">
        <f t="shared" si="0"/>
        <v>539410.13450261194</v>
      </c>
      <c r="D20" s="101"/>
      <c r="E20" s="56"/>
      <c r="F20" s="57">
        <v>43601</v>
      </c>
      <c r="G20" s="58">
        <v>0.875</v>
      </c>
      <c r="H20" s="56" t="s">
        <v>3</v>
      </c>
      <c r="I20" s="102">
        <v>84.07</v>
      </c>
      <c r="J20" s="102"/>
      <c r="K20" s="56">
        <v>12</v>
      </c>
      <c r="L20" s="105">
        <f t="shared" si="3"/>
        <v>16182.304035078358</v>
      </c>
      <c r="M20" s="106"/>
      <c r="N20" s="59">
        <f>IF(K20="","",(L20/K20)/LOOKUP(RIGHT($D$2,3),定数!$A$6:$A$13,定数!$B$6:$B$13))</f>
        <v>13.485253362565297</v>
      </c>
      <c r="O20" s="56"/>
      <c r="P20" s="57">
        <v>43601</v>
      </c>
      <c r="Q20" s="58">
        <v>0.91666666666666663</v>
      </c>
      <c r="R20" s="102">
        <v>83.93</v>
      </c>
      <c r="S20" s="102"/>
      <c r="T20" s="103">
        <f>IF(R20="","",V20*N20*LOOKUP(RIGHT($D$2,3),定数!$A$6:$A$13,定数!$B$6:$B$13))</f>
        <v>18879.354707589577</v>
      </c>
      <c r="U20" s="103"/>
      <c r="V20" s="104">
        <f t="shared" si="4"/>
        <v>13.999999999998636</v>
      </c>
      <c r="W20" s="104"/>
      <c r="X20" s="22">
        <f t="shared" si="1"/>
        <v>1</v>
      </c>
      <c r="Y20">
        <f t="shared" si="2"/>
        <v>0</v>
      </c>
      <c r="Z20" s="35">
        <f t="shared" si="5"/>
        <v>585355.04153233697</v>
      </c>
      <c r="AA20" s="36">
        <f t="shared" si="6"/>
        <v>7.8490665954547678E-2</v>
      </c>
    </row>
    <row r="21" spans="2:27">
      <c r="B21" s="56">
        <v>13</v>
      </c>
      <c r="C21" s="101">
        <f t="shared" si="0"/>
        <v>558289.48921020154</v>
      </c>
      <c r="D21" s="101"/>
      <c r="E21" s="56"/>
      <c r="F21" s="57">
        <v>43602</v>
      </c>
      <c r="G21" s="58">
        <v>0.41666666666666669</v>
      </c>
      <c r="H21" s="56" t="s">
        <v>3</v>
      </c>
      <c r="I21" s="102">
        <v>83.38</v>
      </c>
      <c r="J21" s="102"/>
      <c r="K21" s="56">
        <v>22</v>
      </c>
      <c r="L21" s="105">
        <f t="shared" si="3"/>
        <v>16748.684676306046</v>
      </c>
      <c r="M21" s="106"/>
      <c r="N21" s="59">
        <f>IF(K21="","",(L21/K21)/LOOKUP(RIGHT($D$2,3),定数!$A$6:$A$13,定数!$B$6:$B$13))</f>
        <v>7.6130384892300205</v>
      </c>
      <c r="O21" s="56"/>
      <c r="P21" s="57">
        <v>43602</v>
      </c>
      <c r="Q21" s="58">
        <v>0.625</v>
      </c>
      <c r="R21" s="102">
        <v>83.09</v>
      </c>
      <c r="S21" s="102"/>
      <c r="T21" s="103">
        <f>IF(R21="","",V21*N21*LOOKUP(RIGHT($D$2,3),定数!$A$6:$A$13,定数!$B$6:$B$13))</f>
        <v>22077.811618766453</v>
      </c>
      <c r="U21" s="103"/>
      <c r="V21" s="104">
        <f t="shared" si="4"/>
        <v>28.999999999999204</v>
      </c>
      <c r="W21" s="104"/>
      <c r="X21" s="22">
        <f t="shared" si="1"/>
        <v>2</v>
      </c>
      <c r="Y21">
        <f t="shared" si="2"/>
        <v>0</v>
      </c>
      <c r="Z21" s="35">
        <f t="shared" si="5"/>
        <v>585355.04153233697</v>
      </c>
      <c r="AA21" s="36">
        <f t="shared" si="6"/>
        <v>4.6237839262959879E-2</v>
      </c>
    </row>
    <row r="22" spans="2:27">
      <c r="B22" s="56">
        <v>14</v>
      </c>
      <c r="C22" s="101">
        <f t="shared" si="0"/>
        <v>580367.30082896794</v>
      </c>
      <c r="D22" s="101"/>
      <c r="E22" s="56"/>
      <c r="F22" s="57">
        <v>43604</v>
      </c>
      <c r="G22" s="58">
        <v>0.41666666666666669</v>
      </c>
      <c r="H22" s="56" t="s">
        <v>4</v>
      </c>
      <c r="I22" s="102">
        <v>82.93</v>
      </c>
      <c r="J22" s="102"/>
      <c r="K22" s="56">
        <v>33</v>
      </c>
      <c r="L22" s="105">
        <f t="shared" si="3"/>
        <v>17411.019024869038</v>
      </c>
      <c r="M22" s="106"/>
      <c r="N22" s="59">
        <f>IF(K22="","",(L22/K22)/LOOKUP(RIGHT($D$2,3),定数!$A$6:$A$13,定数!$B$6:$B$13))</f>
        <v>5.276066371172436</v>
      </c>
      <c r="O22" s="56"/>
      <c r="P22" s="57">
        <v>43604</v>
      </c>
      <c r="Q22" s="58">
        <v>0.45833333333333331</v>
      </c>
      <c r="R22" s="102">
        <v>83.41</v>
      </c>
      <c r="S22" s="102"/>
      <c r="T22" s="103">
        <f>IF(R22="","",V22*N22*LOOKUP(RIGHT($D$2,3),定数!$A$6:$A$13,定数!$B$6:$B$13))</f>
        <v>25325.118581627154</v>
      </c>
      <c r="U22" s="103"/>
      <c r="V22" s="104">
        <f t="shared" si="4"/>
        <v>47.999999999998977</v>
      </c>
      <c r="W22" s="104"/>
      <c r="X22" s="22">
        <f t="shared" si="1"/>
        <v>3</v>
      </c>
      <c r="Y22">
        <f t="shared" si="2"/>
        <v>0</v>
      </c>
      <c r="Z22" s="35">
        <f t="shared" si="5"/>
        <v>585355.04153233697</v>
      </c>
      <c r="AA22" s="36">
        <f t="shared" si="6"/>
        <v>8.5208810883599106E-3</v>
      </c>
    </row>
    <row r="23" spans="2:27">
      <c r="B23" s="56">
        <v>15</v>
      </c>
      <c r="C23" s="101">
        <f t="shared" si="0"/>
        <v>605692.41941059509</v>
      </c>
      <c r="D23" s="101"/>
      <c r="E23" s="56"/>
      <c r="F23" s="57">
        <v>43607</v>
      </c>
      <c r="G23" s="58">
        <v>0.58333333333333337</v>
      </c>
      <c r="H23" s="56" t="s">
        <v>4</v>
      </c>
      <c r="I23" s="102">
        <v>83.17</v>
      </c>
      <c r="J23" s="102"/>
      <c r="K23" s="56">
        <v>23</v>
      </c>
      <c r="L23" s="105">
        <f t="shared" si="3"/>
        <v>18170.772582317852</v>
      </c>
      <c r="M23" s="106"/>
      <c r="N23" s="59">
        <f>IF(K23="","",(L23/K23)/LOOKUP(RIGHT($D$2,3),定数!$A$6:$A$13,定数!$B$6:$B$13))</f>
        <v>7.9003359053555879</v>
      </c>
      <c r="O23" s="56"/>
      <c r="P23" s="57">
        <v>43608</v>
      </c>
      <c r="Q23" s="58">
        <v>4.1666666666666664E-2</v>
      </c>
      <c r="R23" s="102">
        <v>82.94</v>
      </c>
      <c r="S23" s="102"/>
      <c r="T23" s="103">
        <f>IF(R23="","",V23*N23*LOOKUP(RIGHT($D$2,3),定数!$A$6:$A$13,定数!$B$6:$B$13))</f>
        <v>-18170.772582318168</v>
      </c>
      <c r="U23" s="103"/>
      <c r="V23" s="104">
        <f t="shared" si="4"/>
        <v>-23.000000000000398</v>
      </c>
      <c r="W23" s="104"/>
      <c r="X23" t="str">
        <f t="shared" ref="X23:Y74" si="7">IF(U23&lt;&gt;"",IF(U23&lt;0,1+X22,0),"")</f>
        <v/>
      </c>
      <c r="Y23">
        <f t="shared" si="2"/>
        <v>1</v>
      </c>
      <c r="Z23" s="35">
        <f t="shared" si="5"/>
        <v>605692.41941059509</v>
      </c>
      <c r="AA23" s="36">
        <f t="shared" si="6"/>
        <v>0</v>
      </c>
    </row>
    <row r="24" spans="2:27">
      <c r="B24" s="56">
        <v>16</v>
      </c>
      <c r="C24" s="101">
        <f t="shared" si="0"/>
        <v>587521.64682827692</v>
      </c>
      <c r="D24" s="101"/>
      <c r="E24" s="56"/>
      <c r="F24" s="57">
        <v>43611</v>
      </c>
      <c r="G24" s="58">
        <v>0.125</v>
      </c>
      <c r="H24" s="56" t="s">
        <v>3</v>
      </c>
      <c r="I24" s="102">
        <v>83.29</v>
      </c>
      <c r="J24" s="102"/>
      <c r="K24" s="56">
        <v>23</v>
      </c>
      <c r="L24" s="105">
        <f t="shared" si="3"/>
        <v>17625.649404848307</v>
      </c>
      <c r="M24" s="106"/>
      <c r="N24" s="59">
        <f>IF(K24="","",(L24/K24)/LOOKUP(RIGHT($D$2,3),定数!$A$6:$A$13,定数!$B$6:$B$13))</f>
        <v>7.6633258281949166</v>
      </c>
      <c r="O24" s="56"/>
      <c r="P24" s="57">
        <v>43611</v>
      </c>
      <c r="Q24" s="58">
        <v>0.20833333333333334</v>
      </c>
      <c r="R24" s="102">
        <v>83.01</v>
      </c>
      <c r="S24" s="102"/>
      <c r="T24" s="103">
        <f>IF(R24="","",V24*N24*LOOKUP(RIGHT($D$2,3),定数!$A$6:$A$13,定数!$B$6:$B$13))</f>
        <v>21457.312318945853</v>
      </c>
      <c r="U24" s="103"/>
      <c r="V24" s="104">
        <f t="shared" si="4"/>
        <v>28.000000000000114</v>
      </c>
      <c r="W24" s="104"/>
      <c r="X24" t="str">
        <f t="shared" si="7"/>
        <v/>
      </c>
      <c r="Y24">
        <f t="shared" si="2"/>
        <v>0</v>
      </c>
      <c r="Z24" s="35">
        <f t="shared" si="5"/>
        <v>605692.41941059509</v>
      </c>
      <c r="AA24" s="36">
        <f t="shared" si="6"/>
        <v>3.0000000000000471E-2</v>
      </c>
    </row>
    <row r="25" spans="2:27">
      <c r="B25" s="56">
        <v>17</v>
      </c>
      <c r="C25" s="101">
        <f t="shared" si="0"/>
        <v>608978.95914722281</v>
      </c>
      <c r="D25" s="101"/>
      <c r="E25" s="56"/>
      <c r="F25" s="57">
        <v>43621</v>
      </c>
      <c r="G25" s="58">
        <v>0.83333333333333337</v>
      </c>
      <c r="H25" s="56" t="s">
        <v>4</v>
      </c>
      <c r="I25" s="102">
        <v>82.72</v>
      </c>
      <c r="J25" s="102"/>
      <c r="K25" s="56">
        <v>15</v>
      </c>
      <c r="L25" s="105">
        <f t="shared" si="3"/>
        <v>18269.368774416682</v>
      </c>
      <c r="M25" s="106"/>
      <c r="N25" s="59">
        <f>IF(K25="","",(L25/K25)/LOOKUP(RIGHT($D$2,3),定数!$A$6:$A$13,定数!$B$6:$B$13))</f>
        <v>12.179579182944456</v>
      </c>
      <c r="O25" s="56"/>
      <c r="P25" s="57">
        <v>43622</v>
      </c>
      <c r="Q25" s="58">
        <v>0.125</v>
      </c>
      <c r="R25" s="102">
        <v>82.57</v>
      </c>
      <c r="S25" s="102"/>
      <c r="T25" s="103">
        <f>IF(R25="","",V25*N25*LOOKUP(RIGHT($D$2,3),定数!$A$6:$A$13,定数!$B$6:$B$13))</f>
        <v>-18269.368774417377</v>
      </c>
      <c r="U25" s="103"/>
      <c r="V25" s="104">
        <f t="shared" si="4"/>
        <v>-15.000000000000568</v>
      </c>
      <c r="W25" s="104"/>
      <c r="X25" t="str">
        <f t="shared" si="7"/>
        <v/>
      </c>
      <c r="Y25">
        <f t="shared" si="2"/>
        <v>1</v>
      </c>
      <c r="Z25" s="35">
        <f t="shared" si="5"/>
        <v>608978.95914722281</v>
      </c>
      <c r="AA25" s="36">
        <f t="shared" si="6"/>
        <v>0</v>
      </c>
    </row>
    <row r="26" spans="2:27">
      <c r="B26" s="56">
        <v>18</v>
      </c>
      <c r="C26" s="101">
        <f t="shared" si="0"/>
        <v>590709.59037280548</v>
      </c>
      <c r="D26" s="101"/>
      <c r="E26" s="56"/>
      <c r="F26" s="57">
        <v>43623</v>
      </c>
      <c r="G26" s="58">
        <v>0.875</v>
      </c>
      <c r="H26" s="56" t="s">
        <v>4</v>
      </c>
      <c r="I26" s="102">
        <v>82.79</v>
      </c>
      <c r="J26" s="102"/>
      <c r="K26" s="56">
        <v>24</v>
      </c>
      <c r="L26" s="105">
        <f t="shared" si="3"/>
        <v>17721.287711184163</v>
      </c>
      <c r="M26" s="106"/>
      <c r="N26" s="59">
        <f>IF(K26="","",(L26/K26)/LOOKUP(RIGHT($D$2,3),定数!$A$6:$A$13,定数!$B$6:$B$13))</f>
        <v>7.3838698796600681</v>
      </c>
      <c r="O26" s="56"/>
      <c r="P26" s="57">
        <v>43624</v>
      </c>
      <c r="Q26" s="58">
        <v>0.5</v>
      </c>
      <c r="R26" s="102">
        <v>83.15</v>
      </c>
      <c r="S26" s="102"/>
      <c r="T26" s="103">
        <f>IF(R26="","",V26*N26*LOOKUP(RIGHT($D$2,3),定数!$A$6:$A$13,定数!$B$6:$B$13))</f>
        <v>26581.931566776206</v>
      </c>
      <c r="U26" s="103"/>
      <c r="V26" s="104">
        <f t="shared" si="4"/>
        <v>35.999999999999943</v>
      </c>
      <c r="W26" s="104"/>
      <c r="X26" t="str">
        <f t="shared" si="7"/>
        <v/>
      </c>
      <c r="Y26">
        <f t="shared" si="2"/>
        <v>0</v>
      </c>
      <c r="Z26" s="35">
        <f t="shared" si="5"/>
        <v>608978.95914722281</v>
      </c>
      <c r="AA26" s="36">
        <f t="shared" si="6"/>
        <v>3.0000000000001026E-2</v>
      </c>
    </row>
    <row r="27" spans="2:27">
      <c r="B27" s="56">
        <v>19</v>
      </c>
      <c r="C27" s="101">
        <f t="shared" si="0"/>
        <v>617291.52193958173</v>
      </c>
      <c r="D27" s="101"/>
      <c r="E27" s="56"/>
      <c r="F27" s="57">
        <v>43625</v>
      </c>
      <c r="G27" s="58">
        <v>0.625</v>
      </c>
      <c r="H27" s="56" t="s">
        <v>4</v>
      </c>
      <c r="I27" s="102">
        <v>83.21</v>
      </c>
      <c r="J27" s="102"/>
      <c r="K27" s="56">
        <v>10</v>
      </c>
      <c r="L27" s="105">
        <f t="shared" si="3"/>
        <v>18518.74565818745</v>
      </c>
      <c r="M27" s="106"/>
      <c r="N27" s="59">
        <f>IF(K27="","",(L27/K27)/LOOKUP(RIGHT($D$2,3),定数!$A$6:$A$13,定数!$B$6:$B$13))</f>
        <v>18.518745658187449</v>
      </c>
      <c r="O27" s="56"/>
      <c r="P27" s="57">
        <v>43625</v>
      </c>
      <c r="Q27" s="58">
        <v>0.66666666666666663</v>
      </c>
      <c r="R27" s="102">
        <v>83.33</v>
      </c>
      <c r="S27" s="102"/>
      <c r="T27" s="103">
        <f>IF(R27="","",V27*N27*LOOKUP(RIGHT($D$2,3),定数!$A$6:$A$13,定数!$B$6:$B$13))</f>
        <v>22222.494789825778</v>
      </c>
      <c r="U27" s="103"/>
      <c r="V27" s="104">
        <f t="shared" si="4"/>
        <v>12.000000000000455</v>
      </c>
      <c r="W27" s="104"/>
      <c r="X27" t="str">
        <f t="shared" si="7"/>
        <v/>
      </c>
      <c r="Y27">
        <f t="shared" si="2"/>
        <v>0</v>
      </c>
      <c r="Z27" s="35">
        <f t="shared" si="5"/>
        <v>617291.52193958173</v>
      </c>
      <c r="AA27" s="36">
        <f t="shared" si="6"/>
        <v>0</v>
      </c>
    </row>
    <row r="28" spans="2:27">
      <c r="B28" s="56">
        <v>20</v>
      </c>
      <c r="C28" s="101">
        <f t="shared" si="0"/>
        <v>639514.01672940748</v>
      </c>
      <c r="D28" s="101"/>
      <c r="E28" s="56"/>
      <c r="F28" s="57">
        <v>43628</v>
      </c>
      <c r="G28" s="58">
        <v>0.25</v>
      </c>
      <c r="H28" s="56" t="s">
        <v>3</v>
      </c>
      <c r="I28" s="102">
        <v>82.93</v>
      </c>
      <c r="J28" s="102"/>
      <c r="K28" s="56">
        <v>18</v>
      </c>
      <c r="L28" s="105">
        <f t="shared" si="3"/>
        <v>19185.420501882225</v>
      </c>
      <c r="M28" s="106"/>
      <c r="N28" s="59">
        <f>IF(K28="","",(L28/K28)/LOOKUP(RIGHT($D$2,3),定数!$A$6:$A$13,定数!$B$6:$B$13))</f>
        <v>10.658566945490124</v>
      </c>
      <c r="O28" s="56"/>
      <c r="P28" s="57">
        <v>43628</v>
      </c>
      <c r="Q28" s="58">
        <v>0.75</v>
      </c>
      <c r="R28" s="102">
        <v>82.7</v>
      </c>
      <c r="S28" s="102"/>
      <c r="T28" s="103">
        <f>IF(R28="","",V28*N28*LOOKUP(RIGHT($D$2,3),定数!$A$6:$A$13,定数!$B$6:$B$13))</f>
        <v>24514.703974627711</v>
      </c>
      <c r="U28" s="103"/>
      <c r="V28" s="104">
        <f t="shared" si="4"/>
        <v>23.000000000000398</v>
      </c>
      <c r="W28" s="104"/>
      <c r="X28" t="str">
        <f t="shared" si="7"/>
        <v/>
      </c>
      <c r="Y28">
        <f t="shared" si="2"/>
        <v>0</v>
      </c>
      <c r="Z28" s="35">
        <f t="shared" si="5"/>
        <v>639514.01672940748</v>
      </c>
      <c r="AA28" s="36">
        <f t="shared" si="6"/>
        <v>0</v>
      </c>
    </row>
    <row r="29" spans="2:27">
      <c r="B29" s="29">
        <v>21</v>
      </c>
      <c r="C29" s="107">
        <f t="shared" si="0"/>
        <v>664028.72070403513</v>
      </c>
      <c r="D29" s="107"/>
      <c r="E29" s="29"/>
      <c r="F29" s="8">
        <v>43628</v>
      </c>
      <c r="G29" s="55">
        <v>0.45833333333333331</v>
      </c>
      <c r="H29" s="30" t="s">
        <v>4</v>
      </c>
      <c r="I29" s="108">
        <v>84.54</v>
      </c>
      <c r="J29" s="108"/>
      <c r="K29" s="29">
        <v>23</v>
      </c>
      <c r="L29" s="109">
        <f t="shared" si="3"/>
        <v>19920.861621121054</v>
      </c>
      <c r="M29" s="110"/>
      <c r="N29" s="6">
        <f>IF(K29="","",(L29/K29)/LOOKUP(RIGHT($D$2,3),定数!$A$6:$A$13,定数!$B$6:$B$13))</f>
        <v>8.6612441830961107</v>
      </c>
      <c r="O29" s="29"/>
      <c r="P29" s="8">
        <v>43632</v>
      </c>
      <c r="Q29" s="55">
        <v>0.75</v>
      </c>
      <c r="R29" s="108">
        <v>84.31</v>
      </c>
      <c r="S29" s="108"/>
      <c r="T29" s="111">
        <f>IF(R29="","",V29*N29*LOOKUP(RIGHT($D$2,3),定数!$A$6:$A$13,定数!$B$6:$B$13))</f>
        <v>-19920.861621121399</v>
      </c>
      <c r="U29" s="111"/>
      <c r="V29" s="112">
        <f t="shared" si="4"/>
        <v>-23.000000000000398</v>
      </c>
      <c r="W29" s="112"/>
      <c r="X29" t="str">
        <f t="shared" si="7"/>
        <v/>
      </c>
      <c r="Y29">
        <f t="shared" si="2"/>
        <v>1</v>
      </c>
      <c r="Z29" s="35">
        <f t="shared" si="5"/>
        <v>664028.72070403513</v>
      </c>
      <c r="AA29" s="36">
        <f t="shared" si="6"/>
        <v>0</v>
      </c>
    </row>
    <row r="30" spans="2:27">
      <c r="B30" s="29">
        <v>22</v>
      </c>
      <c r="C30" s="107">
        <f t="shared" si="0"/>
        <v>644107.85908291372</v>
      </c>
      <c r="D30" s="107"/>
      <c r="E30" s="29"/>
      <c r="F30" s="8">
        <v>43636</v>
      </c>
      <c r="G30" s="55">
        <v>0.375</v>
      </c>
      <c r="H30" s="30" t="s">
        <v>4</v>
      </c>
      <c r="I30" s="108">
        <v>84.93</v>
      </c>
      <c r="J30" s="108"/>
      <c r="K30" s="29">
        <v>17</v>
      </c>
      <c r="L30" s="109">
        <f t="shared" si="3"/>
        <v>19323.235772487413</v>
      </c>
      <c r="M30" s="110"/>
      <c r="N30" s="6">
        <f>IF(K30="","",(L30/K30)/LOOKUP(RIGHT($D$2,3),定数!$A$6:$A$13,定数!$B$6:$B$13))</f>
        <v>11.366609277933771</v>
      </c>
      <c r="O30" s="29"/>
      <c r="P30" s="8">
        <v>43636</v>
      </c>
      <c r="Q30" s="55">
        <v>0.58333333333333337</v>
      </c>
      <c r="R30" s="108">
        <v>84.76</v>
      </c>
      <c r="S30" s="108"/>
      <c r="T30" s="111">
        <f>IF(R30="","",V30*N30*LOOKUP(RIGHT($D$2,3),定数!$A$6:$A$13,定数!$B$6:$B$13))</f>
        <v>-19323.235772487606</v>
      </c>
      <c r="U30" s="111"/>
      <c r="V30" s="112">
        <f t="shared" si="4"/>
        <v>-17.000000000000171</v>
      </c>
      <c r="W30" s="112"/>
      <c r="X30" t="str">
        <f t="shared" si="7"/>
        <v/>
      </c>
      <c r="Y30">
        <f t="shared" si="2"/>
        <v>2</v>
      </c>
      <c r="Z30" s="35">
        <f t="shared" si="5"/>
        <v>664028.72070403513</v>
      </c>
      <c r="AA30" s="36">
        <f t="shared" si="6"/>
        <v>3.0000000000000582E-2</v>
      </c>
    </row>
    <row r="31" spans="2:27">
      <c r="B31" s="29">
        <v>23</v>
      </c>
      <c r="C31" s="107">
        <f t="shared" si="0"/>
        <v>624784.62331042613</v>
      </c>
      <c r="D31" s="107"/>
      <c r="E31" s="29"/>
      <c r="F31" s="8">
        <v>43637</v>
      </c>
      <c r="G31" s="55">
        <v>0.25</v>
      </c>
      <c r="H31" s="30" t="s">
        <v>3</v>
      </c>
      <c r="I31" s="108">
        <v>84.23</v>
      </c>
      <c r="J31" s="108"/>
      <c r="K31" s="29">
        <v>21</v>
      </c>
      <c r="L31" s="109">
        <f t="shared" si="3"/>
        <v>18743.538699312783</v>
      </c>
      <c r="M31" s="110"/>
      <c r="N31" s="6">
        <f>IF(K31="","",(L31/K31)/LOOKUP(RIGHT($D$2,3),定数!$A$6:$A$13,定数!$B$6:$B$13))</f>
        <v>8.9254946187203732</v>
      </c>
      <c r="O31" s="29"/>
      <c r="P31" s="8">
        <v>43637</v>
      </c>
      <c r="Q31" s="55">
        <v>0.41666666666666669</v>
      </c>
      <c r="R31" s="108">
        <v>83.97</v>
      </c>
      <c r="S31" s="108"/>
      <c r="T31" s="111">
        <f>IF(R31="","",V31*N31*LOOKUP(RIGHT($D$2,3),定数!$A$6:$A$13,定数!$B$6:$B$13))</f>
        <v>23206.286008673429</v>
      </c>
      <c r="U31" s="111"/>
      <c r="V31" s="112">
        <f t="shared" si="4"/>
        <v>26.000000000000512</v>
      </c>
      <c r="W31" s="112"/>
      <c r="X31" t="str">
        <f t="shared" si="7"/>
        <v/>
      </c>
      <c r="Y31">
        <f t="shared" si="2"/>
        <v>0</v>
      </c>
      <c r="Z31" s="35">
        <f t="shared" si="5"/>
        <v>664028.72070403513</v>
      </c>
      <c r="AA31" s="36">
        <f t="shared" si="6"/>
        <v>5.9100000000000819E-2</v>
      </c>
    </row>
    <row r="32" spans="2:27">
      <c r="B32" s="29">
        <v>24</v>
      </c>
      <c r="C32" s="107">
        <f t="shared" si="0"/>
        <v>647990.9093190995</v>
      </c>
      <c r="D32" s="107"/>
      <c r="E32" s="29"/>
      <c r="F32" s="8">
        <v>43638</v>
      </c>
      <c r="G32" s="55">
        <v>0.41666666666666669</v>
      </c>
      <c r="H32" s="31" t="s">
        <v>3</v>
      </c>
      <c r="I32" s="108">
        <v>83.86</v>
      </c>
      <c r="J32" s="108"/>
      <c r="K32" s="29">
        <v>15</v>
      </c>
      <c r="L32" s="109">
        <f t="shared" si="3"/>
        <v>19439.727279572984</v>
      </c>
      <c r="M32" s="110"/>
      <c r="N32" s="6">
        <f>IF(K32="","",(L32/K32)/LOOKUP(RIGHT($D$2,3),定数!$A$6:$A$13,定数!$B$6:$B$13))</f>
        <v>12.959818186381989</v>
      </c>
      <c r="O32" s="29"/>
      <c r="P32" s="8">
        <v>43638</v>
      </c>
      <c r="Q32" s="55">
        <v>0.54166666666666663</v>
      </c>
      <c r="R32" s="108">
        <v>84.01</v>
      </c>
      <c r="S32" s="108"/>
      <c r="T32" s="111">
        <f>IF(R32="","",V32*N32*LOOKUP(RIGHT($D$2,3),定数!$A$6:$A$13,定数!$B$6:$B$13))</f>
        <v>-19439.727279573719</v>
      </c>
      <c r="U32" s="111"/>
      <c r="V32" s="112">
        <f t="shared" si="4"/>
        <v>-15.000000000000568</v>
      </c>
      <c r="W32" s="112"/>
      <c r="X32" t="str">
        <f t="shared" si="7"/>
        <v/>
      </c>
      <c r="Y32">
        <f t="shared" si="2"/>
        <v>1</v>
      </c>
      <c r="Z32" s="35">
        <f t="shared" si="5"/>
        <v>664028.72070403513</v>
      </c>
      <c r="AA32" s="36">
        <f t="shared" si="6"/>
        <v>2.4152285714285959E-2</v>
      </c>
    </row>
    <row r="33" spans="2:27">
      <c r="B33" s="29">
        <v>25</v>
      </c>
      <c r="C33" s="107">
        <f t="shared" si="0"/>
        <v>628551.18203952583</v>
      </c>
      <c r="D33" s="107"/>
      <c r="E33" s="29"/>
      <c r="F33" s="8">
        <v>43639</v>
      </c>
      <c r="G33" s="55">
        <v>0.625</v>
      </c>
      <c r="H33" s="31" t="s">
        <v>4</v>
      </c>
      <c r="I33" s="108">
        <v>84.22</v>
      </c>
      <c r="J33" s="108"/>
      <c r="K33" s="29">
        <v>13</v>
      </c>
      <c r="L33" s="109">
        <f t="shared" si="3"/>
        <v>18856.535461185773</v>
      </c>
      <c r="M33" s="110"/>
      <c r="N33" s="6">
        <f>IF(K33="","",(L33/K33)/LOOKUP(RIGHT($D$2,3),定数!$A$6:$A$13,定数!$B$6:$B$13))</f>
        <v>14.505027277835211</v>
      </c>
      <c r="O33" s="29"/>
      <c r="P33" s="8">
        <v>43642</v>
      </c>
      <c r="Q33" s="55">
        <v>0</v>
      </c>
      <c r="R33" s="108">
        <v>84.09</v>
      </c>
      <c r="S33" s="108"/>
      <c r="T33" s="111">
        <f>IF(R33="","",V33*N33*LOOKUP(RIGHT($D$2,3),定数!$A$6:$A$13,定数!$B$6:$B$13))</f>
        <v>-18856.535461185114</v>
      </c>
      <c r="U33" s="111"/>
      <c r="V33" s="112">
        <f t="shared" si="4"/>
        <v>-12.999999999999545</v>
      </c>
      <c r="W33" s="112"/>
      <c r="X33" t="str">
        <f t="shared" si="7"/>
        <v/>
      </c>
      <c r="Y33">
        <f t="shared" si="2"/>
        <v>2</v>
      </c>
      <c r="Z33" s="35">
        <f t="shared" si="5"/>
        <v>664028.72070403513</v>
      </c>
      <c r="AA33" s="36">
        <f t="shared" si="6"/>
        <v>5.3427717142858433E-2</v>
      </c>
    </row>
    <row r="34" spans="2:27">
      <c r="B34" s="29">
        <v>26</v>
      </c>
      <c r="C34" s="107">
        <f t="shared" si="0"/>
        <v>609694.64657834067</v>
      </c>
      <c r="D34" s="107"/>
      <c r="E34" s="29"/>
      <c r="F34" s="8">
        <v>43643</v>
      </c>
      <c r="G34" s="55">
        <v>0.75</v>
      </c>
      <c r="H34" s="31" t="s">
        <v>4</v>
      </c>
      <c r="I34" s="108">
        <v>85.21</v>
      </c>
      <c r="J34" s="108"/>
      <c r="K34" s="29">
        <v>36</v>
      </c>
      <c r="L34" s="109">
        <f t="shared" si="3"/>
        <v>18290.839397350221</v>
      </c>
      <c r="M34" s="110"/>
      <c r="N34" s="6">
        <f>IF(K34="","",(L34/K34)/LOOKUP(RIGHT($D$2,3),定数!$A$6:$A$13,定数!$B$6:$B$13))</f>
        <v>5.0807887214861722</v>
      </c>
      <c r="O34" s="29"/>
      <c r="P34" s="8">
        <v>43644</v>
      </c>
      <c r="Q34" s="55">
        <v>0.75</v>
      </c>
      <c r="R34" s="108">
        <v>85.67</v>
      </c>
      <c r="S34" s="108"/>
      <c r="T34" s="111">
        <f>IF(R34="","",V34*N34*LOOKUP(RIGHT($D$2,3),定数!$A$6:$A$13,定数!$B$6:$B$13))</f>
        <v>23371.628118836798</v>
      </c>
      <c r="U34" s="111"/>
      <c r="V34" s="112">
        <f t="shared" si="4"/>
        <v>46.000000000000796</v>
      </c>
      <c r="W34" s="112"/>
      <c r="X34" t="str">
        <f t="shared" si="7"/>
        <v/>
      </c>
      <c r="Y34">
        <f t="shared" si="2"/>
        <v>0</v>
      </c>
      <c r="Z34" s="35">
        <f t="shared" si="5"/>
        <v>664028.72070403513</v>
      </c>
      <c r="AA34" s="36">
        <f t="shared" si="6"/>
        <v>8.1824885628571709E-2</v>
      </c>
    </row>
    <row r="35" spans="2:27">
      <c r="B35" s="29">
        <v>27</v>
      </c>
      <c r="C35" s="107">
        <f t="shared" si="0"/>
        <v>633066.27469717746</v>
      </c>
      <c r="D35" s="107"/>
      <c r="E35" s="29"/>
      <c r="F35" s="8">
        <v>43645</v>
      </c>
      <c r="G35" s="55">
        <v>0.375</v>
      </c>
      <c r="H35" s="31" t="s">
        <v>4</v>
      </c>
      <c r="I35" s="108">
        <v>86</v>
      </c>
      <c r="J35" s="108"/>
      <c r="K35" s="29">
        <v>26</v>
      </c>
      <c r="L35" s="109">
        <f t="shared" si="3"/>
        <v>18991.988240915322</v>
      </c>
      <c r="M35" s="110"/>
      <c r="N35" s="6">
        <f>IF(K35="","",(L35/K35)/LOOKUP(RIGHT($D$2,3),定数!$A$6:$A$13,定数!$B$6:$B$13))</f>
        <v>7.3046108618905077</v>
      </c>
      <c r="O35" s="29"/>
      <c r="P35" s="8">
        <v>43645</v>
      </c>
      <c r="Q35" s="55">
        <v>0.45833333333333331</v>
      </c>
      <c r="R35" s="108">
        <v>86.36</v>
      </c>
      <c r="S35" s="108"/>
      <c r="T35" s="111">
        <f>IF(R35="","",V35*N35*LOOKUP(RIGHT($D$2,3),定数!$A$6:$A$13,定数!$B$6:$B$13))</f>
        <v>26296.599102805787</v>
      </c>
      <c r="U35" s="111"/>
      <c r="V35" s="112">
        <f t="shared" si="4"/>
        <v>35.999999999999943</v>
      </c>
      <c r="W35" s="112"/>
      <c r="X35" t="str">
        <f t="shared" si="7"/>
        <v/>
      </c>
      <c r="Y35">
        <f t="shared" si="2"/>
        <v>0</v>
      </c>
      <c r="Z35" s="35">
        <f t="shared" si="5"/>
        <v>664028.72070403513</v>
      </c>
      <c r="AA35" s="36">
        <f t="shared" si="6"/>
        <v>4.6628172910999743E-2</v>
      </c>
    </row>
    <row r="36" spans="2:27">
      <c r="B36" s="29">
        <v>28</v>
      </c>
      <c r="C36" s="107">
        <f t="shared" si="0"/>
        <v>659362.8737999833</v>
      </c>
      <c r="D36" s="107"/>
      <c r="E36" s="29"/>
      <c r="F36" s="8">
        <v>43649</v>
      </c>
      <c r="G36" s="55">
        <v>0.41666666666666669</v>
      </c>
      <c r="H36" s="31" t="s">
        <v>4</v>
      </c>
      <c r="I36" s="108">
        <v>86.4</v>
      </c>
      <c r="J36" s="108"/>
      <c r="K36" s="29">
        <v>14</v>
      </c>
      <c r="L36" s="109">
        <f t="shared" si="3"/>
        <v>19780.8862139995</v>
      </c>
      <c r="M36" s="110"/>
      <c r="N36" s="6">
        <f>IF(K36="","",(L36/K36)/LOOKUP(RIGHT($D$2,3),定数!$A$6:$A$13,定数!$B$6:$B$13))</f>
        <v>14.129204438571071</v>
      </c>
      <c r="O36" s="29"/>
      <c r="P36" s="8">
        <v>43649</v>
      </c>
      <c r="Q36" s="55">
        <v>0.625</v>
      </c>
      <c r="R36" s="108">
        <v>86.57</v>
      </c>
      <c r="S36" s="108"/>
      <c r="T36" s="111">
        <f>IF(R36="","",V36*N36*LOOKUP(RIGHT($D$2,3),定数!$A$6:$A$13,定数!$B$6:$B$13))</f>
        <v>24019.647545569056</v>
      </c>
      <c r="U36" s="111"/>
      <c r="V36" s="112">
        <f t="shared" si="4"/>
        <v>16.999999999998749</v>
      </c>
      <c r="W36" s="112"/>
      <c r="X36" t="str">
        <f t="shared" si="7"/>
        <v/>
      </c>
      <c r="Y36">
        <f t="shared" si="2"/>
        <v>0</v>
      </c>
      <c r="Z36" s="35">
        <f t="shared" si="5"/>
        <v>664028.72070403513</v>
      </c>
      <c r="AA36" s="36">
        <f t="shared" si="6"/>
        <v>7.0265739396104809E-3</v>
      </c>
    </row>
    <row r="37" spans="2:27">
      <c r="B37" s="29">
        <v>29</v>
      </c>
      <c r="C37" s="107">
        <f t="shared" si="0"/>
        <v>683382.52134555241</v>
      </c>
      <c r="D37" s="107"/>
      <c r="E37" s="29"/>
      <c r="F37" s="8">
        <v>43657</v>
      </c>
      <c r="G37" s="55">
        <v>0.25</v>
      </c>
      <c r="H37" s="29" t="s">
        <v>4</v>
      </c>
      <c r="I37" s="108">
        <v>86.93</v>
      </c>
      <c r="J37" s="108"/>
      <c r="K37" s="29">
        <v>18</v>
      </c>
      <c r="L37" s="109">
        <f t="shared" si="3"/>
        <v>20501.475640366571</v>
      </c>
      <c r="M37" s="110"/>
      <c r="N37" s="6">
        <f>IF(K37="","",(L37/K37)/LOOKUP(RIGHT($D$2,3),定数!$A$6:$A$13,定数!$B$6:$B$13))</f>
        <v>11.38970868909254</v>
      </c>
      <c r="O37" s="29"/>
      <c r="P37" s="8">
        <v>43657</v>
      </c>
      <c r="Q37" s="55">
        <v>0.375</v>
      </c>
      <c r="R37" s="113">
        <v>87.15</v>
      </c>
      <c r="S37" s="114"/>
      <c r="T37" s="111">
        <f>IF(R37="","",V37*N37*LOOKUP(RIGHT($D$2,3),定数!$A$6:$A$13,定数!$B$6:$B$13))</f>
        <v>25057.359116003459</v>
      </c>
      <c r="U37" s="111"/>
      <c r="V37" s="112">
        <f t="shared" si="4"/>
        <v>21.999999999999886</v>
      </c>
      <c r="W37" s="112"/>
      <c r="X37" t="str">
        <f t="shared" si="7"/>
        <v/>
      </c>
      <c r="Y37">
        <f t="shared" si="2"/>
        <v>0</v>
      </c>
      <c r="Z37" s="35">
        <f t="shared" si="5"/>
        <v>683382.52134555241</v>
      </c>
      <c r="AA37" s="36">
        <f t="shared" si="6"/>
        <v>0</v>
      </c>
    </row>
    <row r="38" spans="2:27">
      <c r="B38" s="29">
        <v>30</v>
      </c>
      <c r="C38" s="107">
        <f t="shared" si="0"/>
        <v>708439.88046155591</v>
      </c>
      <c r="D38" s="107"/>
      <c r="E38" s="29"/>
      <c r="F38" s="8">
        <v>43667</v>
      </c>
      <c r="G38" s="55">
        <v>0.625</v>
      </c>
      <c r="H38" s="29" t="s">
        <v>3</v>
      </c>
      <c r="I38" s="108">
        <v>88.22</v>
      </c>
      <c r="J38" s="108"/>
      <c r="K38" s="29">
        <v>36</v>
      </c>
      <c r="L38" s="109">
        <f t="shared" si="3"/>
        <v>21253.196413846676</v>
      </c>
      <c r="M38" s="110"/>
      <c r="N38" s="6">
        <f>IF(K38="","",(L38/K38)/LOOKUP(RIGHT($D$2,3),定数!$A$6:$A$13,定数!$B$6:$B$13))</f>
        <v>5.9036656705129653</v>
      </c>
      <c r="O38" s="29"/>
      <c r="P38" s="8">
        <v>43670</v>
      </c>
      <c r="Q38" s="55">
        <v>0.125</v>
      </c>
      <c r="R38" s="113">
        <v>87.74</v>
      </c>
      <c r="S38" s="114"/>
      <c r="T38" s="111">
        <f>IF(R38="","",V38*N38*LOOKUP(RIGHT($D$2,3),定数!$A$6:$A$13,定数!$B$6:$B$13))</f>
        <v>28337.595218462469</v>
      </c>
      <c r="U38" s="111"/>
      <c r="V38" s="112">
        <f t="shared" si="4"/>
        <v>48.000000000000398</v>
      </c>
      <c r="W38" s="112"/>
      <c r="X38" t="str">
        <f t="shared" si="7"/>
        <v/>
      </c>
      <c r="Y38">
        <f t="shared" si="2"/>
        <v>0</v>
      </c>
      <c r="Z38" s="35">
        <f t="shared" si="5"/>
        <v>708439.88046155591</v>
      </c>
      <c r="AA38" s="36">
        <f t="shared" si="6"/>
        <v>0</v>
      </c>
    </row>
    <row r="39" spans="2:27">
      <c r="B39" s="29">
        <v>31</v>
      </c>
      <c r="C39" s="107">
        <f t="shared" si="0"/>
        <v>736777.47568001843</v>
      </c>
      <c r="D39" s="107"/>
      <c r="E39" s="29"/>
      <c r="F39" s="8">
        <v>43674</v>
      </c>
      <c r="G39" s="55">
        <v>0.125</v>
      </c>
      <c r="H39" s="29" t="s">
        <v>3</v>
      </c>
      <c r="I39" s="108">
        <v>88.54</v>
      </c>
      <c r="J39" s="108"/>
      <c r="K39" s="29">
        <v>16</v>
      </c>
      <c r="L39" s="109">
        <f t="shared" si="3"/>
        <v>22103.324270400553</v>
      </c>
      <c r="M39" s="110"/>
      <c r="N39" s="6">
        <f>IF(K39="","",(L39/K39)/LOOKUP(RIGHT($D$2,3),定数!$A$6:$A$13,定数!$B$6:$B$13))</f>
        <v>13.814577669000347</v>
      </c>
      <c r="O39" s="29"/>
      <c r="P39" s="8">
        <v>43674</v>
      </c>
      <c r="Q39" s="55">
        <v>0.54166666666666663</v>
      </c>
      <c r="R39" s="113">
        <v>88.33</v>
      </c>
      <c r="S39" s="114"/>
      <c r="T39" s="111">
        <f>IF(R39="","",V39*N39*LOOKUP(RIGHT($D$2,3),定数!$A$6:$A$13,定数!$B$6:$B$13))</f>
        <v>29010.613104901826</v>
      </c>
      <c r="U39" s="111"/>
      <c r="V39" s="112">
        <f t="shared" si="4"/>
        <v>21.000000000000796</v>
      </c>
      <c r="W39" s="112"/>
      <c r="X39" t="str">
        <f t="shared" si="7"/>
        <v/>
      </c>
      <c r="Y39">
        <f t="shared" si="2"/>
        <v>0</v>
      </c>
      <c r="Z39" s="35">
        <f t="shared" si="5"/>
        <v>736777.47568001843</v>
      </c>
      <c r="AA39" s="36">
        <f t="shared" si="6"/>
        <v>0</v>
      </c>
    </row>
    <row r="40" spans="2:27">
      <c r="B40" s="29">
        <v>32</v>
      </c>
      <c r="C40" s="107">
        <f t="shared" si="0"/>
        <v>765788.08878492028</v>
      </c>
      <c r="D40" s="107"/>
      <c r="E40" s="29"/>
      <c r="F40" s="8">
        <v>43674</v>
      </c>
      <c r="G40" s="55">
        <v>0.91666666666666663</v>
      </c>
      <c r="H40" s="29" t="s">
        <v>3</v>
      </c>
      <c r="I40" s="108">
        <v>88.37</v>
      </c>
      <c r="J40" s="108"/>
      <c r="K40" s="29">
        <v>15</v>
      </c>
      <c r="L40" s="109">
        <f t="shared" si="3"/>
        <v>22973.642663547609</v>
      </c>
      <c r="M40" s="110"/>
      <c r="N40" s="6">
        <f>IF(K40="","",(L40/K40)/LOOKUP(RIGHT($D$2,3),定数!$A$6:$A$13,定数!$B$6:$B$13))</f>
        <v>15.315761775698407</v>
      </c>
      <c r="O40" s="29"/>
      <c r="P40" s="8">
        <v>43677</v>
      </c>
      <c r="Q40" s="55">
        <v>8.3333333333333329E-2</v>
      </c>
      <c r="R40" s="113">
        <v>88.2</v>
      </c>
      <c r="S40" s="114"/>
      <c r="T40" s="111">
        <f>IF(R40="","",V40*N40*LOOKUP(RIGHT($D$2,3),定数!$A$6:$A$13,定数!$B$6:$B$13))</f>
        <v>26036.795018687553</v>
      </c>
      <c r="U40" s="111"/>
      <c r="V40" s="112">
        <f t="shared" si="4"/>
        <v>17.000000000000171</v>
      </c>
      <c r="W40" s="112"/>
      <c r="X40" t="str">
        <f t="shared" si="7"/>
        <v/>
      </c>
      <c r="Y40">
        <f t="shared" si="2"/>
        <v>0</v>
      </c>
      <c r="Z40" s="35">
        <f t="shared" si="5"/>
        <v>765788.08878492028</v>
      </c>
      <c r="AA40" s="36">
        <f t="shared" si="6"/>
        <v>0</v>
      </c>
    </row>
    <row r="41" spans="2:27">
      <c r="B41" s="29">
        <v>33</v>
      </c>
      <c r="C41" s="107">
        <f t="shared" si="0"/>
        <v>791824.8838036079</v>
      </c>
      <c r="D41" s="107"/>
      <c r="E41" s="29"/>
      <c r="F41" s="8">
        <v>43677</v>
      </c>
      <c r="G41" s="55">
        <v>0.625</v>
      </c>
      <c r="H41" s="29" t="s">
        <v>3</v>
      </c>
      <c r="I41" s="108">
        <v>88.1</v>
      </c>
      <c r="J41" s="108"/>
      <c r="K41" s="29">
        <v>12</v>
      </c>
      <c r="L41" s="109">
        <f t="shared" si="3"/>
        <v>23754.746514108236</v>
      </c>
      <c r="M41" s="110"/>
      <c r="N41" s="6">
        <f>IF(K41="","",(L41/K41)/LOOKUP(RIGHT($D$2,3),定数!$A$6:$A$13,定数!$B$6:$B$13))</f>
        <v>19.795622095090195</v>
      </c>
      <c r="O41" s="29"/>
      <c r="P41" s="8">
        <v>43677</v>
      </c>
      <c r="Q41" s="55">
        <v>0.70833333333333337</v>
      </c>
      <c r="R41" s="113">
        <v>88.22</v>
      </c>
      <c r="S41" s="114"/>
      <c r="T41" s="111">
        <f>IF(R41="","",V41*N41*LOOKUP(RIGHT($D$2,3),定数!$A$6:$A$13,定数!$B$6:$B$13))</f>
        <v>-23754.746514109134</v>
      </c>
      <c r="U41" s="111"/>
      <c r="V41" s="112">
        <f t="shared" si="4"/>
        <v>-12.000000000000455</v>
      </c>
      <c r="W41" s="112"/>
      <c r="X41" t="str">
        <f t="shared" si="7"/>
        <v/>
      </c>
      <c r="Y41">
        <f t="shared" si="2"/>
        <v>1</v>
      </c>
      <c r="Z41" s="35">
        <f t="shared" si="5"/>
        <v>791824.8838036079</v>
      </c>
      <c r="AA41" s="36">
        <f t="shared" si="6"/>
        <v>0</v>
      </c>
    </row>
    <row r="42" spans="2:27">
      <c r="B42" s="29">
        <v>34</v>
      </c>
      <c r="C42" s="107">
        <f t="shared" si="0"/>
        <v>768070.13728949882</v>
      </c>
      <c r="D42" s="107"/>
      <c r="E42" s="29"/>
      <c r="F42" s="8">
        <v>43685</v>
      </c>
      <c r="G42" s="55">
        <v>0.83333333333333337</v>
      </c>
      <c r="H42" s="29" t="s">
        <v>3</v>
      </c>
      <c r="I42" s="108">
        <v>87.38</v>
      </c>
      <c r="J42" s="108"/>
      <c r="K42" s="29">
        <v>21</v>
      </c>
      <c r="L42" s="109">
        <f t="shared" si="3"/>
        <v>23042.104118684965</v>
      </c>
      <c r="M42" s="110"/>
      <c r="N42" s="6">
        <f>IF(K42="","",(L42/K42)/LOOKUP(RIGHT($D$2,3),定数!$A$6:$A$13,定数!$B$6:$B$13))</f>
        <v>10.972430532707126</v>
      </c>
      <c r="O42" s="29"/>
      <c r="P42" s="8">
        <v>43686</v>
      </c>
      <c r="Q42" s="55">
        <v>8.3333333333333329E-2</v>
      </c>
      <c r="R42" s="113">
        <v>87.08</v>
      </c>
      <c r="S42" s="114"/>
      <c r="T42" s="111">
        <f>IF(R42="","",V42*N42*LOOKUP(RIGHT($D$2,3),定数!$A$6:$A$13,定数!$B$6:$B$13))</f>
        <v>32917.291598121068</v>
      </c>
      <c r="U42" s="111"/>
      <c r="V42" s="112">
        <f t="shared" si="4"/>
        <v>29.999999999999716</v>
      </c>
      <c r="W42" s="112"/>
      <c r="X42" t="str">
        <f t="shared" si="7"/>
        <v/>
      </c>
      <c r="Y42">
        <f t="shared" si="2"/>
        <v>0</v>
      </c>
      <c r="Z42" s="35">
        <f t="shared" si="5"/>
        <v>791824.8838036079</v>
      </c>
      <c r="AA42" s="36">
        <f t="shared" si="6"/>
        <v>3.0000000000001026E-2</v>
      </c>
    </row>
    <row r="43" spans="2:27">
      <c r="B43" s="29">
        <v>35</v>
      </c>
      <c r="C43" s="107">
        <f t="shared" si="0"/>
        <v>800987.42888761987</v>
      </c>
      <c r="D43" s="107"/>
      <c r="E43" s="29"/>
      <c r="F43" s="8">
        <v>43693</v>
      </c>
      <c r="G43" s="55">
        <v>0.70833333333333337</v>
      </c>
      <c r="H43" s="29" t="s">
        <v>4</v>
      </c>
      <c r="I43" s="108">
        <v>87.27</v>
      </c>
      <c r="J43" s="108"/>
      <c r="K43" s="29">
        <v>30</v>
      </c>
      <c r="L43" s="109">
        <f t="shared" si="3"/>
        <v>24029.622866628597</v>
      </c>
      <c r="M43" s="110"/>
      <c r="N43" s="6">
        <f>IF(K43="","",(L43/K43)/LOOKUP(RIGHT($D$2,3),定数!$A$6:$A$13,定数!$B$6:$B$13))</f>
        <v>8.0098742888761993</v>
      </c>
      <c r="O43" s="29"/>
      <c r="P43" s="8">
        <v>43694</v>
      </c>
      <c r="Q43" s="55">
        <v>0.16666666666666666</v>
      </c>
      <c r="R43" s="113">
        <v>86.97</v>
      </c>
      <c r="S43" s="114"/>
      <c r="T43" s="111">
        <f>IF(R43="","",V43*N43*LOOKUP(RIGHT($D$2,3),定数!$A$6:$A$13,定数!$B$6:$B$13))</f>
        <v>-24029.622866628371</v>
      </c>
      <c r="U43" s="111"/>
      <c r="V43" s="112">
        <f t="shared" si="4"/>
        <v>-29.999999999999716</v>
      </c>
      <c r="W43" s="112"/>
      <c r="X43" t="str">
        <f t="shared" si="7"/>
        <v/>
      </c>
      <c r="Y43">
        <f t="shared" si="2"/>
        <v>1</v>
      </c>
      <c r="Z43" s="35">
        <f t="shared" si="5"/>
        <v>800987.42888761987</v>
      </c>
      <c r="AA43" s="36">
        <f t="shared" si="6"/>
        <v>0</v>
      </c>
    </row>
    <row r="44" spans="2:27">
      <c r="B44" s="29">
        <v>36</v>
      </c>
      <c r="C44" s="107">
        <f t="shared" si="0"/>
        <v>776957.80602099153</v>
      </c>
      <c r="D44" s="107"/>
      <c r="E44" s="29"/>
      <c r="F44" s="8">
        <v>43700</v>
      </c>
      <c r="G44" s="55">
        <v>0.625</v>
      </c>
      <c r="H44" s="29" t="s">
        <v>3</v>
      </c>
      <c r="I44" s="108">
        <v>86.27</v>
      </c>
      <c r="J44" s="108"/>
      <c r="K44" s="29">
        <v>20</v>
      </c>
      <c r="L44" s="109">
        <f t="shared" si="3"/>
        <v>23308.734180629745</v>
      </c>
      <c r="M44" s="110"/>
      <c r="N44" s="6">
        <f>IF(K44="","",(L44/K44)/LOOKUP(RIGHT($D$2,3),定数!$A$6:$A$13,定数!$B$6:$B$13))</f>
        <v>11.654367090314873</v>
      </c>
      <c r="O44" s="29"/>
      <c r="P44" s="8">
        <v>43701</v>
      </c>
      <c r="Q44" s="55">
        <v>0.375</v>
      </c>
      <c r="R44" s="113">
        <v>86</v>
      </c>
      <c r="S44" s="114"/>
      <c r="T44" s="111">
        <f>IF(R44="","",V44*N44*LOOKUP(RIGHT($D$2,3),定数!$A$6:$A$13,定数!$B$6:$B$13))</f>
        <v>31466.791143849689</v>
      </c>
      <c r="U44" s="111"/>
      <c r="V44" s="112">
        <f t="shared" si="4"/>
        <v>26.999999999999602</v>
      </c>
      <c r="W44" s="112"/>
      <c r="X44" t="str">
        <f t="shared" si="7"/>
        <v/>
      </c>
      <c r="Y44">
        <f t="shared" si="2"/>
        <v>0</v>
      </c>
      <c r="Z44" s="35">
        <f t="shared" si="5"/>
        <v>800987.42888761987</v>
      </c>
      <c r="AA44" s="36">
        <f t="shared" si="6"/>
        <v>2.9999999999999694E-2</v>
      </c>
    </row>
    <row r="45" spans="2:27">
      <c r="B45" s="29">
        <v>37</v>
      </c>
      <c r="C45" s="107">
        <f t="shared" si="0"/>
        <v>808424.59716484125</v>
      </c>
      <c r="D45" s="107"/>
      <c r="E45" s="29"/>
      <c r="F45" s="8">
        <v>43722</v>
      </c>
      <c r="G45" s="55">
        <v>0.91666666666666663</v>
      </c>
      <c r="H45" s="29" t="s">
        <v>3</v>
      </c>
      <c r="I45" s="108">
        <v>88.23</v>
      </c>
      <c r="J45" s="108"/>
      <c r="K45" s="29">
        <v>11</v>
      </c>
      <c r="L45" s="109">
        <f t="shared" si="3"/>
        <v>24252.737914945235</v>
      </c>
      <c r="M45" s="110"/>
      <c r="N45" s="6">
        <f>IF(K45="","",(L45/K45)/LOOKUP(RIGHT($D$2,3),定数!$A$6:$A$13,定数!$B$6:$B$13))</f>
        <v>22.047943559041123</v>
      </c>
      <c r="O45" s="29"/>
      <c r="P45" s="8">
        <v>43722</v>
      </c>
      <c r="Q45" s="55">
        <v>0.95833333333333337</v>
      </c>
      <c r="R45" s="113">
        <v>88.12</v>
      </c>
      <c r="S45" s="114"/>
      <c r="T45" s="111">
        <f>IF(R45="","",V45*N45*LOOKUP(RIGHT($D$2,3),定数!$A$6:$A$13,定数!$B$6:$B$13))</f>
        <v>24252.737914945108</v>
      </c>
      <c r="U45" s="111"/>
      <c r="V45" s="112">
        <f t="shared" si="4"/>
        <v>10.999999999999943</v>
      </c>
      <c r="W45" s="112"/>
      <c r="X45" t="str">
        <f t="shared" si="7"/>
        <v/>
      </c>
      <c r="Y45">
        <f t="shared" si="2"/>
        <v>0</v>
      </c>
      <c r="Z45" s="35">
        <f t="shared" si="5"/>
        <v>808424.59716484125</v>
      </c>
      <c r="AA45" s="36">
        <f t="shared" si="6"/>
        <v>0</v>
      </c>
    </row>
    <row r="46" spans="2:27">
      <c r="B46" s="29">
        <v>38</v>
      </c>
      <c r="C46" s="107">
        <f t="shared" si="0"/>
        <v>832677.33507978637</v>
      </c>
      <c r="D46" s="107"/>
      <c r="E46" s="29"/>
      <c r="F46" s="8">
        <v>43726</v>
      </c>
      <c r="G46" s="55">
        <v>0.125</v>
      </c>
      <c r="H46" s="29" t="s">
        <v>4</v>
      </c>
      <c r="I46" s="108">
        <v>88.96</v>
      </c>
      <c r="J46" s="108"/>
      <c r="K46" s="29">
        <v>21</v>
      </c>
      <c r="L46" s="109">
        <f t="shared" si="3"/>
        <v>24980.320052393588</v>
      </c>
      <c r="M46" s="110"/>
      <c r="N46" s="6">
        <f>IF(K46="","",(L46/K46)/LOOKUP(RIGHT($D$2,3),定数!$A$6:$A$13,定数!$B$6:$B$13))</f>
        <v>11.895390501139804</v>
      </c>
      <c r="O46" s="29"/>
      <c r="P46" s="8">
        <v>43726</v>
      </c>
      <c r="Q46" s="55">
        <v>0.20833333333333334</v>
      </c>
      <c r="R46" s="113">
        <v>89.22</v>
      </c>
      <c r="S46" s="114"/>
      <c r="T46" s="111">
        <f>IF(R46="","",V46*N46*LOOKUP(RIGHT($D$2,3),定数!$A$6:$A$13,定数!$B$6:$B$13))</f>
        <v>30928.015302964097</v>
      </c>
      <c r="U46" s="111"/>
      <c r="V46" s="112">
        <f t="shared" si="4"/>
        <v>26.000000000000512</v>
      </c>
      <c r="W46" s="112"/>
      <c r="X46" t="str">
        <f t="shared" si="7"/>
        <v/>
      </c>
      <c r="Y46">
        <f t="shared" si="2"/>
        <v>0</v>
      </c>
      <c r="Z46" s="35">
        <f t="shared" si="5"/>
        <v>832677.33507978637</v>
      </c>
      <c r="AA46" s="36">
        <f t="shared" si="6"/>
        <v>0</v>
      </c>
    </row>
    <row r="47" spans="2:27">
      <c r="B47" s="29">
        <v>39</v>
      </c>
      <c r="C47" s="107">
        <f t="shared" si="0"/>
        <v>863605.3503827505</v>
      </c>
      <c r="D47" s="107"/>
      <c r="E47" s="29"/>
      <c r="F47" s="8">
        <v>43730</v>
      </c>
      <c r="G47" s="55">
        <v>0.16666666666666666</v>
      </c>
      <c r="H47" s="29" t="s">
        <v>3</v>
      </c>
      <c r="I47" s="108">
        <v>88.74</v>
      </c>
      <c r="J47" s="108"/>
      <c r="K47" s="29">
        <v>48</v>
      </c>
      <c r="L47" s="109">
        <f t="shared" si="3"/>
        <v>25908.160511482514</v>
      </c>
      <c r="M47" s="110"/>
      <c r="N47" s="6">
        <f>IF(K47="","",(L47/K47)/LOOKUP(RIGHT($D$2,3),定数!$A$6:$A$13,定数!$B$6:$B$13))</f>
        <v>5.3975334398921904</v>
      </c>
      <c r="O47" s="29"/>
      <c r="P47" s="8">
        <v>43730</v>
      </c>
      <c r="Q47" s="55">
        <v>0.5</v>
      </c>
      <c r="R47" s="113">
        <v>89.22</v>
      </c>
      <c r="S47" s="114"/>
      <c r="T47" s="111">
        <f>IF(R47="","",V47*N47*LOOKUP(RIGHT($D$2,3),定数!$A$6:$A$13,定数!$B$6:$B$13))</f>
        <v>-25908.160511482733</v>
      </c>
      <c r="U47" s="111"/>
      <c r="V47" s="112">
        <f t="shared" si="4"/>
        <v>-48.000000000000398</v>
      </c>
      <c r="W47" s="112"/>
      <c r="X47" t="str">
        <f t="shared" si="7"/>
        <v/>
      </c>
      <c r="Y47">
        <f t="shared" si="2"/>
        <v>1</v>
      </c>
      <c r="Z47" s="35">
        <f t="shared" si="5"/>
        <v>863605.3503827505</v>
      </c>
      <c r="AA47" s="36">
        <f t="shared" si="6"/>
        <v>0</v>
      </c>
    </row>
    <row r="48" spans="2:27">
      <c r="B48" s="29">
        <v>40</v>
      </c>
      <c r="C48" s="107">
        <f t="shared" si="0"/>
        <v>837697.18987126776</v>
      </c>
      <c r="D48" s="107"/>
      <c r="E48" s="29"/>
      <c r="F48" s="8">
        <v>43733</v>
      </c>
      <c r="G48" s="55">
        <v>0.75</v>
      </c>
      <c r="H48" s="29" t="s">
        <v>3</v>
      </c>
      <c r="I48" s="108">
        <v>88.75</v>
      </c>
      <c r="J48" s="108"/>
      <c r="K48" s="29">
        <v>56</v>
      </c>
      <c r="L48" s="109">
        <f t="shared" si="3"/>
        <v>25130.915696138032</v>
      </c>
      <c r="M48" s="110"/>
      <c r="N48" s="6">
        <f>IF(K48="","",(L48/K48)/LOOKUP(RIGHT($D$2,3),定数!$A$6:$A$13,定数!$B$6:$B$13))</f>
        <v>4.4876635171675057</v>
      </c>
      <c r="O48" s="29"/>
      <c r="P48" s="8">
        <v>43743</v>
      </c>
      <c r="Q48" s="55">
        <v>0.58333333333333337</v>
      </c>
      <c r="R48" s="113">
        <v>87.96</v>
      </c>
      <c r="S48" s="114"/>
      <c r="T48" s="111">
        <f>IF(R48="","",V48*N48*LOOKUP(RIGHT($D$2,3),定数!$A$6:$A$13,定数!$B$6:$B$13))</f>
        <v>35452.54178562358</v>
      </c>
      <c r="U48" s="111"/>
      <c r="V48" s="112">
        <f t="shared" si="4"/>
        <v>79.000000000000625</v>
      </c>
      <c r="W48" s="112"/>
      <c r="X48" t="str">
        <f t="shared" si="7"/>
        <v/>
      </c>
      <c r="Y48">
        <f t="shared" si="2"/>
        <v>0</v>
      </c>
      <c r="Z48" s="35">
        <f t="shared" si="5"/>
        <v>863605.3503827505</v>
      </c>
      <c r="AA48" s="36">
        <f t="shared" si="6"/>
        <v>3.0000000000000249E-2</v>
      </c>
    </row>
    <row r="49" spans="2:27">
      <c r="B49" s="29">
        <v>41</v>
      </c>
      <c r="C49" s="107">
        <f t="shared" si="0"/>
        <v>873149.73165689129</v>
      </c>
      <c r="D49" s="107"/>
      <c r="E49" s="29"/>
      <c r="F49" s="8">
        <v>43756</v>
      </c>
      <c r="G49" s="55">
        <v>0.5</v>
      </c>
      <c r="H49" s="29" t="s">
        <v>4</v>
      </c>
      <c r="I49" s="108">
        <v>88.19</v>
      </c>
      <c r="J49" s="108"/>
      <c r="K49" s="29">
        <v>15</v>
      </c>
      <c r="L49" s="109">
        <f t="shared" si="3"/>
        <v>26194.491949706739</v>
      </c>
      <c r="M49" s="110"/>
      <c r="N49" s="6">
        <f>IF(K49="","",(L49/K49)/LOOKUP(RIGHT($D$2,3),定数!$A$6:$A$13,定数!$B$6:$B$13))</f>
        <v>17.462994633137825</v>
      </c>
      <c r="O49" s="29"/>
      <c r="P49" s="8">
        <v>43756</v>
      </c>
      <c r="Q49" s="55">
        <v>0.625</v>
      </c>
      <c r="R49" s="113">
        <v>88.38</v>
      </c>
      <c r="S49" s="114"/>
      <c r="T49" s="111">
        <f>IF(R49="","",V49*N49*LOOKUP(RIGHT($D$2,3),定数!$A$6:$A$13,定数!$B$6:$B$13))</f>
        <v>33179.689802961468</v>
      </c>
      <c r="U49" s="111"/>
      <c r="V49" s="112">
        <f t="shared" si="4"/>
        <v>18.999999999999773</v>
      </c>
      <c r="W49" s="112"/>
      <c r="X49" t="str">
        <f t="shared" si="7"/>
        <v/>
      </c>
      <c r="Y49">
        <f t="shared" si="2"/>
        <v>0</v>
      </c>
      <c r="Z49" s="35">
        <f t="shared" si="5"/>
        <v>873149.73165689129</v>
      </c>
      <c r="AA49" s="36">
        <f t="shared" si="6"/>
        <v>0</v>
      </c>
    </row>
    <row r="50" spans="2:27">
      <c r="B50" s="29">
        <v>42</v>
      </c>
      <c r="C50" s="107">
        <f t="shared" si="0"/>
        <v>906329.42145985272</v>
      </c>
      <c r="D50" s="107"/>
      <c r="E50" s="29"/>
      <c r="F50" s="8">
        <v>43758</v>
      </c>
      <c r="G50" s="55">
        <v>0.29166666666666669</v>
      </c>
      <c r="H50" s="29" t="s">
        <v>4</v>
      </c>
      <c r="I50" s="108">
        <v>88.83</v>
      </c>
      <c r="J50" s="108"/>
      <c r="K50" s="29">
        <v>19</v>
      </c>
      <c r="L50" s="109">
        <f t="shared" si="3"/>
        <v>27189.882643795579</v>
      </c>
      <c r="M50" s="110"/>
      <c r="N50" s="6">
        <f>IF(K50="","",(L50/K50)/LOOKUP(RIGHT($D$2,3),定数!$A$6:$A$13,定数!$B$6:$B$13))</f>
        <v>14.310464549366095</v>
      </c>
      <c r="O50" s="29"/>
      <c r="P50" s="8">
        <v>43758</v>
      </c>
      <c r="Q50" s="55">
        <v>0.75</v>
      </c>
      <c r="R50" s="113">
        <v>88.64</v>
      </c>
      <c r="S50" s="114"/>
      <c r="T50" s="111">
        <f>IF(R50="","",V50*N50*LOOKUP(RIGHT($D$2,3),定数!$A$6:$A$13,定数!$B$6:$B$13))</f>
        <v>-27189.882643795256</v>
      </c>
      <c r="U50" s="111"/>
      <c r="V50" s="112">
        <f t="shared" si="4"/>
        <v>-18.999999999999773</v>
      </c>
      <c r="W50" s="112"/>
      <c r="X50" t="str">
        <f t="shared" si="7"/>
        <v/>
      </c>
      <c r="Y50">
        <f t="shared" si="2"/>
        <v>1</v>
      </c>
      <c r="Z50" s="35">
        <f t="shared" si="5"/>
        <v>906329.42145985272</v>
      </c>
      <c r="AA50" s="36">
        <f t="shared" si="6"/>
        <v>0</v>
      </c>
    </row>
    <row r="51" spans="2:27">
      <c r="B51" s="29">
        <v>43</v>
      </c>
      <c r="C51" s="107">
        <f t="shared" si="0"/>
        <v>879139.53881605749</v>
      </c>
      <c r="D51" s="107"/>
      <c r="E51" s="29"/>
      <c r="F51" s="8">
        <v>43765</v>
      </c>
      <c r="G51" s="55">
        <v>0.45833333333333331</v>
      </c>
      <c r="H51" s="29" t="s">
        <v>3</v>
      </c>
      <c r="I51" s="108">
        <v>87.17</v>
      </c>
      <c r="J51" s="108"/>
      <c r="K51" s="29">
        <v>16</v>
      </c>
      <c r="L51" s="109">
        <f t="shared" si="3"/>
        <v>26374.186164481725</v>
      </c>
      <c r="M51" s="110"/>
      <c r="N51" s="6">
        <f>IF(K51="","",(L51/K51)/LOOKUP(RIGHT($D$2,3),定数!$A$6:$A$13,定数!$B$6:$B$13))</f>
        <v>16.48386635280108</v>
      </c>
      <c r="O51" s="29"/>
      <c r="P51" s="8">
        <v>43765</v>
      </c>
      <c r="Q51" s="55">
        <v>0.66666666666666663</v>
      </c>
      <c r="R51" s="113">
        <v>87.33</v>
      </c>
      <c r="S51" s="114"/>
      <c r="T51" s="111">
        <f>IF(R51="","",V51*N51*LOOKUP(RIGHT($D$2,3),定数!$A$6:$A$13,定数!$B$6:$B$13))</f>
        <v>-26374.186164481165</v>
      </c>
      <c r="U51" s="111"/>
      <c r="V51" s="112">
        <f t="shared" si="4"/>
        <v>-15.999999999999659</v>
      </c>
      <c r="W51" s="112"/>
      <c r="X51" t="str">
        <f t="shared" si="7"/>
        <v/>
      </c>
      <c r="Y51">
        <f t="shared" si="2"/>
        <v>2</v>
      </c>
      <c r="Z51" s="35">
        <f t="shared" si="5"/>
        <v>906329.42145985272</v>
      </c>
      <c r="AA51" s="36">
        <f t="shared" si="6"/>
        <v>2.9999999999999583E-2</v>
      </c>
    </row>
    <row r="52" spans="2:27">
      <c r="B52" s="29">
        <v>44</v>
      </c>
      <c r="C52" s="107">
        <f t="shared" si="0"/>
        <v>852765.35265157628</v>
      </c>
      <c r="D52" s="107"/>
      <c r="E52" s="29"/>
      <c r="F52" s="8">
        <v>43769</v>
      </c>
      <c r="G52" s="55">
        <v>0.625</v>
      </c>
      <c r="H52" s="29" t="s">
        <v>3</v>
      </c>
      <c r="I52" s="108">
        <v>86.77</v>
      </c>
      <c r="J52" s="108"/>
      <c r="K52" s="29">
        <v>12</v>
      </c>
      <c r="L52" s="109">
        <f t="shared" si="3"/>
        <v>25582.960579547289</v>
      </c>
      <c r="M52" s="110"/>
      <c r="N52" s="6">
        <f>IF(K52="","",(L52/K52)/LOOKUP(RIGHT($D$2,3),定数!$A$6:$A$13,定数!$B$6:$B$13))</f>
        <v>21.319133816289408</v>
      </c>
      <c r="O52" s="29"/>
      <c r="P52" s="8">
        <v>43769</v>
      </c>
      <c r="Q52" s="55">
        <v>0.75</v>
      </c>
      <c r="R52" s="113">
        <v>86.89</v>
      </c>
      <c r="S52" s="114"/>
      <c r="T52" s="111">
        <f>IF(R52="","",V52*N52*LOOKUP(RIGHT($D$2,3),定数!$A$6:$A$13,定数!$B$6:$B$13))</f>
        <v>-25582.96057954826</v>
      </c>
      <c r="U52" s="111"/>
      <c r="V52" s="112">
        <f t="shared" si="4"/>
        <v>-12.000000000000455</v>
      </c>
      <c r="W52" s="112"/>
      <c r="X52" t="str">
        <f t="shared" si="7"/>
        <v/>
      </c>
      <c r="Y52">
        <f t="shared" si="2"/>
        <v>3</v>
      </c>
      <c r="Z52" s="35">
        <f t="shared" si="5"/>
        <v>906329.42145985272</v>
      </c>
      <c r="AA52" s="36">
        <f t="shared" si="6"/>
        <v>5.9099999999999042E-2</v>
      </c>
    </row>
    <row r="53" spans="2:27">
      <c r="B53" s="29">
        <v>45</v>
      </c>
      <c r="C53" s="107">
        <f t="shared" si="0"/>
        <v>827182.39207202801</v>
      </c>
      <c r="D53" s="107"/>
      <c r="E53" s="29"/>
      <c r="F53" s="8">
        <v>43770</v>
      </c>
      <c r="G53" s="55">
        <v>0.125</v>
      </c>
      <c r="H53" s="29" t="s">
        <v>4</v>
      </c>
      <c r="I53" s="108">
        <v>87.06</v>
      </c>
      <c r="J53" s="108"/>
      <c r="K53" s="29">
        <v>13</v>
      </c>
      <c r="L53" s="109">
        <f t="shared" si="3"/>
        <v>24815.47176216084</v>
      </c>
      <c r="M53" s="110"/>
      <c r="N53" s="6">
        <f>IF(K53="","",(L53/K53)/LOOKUP(RIGHT($D$2,3),定数!$A$6:$A$13,定数!$B$6:$B$13))</f>
        <v>19.088824432431416</v>
      </c>
      <c r="O53" s="29"/>
      <c r="P53" s="8">
        <v>43770</v>
      </c>
      <c r="Q53" s="55">
        <v>0.20833333333333334</v>
      </c>
      <c r="R53" s="113">
        <v>87.22</v>
      </c>
      <c r="S53" s="114"/>
      <c r="T53" s="111">
        <f>IF(R53="","",V53*N53*LOOKUP(RIGHT($D$2,3),定数!$A$6:$A$13,定数!$B$6:$B$13))</f>
        <v>30542.11909188961</v>
      </c>
      <c r="U53" s="111"/>
      <c r="V53" s="112">
        <f t="shared" si="4"/>
        <v>15.999999999999659</v>
      </c>
      <c r="W53" s="112"/>
      <c r="X53" t="str">
        <f t="shared" si="7"/>
        <v/>
      </c>
      <c r="Y53">
        <f t="shared" si="2"/>
        <v>0</v>
      </c>
      <c r="Z53" s="35">
        <f t="shared" si="5"/>
        <v>906329.42145985272</v>
      </c>
      <c r="AA53" s="36">
        <f t="shared" si="6"/>
        <v>8.7327000000000155E-2</v>
      </c>
    </row>
    <row r="54" spans="2:27">
      <c r="B54" s="29">
        <v>46</v>
      </c>
      <c r="C54" s="107">
        <f t="shared" si="0"/>
        <v>857724.5111639176</v>
      </c>
      <c r="D54" s="107"/>
      <c r="E54" s="29"/>
      <c r="F54" s="8">
        <v>43770</v>
      </c>
      <c r="G54" s="55">
        <v>0.45833333333333331</v>
      </c>
      <c r="H54" s="29" t="s">
        <v>4</v>
      </c>
      <c r="I54" s="108">
        <v>87.47</v>
      </c>
      <c r="J54" s="108"/>
      <c r="K54" s="29">
        <v>25</v>
      </c>
      <c r="L54" s="109">
        <f t="shared" si="3"/>
        <v>25731.735334917528</v>
      </c>
      <c r="M54" s="110"/>
      <c r="N54" s="6">
        <f>IF(K54="","",(L54/K54)/LOOKUP(RIGHT($D$2,3),定数!$A$6:$A$13,定数!$B$6:$B$13))</f>
        <v>10.292694133967011</v>
      </c>
      <c r="O54" s="29"/>
      <c r="P54" s="8">
        <v>43771</v>
      </c>
      <c r="Q54" s="55">
        <v>0.16666666666666666</v>
      </c>
      <c r="R54" s="113">
        <v>87.84</v>
      </c>
      <c r="S54" s="114"/>
      <c r="T54" s="111">
        <f>IF(R54="","",V54*N54*LOOKUP(RIGHT($D$2,3),定数!$A$6:$A$13,定数!$B$6:$B$13))</f>
        <v>38082.968295678409</v>
      </c>
      <c r="U54" s="111"/>
      <c r="V54" s="112">
        <f t="shared" si="4"/>
        <v>37.000000000000455</v>
      </c>
      <c r="W54" s="112"/>
      <c r="X54" t="str">
        <f t="shared" si="7"/>
        <v/>
      </c>
      <c r="Y54">
        <f t="shared" si="2"/>
        <v>0</v>
      </c>
      <c r="Z54" s="35">
        <f t="shared" si="5"/>
        <v>906329.42145985272</v>
      </c>
      <c r="AA54" s="36">
        <f t="shared" si="6"/>
        <v>5.362830461538548E-2</v>
      </c>
    </row>
    <row r="55" spans="2:27">
      <c r="B55" s="29">
        <v>47</v>
      </c>
      <c r="C55" s="107">
        <f t="shared" si="0"/>
        <v>895807.47945959598</v>
      </c>
      <c r="D55" s="107"/>
      <c r="E55" s="29"/>
      <c r="F55" s="8">
        <v>43772</v>
      </c>
      <c r="G55" s="55">
        <v>0.70833333333333337</v>
      </c>
      <c r="H55" s="29" t="s">
        <v>3</v>
      </c>
      <c r="I55" s="108">
        <v>87.32</v>
      </c>
      <c r="J55" s="108"/>
      <c r="K55" s="29">
        <v>23</v>
      </c>
      <c r="L55" s="109">
        <f t="shared" si="3"/>
        <v>26874.224383787878</v>
      </c>
      <c r="M55" s="110"/>
      <c r="N55" s="6">
        <f>IF(K55="","",(L55/K55)/LOOKUP(RIGHT($D$2,3),定数!$A$6:$A$13,定数!$B$6:$B$13))</f>
        <v>11.684445384255598</v>
      </c>
      <c r="O55" s="29"/>
      <c r="P55" s="8">
        <v>43775</v>
      </c>
      <c r="Q55" s="55">
        <v>0.125</v>
      </c>
      <c r="R55" s="113">
        <v>87.55</v>
      </c>
      <c r="S55" s="114"/>
      <c r="T55" s="111">
        <f>IF(R55="","",V55*N55*LOOKUP(RIGHT($D$2,3),定数!$A$6:$A$13,定数!$B$6:$B$13))</f>
        <v>-26874.22438378834</v>
      </c>
      <c r="U55" s="111"/>
      <c r="V55" s="112">
        <f t="shared" si="4"/>
        <v>-23.000000000000398</v>
      </c>
      <c r="W55" s="112"/>
      <c r="X55" t="str">
        <f t="shared" si="7"/>
        <v/>
      </c>
      <c r="Y55">
        <f t="shared" si="2"/>
        <v>1</v>
      </c>
      <c r="Z55" s="35">
        <f t="shared" si="5"/>
        <v>906329.42145985272</v>
      </c>
      <c r="AA55" s="36">
        <f t="shared" si="6"/>
        <v>1.160940134030819E-2</v>
      </c>
    </row>
    <row r="56" spans="2:27">
      <c r="B56" s="29">
        <v>48</v>
      </c>
      <c r="C56" s="107">
        <f t="shared" si="0"/>
        <v>868933.25507580768</v>
      </c>
      <c r="D56" s="107"/>
      <c r="E56" s="29"/>
      <c r="F56" s="8">
        <v>43776</v>
      </c>
      <c r="G56" s="55">
        <v>0.75</v>
      </c>
      <c r="H56" s="29" t="s">
        <v>3</v>
      </c>
      <c r="I56" s="108">
        <v>87.04</v>
      </c>
      <c r="J56" s="108"/>
      <c r="K56" s="29">
        <v>41</v>
      </c>
      <c r="L56" s="109">
        <f t="shared" si="3"/>
        <v>26067.997652274229</v>
      </c>
      <c r="M56" s="110"/>
      <c r="N56" s="6">
        <f>IF(K56="","",(L56/K56)/LOOKUP(RIGHT($D$2,3),定数!$A$6:$A$13,定数!$B$6:$B$13))</f>
        <v>6.3580482078717635</v>
      </c>
      <c r="O56" s="29"/>
      <c r="P56" s="8">
        <v>43777</v>
      </c>
      <c r="Q56" s="55">
        <v>0.95833333333333337</v>
      </c>
      <c r="R56" s="113">
        <v>87.45</v>
      </c>
      <c r="S56" s="114"/>
      <c r="T56" s="111">
        <f>IF(R56="","",V56*N56*LOOKUP(RIGHT($D$2,3),定数!$A$6:$A$13,定数!$B$6:$B$13))</f>
        <v>-26067.997652274018</v>
      </c>
      <c r="U56" s="111"/>
      <c r="V56" s="112">
        <f t="shared" si="4"/>
        <v>-40.999999999999659</v>
      </c>
      <c r="W56" s="112"/>
      <c r="X56" t="str">
        <f t="shared" si="7"/>
        <v/>
      </c>
      <c r="Y56">
        <f t="shared" si="2"/>
        <v>2</v>
      </c>
      <c r="Z56" s="35">
        <f t="shared" si="5"/>
        <v>906329.42145985272</v>
      </c>
      <c r="AA56" s="36">
        <f t="shared" si="6"/>
        <v>4.1261119300099347E-2</v>
      </c>
    </row>
    <row r="57" spans="2:27">
      <c r="B57" s="29">
        <v>49</v>
      </c>
      <c r="C57" s="107">
        <f t="shared" si="0"/>
        <v>842865.25742353371</v>
      </c>
      <c r="D57" s="107"/>
      <c r="E57" s="29"/>
      <c r="F57" s="8">
        <v>43778</v>
      </c>
      <c r="G57" s="55">
        <v>0.16666666666666666</v>
      </c>
      <c r="H57" s="29" t="s">
        <v>4</v>
      </c>
      <c r="I57" s="108">
        <v>87.54</v>
      </c>
      <c r="J57" s="108"/>
      <c r="K57" s="29">
        <v>20</v>
      </c>
      <c r="L57" s="109">
        <f t="shared" si="3"/>
        <v>25285.957722706011</v>
      </c>
      <c r="M57" s="110"/>
      <c r="N57" s="6">
        <f>IF(K57="","",(L57/K57)/LOOKUP(RIGHT($D$2,3),定数!$A$6:$A$13,定数!$B$6:$B$13))</f>
        <v>12.642978861353006</v>
      </c>
      <c r="O57" s="29"/>
      <c r="P57" s="8">
        <v>43778</v>
      </c>
      <c r="Q57" s="55">
        <v>0.29166666666666669</v>
      </c>
      <c r="R57" s="113">
        <v>87.34</v>
      </c>
      <c r="S57" s="114"/>
      <c r="T57" s="111">
        <f>IF(R57="","",V57*N57*LOOKUP(RIGHT($D$2,3),定数!$A$6:$A$13,定数!$B$6:$B$13))</f>
        <v>-25285.957722706371</v>
      </c>
      <c r="U57" s="111"/>
      <c r="V57" s="112">
        <f t="shared" si="4"/>
        <v>-20.000000000000284</v>
      </c>
      <c r="W57" s="112"/>
      <c r="X57" t="str">
        <f t="shared" si="7"/>
        <v/>
      </c>
      <c r="Y57">
        <f t="shared" si="2"/>
        <v>3</v>
      </c>
      <c r="Z57" s="35">
        <f t="shared" si="5"/>
        <v>906329.42145985272</v>
      </c>
      <c r="AA57" s="36">
        <f t="shared" si="6"/>
        <v>7.0023285721096062E-2</v>
      </c>
    </row>
    <row r="58" spans="2:27">
      <c r="B58" s="29">
        <v>50</v>
      </c>
      <c r="C58" s="107">
        <f t="shared" si="0"/>
        <v>817579.29970082734</v>
      </c>
      <c r="D58" s="107"/>
      <c r="E58" s="29"/>
      <c r="F58" s="8">
        <v>43782</v>
      </c>
      <c r="G58" s="55">
        <v>0.79166666666666663</v>
      </c>
      <c r="H58" s="54" t="s">
        <v>4</v>
      </c>
      <c r="I58" s="108">
        <v>86.79</v>
      </c>
      <c r="J58" s="108"/>
      <c r="K58" s="29">
        <v>25</v>
      </c>
      <c r="L58" s="109">
        <f t="shared" si="3"/>
        <v>24527.37899102482</v>
      </c>
      <c r="M58" s="110"/>
      <c r="N58" s="6">
        <f>IF(K58="","",(L58/K58)/LOOKUP(RIGHT($D$2,3),定数!$A$6:$A$13,定数!$B$6:$B$13))</f>
        <v>9.810951596409927</v>
      </c>
      <c r="O58" s="29"/>
      <c r="P58" s="8">
        <v>43783</v>
      </c>
      <c r="Q58" s="55">
        <v>0.125</v>
      </c>
      <c r="R58" s="113">
        <v>86.54</v>
      </c>
      <c r="S58" s="114"/>
      <c r="T58" s="111">
        <f>IF(R58="","",V58*N58*LOOKUP(RIGHT($D$2,3),定数!$A$6:$A$13,定数!$B$6:$B$13))</f>
        <v>-24527.37899102482</v>
      </c>
      <c r="U58" s="111"/>
      <c r="V58" s="112">
        <f t="shared" si="4"/>
        <v>-25</v>
      </c>
      <c r="W58" s="112"/>
      <c r="X58" t="str">
        <f t="shared" si="7"/>
        <v/>
      </c>
      <c r="Y58">
        <f t="shared" si="2"/>
        <v>4</v>
      </c>
      <c r="Z58" s="35">
        <f t="shared" si="5"/>
        <v>906329.42145985272</v>
      </c>
      <c r="AA58" s="36">
        <f t="shared" si="6"/>
        <v>9.7922587149463669E-2</v>
      </c>
    </row>
    <row r="59" spans="2:27">
      <c r="B59" s="29">
        <v>51</v>
      </c>
      <c r="C59" s="107">
        <f t="shared" si="0"/>
        <v>793051.92070980254</v>
      </c>
      <c r="D59" s="107"/>
      <c r="E59" s="29"/>
      <c r="F59" s="8">
        <v>43786</v>
      </c>
      <c r="G59" s="55">
        <v>0.66666666666666663</v>
      </c>
      <c r="H59" s="29" t="s">
        <v>3</v>
      </c>
      <c r="I59" s="108">
        <v>84.89</v>
      </c>
      <c r="J59" s="108"/>
      <c r="K59" s="29">
        <v>17</v>
      </c>
      <c r="L59" s="109">
        <f t="shared" si="3"/>
        <v>23791.557621294076</v>
      </c>
      <c r="M59" s="110"/>
      <c r="N59" s="6">
        <f>IF(K59="","",(L59/K59)/LOOKUP(RIGHT($D$2,3),定数!$A$6:$A$13,定数!$B$6:$B$13))</f>
        <v>13.995033894878867</v>
      </c>
      <c r="O59" s="29"/>
      <c r="P59" s="8">
        <v>43786</v>
      </c>
      <c r="Q59" s="55">
        <v>0.75</v>
      </c>
      <c r="R59" s="108">
        <v>84.67</v>
      </c>
      <c r="S59" s="108"/>
      <c r="T59" s="111">
        <f>IF(R59="","",V59*N59*LOOKUP(RIGHT($D$2,3),定数!$A$6:$A$13,定数!$B$6:$B$13))</f>
        <v>30789.074568733347</v>
      </c>
      <c r="U59" s="111"/>
      <c r="V59" s="112">
        <f t="shared" si="4"/>
        <v>21.999999999999886</v>
      </c>
      <c r="W59" s="112"/>
      <c r="X59" t="str">
        <f t="shared" si="7"/>
        <v/>
      </c>
      <c r="Y59">
        <f t="shared" si="2"/>
        <v>0</v>
      </c>
      <c r="Z59" s="35">
        <f t="shared" si="5"/>
        <v>906329.42145985272</v>
      </c>
      <c r="AA59" s="36">
        <f t="shared" si="6"/>
        <v>0.12498490953497965</v>
      </c>
    </row>
    <row r="60" spans="2:27">
      <c r="B60" s="29">
        <v>52</v>
      </c>
      <c r="C60" s="107">
        <f t="shared" si="0"/>
        <v>823840.99527853588</v>
      </c>
      <c r="D60" s="107"/>
      <c r="E60" s="29"/>
      <c r="F60" s="8">
        <v>43790</v>
      </c>
      <c r="G60" s="55">
        <v>0.75</v>
      </c>
      <c r="H60" s="29" t="s">
        <v>4</v>
      </c>
      <c r="I60" s="108">
        <v>85.27</v>
      </c>
      <c r="J60" s="108"/>
      <c r="K60" s="29">
        <v>25</v>
      </c>
      <c r="L60" s="109">
        <f t="shared" si="3"/>
        <v>24715.229858356077</v>
      </c>
      <c r="M60" s="110"/>
      <c r="N60" s="6">
        <f>IF(K60="","",(L60/K60)/LOOKUP(RIGHT($D$2,3),定数!$A$6:$A$13,定数!$B$6:$B$13))</f>
        <v>9.8860919433424304</v>
      </c>
      <c r="O60" s="29"/>
      <c r="P60" s="8">
        <v>43791</v>
      </c>
      <c r="Q60" s="55">
        <v>0.125</v>
      </c>
      <c r="R60" s="108">
        <v>85.02</v>
      </c>
      <c r="S60" s="108"/>
      <c r="T60" s="111">
        <f>IF(R60="","",V60*N60*LOOKUP(RIGHT($D$2,3),定数!$A$6:$A$13,定数!$B$6:$B$13))</f>
        <v>-24715.229858356077</v>
      </c>
      <c r="U60" s="111"/>
      <c r="V60" s="112">
        <f t="shared" si="4"/>
        <v>-25</v>
      </c>
      <c r="W60" s="112"/>
      <c r="X60" t="str">
        <f t="shared" si="7"/>
        <v/>
      </c>
      <c r="Y60">
        <f t="shared" si="2"/>
        <v>1</v>
      </c>
      <c r="Z60" s="35">
        <f t="shared" si="5"/>
        <v>906329.42145985272</v>
      </c>
      <c r="AA60" s="36">
        <f t="shared" si="6"/>
        <v>9.1013735434573251E-2</v>
      </c>
    </row>
    <row r="61" spans="2:27">
      <c r="B61" s="29">
        <v>53</v>
      </c>
      <c r="C61" s="107">
        <f t="shared" si="0"/>
        <v>799125.76542017981</v>
      </c>
      <c r="D61" s="107"/>
      <c r="E61" s="29"/>
      <c r="F61" s="8">
        <v>43798</v>
      </c>
      <c r="G61" s="55">
        <v>4.1666666666666664E-2</v>
      </c>
      <c r="H61" s="29" t="s">
        <v>4</v>
      </c>
      <c r="I61" s="108">
        <v>84.76</v>
      </c>
      <c r="J61" s="108"/>
      <c r="K61" s="29">
        <v>18</v>
      </c>
      <c r="L61" s="109">
        <f t="shared" si="3"/>
        <v>23973.772962605395</v>
      </c>
      <c r="M61" s="110"/>
      <c r="N61" s="6">
        <f>IF(K61="","",(L61/K61)/LOOKUP(RIGHT($D$2,3),定数!$A$6:$A$13,定数!$B$6:$B$13))</f>
        <v>13.318762757002997</v>
      </c>
      <c r="O61" s="29"/>
      <c r="P61" s="8">
        <v>43798</v>
      </c>
      <c r="Q61" s="55">
        <v>0.20833333333333334</v>
      </c>
      <c r="R61" s="108">
        <v>84.58</v>
      </c>
      <c r="S61" s="108"/>
      <c r="T61" s="111">
        <f>IF(R61="","",V61*N61*LOOKUP(RIGHT($D$2,3),定数!$A$6:$A$13,定数!$B$6:$B$13))</f>
        <v>-23973.772962606301</v>
      </c>
      <c r="U61" s="111"/>
      <c r="V61" s="112">
        <f t="shared" si="4"/>
        <v>-18.000000000000682</v>
      </c>
      <c r="W61" s="112"/>
      <c r="X61" t="str">
        <f t="shared" si="7"/>
        <v/>
      </c>
      <c r="Y61">
        <f t="shared" si="2"/>
        <v>2</v>
      </c>
      <c r="Z61" s="35">
        <f t="shared" si="5"/>
        <v>906329.42145985272</v>
      </c>
      <c r="AA61" s="36">
        <f t="shared" si="6"/>
        <v>0.11828332337153602</v>
      </c>
    </row>
    <row r="62" spans="2:27">
      <c r="B62" s="29">
        <v>54</v>
      </c>
      <c r="C62" s="107">
        <f t="shared" si="0"/>
        <v>775151.99245757353</v>
      </c>
      <c r="D62" s="107"/>
      <c r="E62" s="29"/>
      <c r="F62" s="8">
        <v>43799</v>
      </c>
      <c r="G62" s="55">
        <v>4.1666666666666664E-2</v>
      </c>
      <c r="H62" s="29" t="s">
        <v>4</v>
      </c>
      <c r="I62" s="108">
        <v>84.82</v>
      </c>
      <c r="J62" s="108"/>
      <c r="K62" s="29">
        <v>11</v>
      </c>
      <c r="L62" s="109">
        <f t="shared" si="3"/>
        <v>23254.559773727204</v>
      </c>
      <c r="M62" s="110"/>
      <c r="N62" s="6">
        <f>IF(K62="","",(L62/K62)/LOOKUP(RIGHT($D$2,3),定数!$A$6:$A$13,定数!$B$6:$B$13))</f>
        <v>21.14050888520655</v>
      </c>
      <c r="O62" s="29"/>
      <c r="P62" s="8">
        <v>43799</v>
      </c>
      <c r="Q62" s="55">
        <v>8.3333333333333329E-2</v>
      </c>
      <c r="R62" s="108">
        <v>84.71</v>
      </c>
      <c r="S62" s="108"/>
      <c r="T62" s="111">
        <f>IF(R62="","",V62*N62*LOOKUP(RIGHT($D$2,3),定数!$A$6:$A$13,定数!$B$6:$B$13))</f>
        <v>-23254.559773727084</v>
      </c>
      <c r="U62" s="111"/>
      <c r="V62" s="112">
        <f t="shared" si="4"/>
        <v>-10.999999999999943</v>
      </c>
      <c r="W62" s="112"/>
      <c r="X62" t="str">
        <f t="shared" si="7"/>
        <v/>
      </c>
      <c r="Y62">
        <f t="shared" si="2"/>
        <v>3</v>
      </c>
      <c r="Z62" s="35">
        <f t="shared" si="5"/>
        <v>906329.42145985272</v>
      </c>
      <c r="AA62" s="36">
        <f t="shared" si="6"/>
        <v>0.14473482367039092</v>
      </c>
    </row>
    <row r="63" spans="2:27">
      <c r="B63" s="29">
        <v>55</v>
      </c>
      <c r="C63" s="107">
        <f t="shared" si="0"/>
        <v>751897.43268384645</v>
      </c>
      <c r="D63" s="107"/>
      <c r="E63" s="29"/>
      <c r="F63" s="8">
        <v>43800</v>
      </c>
      <c r="G63" s="55">
        <v>0.41666666666666669</v>
      </c>
      <c r="H63" s="29" t="s">
        <v>4</v>
      </c>
      <c r="I63" s="108">
        <v>85.26</v>
      </c>
      <c r="J63" s="108"/>
      <c r="K63" s="29">
        <v>16</v>
      </c>
      <c r="L63" s="109">
        <f t="shared" si="3"/>
        <v>22556.922980515392</v>
      </c>
      <c r="M63" s="110"/>
      <c r="N63" s="6">
        <f>IF(K63="","",(L63/K63)/LOOKUP(RIGHT($D$2,3),定数!$A$6:$A$13,定数!$B$6:$B$13))</f>
        <v>14.09807686282212</v>
      </c>
      <c r="O63" s="29"/>
      <c r="P63" s="8">
        <v>43800</v>
      </c>
      <c r="Q63" s="55">
        <v>0.5</v>
      </c>
      <c r="R63" s="108">
        <v>85.1</v>
      </c>
      <c r="S63" s="108"/>
      <c r="T63" s="111">
        <f>IF(R63="","",V63*N63*LOOKUP(RIGHT($D$2,3),定数!$A$6:$A$13,定数!$B$6:$B$13))</f>
        <v>-22556.922980516916</v>
      </c>
      <c r="U63" s="111"/>
      <c r="V63" s="112">
        <f t="shared" si="4"/>
        <v>-16.00000000000108</v>
      </c>
      <c r="W63" s="112"/>
      <c r="X63" t="str">
        <f t="shared" si="7"/>
        <v/>
      </c>
      <c r="Y63">
        <f t="shared" si="2"/>
        <v>4</v>
      </c>
      <c r="Z63" s="35">
        <f t="shared" si="5"/>
        <v>906329.42145985272</v>
      </c>
      <c r="AA63" s="36">
        <f t="shared" si="6"/>
        <v>0.17039277896027905</v>
      </c>
    </row>
    <row r="64" spans="2:27">
      <c r="B64" s="29">
        <v>56</v>
      </c>
      <c r="C64" s="107">
        <f t="shared" si="0"/>
        <v>729340.50970332953</v>
      </c>
      <c r="D64" s="107"/>
      <c r="E64" s="29"/>
      <c r="F64" s="8">
        <v>43807</v>
      </c>
      <c r="G64" s="55">
        <v>0.16666666666666666</v>
      </c>
      <c r="H64" s="29" t="s">
        <v>4</v>
      </c>
      <c r="I64" s="108">
        <v>85.09</v>
      </c>
      <c r="J64" s="108"/>
      <c r="K64" s="29">
        <v>19</v>
      </c>
      <c r="L64" s="109">
        <f t="shared" si="3"/>
        <v>21880.215291099885</v>
      </c>
      <c r="M64" s="110"/>
      <c r="N64" s="6">
        <f>IF(K64="","",(L64/K64)/LOOKUP(RIGHT($D$2,3),定数!$A$6:$A$13,定数!$B$6:$B$13))</f>
        <v>11.515902784789414</v>
      </c>
      <c r="O64" s="29"/>
      <c r="P64" s="8">
        <v>43807</v>
      </c>
      <c r="Q64" s="55">
        <v>0.625</v>
      </c>
      <c r="R64" s="108">
        <v>85.32</v>
      </c>
      <c r="S64" s="108"/>
      <c r="T64" s="111">
        <f>IF(R64="","",V64*N64*LOOKUP(RIGHT($D$2,3),定数!$A$6:$A$13,定数!$B$6:$B$13))</f>
        <v>26486.576405014479</v>
      </c>
      <c r="U64" s="111"/>
      <c r="V64" s="112">
        <f t="shared" si="4"/>
        <v>22.999999999998977</v>
      </c>
      <c r="W64" s="112"/>
      <c r="X64" t="str">
        <f t="shared" si="7"/>
        <v/>
      </c>
      <c r="Y64">
        <f t="shared" si="2"/>
        <v>0</v>
      </c>
      <c r="Z64" s="35">
        <f t="shared" si="5"/>
        <v>906329.42145985272</v>
      </c>
      <c r="AA64" s="36">
        <f t="shared" si="6"/>
        <v>0.19528099559147238</v>
      </c>
    </row>
    <row r="65" spans="2:27">
      <c r="B65" s="29">
        <v>57</v>
      </c>
      <c r="C65" s="107">
        <f t="shared" si="0"/>
        <v>755827.08610834402</v>
      </c>
      <c r="D65" s="107"/>
      <c r="E65" s="29"/>
      <c r="F65" s="8">
        <v>43818</v>
      </c>
      <c r="G65" s="55">
        <v>0.625</v>
      </c>
      <c r="H65" s="29" t="s">
        <v>4</v>
      </c>
      <c r="I65" s="108">
        <v>86.5</v>
      </c>
      <c r="J65" s="108"/>
      <c r="K65" s="29">
        <v>21</v>
      </c>
      <c r="L65" s="109">
        <f t="shared" si="3"/>
        <v>22674.812583250321</v>
      </c>
      <c r="M65" s="110"/>
      <c r="N65" s="6">
        <f>IF(K65="","",(L65/K65)/LOOKUP(RIGHT($D$2,3),定数!$A$6:$A$13,定数!$B$6:$B$13))</f>
        <v>10.797529801547771</v>
      </c>
      <c r="O65" s="29"/>
      <c r="P65" s="8">
        <v>43819</v>
      </c>
      <c r="Q65" s="55">
        <v>0.41666666666666669</v>
      </c>
      <c r="R65" s="108">
        <v>86.77</v>
      </c>
      <c r="S65" s="108"/>
      <c r="T65" s="111">
        <f>IF(R65="","",V65*N65*LOOKUP(RIGHT($D$2,3),定数!$A$6:$A$13,定数!$B$6:$B$13))</f>
        <v>29153.330464178554</v>
      </c>
      <c r="U65" s="111"/>
      <c r="V65" s="112">
        <f t="shared" si="4"/>
        <v>26.999999999999602</v>
      </c>
      <c r="W65" s="112"/>
      <c r="X65" t="str">
        <f t="shared" si="7"/>
        <v/>
      </c>
      <c r="Y65">
        <f t="shared" si="2"/>
        <v>0</v>
      </c>
      <c r="Z65" s="35">
        <f t="shared" si="5"/>
        <v>906329.42145985272</v>
      </c>
      <c r="AA65" s="36">
        <f t="shared" si="6"/>
        <v>0.16605698964190074</v>
      </c>
    </row>
    <row r="66" spans="2:27">
      <c r="B66" s="29">
        <v>58</v>
      </c>
      <c r="C66" s="107">
        <f t="shared" si="0"/>
        <v>784980.4165725226</v>
      </c>
      <c r="D66" s="107"/>
      <c r="E66" s="29">
        <v>2018</v>
      </c>
      <c r="F66" s="8">
        <v>43468</v>
      </c>
      <c r="G66" s="55">
        <v>0.83333333333333337</v>
      </c>
      <c r="H66" s="29" t="s">
        <v>4</v>
      </c>
      <c r="I66" s="108">
        <v>88.12</v>
      </c>
      <c r="J66" s="108"/>
      <c r="K66" s="29">
        <v>21</v>
      </c>
      <c r="L66" s="109">
        <f t="shared" si="3"/>
        <v>23549.412497175676</v>
      </c>
      <c r="M66" s="110"/>
      <c r="N66" s="6">
        <f>IF(K66="","",(L66/K66)/LOOKUP(RIGHT($D$2,3),定数!$A$6:$A$13,定数!$B$6:$B$13))</f>
        <v>11.214005951036036</v>
      </c>
      <c r="O66" s="29">
        <v>2018</v>
      </c>
      <c r="P66" s="8">
        <v>43469</v>
      </c>
      <c r="Q66" s="55">
        <v>0.33333333333333331</v>
      </c>
      <c r="R66" s="108">
        <v>88.39</v>
      </c>
      <c r="S66" s="108"/>
      <c r="T66" s="111">
        <f>IF(R66="","",V66*N66*LOOKUP(RIGHT($D$2,3),定数!$A$6:$A$13,定数!$B$6:$B$13))</f>
        <v>30277.816067796852</v>
      </c>
      <c r="U66" s="111"/>
      <c r="V66" s="112">
        <f t="shared" si="4"/>
        <v>26.999999999999602</v>
      </c>
      <c r="W66" s="112"/>
      <c r="X66" t="str">
        <f t="shared" si="7"/>
        <v/>
      </c>
      <c r="Y66">
        <f t="shared" si="2"/>
        <v>0</v>
      </c>
      <c r="Z66" s="35">
        <f t="shared" si="5"/>
        <v>906329.42145985272</v>
      </c>
      <c r="AA66" s="36">
        <f t="shared" si="6"/>
        <v>0.1338906163852317</v>
      </c>
    </row>
    <row r="67" spans="2:27">
      <c r="B67" s="29">
        <v>59</v>
      </c>
      <c r="C67" s="107">
        <f t="shared" si="0"/>
        <v>815258.2326403195</v>
      </c>
      <c r="D67" s="107"/>
      <c r="E67" s="29"/>
      <c r="F67" s="8">
        <v>43488</v>
      </c>
      <c r="G67" s="55">
        <v>0.41666666666666669</v>
      </c>
      <c r="H67" s="29" t="s">
        <v>3</v>
      </c>
      <c r="I67" s="108">
        <v>88.41</v>
      </c>
      <c r="J67" s="108"/>
      <c r="K67" s="29">
        <v>35</v>
      </c>
      <c r="L67" s="109">
        <f t="shared" si="3"/>
        <v>24457.746979209584</v>
      </c>
      <c r="M67" s="110"/>
      <c r="N67" s="6">
        <f>IF(K67="","",(L67/K67)/LOOKUP(RIGHT($D$2,3),定数!$A$6:$A$13,定数!$B$6:$B$13))</f>
        <v>6.9879277083455955</v>
      </c>
      <c r="O67" s="29"/>
      <c r="P67" s="8">
        <v>43488</v>
      </c>
      <c r="Q67" s="55">
        <v>0.54166666666666663</v>
      </c>
      <c r="R67" s="108">
        <v>87.94</v>
      </c>
      <c r="S67" s="108"/>
      <c r="T67" s="111">
        <f>IF(R67="","",V67*N67*LOOKUP(RIGHT($D$2,3),定数!$A$6:$A$13,定数!$B$6:$B$13))</f>
        <v>32843.260229224223</v>
      </c>
      <c r="U67" s="111"/>
      <c r="V67" s="112">
        <f t="shared" si="4"/>
        <v>46.999999999999886</v>
      </c>
      <c r="W67" s="112"/>
      <c r="X67" t="str">
        <f t="shared" si="7"/>
        <v/>
      </c>
      <c r="Y67">
        <f t="shared" si="2"/>
        <v>0</v>
      </c>
      <c r="Z67" s="35">
        <f t="shared" si="5"/>
        <v>906329.42145985272</v>
      </c>
      <c r="AA67" s="36">
        <f t="shared" si="6"/>
        <v>0.10048354016009109</v>
      </c>
    </row>
    <row r="68" spans="2:27">
      <c r="B68" s="29">
        <v>60</v>
      </c>
      <c r="C68" s="107">
        <f t="shared" si="0"/>
        <v>848101.49286954373</v>
      </c>
      <c r="D68" s="107"/>
      <c r="E68" s="29"/>
      <c r="F68" s="8">
        <v>43497</v>
      </c>
      <c r="G68" s="55">
        <v>0.375</v>
      </c>
      <c r="H68" s="29" t="s">
        <v>3</v>
      </c>
      <c r="I68" s="108">
        <v>87.78</v>
      </c>
      <c r="J68" s="108"/>
      <c r="K68" s="29">
        <v>21</v>
      </c>
      <c r="L68" s="109">
        <f t="shared" si="3"/>
        <v>25443.04478608631</v>
      </c>
      <c r="M68" s="110"/>
      <c r="N68" s="6">
        <f>IF(K68="","",(L68/K68)/LOOKUP(RIGHT($D$2,3),定数!$A$6:$A$13,定数!$B$6:$B$13))</f>
        <v>12.115735612422052</v>
      </c>
      <c r="O68" s="29"/>
      <c r="P68" s="8">
        <v>43497</v>
      </c>
      <c r="Q68" s="55">
        <v>0.66666666666666663</v>
      </c>
      <c r="R68" s="108">
        <v>87.51</v>
      </c>
      <c r="S68" s="108"/>
      <c r="T68" s="111">
        <f>IF(R68="","",V68*N68*LOOKUP(RIGHT($D$2,3),定数!$A$6:$A$13,定数!$B$6:$B$13))</f>
        <v>32712.486153539056</v>
      </c>
      <c r="U68" s="111"/>
      <c r="V68" s="112">
        <f t="shared" si="4"/>
        <v>26.999999999999602</v>
      </c>
      <c r="W68" s="112"/>
      <c r="X68" t="str">
        <f t="shared" si="7"/>
        <v/>
      </c>
      <c r="Y68">
        <f t="shared" si="2"/>
        <v>0</v>
      </c>
      <c r="Z68" s="35">
        <f t="shared" si="5"/>
        <v>906329.42145985272</v>
      </c>
      <c r="AA68" s="36">
        <f t="shared" si="6"/>
        <v>6.4245877063683343E-2</v>
      </c>
    </row>
    <row r="69" spans="2:27">
      <c r="B69" s="29">
        <v>61</v>
      </c>
      <c r="C69" s="107">
        <f t="shared" si="0"/>
        <v>880813.97902308276</v>
      </c>
      <c r="D69" s="107"/>
      <c r="E69" s="29"/>
      <c r="F69" s="8">
        <v>43502</v>
      </c>
      <c r="G69" s="55">
        <v>0.91666666666666663</v>
      </c>
      <c r="H69" s="29" t="s">
        <v>4</v>
      </c>
      <c r="I69" s="108">
        <v>86.37</v>
      </c>
      <c r="J69" s="108"/>
      <c r="K69" s="29">
        <v>45</v>
      </c>
      <c r="L69" s="109">
        <f t="shared" si="3"/>
        <v>26424.419370692482</v>
      </c>
      <c r="M69" s="110"/>
      <c r="N69" s="6">
        <f>IF(K69="","",(L69/K69)/LOOKUP(RIGHT($D$2,3),定数!$A$6:$A$13,定数!$B$6:$B$13))</f>
        <v>5.8720931934872178</v>
      </c>
      <c r="O69" s="29"/>
      <c r="P69" s="8">
        <v>43503</v>
      </c>
      <c r="Q69" s="55">
        <v>0.33333333333333331</v>
      </c>
      <c r="R69" s="113">
        <v>85.92</v>
      </c>
      <c r="S69" s="114"/>
      <c r="T69" s="111">
        <f>IF(R69="","",V69*N69*LOOKUP(RIGHT($D$2,3),定数!$A$6:$A$13,定数!$B$6:$B$13))</f>
        <v>-26424.419370692645</v>
      </c>
      <c r="U69" s="111"/>
      <c r="V69" s="112">
        <f t="shared" si="4"/>
        <v>-45.000000000000284</v>
      </c>
      <c r="W69" s="112"/>
      <c r="X69" t="str">
        <f t="shared" si="7"/>
        <v/>
      </c>
      <c r="Y69">
        <f t="shared" si="2"/>
        <v>1</v>
      </c>
      <c r="Z69" s="35">
        <f t="shared" si="5"/>
        <v>906329.42145985272</v>
      </c>
      <c r="AA69" s="36">
        <f t="shared" si="6"/>
        <v>2.8152503750425995E-2</v>
      </c>
    </row>
    <row r="70" spans="2:27">
      <c r="B70" s="29">
        <v>62</v>
      </c>
      <c r="C70" s="107">
        <f t="shared" si="0"/>
        <v>854389.55965239007</v>
      </c>
      <c r="D70" s="107"/>
      <c r="E70" s="29"/>
      <c r="F70" s="8">
        <v>43509</v>
      </c>
      <c r="G70" s="55">
        <v>0.20833333333333334</v>
      </c>
      <c r="H70" s="29" t="s">
        <v>4</v>
      </c>
      <c r="I70" s="108">
        <v>85.52</v>
      </c>
      <c r="J70" s="108"/>
      <c r="K70" s="29">
        <v>27</v>
      </c>
      <c r="L70" s="109">
        <f t="shared" si="3"/>
        <v>25631.686789571701</v>
      </c>
      <c r="M70" s="110"/>
      <c r="N70" s="6">
        <f>IF(K70="","",(L70/K70)/LOOKUP(RIGHT($D$2,3),定数!$A$6:$A$13,定数!$B$6:$B$13))</f>
        <v>9.4932173294710012</v>
      </c>
      <c r="O70" s="29"/>
      <c r="P70" s="8">
        <v>43509</v>
      </c>
      <c r="Q70" s="55">
        <v>0.25</v>
      </c>
      <c r="R70" s="113">
        <v>85.25</v>
      </c>
      <c r="S70" s="114"/>
      <c r="T70" s="111">
        <f>IF(R70="","",V70*N70*LOOKUP(RIGHT($D$2,3),定数!$A$6:$A$13,定数!$B$6:$B$13))</f>
        <v>-25631.686789571326</v>
      </c>
      <c r="U70" s="111"/>
      <c r="V70" s="112">
        <f t="shared" si="4"/>
        <v>-26.999999999999602</v>
      </c>
      <c r="W70" s="112"/>
      <c r="X70" t="str">
        <f t="shared" si="7"/>
        <v/>
      </c>
      <c r="Y70">
        <f t="shared" si="2"/>
        <v>2</v>
      </c>
      <c r="Z70" s="35">
        <f t="shared" si="5"/>
        <v>906329.42145985272</v>
      </c>
      <c r="AA70" s="36">
        <f t="shared" si="6"/>
        <v>5.7307928637913452E-2</v>
      </c>
    </row>
    <row r="71" spans="2:27">
      <c r="B71" s="29">
        <v>63</v>
      </c>
      <c r="C71" s="107">
        <f t="shared" si="0"/>
        <v>828757.87286281877</v>
      </c>
      <c r="D71" s="107"/>
      <c r="E71" s="29"/>
      <c r="F71" s="8">
        <v>43517</v>
      </c>
      <c r="G71" s="55">
        <v>0.91666666666666663</v>
      </c>
      <c r="H71" s="29" t="s">
        <v>3</v>
      </c>
      <c r="I71" s="108">
        <v>84.25</v>
      </c>
      <c r="J71" s="108"/>
      <c r="K71" s="29">
        <v>39</v>
      </c>
      <c r="L71" s="109">
        <f t="shared" si="3"/>
        <v>24862.736185884562</v>
      </c>
      <c r="M71" s="110"/>
      <c r="N71" s="6">
        <f>IF(K71="","",(L71/K71)/LOOKUP(RIGHT($D$2,3),定数!$A$6:$A$13,定数!$B$6:$B$13))</f>
        <v>6.3750605604832211</v>
      </c>
      <c r="O71" s="29"/>
      <c r="P71" s="8">
        <v>43518</v>
      </c>
      <c r="Q71" s="55">
        <v>0.125</v>
      </c>
      <c r="R71" s="113">
        <v>83.71</v>
      </c>
      <c r="S71" s="114"/>
      <c r="T71" s="111">
        <f>IF(R71="","",V71*N71*LOOKUP(RIGHT($D$2,3),定数!$A$6:$A$13,定数!$B$6:$B$13))</f>
        <v>34425.32702660979</v>
      </c>
      <c r="U71" s="111"/>
      <c r="V71" s="112">
        <f t="shared" si="4"/>
        <v>54.000000000000625</v>
      </c>
      <c r="W71" s="112"/>
      <c r="X71" t="str">
        <f t="shared" si="7"/>
        <v/>
      </c>
      <c r="Y71">
        <f t="shared" si="2"/>
        <v>0</v>
      </c>
      <c r="Z71" s="35">
        <f t="shared" si="5"/>
        <v>906329.42145985272</v>
      </c>
      <c r="AA71" s="36">
        <f t="shared" si="6"/>
        <v>8.5588690778775622E-2</v>
      </c>
    </row>
    <row r="72" spans="2:27">
      <c r="B72" s="29">
        <v>64</v>
      </c>
      <c r="C72" s="107">
        <f t="shared" si="0"/>
        <v>863183.19988942856</v>
      </c>
      <c r="D72" s="107"/>
      <c r="E72" s="29"/>
      <c r="F72" s="8">
        <v>43523</v>
      </c>
      <c r="G72" s="55">
        <v>0.875</v>
      </c>
      <c r="H72" s="29" t="s">
        <v>3</v>
      </c>
      <c r="I72" s="108">
        <v>83.72</v>
      </c>
      <c r="J72" s="108"/>
      <c r="K72" s="29">
        <v>21</v>
      </c>
      <c r="L72" s="109">
        <f t="shared" si="3"/>
        <v>25895.495996682857</v>
      </c>
      <c r="M72" s="110"/>
      <c r="N72" s="6">
        <f>IF(K72="","",(L72/K72)/LOOKUP(RIGHT($D$2,3),定数!$A$6:$A$13,定数!$B$6:$B$13))</f>
        <v>12.33118856984898</v>
      </c>
      <c r="O72" s="29"/>
      <c r="P72" s="8">
        <v>43524</v>
      </c>
      <c r="Q72" s="55">
        <v>0.125</v>
      </c>
      <c r="R72" s="113">
        <v>83.45</v>
      </c>
      <c r="S72" s="114"/>
      <c r="T72" s="111">
        <f>IF(R72="","",V72*N72*LOOKUP(RIGHT($D$2,3),定数!$A$6:$A$13,定数!$B$6:$B$13))</f>
        <v>33294.209138591752</v>
      </c>
      <c r="U72" s="111"/>
      <c r="V72" s="112">
        <f t="shared" si="4"/>
        <v>26.999999999999602</v>
      </c>
      <c r="W72" s="112"/>
      <c r="X72" t="str">
        <f t="shared" si="7"/>
        <v/>
      </c>
      <c r="Y72">
        <f t="shared" si="2"/>
        <v>0</v>
      </c>
      <c r="Z72" s="35">
        <f t="shared" si="5"/>
        <v>906329.42145985272</v>
      </c>
      <c r="AA72" s="36">
        <f t="shared" si="6"/>
        <v>4.7605451780355135E-2</v>
      </c>
    </row>
    <row r="73" spans="2:27">
      <c r="B73" s="29">
        <v>65</v>
      </c>
      <c r="C73" s="107">
        <f t="shared" si="0"/>
        <v>896477.40902802034</v>
      </c>
      <c r="D73" s="107"/>
      <c r="E73" s="29"/>
      <c r="F73" s="8">
        <v>43526</v>
      </c>
      <c r="G73" s="55">
        <v>0.5</v>
      </c>
      <c r="H73" s="54" t="s">
        <v>3</v>
      </c>
      <c r="I73" s="108">
        <v>81.95</v>
      </c>
      <c r="J73" s="108"/>
      <c r="K73" s="29">
        <v>25</v>
      </c>
      <c r="L73" s="109">
        <f t="shared" si="3"/>
        <v>26894.32227084061</v>
      </c>
      <c r="M73" s="110"/>
      <c r="N73" s="6">
        <f>IF(K73="","",(L73/K73)/LOOKUP(RIGHT($D$2,3),定数!$A$6:$A$13,定数!$B$6:$B$13))</f>
        <v>10.757728908336244</v>
      </c>
      <c r="O73" s="29"/>
      <c r="P73" s="8">
        <v>43526</v>
      </c>
      <c r="Q73" s="55">
        <v>0.66666666666666663</v>
      </c>
      <c r="R73" s="113">
        <v>81.59</v>
      </c>
      <c r="S73" s="114"/>
      <c r="T73" s="111">
        <f>IF(R73="","",V73*N73*LOOKUP(RIGHT($D$2,3),定数!$A$6:$A$13,定数!$B$6:$B$13))</f>
        <v>38727.824070010414</v>
      </c>
      <c r="U73" s="111"/>
      <c r="V73" s="112">
        <f t="shared" si="4"/>
        <v>35.999999999999943</v>
      </c>
      <c r="W73" s="112"/>
      <c r="X73" t="str">
        <f t="shared" si="7"/>
        <v/>
      </c>
      <c r="Y73">
        <f t="shared" si="2"/>
        <v>0</v>
      </c>
      <c r="Z73" s="35">
        <f t="shared" si="5"/>
        <v>906329.42145985272</v>
      </c>
      <c r="AA73" s="36">
        <f t="shared" si="6"/>
        <v>1.0870233491883652E-2</v>
      </c>
    </row>
    <row r="74" spans="2:27">
      <c r="B74" s="29">
        <v>66</v>
      </c>
      <c r="C74" s="107">
        <f t="shared" ref="C74:C108" si="8">IF(T73="","",C73+T73)</f>
        <v>935205.23309803079</v>
      </c>
      <c r="D74" s="107"/>
      <c r="E74" s="29"/>
      <c r="F74" s="8">
        <v>43532</v>
      </c>
      <c r="G74" s="55">
        <v>0.66666666666666663</v>
      </c>
      <c r="H74" s="54" t="s">
        <v>3</v>
      </c>
      <c r="I74" s="108">
        <v>82.71</v>
      </c>
      <c r="J74" s="108"/>
      <c r="K74" s="29">
        <v>18</v>
      </c>
      <c r="L74" s="109">
        <f t="shared" si="3"/>
        <v>28056.156992940923</v>
      </c>
      <c r="M74" s="110"/>
      <c r="N74" s="6">
        <f>IF(K74="","",(L74/K74)/LOOKUP(RIGHT($D$2,3),定数!$A$6:$A$13,定数!$B$6:$B$13))</f>
        <v>15.586753884967179</v>
      </c>
      <c r="O74" s="29"/>
      <c r="P74" s="8">
        <v>43533</v>
      </c>
      <c r="Q74" s="55">
        <v>4.1666666666666664E-2</v>
      </c>
      <c r="R74" s="113">
        <v>82.89</v>
      </c>
      <c r="S74" s="114"/>
      <c r="T74" s="111">
        <f>IF(R74="","",V74*N74*LOOKUP(RIGHT($D$2,3),定数!$A$6:$A$13,定数!$B$6:$B$13))</f>
        <v>-28056.156992941982</v>
      </c>
      <c r="U74" s="111"/>
      <c r="V74" s="112">
        <f t="shared" si="4"/>
        <v>-18.000000000000682</v>
      </c>
      <c r="W74" s="112"/>
      <c r="X74" t="str">
        <f t="shared" si="7"/>
        <v/>
      </c>
      <c r="Y74">
        <f t="shared" si="7"/>
        <v>1</v>
      </c>
      <c r="Z74" s="35">
        <f t="shared" si="5"/>
        <v>935205.23309803079</v>
      </c>
      <c r="AA74" s="36">
        <f t="shared" si="6"/>
        <v>0</v>
      </c>
    </row>
    <row r="75" spans="2:27">
      <c r="B75" s="29">
        <v>67</v>
      </c>
      <c r="C75" s="107">
        <f t="shared" si="8"/>
        <v>907149.07610508881</v>
      </c>
      <c r="D75" s="107"/>
      <c r="E75" s="29"/>
      <c r="F75" s="8">
        <v>43533</v>
      </c>
      <c r="G75" s="55">
        <v>0.66666666666666663</v>
      </c>
      <c r="H75" s="54" t="s">
        <v>4</v>
      </c>
      <c r="I75" s="108">
        <v>83.57</v>
      </c>
      <c r="J75" s="108"/>
      <c r="K75" s="29">
        <v>36</v>
      </c>
      <c r="L75" s="109">
        <f t="shared" ref="L75:L108" si="9">IF(K75="","",C75*0.03)</f>
        <v>27214.472283152663</v>
      </c>
      <c r="M75" s="110"/>
      <c r="N75" s="6">
        <f>IF(K75="","",(L75/K75)/LOOKUP(RIGHT($D$2,3),定数!$A$6:$A$13,定数!$B$6:$B$13))</f>
        <v>7.5595756342090725</v>
      </c>
      <c r="O75" s="29"/>
      <c r="P75" s="8">
        <v>43536</v>
      </c>
      <c r="Q75" s="55">
        <v>8.3333333333333329E-2</v>
      </c>
      <c r="R75" s="113">
        <v>84.07</v>
      </c>
      <c r="S75" s="114"/>
      <c r="T75" s="111">
        <f>IF(R75="","",V75*N75*LOOKUP(RIGHT($D$2,3),定数!$A$6:$A$13,定数!$B$6:$B$13))</f>
        <v>37797.878171045362</v>
      </c>
      <c r="U75" s="111"/>
      <c r="V75" s="112">
        <f t="shared" si="4"/>
        <v>50</v>
      </c>
      <c r="W75" s="112"/>
      <c r="X75" t="str">
        <f t="shared" ref="X75:Y90" si="10">IF(U75&lt;&gt;"",IF(U75&lt;0,1+X74,0),"")</f>
        <v/>
      </c>
      <c r="Y75">
        <f t="shared" si="10"/>
        <v>0</v>
      </c>
      <c r="Z75" s="35">
        <f t="shared" si="5"/>
        <v>935205.23309803079</v>
      </c>
      <c r="AA75" s="36">
        <f t="shared" si="6"/>
        <v>3.0000000000001137E-2</v>
      </c>
    </row>
    <row r="76" spans="2:27">
      <c r="B76" s="29">
        <v>68</v>
      </c>
      <c r="C76" s="107">
        <f t="shared" si="8"/>
        <v>944946.95427613414</v>
      </c>
      <c r="D76" s="107"/>
      <c r="E76" s="29"/>
      <c r="F76" s="8">
        <v>43539</v>
      </c>
      <c r="G76" s="55">
        <v>0.54166666666666663</v>
      </c>
      <c r="H76" s="54" t="s">
        <v>3</v>
      </c>
      <c r="I76" s="108">
        <v>83.24</v>
      </c>
      <c r="J76" s="108"/>
      <c r="K76" s="29">
        <v>29</v>
      </c>
      <c r="L76" s="109">
        <f t="shared" si="9"/>
        <v>28348.408628284022</v>
      </c>
      <c r="M76" s="110"/>
      <c r="N76" s="6">
        <f>IF(K76="","",(L76/K76)/LOOKUP(RIGHT($D$2,3),定数!$A$6:$A$13,定数!$B$6:$B$13))</f>
        <v>9.7753133200979381</v>
      </c>
      <c r="O76" s="29"/>
      <c r="P76" s="8">
        <v>43539</v>
      </c>
      <c r="Q76" s="55">
        <v>0.70833333333333337</v>
      </c>
      <c r="R76" s="113">
        <v>82.83</v>
      </c>
      <c r="S76" s="114"/>
      <c r="T76" s="111">
        <f>IF(R76="","",V76*N76*LOOKUP(RIGHT($D$2,3),定数!$A$6:$A$13,定数!$B$6:$B$13))</f>
        <v>40078.784612401214</v>
      </c>
      <c r="U76" s="111"/>
      <c r="V76" s="112">
        <f t="shared" ref="V76:V108" si="11">IF(R76="","",IF(H76="買",(R76-I76),(I76-R76))*IF(RIGHT($D$2,3)="JPY",100,10000))</f>
        <v>40.999999999999659</v>
      </c>
      <c r="W76" s="112"/>
      <c r="X76" t="str">
        <f t="shared" si="10"/>
        <v/>
      </c>
      <c r="Y76">
        <f t="shared" si="10"/>
        <v>0</v>
      </c>
      <c r="Z76" s="35">
        <f t="shared" ref="Z76:Z108" si="12">IF(C76&lt;&gt;"",MAX(Z75,C76),"")</f>
        <v>944946.95427613414</v>
      </c>
      <c r="AA76" s="36">
        <f t="shared" ref="AA76:AA108" si="13">IF(Z76&lt;&gt;"",1-(C76/Z76),"")</f>
        <v>0</v>
      </c>
    </row>
    <row r="77" spans="2:27">
      <c r="B77" s="29">
        <v>69</v>
      </c>
      <c r="C77" s="107">
        <f t="shared" si="8"/>
        <v>985025.73888853542</v>
      </c>
      <c r="D77" s="107"/>
      <c r="E77" s="29"/>
      <c r="F77" s="8">
        <v>43540</v>
      </c>
      <c r="G77" s="55">
        <v>0.54166666666666663</v>
      </c>
      <c r="H77" s="54" t="s">
        <v>3</v>
      </c>
      <c r="I77" s="108">
        <v>82.3</v>
      </c>
      <c r="J77" s="108"/>
      <c r="K77" s="29">
        <v>18</v>
      </c>
      <c r="L77" s="109">
        <f t="shared" si="9"/>
        <v>29550.772166656061</v>
      </c>
      <c r="M77" s="110"/>
      <c r="N77" s="6">
        <f>IF(K77="","",(L77/K77)/LOOKUP(RIGHT($D$2,3),定数!$A$6:$A$13,定数!$B$6:$B$13))</f>
        <v>16.417095648142254</v>
      </c>
      <c r="O77" s="29"/>
      <c r="P77" s="8">
        <v>43540</v>
      </c>
      <c r="Q77" s="55">
        <v>0.58333333333333337</v>
      </c>
      <c r="R77" s="113">
        <v>82.13</v>
      </c>
      <c r="S77" s="114"/>
      <c r="T77" s="111">
        <f>IF(R77="","",V77*N77*LOOKUP(RIGHT($D$2,3),定数!$A$6:$A$13,定数!$B$6:$B$13))</f>
        <v>27909.062601842114</v>
      </c>
      <c r="U77" s="111"/>
      <c r="V77" s="112">
        <f t="shared" si="11"/>
        <v>17.000000000000171</v>
      </c>
      <c r="W77" s="112"/>
      <c r="X77" t="str">
        <f t="shared" si="10"/>
        <v/>
      </c>
      <c r="Y77">
        <f t="shared" si="10"/>
        <v>0</v>
      </c>
      <c r="Z77" s="35">
        <f t="shared" si="12"/>
        <v>985025.73888853542</v>
      </c>
      <c r="AA77" s="36">
        <f t="shared" si="13"/>
        <v>0</v>
      </c>
    </row>
    <row r="78" spans="2:27">
      <c r="B78" s="29">
        <v>70</v>
      </c>
      <c r="C78" s="107">
        <f t="shared" si="8"/>
        <v>1012934.8014903775</v>
      </c>
      <c r="D78" s="107"/>
      <c r="E78" s="29"/>
      <c r="F78" s="8">
        <v>43543</v>
      </c>
      <c r="G78" s="55">
        <v>0.16666666666666666</v>
      </c>
      <c r="H78" s="54" t="s">
        <v>3</v>
      </c>
      <c r="I78" s="108">
        <v>81.680000000000007</v>
      </c>
      <c r="J78" s="108"/>
      <c r="K78" s="29">
        <v>18</v>
      </c>
      <c r="L78" s="109">
        <f t="shared" si="9"/>
        <v>30388.044044711325</v>
      </c>
      <c r="M78" s="110"/>
      <c r="N78" s="6">
        <f>IF(K78="","",(L78/K78)/LOOKUP(RIGHT($D$2,3),定数!$A$6:$A$13,定数!$B$6:$B$13))</f>
        <v>16.882246691506293</v>
      </c>
      <c r="O78" s="29"/>
      <c r="P78" s="8">
        <v>43543</v>
      </c>
      <c r="Q78" s="55">
        <v>0.20833333333333334</v>
      </c>
      <c r="R78" s="113">
        <v>81.489999999999995</v>
      </c>
      <c r="S78" s="114"/>
      <c r="T78" s="111">
        <f>IF(R78="","",V78*N78*LOOKUP(RIGHT($D$2,3),定数!$A$6:$A$13,定数!$B$6:$B$13))</f>
        <v>32076.26871386397</v>
      </c>
      <c r="U78" s="111"/>
      <c r="V78" s="112">
        <f t="shared" si="11"/>
        <v>19.000000000001194</v>
      </c>
      <c r="W78" s="112"/>
      <c r="X78" t="str">
        <f t="shared" si="10"/>
        <v/>
      </c>
      <c r="Y78">
        <f t="shared" si="10"/>
        <v>0</v>
      </c>
      <c r="Z78" s="35">
        <f t="shared" si="12"/>
        <v>1012934.8014903775</v>
      </c>
      <c r="AA78" s="36">
        <f t="shared" si="13"/>
        <v>0</v>
      </c>
    </row>
    <row r="79" spans="2:27">
      <c r="B79" s="29">
        <v>71</v>
      </c>
      <c r="C79" s="107">
        <f t="shared" si="8"/>
        <v>1045011.0702042414</v>
      </c>
      <c r="D79" s="107"/>
      <c r="E79" s="29"/>
      <c r="F79" s="8">
        <v>43558</v>
      </c>
      <c r="G79" s="55">
        <v>0.625</v>
      </c>
      <c r="H79" s="54" t="s">
        <v>4</v>
      </c>
      <c r="I79" s="108">
        <v>81.69</v>
      </c>
      <c r="J79" s="108"/>
      <c r="K79" s="29">
        <v>17</v>
      </c>
      <c r="L79" s="109">
        <f t="shared" si="9"/>
        <v>31350.332106127244</v>
      </c>
      <c r="M79" s="110"/>
      <c r="N79" s="6">
        <f>IF(K79="","",(L79/K79)/LOOKUP(RIGHT($D$2,3),定数!$A$6:$A$13,定数!$B$6:$B$13))</f>
        <v>18.441371827133672</v>
      </c>
      <c r="O79" s="29"/>
      <c r="P79" s="8">
        <v>43558</v>
      </c>
      <c r="Q79" s="55">
        <v>0.66666666666666663</v>
      </c>
      <c r="R79" s="113">
        <v>81.91</v>
      </c>
      <c r="S79" s="114"/>
      <c r="T79" s="111">
        <f>IF(R79="","",V79*N79*LOOKUP(RIGHT($D$2,3),定数!$A$6:$A$13,定数!$B$6:$B$13))</f>
        <v>40571.018019693867</v>
      </c>
      <c r="U79" s="111"/>
      <c r="V79" s="112">
        <f t="shared" si="11"/>
        <v>21.999999999999886</v>
      </c>
      <c r="W79" s="112"/>
      <c r="X79" t="str">
        <f t="shared" si="10"/>
        <v/>
      </c>
      <c r="Y79">
        <f t="shared" si="10"/>
        <v>0</v>
      </c>
      <c r="Z79" s="35">
        <f t="shared" si="12"/>
        <v>1045011.0702042414</v>
      </c>
      <c r="AA79" s="36">
        <f t="shared" si="13"/>
        <v>0</v>
      </c>
    </row>
    <row r="80" spans="2:27">
      <c r="B80" s="29">
        <v>72</v>
      </c>
      <c r="C80" s="107">
        <f t="shared" si="8"/>
        <v>1085582.0882239353</v>
      </c>
      <c r="D80" s="107"/>
      <c r="E80" s="29"/>
      <c r="F80" s="8">
        <v>43565</v>
      </c>
      <c r="G80" s="55">
        <v>0.70833333333333337</v>
      </c>
      <c r="H80" s="54" t="s">
        <v>4</v>
      </c>
      <c r="I80" s="108">
        <v>82.92</v>
      </c>
      <c r="J80" s="108"/>
      <c r="K80" s="29">
        <v>16</v>
      </c>
      <c r="L80" s="109">
        <f t="shared" si="9"/>
        <v>32567.462646718061</v>
      </c>
      <c r="M80" s="110"/>
      <c r="N80" s="6">
        <f>IF(K80="","",(L80/K80)/LOOKUP(RIGHT($D$2,3),定数!$A$6:$A$13,定数!$B$6:$B$13))</f>
        <v>20.354664154198787</v>
      </c>
      <c r="O80" s="29"/>
      <c r="P80" s="8">
        <v>43565</v>
      </c>
      <c r="Q80" s="55">
        <v>0.75</v>
      </c>
      <c r="R80" s="113">
        <v>83.15</v>
      </c>
      <c r="S80" s="114"/>
      <c r="T80" s="111">
        <f>IF(R80="","",V80*N80*LOOKUP(RIGHT($D$2,3),定数!$A$6:$A$13,定数!$B$6:$B$13))</f>
        <v>46815.72755465802</v>
      </c>
      <c r="U80" s="111"/>
      <c r="V80" s="112">
        <f t="shared" si="11"/>
        <v>23.000000000000398</v>
      </c>
      <c r="W80" s="112"/>
      <c r="X80" t="str">
        <f t="shared" si="10"/>
        <v/>
      </c>
      <c r="Y80">
        <f t="shared" si="10"/>
        <v>0</v>
      </c>
      <c r="Z80" s="35">
        <f t="shared" si="12"/>
        <v>1085582.0882239353</v>
      </c>
      <c r="AA80" s="36">
        <f t="shared" si="13"/>
        <v>0</v>
      </c>
    </row>
    <row r="81" spans="2:27">
      <c r="B81" s="29">
        <v>73</v>
      </c>
      <c r="C81" s="107">
        <f t="shared" si="8"/>
        <v>1132397.8157785933</v>
      </c>
      <c r="D81" s="107"/>
      <c r="E81" s="29"/>
      <c r="F81" s="8">
        <v>43566</v>
      </c>
      <c r="G81" s="55">
        <v>0.58333333333333337</v>
      </c>
      <c r="H81" s="54" t="s">
        <v>3</v>
      </c>
      <c r="I81" s="108">
        <v>82.8</v>
      </c>
      <c r="J81" s="108"/>
      <c r="K81" s="29">
        <v>18</v>
      </c>
      <c r="L81" s="109">
        <f t="shared" si="9"/>
        <v>33971.934473357796</v>
      </c>
      <c r="M81" s="110"/>
      <c r="N81" s="6">
        <f>IF(K81="","",(L81/K81)/LOOKUP(RIGHT($D$2,3),定数!$A$6:$A$13,定数!$B$6:$B$13))</f>
        <v>18.873296929643221</v>
      </c>
      <c r="O81" s="29"/>
      <c r="P81" s="8">
        <v>43566</v>
      </c>
      <c r="Q81" s="55">
        <v>0.70833333333333337</v>
      </c>
      <c r="R81" s="113">
        <v>82.98</v>
      </c>
      <c r="S81" s="114"/>
      <c r="T81" s="111">
        <f>IF(R81="","",V81*N81*LOOKUP(RIGHT($D$2,3),定数!$A$6:$A$13,定数!$B$6:$B$13))</f>
        <v>-33971.934473359084</v>
      </c>
      <c r="U81" s="111"/>
      <c r="V81" s="112">
        <f t="shared" si="11"/>
        <v>-18.000000000000682</v>
      </c>
      <c r="W81" s="112"/>
      <c r="X81" t="str">
        <f t="shared" si="10"/>
        <v/>
      </c>
      <c r="Y81">
        <f t="shared" si="10"/>
        <v>1</v>
      </c>
      <c r="Z81" s="35">
        <f t="shared" si="12"/>
        <v>1132397.8157785933</v>
      </c>
      <c r="AA81" s="36">
        <f t="shared" si="13"/>
        <v>0</v>
      </c>
    </row>
    <row r="82" spans="2:27">
      <c r="B82" s="29">
        <v>74</v>
      </c>
      <c r="C82" s="107">
        <f t="shared" si="8"/>
        <v>1098425.8813052343</v>
      </c>
      <c r="D82" s="107"/>
      <c r="E82" s="29"/>
      <c r="F82" s="8">
        <v>43574</v>
      </c>
      <c r="G82" s="55">
        <v>0.83333333333333337</v>
      </c>
      <c r="H82" s="54" t="s">
        <v>4</v>
      </c>
      <c r="I82" s="108">
        <v>83.54</v>
      </c>
      <c r="J82" s="108"/>
      <c r="K82" s="29">
        <v>14</v>
      </c>
      <c r="L82" s="109">
        <f t="shared" si="9"/>
        <v>32952.776439157024</v>
      </c>
      <c r="M82" s="110"/>
      <c r="N82" s="6">
        <f>IF(K82="","",(L82/K82)/LOOKUP(RIGHT($D$2,3),定数!$A$6:$A$13,定数!$B$6:$B$13))</f>
        <v>23.53769745654073</v>
      </c>
      <c r="O82" s="29"/>
      <c r="P82" s="8">
        <v>43574</v>
      </c>
      <c r="Q82" s="55">
        <v>0.125</v>
      </c>
      <c r="R82" s="113">
        <v>83.71</v>
      </c>
      <c r="S82" s="114"/>
      <c r="T82" s="111">
        <f>IF(R82="","",V82*N82*LOOKUP(RIGHT($D$2,3),定数!$A$6:$A$13,定数!$B$6:$B$13))</f>
        <v>40014.085676116301</v>
      </c>
      <c r="U82" s="111"/>
      <c r="V82" s="112">
        <f t="shared" si="11"/>
        <v>16.999999999998749</v>
      </c>
      <c r="W82" s="112"/>
      <c r="X82" t="str">
        <f t="shared" si="10"/>
        <v/>
      </c>
      <c r="Y82">
        <f t="shared" si="10"/>
        <v>0</v>
      </c>
      <c r="Z82" s="35">
        <f t="shared" si="12"/>
        <v>1132397.8157785933</v>
      </c>
      <c r="AA82" s="36">
        <f t="shared" si="13"/>
        <v>3.0000000000001137E-2</v>
      </c>
    </row>
    <row r="83" spans="2:27">
      <c r="B83" s="29">
        <v>75</v>
      </c>
      <c r="C83" s="107">
        <f t="shared" si="8"/>
        <v>1138439.9669813507</v>
      </c>
      <c r="D83" s="107"/>
      <c r="E83" s="29"/>
      <c r="F83" s="8">
        <v>43579</v>
      </c>
      <c r="G83" s="55">
        <v>0.625</v>
      </c>
      <c r="H83" s="54" t="s">
        <v>4</v>
      </c>
      <c r="I83" s="108">
        <v>82.92</v>
      </c>
      <c r="J83" s="108"/>
      <c r="K83" s="29">
        <v>18</v>
      </c>
      <c r="L83" s="109">
        <f t="shared" si="9"/>
        <v>34153.199009440519</v>
      </c>
      <c r="M83" s="110"/>
      <c r="N83" s="6">
        <f>IF(K83="","",(L83/K83)/LOOKUP(RIGHT($D$2,3),定数!$A$6:$A$13,定数!$B$6:$B$13))</f>
        <v>18.973999449689178</v>
      </c>
      <c r="O83" s="29"/>
      <c r="P83" s="8">
        <v>43579</v>
      </c>
      <c r="Q83" s="55">
        <v>0.79166666666666663</v>
      </c>
      <c r="R83" s="113">
        <v>82.74</v>
      </c>
      <c r="S83" s="114"/>
      <c r="T83" s="111">
        <f>IF(R83="","",V83*N83*LOOKUP(RIGHT($D$2,3),定数!$A$6:$A$13,定数!$B$6:$B$13))</f>
        <v>-34153.199009441814</v>
      </c>
      <c r="U83" s="111"/>
      <c r="V83" s="112">
        <f t="shared" si="11"/>
        <v>-18.000000000000682</v>
      </c>
      <c r="W83" s="112"/>
      <c r="X83" t="str">
        <f t="shared" si="10"/>
        <v/>
      </c>
      <c r="Y83">
        <f t="shared" si="10"/>
        <v>1</v>
      </c>
      <c r="Z83" s="35">
        <f t="shared" si="12"/>
        <v>1138439.9669813507</v>
      </c>
      <c r="AA83" s="36">
        <f t="shared" si="13"/>
        <v>0</v>
      </c>
    </row>
    <row r="84" spans="2:27">
      <c r="B84" s="29">
        <v>76</v>
      </c>
      <c r="C84" s="107">
        <f t="shared" si="8"/>
        <v>1104286.7679719089</v>
      </c>
      <c r="D84" s="107"/>
      <c r="E84" s="29"/>
      <c r="F84" s="8">
        <v>43581</v>
      </c>
      <c r="G84" s="55">
        <v>0.91666666666666663</v>
      </c>
      <c r="H84" s="54" t="s">
        <v>3</v>
      </c>
      <c r="I84" s="108">
        <v>82.57</v>
      </c>
      <c r="J84" s="108"/>
      <c r="K84" s="29">
        <v>10</v>
      </c>
      <c r="L84" s="109">
        <f t="shared" si="9"/>
        <v>33128.603039157264</v>
      </c>
      <c r="M84" s="110"/>
      <c r="N84" s="6">
        <f>IF(K84="","",(L84/K84)/LOOKUP(RIGHT($D$2,3),定数!$A$6:$A$13,定数!$B$6:$B$13))</f>
        <v>33.128603039157262</v>
      </c>
      <c r="O84" s="29"/>
      <c r="P84" s="8">
        <v>43582</v>
      </c>
      <c r="Q84" s="55">
        <v>0.16666666666666666</v>
      </c>
      <c r="R84" s="113">
        <v>82.41</v>
      </c>
      <c r="S84" s="114"/>
      <c r="T84" s="111">
        <f>IF(R84="","",V84*N84*LOOKUP(RIGHT($D$2,3),定数!$A$6:$A$13,定数!$B$6:$B$13))</f>
        <v>53005.764862650496</v>
      </c>
      <c r="U84" s="111"/>
      <c r="V84" s="112">
        <f t="shared" si="11"/>
        <v>15.999999999999659</v>
      </c>
      <c r="W84" s="112"/>
      <c r="X84" t="str">
        <f t="shared" si="10"/>
        <v/>
      </c>
      <c r="Y84">
        <f t="shared" si="10"/>
        <v>0</v>
      </c>
      <c r="Z84" s="35">
        <f t="shared" si="12"/>
        <v>1138439.9669813507</v>
      </c>
      <c r="AA84" s="36">
        <f t="shared" si="13"/>
        <v>3.0000000000001137E-2</v>
      </c>
    </row>
    <row r="85" spans="2:27">
      <c r="B85" s="29">
        <v>77</v>
      </c>
      <c r="C85" s="107">
        <f t="shared" si="8"/>
        <v>1157292.5328345594</v>
      </c>
      <c r="D85" s="107"/>
      <c r="E85" s="29"/>
      <c r="F85" s="8">
        <v>43594</v>
      </c>
      <c r="G85" s="55">
        <v>0.875</v>
      </c>
      <c r="H85" s="54" t="s">
        <v>4</v>
      </c>
      <c r="I85" s="108">
        <v>81.86</v>
      </c>
      <c r="J85" s="108"/>
      <c r="K85" s="29">
        <v>13</v>
      </c>
      <c r="L85" s="109">
        <f t="shared" si="9"/>
        <v>34718.77598503678</v>
      </c>
      <c r="M85" s="110"/>
      <c r="N85" s="6">
        <f>IF(K85="","",(L85/K85)/LOOKUP(RIGHT($D$2,3),定数!$A$6:$A$13,定数!$B$6:$B$13))</f>
        <v>26.706750757720602</v>
      </c>
      <c r="O85" s="29"/>
      <c r="P85" s="8">
        <v>43595</v>
      </c>
      <c r="Q85" s="55">
        <v>0.375</v>
      </c>
      <c r="R85" s="113">
        <v>82.02</v>
      </c>
      <c r="S85" s="114"/>
      <c r="T85" s="111">
        <f>IF(R85="","",V85*N85*LOOKUP(RIGHT($D$2,3),定数!$A$6:$A$13,定数!$B$6:$B$13))</f>
        <v>42730.801212352053</v>
      </c>
      <c r="U85" s="111"/>
      <c r="V85" s="112">
        <f t="shared" si="11"/>
        <v>15.999999999999659</v>
      </c>
      <c r="W85" s="112"/>
      <c r="X85" t="str">
        <f t="shared" si="10"/>
        <v/>
      </c>
      <c r="Y85">
        <f t="shared" si="10"/>
        <v>0</v>
      </c>
      <c r="Z85" s="35">
        <f t="shared" si="12"/>
        <v>1157292.5328345594</v>
      </c>
      <c r="AA85" s="36">
        <f t="shared" si="13"/>
        <v>0</v>
      </c>
    </row>
    <row r="86" spans="2:27">
      <c r="B86" s="29">
        <v>78</v>
      </c>
      <c r="C86" s="107">
        <f t="shared" si="8"/>
        <v>1200023.3340469114</v>
      </c>
      <c r="D86" s="107"/>
      <c r="E86" s="29"/>
      <c r="F86" s="8">
        <v>43602</v>
      </c>
      <c r="G86" s="55">
        <v>0.20833333333333334</v>
      </c>
      <c r="H86" s="54" t="s">
        <v>4</v>
      </c>
      <c r="I86" s="108">
        <v>83.1</v>
      </c>
      <c r="J86" s="108"/>
      <c r="K86" s="29">
        <v>27</v>
      </c>
      <c r="L86" s="109">
        <f t="shared" si="9"/>
        <v>36000.700021407341</v>
      </c>
      <c r="M86" s="110"/>
      <c r="N86" s="6">
        <f>IF(K86="","",(L86/K86)/LOOKUP(RIGHT($D$2,3),定数!$A$6:$A$13,定数!$B$6:$B$13))</f>
        <v>13.333592600521238</v>
      </c>
      <c r="O86" s="29"/>
      <c r="P86" s="8">
        <v>43606</v>
      </c>
      <c r="Q86" s="55">
        <v>0</v>
      </c>
      <c r="R86" s="113">
        <v>83.49</v>
      </c>
      <c r="S86" s="114"/>
      <c r="T86" s="111">
        <f>IF(R86="","",V86*N86*LOOKUP(RIGHT($D$2,3),定数!$A$6:$A$13,定数!$B$6:$B$13))</f>
        <v>52001.011142032905</v>
      </c>
      <c r="U86" s="111"/>
      <c r="V86" s="112">
        <f t="shared" si="11"/>
        <v>39.000000000000057</v>
      </c>
      <c r="W86" s="112"/>
      <c r="X86" t="str">
        <f t="shared" si="10"/>
        <v/>
      </c>
      <c r="Y86">
        <f t="shared" si="10"/>
        <v>0</v>
      </c>
      <c r="Z86" s="35">
        <f t="shared" si="12"/>
        <v>1200023.3340469114</v>
      </c>
      <c r="AA86" s="36">
        <f t="shared" si="13"/>
        <v>0</v>
      </c>
    </row>
    <row r="87" spans="2:27">
      <c r="B87" s="29">
        <v>79</v>
      </c>
      <c r="C87" s="107">
        <f t="shared" si="8"/>
        <v>1252024.3451889444</v>
      </c>
      <c r="D87" s="107"/>
      <c r="E87" s="29"/>
      <c r="F87" s="8">
        <v>43608</v>
      </c>
      <c r="G87" s="55">
        <v>0.20833333333333334</v>
      </c>
      <c r="H87" s="54" t="s">
        <v>3</v>
      </c>
      <c r="I87" s="108">
        <v>83.34</v>
      </c>
      <c r="J87" s="108"/>
      <c r="K87" s="29">
        <v>68</v>
      </c>
      <c r="L87" s="109">
        <f t="shared" si="9"/>
        <v>37560.730355668333</v>
      </c>
      <c r="M87" s="110"/>
      <c r="N87" s="6">
        <f>IF(K87="","",(L87/K87)/LOOKUP(RIGHT($D$2,3),定数!$A$6:$A$13,定数!$B$6:$B$13))</f>
        <v>5.5236368170100487</v>
      </c>
      <c r="O87" s="29"/>
      <c r="P87" s="8">
        <v>43614</v>
      </c>
      <c r="Q87" s="55">
        <v>0.16666666666666666</v>
      </c>
      <c r="R87" s="113">
        <v>82.38</v>
      </c>
      <c r="S87" s="114"/>
      <c r="T87" s="111">
        <f>IF(R87="","",V87*N87*LOOKUP(RIGHT($D$2,3),定数!$A$6:$A$13,定数!$B$6:$B$13))</f>
        <v>53026.913443296908</v>
      </c>
      <c r="U87" s="111"/>
      <c r="V87" s="112">
        <f t="shared" si="11"/>
        <v>96.000000000000796</v>
      </c>
      <c r="W87" s="112"/>
      <c r="X87" t="str">
        <f t="shared" si="10"/>
        <v/>
      </c>
      <c r="Y87">
        <f t="shared" si="10"/>
        <v>0</v>
      </c>
      <c r="Z87" s="35">
        <f t="shared" si="12"/>
        <v>1252024.3451889444</v>
      </c>
      <c r="AA87" s="36">
        <f t="shared" si="13"/>
        <v>0</v>
      </c>
    </row>
    <row r="88" spans="2:27">
      <c r="B88" s="29">
        <v>80</v>
      </c>
      <c r="C88" s="107">
        <f t="shared" si="8"/>
        <v>1305051.2586322413</v>
      </c>
      <c r="D88" s="107"/>
      <c r="E88" s="29"/>
      <c r="F88" s="8">
        <v>43615</v>
      </c>
      <c r="G88" s="55">
        <v>0.75</v>
      </c>
      <c r="H88" s="54" t="s">
        <v>4</v>
      </c>
      <c r="I88" s="108">
        <v>82.31</v>
      </c>
      <c r="J88" s="108"/>
      <c r="K88" s="29">
        <v>36</v>
      </c>
      <c r="L88" s="109">
        <f t="shared" si="9"/>
        <v>39151.537758967235</v>
      </c>
      <c r="M88" s="110"/>
      <c r="N88" s="6">
        <f>IF(K88="","",(L88/K88)/LOOKUP(RIGHT($D$2,3),定数!$A$6:$A$13,定数!$B$6:$B$13))</f>
        <v>10.875427155268676</v>
      </c>
      <c r="O88" s="29"/>
      <c r="P88" s="8">
        <v>43617</v>
      </c>
      <c r="Q88" s="55">
        <v>0.70833333333333337</v>
      </c>
      <c r="R88" s="113">
        <v>82.8</v>
      </c>
      <c r="S88" s="114"/>
      <c r="T88" s="111">
        <f>IF(R88="","",V88*N88*LOOKUP(RIGHT($D$2,3),定数!$A$6:$A$13,定数!$B$6:$B$13))</f>
        <v>53289.593060815954</v>
      </c>
      <c r="U88" s="111"/>
      <c r="V88" s="112">
        <f t="shared" si="11"/>
        <v>48.999999999999488</v>
      </c>
      <c r="W88" s="112"/>
      <c r="X88" t="str">
        <f t="shared" si="10"/>
        <v/>
      </c>
      <c r="Y88">
        <f t="shared" si="10"/>
        <v>0</v>
      </c>
      <c r="Z88" s="35">
        <f t="shared" si="12"/>
        <v>1305051.2586322413</v>
      </c>
      <c r="AA88" s="36">
        <f t="shared" si="13"/>
        <v>0</v>
      </c>
    </row>
    <row r="89" spans="2:27">
      <c r="B89" s="29">
        <v>81</v>
      </c>
      <c r="C89" s="107">
        <f t="shared" si="8"/>
        <v>1358340.8516930572</v>
      </c>
      <c r="D89" s="107"/>
      <c r="E89" s="29"/>
      <c r="F89" s="8">
        <v>43620</v>
      </c>
      <c r="G89" s="55">
        <v>0.83333333333333337</v>
      </c>
      <c r="H89" s="54" t="s">
        <v>4</v>
      </c>
      <c r="I89" s="108">
        <v>83.91</v>
      </c>
      <c r="J89" s="108"/>
      <c r="K89" s="29">
        <v>20</v>
      </c>
      <c r="L89" s="109">
        <f t="shared" si="9"/>
        <v>40750.225550791714</v>
      </c>
      <c r="M89" s="110"/>
      <c r="N89" s="6">
        <f>IF(K89="","",(L89/K89)/LOOKUP(RIGHT($D$2,3),定数!$A$6:$A$13,定数!$B$6:$B$13))</f>
        <v>20.375112775395859</v>
      </c>
      <c r="O89" s="29"/>
      <c r="P89" s="8">
        <v>43621</v>
      </c>
      <c r="Q89" s="55">
        <v>0.5</v>
      </c>
      <c r="R89" s="113">
        <v>83.71</v>
      </c>
      <c r="S89" s="114"/>
      <c r="T89" s="111">
        <f>IF(R89="","",V89*N89*LOOKUP(RIGHT($D$2,3),定数!$A$6:$A$13,定数!$B$6:$B$13))</f>
        <v>-40750.225550792296</v>
      </c>
      <c r="U89" s="111"/>
      <c r="V89" s="112">
        <f t="shared" si="11"/>
        <v>-20.000000000000284</v>
      </c>
      <c r="W89" s="112"/>
      <c r="X89" t="str">
        <f t="shared" si="10"/>
        <v/>
      </c>
      <c r="Y89">
        <f t="shared" si="10"/>
        <v>1</v>
      </c>
      <c r="Z89" s="35">
        <f t="shared" si="12"/>
        <v>1358340.8516930572</v>
      </c>
      <c r="AA89" s="36">
        <f t="shared" si="13"/>
        <v>0</v>
      </c>
    </row>
    <row r="90" spans="2:27">
      <c r="B90" s="29">
        <v>82</v>
      </c>
      <c r="C90" s="107">
        <f t="shared" si="8"/>
        <v>1317590.6261422648</v>
      </c>
      <c r="D90" s="107"/>
      <c r="E90" s="29"/>
      <c r="F90" s="8">
        <v>43624</v>
      </c>
      <c r="G90" s="55">
        <v>0.29166666666666669</v>
      </c>
      <c r="H90" s="54" t="s">
        <v>3</v>
      </c>
      <c r="I90" s="108">
        <v>83.4</v>
      </c>
      <c r="J90" s="108"/>
      <c r="K90" s="29">
        <v>20</v>
      </c>
      <c r="L90" s="109">
        <f t="shared" si="9"/>
        <v>39527.718784267941</v>
      </c>
      <c r="M90" s="110"/>
      <c r="N90" s="6">
        <f>IF(K90="","",(L90/K90)/LOOKUP(RIGHT($D$2,3),定数!$A$6:$A$13,定数!$B$6:$B$13))</f>
        <v>19.76385939213397</v>
      </c>
      <c r="O90" s="29"/>
      <c r="P90" s="8">
        <v>43624</v>
      </c>
      <c r="Q90" s="55">
        <v>0.41666666666666669</v>
      </c>
      <c r="R90" s="113">
        <v>83</v>
      </c>
      <c r="S90" s="114"/>
      <c r="T90" s="111">
        <f>IF(R90="","",V90*N90*LOOKUP(RIGHT($D$2,3),定数!$A$6:$A$13,定数!$B$6:$B$13))</f>
        <v>79055.437568537003</v>
      </c>
      <c r="U90" s="111"/>
      <c r="V90" s="112">
        <f t="shared" si="11"/>
        <v>40.000000000000568</v>
      </c>
      <c r="W90" s="112"/>
      <c r="X90" t="str">
        <f t="shared" si="10"/>
        <v/>
      </c>
      <c r="Y90">
        <f t="shared" si="10"/>
        <v>0</v>
      </c>
      <c r="Z90" s="35">
        <f t="shared" si="12"/>
        <v>1358340.8516930572</v>
      </c>
      <c r="AA90" s="36">
        <f t="shared" si="13"/>
        <v>3.0000000000000471E-2</v>
      </c>
    </row>
    <row r="91" spans="2:27">
      <c r="B91" s="29">
        <v>83</v>
      </c>
      <c r="C91" s="107">
        <f t="shared" si="8"/>
        <v>1396646.0637108018</v>
      </c>
      <c r="D91" s="107"/>
      <c r="E91" s="29"/>
      <c r="F91" s="8">
        <v>43630</v>
      </c>
      <c r="G91" s="55">
        <v>0.25</v>
      </c>
      <c r="H91" s="54" t="s">
        <v>3</v>
      </c>
      <c r="I91" s="108">
        <v>83.28</v>
      </c>
      <c r="J91" s="108"/>
      <c r="K91" s="29">
        <v>33</v>
      </c>
      <c r="L91" s="109">
        <f t="shared" si="9"/>
        <v>41899.381911324053</v>
      </c>
      <c r="M91" s="110"/>
      <c r="N91" s="6">
        <f>IF(K91="","",(L91/K91)/LOOKUP(RIGHT($D$2,3),定数!$A$6:$A$13,定数!$B$6:$B$13))</f>
        <v>12.696782397370926</v>
      </c>
      <c r="O91" s="29"/>
      <c r="P91" s="8">
        <v>43630</v>
      </c>
      <c r="Q91" s="55">
        <v>0.83333333333333337</v>
      </c>
      <c r="R91" s="113">
        <v>82.83</v>
      </c>
      <c r="S91" s="114"/>
      <c r="T91" s="111">
        <f>IF(R91="","",V91*N91*LOOKUP(RIGHT($D$2,3),定数!$A$6:$A$13,定数!$B$6:$B$13))</f>
        <v>57135.520788169524</v>
      </c>
      <c r="U91" s="111"/>
      <c r="V91" s="112">
        <f t="shared" si="11"/>
        <v>45.000000000000284</v>
      </c>
      <c r="W91" s="112"/>
      <c r="X91" t="str">
        <f t="shared" ref="X91:Y106" si="14">IF(U91&lt;&gt;"",IF(U91&lt;0,1+X90,0),"")</f>
        <v/>
      </c>
      <c r="Y91">
        <f t="shared" si="14"/>
        <v>0</v>
      </c>
      <c r="Z91" s="35">
        <f t="shared" si="12"/>
        <v>1396646.0637108018</v>
      </c>
      <c r="AA91" s="36">
        <f t="shared" si="13"/>
        <v>0</v>
      </c>
    </row>
    <row r="92" spans="2:27">
      <c r="B92" s="29">
        <v>84</v>
      </c>
      <c r="C92" s="107">
        <f t="shared" si="8"/>
        <v>1453781.5844989712</v>
      </c>
      <c r="D92" s="107"/>
      <c r="E92" s="29"/>
      <c r="F92" s="8">
        <v>43635</v>
      </c>
      <c r="G92" s="55">
        <v>0.58333333333333337</v>
      </c>
      <c r="H92" s="54" t="s">
        <v>3</v>
      </c>
      <c r="I92" s="108">
        <v>80.819999999999993</v>
      </c>
      <c r="J92" s="108"/>
      <c r="K92" s="29">
        <v>25</v>
      </c>
      <c r="L92" s="109">
        <f t="shared" si="9"/>
        <v>43613.447534969135</v>
      </c>
      <c r="M92" s="110"/>
      <c r="N92" s="6">
        <f>IF(K92="","",(L92/K92)/LOOKUP(RIGHT($D$2,3),定数!$A$6:$A$13,定数!$B$6:$B$13))</f>
        <v>17.445379013987655</v>
      </c>
      <c r="O92" s="29"/>
      <c r="P92" s="8">
        <v>43635</v>
      </c>
      <c r="Q92" s="55">
        <v>0.75</v>
      </c>
      <c r="R92" s="113">
        <v>81.069999999999993</v>
      </c>
      <c r="S92" s="114"/>
      <c r="T92" s="111">
        <f>IF(R92="","",V92*N92*LOOKUP(RIGHT($D$2,3),定数!$A$6:$A$13,定数!$B$6:$B$13))</f>
        <v>-43613.447534969135</v>
      </c>
      <c r="U92" s="111"/>
      <c r="V92" s="112">
        <f t="shared" si="11"/>
        <v>-25</v>
      </c>
      <c r="W92" s="112"/>
      <c r="X92" t="str">
        <f t="shared" si="14"/>
        <v/>
      </c>
      <c r="Y92">
        <f t="shared" si="14"/>
        <v>1</v>
      </c>
      <c r="Z92" s="35">
        <f t="shared" si="12"/>
        <v>1453781.5844989712</v>
      </c>
      <c r="AA92" s="36">
        <f t="shared" si="13"/>
        <v>0</v>
      </c>
    </row>
    <row r="93" spans="2:27">
      <c r="B93" s="29">
        <v>85</v>
      </c>
      <c r="C93" s="107">
        <f t="shared" si="8"/>
        <v>1410168.1369640022</v>
      </c>
      <c r="D93" s="107"/>
      <c r="E93" s="29"/>
      <c r="F93" s="8">
        <v>43655</v>
      </c>
      <c r="G93" s="55">
        <v>0.125</v>
      </c>
      <c r="H93" s="54" t="s">
        <v>4</v>
      </c>
      <c r="I93" s="108">
        <v>82.15</v>
      </c>
      <c r="J93" s="108"/>
      <c r="K93" s="29">
        <v>14</v>
      </c>
      <c r="L93" s="109">
        <f t="shared" si="9"/>
        <v>42305.044108920061</v>
      </c>
      <c r="M93" s="110"/>
      <c r="N93" s="6">
        <f>IF(K93="","",(L93/K93)/LOOKUP(RIGHT($D$2,3),定数!$A$6:$A$13,定数!$B$6:$B$13))</f>
        <v>30.217888649228616</v>
      </c>
      <c r="O93" s="29"/>
      <c r="P93" s="8">
        <v>43655</v>
      </c>
      <c r="Q93" s="55">
        <v>0.16666666666666666</v>
      </c>
      <c r="R93" s="113">
        <v>82.31</v>
      </c>
      <c r="S93" s="114"/>
      <c r="T93" s="111">
        <f>IF(R93="","",V93*N93*LOOKUP(RIGHT($D$2,3),定数!$A$6:$A$13,定数!$B$6:$B$13))</f>
        <v>48348.621838764753</v>
      </c>
      <c r="U93" s="111"/>
      <c r="V93" s="112">
        <f t="shared" si="11"/>
        <v>15.999999999999659</v>
      </c>
      <c r="W93" s="112"/>
      <c r="X93" t="str">
        <f t="shared" si="14"/>
        <v/>
      </c>
      <c r="Y93">
        <f t="shared" si="14"/>
        <v>0</v>
      </c>
      <c r="Z93" s="35">
        <f t="shared" si="12"/>
        <v>1453781.5844989712</v>
      </c>
      <c r="AA93" s="36">
        <f t="shared" si="13"/>
        <v>2.9999999999999916E-2</v>
      </c>
    </row>
    <row r="94" spans="2:27">
      <c r="B94" s="29">
        <v>86</v>
      </c>
      <c r="C94" s="107">
        <f t="shared" si="8"/>
        <v>1458516.7588027669</v>
      </c>
      <c r="D94" s="107"/>
      <c r="E94" s="29"/>
      <c r="F94" s="8">
        <v>43658</v>
      </c>
      <c r="G94" s="55">
        <v>0.95833333333333337</v>
      </c>
      <c r="H94" s="54" t="s">
        <v>4</v>
      </c>
      <c r="I94" s="108">
        <v>83.35</v>
      </c>
      <c r="J94" s="108"/>
      <c r="K94" s="29">
        <v>11</v>
      </c>
      <c r="L94" s="109">
        <f t="shared" si="9"/>
        <v>43755.502764083009</v>
      </c>
      <c r="M94" s="110"/>
      <c r="N94" s="6">
        <f>IF(K94="","",(L94/K94)/LOOKUP(RIGHT($D$2,3),定数!$A$6:$A$13,定数!$B$6:$B$13))</f>
        <v>39.777729785530006</v>
      </c>
      <c r="O94" s="29"/>
      <c r="P94" s="8">
        <v>43659</v>
      </c>
      <c r="Q94" s="55">
        <v>0.125</v>
      </c>
      <c r="R94" s="113">
        <v>83.57</v>
      </c>
      <c r="S94" s="114"/>
      <c r="T94" s="111">
        <f>IF(R94="","",V94*N94*LOOKUP(RIGHT($D$2,3),定数!$A$6:$A$13,定数!$B$6:$B$13))</f>
        <v>87511.005528165566</v>
      </c>
      <c r="U94" s="111"/>
      <c r="V94" s="112">
        <f t="shared" si="11"/>
        <v>21.999999999999886</v>
      </c>
      <c r="W94" s="112"/>
      <c r="X94" t="str">
        <f t="shared" si="14"/>
        <v/>
      </c>
      <c r="Y94">
        <f t="shared" si="14"/>
        <v>0</v>
      </c>
      <c r="Z94" s="35">
        <f t="shared" si="12"/>
        <v>1458516.7588027669</v>
      </c>
      <c r="AA94" s="36">
        <f t="shared" si="13"/>
        <v>0</v>
      </c>
    </row>
    <row r="95" spans="2:27">
      <c r="B95" s="29">
        <v>87</v>
      </c>
      <c r="C95" s="107">
        <f t="shared" si="8"/>
        <v>1546027.7643309324</v>
      </c>
      <c r="D95" s="107"/>
      <c r="E95" s="29"/>
      <c r="F95" s="8">
        <v>43662</v>
      </c>
      <c r="G95" s="55">
        <v>0.33333333333333331</v>
      </c>
      <c r="H95" s="54" t="s">
        <v>4</v>
      </c>
      <c r="I95" s="108">
        <v>83.56</v>
      </c>
      <c r="J95" s="108"/>
      <c r="K95" s="29">
        <v>25</v>
      </c>
      <c r="L95" s="109">
        <f t="shared" si="9"/>
        <v>46380.832929927972</v>
      </c>
      <c r="M95" s="110"/>
      <c r="N95" s="6">
        <f>IF(K95="","",(L95/K95)/LOOKUP(RIGHT($D$2,3),定数!$A$6:$A$13,定数!$B$6:$B$13))</f>
        <v>18.552333171971188</v>
      </c>
      <c r="O95" s="29"/>
      <c r="P95" s="8">
        <v>43662</v>
      </c>
      <c r="Q95" s="55">
        <v>0.75</v>
      </c>
      <c r="R95" s="113">
        <v>83.31</v>
      </c>
      <c r="S95" s="114"/>
      <c r="T95" s="111">
        <f>IF(R95="","",V95*N95*LOOKUP(RIGHT($D$2,3),定数!$A$6:$A$13,定数!$B$6:$B$13))</f>
        <v>-46380.832929927972</v>
      </c>
      <c r="U95" s="111"/>
      <c r="V95" s="112">
        <f t="shared" si="11"/>
        <v>-25</v>
      </c>
      <c r="W95" s="112"/>
      <c r="X95" t="str">
        <f t="shared" si="14"/>
        <v/>
      </c>
      <c r="Y95">
        <f t="shared" si="14"/>
        <v>1</v>
      </c>
      <c r="Z95" s="35">
        <f t="shared" si="12"/>
        <v>1546027.7643309324</v>
      </c>
      <c r="AA95" s="36">
        <f t="shared" si="13"/>
        <v>0</v>
      </c>
    </row>
    <row r="96" spans="2:27">
      <c r="B96" s="29">
        <v>88</v>
      </c>
      <c r="C96" s="107">
        <f t="shared" si="8"/>
        <v>1499646.9314010045</v>
      </c>
      <c r="D96" s="107"/>
      <c r="E96" s="29"/>
      <c r="F96" s="8">
        <v>43671</v>
      </c>
      <c r="G96" s="55">
        <v>4.1666666666666664E-2</v>
      </c>
      <c r="H96" s="54" t="s">
        <v>4</v>
      </c>
      <c r="I96" s="108">
        <v>82.57</v>
      </c>
      <c r="J96" s="108"/>
      <c r="K96" s="29">
        <v>17</v>
      </c>
      <c r="L96" s="109">
        <f t="shared" si="9"/>
        <v>44989.407942030135</v>
      </c>
      <c r="M96" s="110"/>
      <c r="N96" s="6">
        <f>IF(K96="","",(L96/K96)/LOOKUP(RIGHT($D$2,3),定数!$A$6:$A$13,定数!$B$6:$B$13))</f>
        <v>26.464357612958903</v>
      </c>
      <c r="O96" s="29"/>
      <c r="P96" s="8">
        <v>43671</v>
      </c>
      <c r="Q96" s="55">
        <v>0.16666666666666666</v>
      </c>
      <c r="R96" s="113">
        <v>82.8</v>
      </c>
      <c r="S96" s="114"/>
      <c r="T96" s="111">
        <f>IF(R96="","",V96*N96*LOOKUP(RIGHT($D$2,3),定数!$A$6:$A$13,定数!$B$6:$B$13))</f>
        <v>60868.022509806528</v>
      </c>
      <c r="U96" s="111"/>
      <c r="V96" s="112">
        <f t="shared" si="11"/>
        <v>23.000000000000398</v>
      </c>
      <c r="W96" s="112"/>
      <c r="X96" t="str">
        <f t="shared" si="14"/>
        <v/>
      </c>
      <c r="Y96">
        <f t="shared" si="14"/>
        <v>0</v>
      </c>
      <c r="Z96" s="35">
        <f t="shared" si="12"/>
        <v>1546027.7643309324</v>
      </c>
      <c r="AA96" s="36">
        <f t="shared" si="13"/>
        <v>2.9999999999999916E-2</v>
      </c>
    </row>
    <row r="97" spans="2:27">
      <c r="B97" s="29">
        <v>89</v>
      </c>
      <c r="C97" s="107">
        <f t="shared" si="8"/>
        <v>1560514.9539108111</v>
      </c>
      <c r="D97" s="107"/>
      <c r="E97" s="29"/>
      <c r="F97" s="8">
        <v>43677</v>
      </c>
      <c r="G97" s="55">
        <v>0.33333333333333331</v>
      </c>
      <c r="H97" s="54" t="s">
        <v>4</v>
      </c>
      <c r="I97" s="108">
        <v>82.64</v>
      </c>
      <c r="J97" s="108"/>
      <c r="K97" s="29">
        <v>39</v>
      </c>
      <c r="L97" s="109">
        <f t="shared" si="9"/>
        <v>46815.448617324335</v>
      </c>
      <c r="M97" s="110"/>
      <c r="N97" s="6">
        <f>IF(K97="","",(L97/K97)/LOOKUP(RIGHT($D$2,3),定数!$A$6:$A$13,定数!$B$6:$B$13))</f>
        <v>12.003961183929317</v>
      </c>
      <c r="O97" s="29"/>
      <c r="P97" s="8">
        <v>43679</v>
      </c>
      <c r="Q97" s="55">
        <v>0.5</v>
      </c>
      <c r="R97" s="113">
        <v>82.23</v>
      </c>
      <c r="S97" s="114"/>
      <c r="T97" s="111">
        <f>IF(R97="","",V97*N97*LOOKUP(RIGHT($D$2,3),定数!$A$6:$A$13,定数!$B$6:$B$13))</f>
        <v>-49216.24085410979</v>
      </c>
      <c r="U97" s="111"/>
      <c r="V97" s="112">
        <f t="shared" si="11"/>
        <v>-40.999999999999659</v>
      </c>
      <c r="W97" s="112"/>
      <c r="X97" t="str">
        <f t="shared" si="14"/>
        <v/>
      </c>
      <c r="Y97">
        <f t="shared" si="14"/>
        <v>1</v>
      </c>
      <c r="Z97" s="35">
        <f t="shared" si="12"/>
        <v>1560514.9539108111</v>
      </c>
      <c r="AA97" s="36">
        <f t="shared" si="13"/>
        <v>0</v>
      </c>
    </row>
    <row r="98" spans="2:27">
      <c r="B98" s="29">
        <v>90</v>
      </c>
      <c r="C98" s="107">
        <f t="shared" si="8"/>
        <v>1511298.7130567012</v>
      </c>
      <c r="D98" s="107"/>
      <c r="E98" s="29"/>
      <c r="F98" s="8">
        <v>43687</v>
      </c>
      <c r="G98" s="55">
        <v>0.83333333333333337</v>
      </c>
      <c r="H98" s="54" t="s">
        <v>3</v>
      </c>
      <c r="I98" s="108">
        <v>80.739999999999995</v>
      </c>
      <c r="J98" s="108"/>
      <c r="K98" s="29">
        <v>54</v>
      </c>
      <c r="L98" s="109">
        <f t="shared" si="9"/>
        <v>45338.961391701036</v>
      </c>
      <c r="M98" s="110"/>
      <c r="N98" s="6">
        <f>IF(K98="","",(L98/K98)/LOOKUP(RIGHT($D$2,3),定数!$A$6:$A$13,定数!$B$6:$B$13))</f>
        <v>8.3961039614261175</v>
      </c>
      <c r="O98" s="29"/>
      <c r="P98" s="8">
        <v>43692</v>
      </c>
      <c r="Q98" s="55">
        <v>0.66666666666666663</v>
      </c>
      <c r="R98" s="113">
        <v>79.959999999999994</v>
      </c>
      <c r="S98" s="114"/>
      <c r="T98" s="111">
        <f>IF(R98="","",V98*N98*LOOKUP(RIGHT($D$2,3),定数!$A$6:$A$13,定数!$B$6:$B$13))</f>
        <v>65489.610899123807</v>
      </c>
      <c r="U98" s="111"/>
      <c r="V98" s="112">
        <f t="shared" si="11"/>
        <v>78.000000000000114</v>
      </c>
      <c r="W98" s="112"/>
      <c r="X98" t="str">
        <f t="shared" si="14"/>
        <v/>
      </c>
      <c r="Y98">
        <f t="shared" si="14"/>
        <v>0</v>
      </c>
      <c r="Z98" s="35">
        <f t="shared" si="12"/>
        <v>1560514.9539108111</v>
      </c>
      <c r="AA98" s="36">
        <f t="shared" si="13"/>
        <v>3.1538461538461293E-2</v>
      </c>
    </row>
    <row r="99" spans="2:27">
      <c r="B99" s="29">
        <v>91</v>
      </c>
      <c r="C99" s="107">
        <f t="shared" si="8"/>
        <v>1576788.3239558251</v>
      </c>
      <c r="D99" s="107"/>
      <c r="E99" s="29"/>
      <c r="F99" s="8">
        <v>43700</v>
      </c>
      <c r="G99" s="55">
        <v>0.45833333333333331</v>
      </c>
      <c r="H99" s="54" t="s">
        <v>3</v>
      </c>
      <c r="I99" s="108">
        <v>80.73</v>
      </c>
      <c r="J99" s="108"/>
      <c r="K99" s="29">
        <v>22</v>
      </c>
      <c r="L99" s="109">
        <f t="shared" si="9"/>
        <v>47303.649718674751</v>
      </c>
      <c r="M99" s="110"/>
      <c r="N99" s="6">
        <f>IF(K99="","",(L99/K99)/LOOKUP(RIGHT($D$2,3),定数!$A$6:$A$13,定数!$B$6:$B$13))</f>
        <v>21.501658963033979</v>
      </c>
      <c r="O99" s="29"/>
      <c r="P99" s="8">
        <v>43700</v>
      </c>
      <c r="Q99" s="55">
        <v>0.75</v>
      </c>
      <c r="R99" s="113">
        <v>80.95</v>
      </c>
      <c r="S99" s="114"/>
      <c r="T99" s="111">
        <f>IF(R99="","",V99*N99*LOOKUP(RIGHT($D$2,3),定数!$A$6:$A$13,定数!$B$6:$B$13))</f>
        <v>-47303.649718674504</v>
      </c>
      <c r="U99" s="111"/>
      <c r="V99" s="112">
        <f t="shared" si="11"/>
        <v>-21.999999999999886</v>
      </c>
      <c r="W99" s="112"/>
      <c r="X99" t="str">
        <f t="shared" si="14"/>
        <v/>
      </c>
      <c r="Y99">
        <f t="shared" si="14"/>
        <v>1</v>
      </c>
      <c r="Z99" s="35">
        <f t="shared" si="12"/>
        <v>1576788.3239558251</v>
      </c>
      <c r="AA99" s="36">
        <f t="shared" si="13"/>
        <v>0</v>
      </c>
    </row>
    <row r="100" spans="2:27">
      <c r="B100" s="29">
        <v>92</v>
      </c>
      <c r="C100" s="107">
        <f t="shared" si="8"/>
        <v>1529484.6742371505</v>
      </c>
      <c r="D100" s="107"/>
      <c r="E100" s="29"/>
      <c r="F100" s="8">
        <v>43707</v>
      </c>
      <c r="G100" s="55">
        <v>0.625</v>
      </c>
      <c r="H100" s="54" t="s">
        <v>3</v>
      </c>
      <c r="I100" s="108">
        <v>81.28</v>
      </c>
      <c r="J100" s="108"/>
      <c r="K100" s="29">
        <v>23</v>
      </c>
      <c r="L100" s="109">
        <f t="shared" si="9"/>
        <v>45884.540227114514</v>
      </c>
      <c r="M100" s="110"/>
      <c r="N100" s="6">
        <f>IF(K100="","",(L100/K100)/LOOKUP(RIGHT($D$2,3),定数!$A$6:$A$13,定数!$B$6:$B$13))</f>
        <v>19.949800098745442</v>
      </c>
      <c r="O100" s="29"/>
      <c r="P100" s="8">
        <v>43707</v>
      </c>
      <c r="Q100" s="55">
        <v>0.75</v>
      </c>
      <c r="R100" s="108">
        <v>81</v>
      </c>
      <c r="S100" s="108"/>
      <c r="T100" s="111">
        <f>IF(R100="","",V100*N100*LOOKUP(RIGHT($D$2,3),定数!$A$6:$A$13,定数!$B$6:$B$13))</f>
        <v>55859.440276487461</v>
      </c>
      <c r="U100" s="111"/>
      <c r="V100" s="112">
        <f t="shared" si="11"/>
        <v>28.000000000000114</v>
      </c>
      <c r="W100" s="112"/>
      <c r="X100" t="str">
        <f t="shared" si="14"/>
        <v/>
      </c>
      <c r="Y100">
        <f t="shared" si="14"/>
        <v>0</v>
      </c>
      <c r="Z100" s="35">
        <f t="shared" si="12"/>
        <v>1576788.3239558251</v>
      </c>
      <c r="AA100" s="36">
        <f t="shared" si="13"/>
        <v>2.9999999999999916E-2</v>
      </c>
    </row>
    <row r="101" spans="2:27">
      <c r="B101" s="29">
        <v>93</v>
      </c>
      <c r="C101" s="107">
        <f t="shared" si="8"/>
        <v>1585344.114513638</v>
      </c>
      <c r="D101" s="107"/>
      <c r="E101" s="29"/>
      <c r="F101" s="8">
        <v>43708</v>
      </c>
      <c r="G101" s="55">
        <v>0.79166666666666663</v>
      </c>
      <c r="H101" s="54" t="s">
        <v>3</v>
      </c>
      <c r="I101" s="108">
        <v>79.72</v>
      </c>
      <c r="J101" s="108"/>
      <c r="K101" s="29">
        <v>51</v>
      </c>
      <c r="L101" s="109">
        <f t="shared" si="9"/>
        <v>47560.32343540914</v>
      </c>
      <c r="M101" s="110"/>
      <c r="N101" s="6">
        <f>IF(K101="","",(L101/K101)/LOOKUP(RIGHT($D$2,3),定数!$A$6:$A$13,定数!$B$6:$B$13))</f>
        <v>9.3255536147861058</v>
      </c>
      <c r="O101" s="29"/>
      <c r="P101" s="8">
        <v>43711</v>
      </c>
      <c r="Q101" s="55">
        <v>0.625</v>
      </c>
      <c r="R101" s="108">
        <v>80.23</v>
      </c>
      <c r="S101" s="108"/>
      <c r="T101" s="111">
        <f>IF(R101="","",V101*N101*LOOKUP(RIGHT($D$2,3),定数!$A$6:$A$13,定数!$B$6:$B$13))</f>
        <v>-47560.32343540962</v>
      </c>
      <c r="U101" s="111"/>
      <c r="V101" s="112">
        <f t="shared" si="11"/>
        <v>-51.000000000000512</v>
      </c>
      <c r="W101" s="112"/>
      <c r="X101" t="str">
        <f t="shared" si="14"/>
        <v/>
      </c>
      <c r="Y101">
        <f t="shared" si="14"/>
        <v>1</v>
      </c>
      <c r="Z101" s="35">
        <f t="shared" si="12"/>
        <v>1585344.114513638</v>
      </c>
      <c r="AA101" s="36">
        <f t="shared" si="13"/>
        <v>0</v>
      </c>
    </row>
    <row r="102" spans="2:27">
      <c r="B102" s="29">
        <v>94</v>
      </c>
      <c r="C102" s="107">
        <f t="shared" si="8"/>
        <v>1537783.7910782283</v>
      </c>
      <c r="D102" s="107"/>
      <c r="E102" s="29"/>
      <c r="F102" s="8">
        <v>43715</v>
      </c>
      <c r="G102" s="55">
        <v>8.3333333333333329E-2</v>
      </c>
      <c r="H102" s="54" t="s">
        <v>3</v>
      </c>
      <c r="I102" s="108">
        <v>79.56</v>
      </c>
      <c r="J102" s="108"/>
      <c r="K102" s="29">
        <v>34</v>
      </c>
      <c r="L102" s="109">
        <f t="shared" si="9"/>
        <v>46133.513732346844</v>
      </c>
      <c r="M102" s="110"/>
      <c r="N102" s="6">
        <f>IF(K102="","",(L102/K102)/LOOKUP(RIGHT($D$2,3),定数!$A$6:$A$13,定数!$B$6:$B$13))</f>
        <v>13.568680509513779</v>
      </c>
      <c r="O102" s="29"/>
      <c r="P102" s="8">
        <v>43715</v>
      </c>
      <c r="Q102" s="55">
        <v>0.375</v>
      </c>
      <c r="R102" s="108">
        <v>79.06</v>
      </c>
      <c r="S102" s="108"/>
      <c r="T102" s="111">
        <f>IF(R102="","",V102*N102*LOOKUP(RIGHT($D$2,3),定数!$A$6:$A$13,定数!$B$6:$B$13))</f>
        <v>67843.402547568898</v>
      </c>
      <c r="U102" s="111"/>
      <c r="V102" s="112">
        <f t="shared" si="11"/>
        <v>50</v>
      </c>
      <c r="W102" s="112"/>
      <c r="X102" t="str">
        <f t="shared" si="14"/>
        <v/>
      </c>
      <c r="Y102">
        <f t="shared" si="14"/>
        <v>0</v>
      </c>
      <c r="Z102" s="35">
        <f t="shared" si="12"/>
        <v>1585344.114513638</v>
      </c>
      <c r="AA102" s="36">
        <f t="shared" si="13"/>
        <v>3.000000000000036E-2</v>
      </c>
    </row>
    <row r="103" spans="2:27">
      <c r="B103" s="29">
        <v>95</v>
      </c>
      <c r="C103" s="107">
        <f t="shared" si="8"/>
        <v>1605627.1936257971</v>
      </c>
      <c r="D103" s="107"/>
      <c r="E103" s="29"/>
      <c r="F103" s="8">
        <v>43721</v>
      </c>
      <c r="G103" s="55">
        <v>0.16666666666666666</v>
      </c>
      <c r="H103" s="54" t="s">
        <v>4</v>
      </c>
      <c r="I103" s="108">
        <v>79.95</v>
      </c>
      <c r="J103" s="108"/>
      <c r="K103" s="29">
        <v>26</v>
      </c>
      <c r="L103" s="109">
        <f t="shared" si="9"/>
        <v>48168.815808773907</v>
      </c>
      <c r="M103" s="110"/>
      <c r="N103" s="6">
        <f>IF(K103="","",(L103/K103)/LOOKUP(RIGHT($D$2,3),定数!$A$6:$A$13,定数!$B$6:$B$13))</f>
        <v>18.526467618759195</v>
      </c>
      <c r="O103" s="29"/>
      <c r="P103" s="8">
        <v>43721</v>
      </c>
      <c r="Q103" s="55">
        <v>0.58333333333333337</v>
      </c>
      <c r="R103" s="108">
        <v>80.290000000000006</v>
      </c>
      <c r="S103" s="108"/>
      <c r="T103" s="111">
        <f>IF(R103="","",V103*N103*LOOKUP(RIGHT($D$2,3),定数!$A$6:$A$13,定数!$B$6:$B$13))</f>
        <v>62989.989903781898</v>
      </c>
      <c r="U103" s="111"/>
      <c r="V103" s="112">
        <f t="shared" si="11"/>
        <v>34.000000000000341</v>
      </c>
      <c r="W103" s="112"/>
      <c r="X103" t="str">
        <f t="shared" si="14"/>
        <v/>
      </c>
      <c r="Y103">
        <f t="shared" si="14"/>
        <v>0</v>
      </c>
      <c r="Z103" s="35">
        <f t="shared" si="12"/>
        <v>1605627.1936257971</v>
      </c>
      <c r="AA103" s="36">
        <f t="shared" si="13"/>
        <v>0</v>
      </c>
    </row>
    <row r="104" spans="2:27">
      <c r="B104" s="29">
        <v>96</v>
      </c>
      <c r="C104" s="107">
        <f t="shared" si="8"/>
        <v>1668617.1835295788</v>
      </c>
      <c r="D104" s="107"/>
      <c r="E104" s="29"/>
      <c r="F104" s="8">
        <v>43727</v>
      </c>
      <c r="G104" s="55">
        <v>0.70833333333333337</v>
      </c>
      <c r="H104" s="54" t="s">
        <v>4</v>
      </c>
      <c r="I104" s="108">
        <v>81.52</v>
      </c>
      <c r="J104" s="108"/>
      <c r="K104" s="29">
        <v>27</v>
      </c>
      <c r="L104" s="109">
        <f t="shared" si="9"/>
        <v>50058.515505887364</v>
      </c>
      <c r="M104" s="110"/>
      <c r="N104" s="6">
        <f>IF(K104="","",(L104/K104)/LOOKUP(RIGHT($D$2,3),定数!$A$6:$A$13,定数!$B$6:$B$13))</f>
        <v>18.54019092810643</v>
      </c>
      <c r="O104" s="29"/>
      <c r="P104" s="8">
        <v>43728</v>
      </c>
      <c r="Q104" s="55">
        <v>0.75</v>
      </c>
      <c r="R104" s="108">
        <v>81.89</v>
      </c>
      <c r="S104" s="108"/>
      <c r="T104" s="111">
        <f>IF(R104="","",V104*N104*LOOKUP(RIGHT($D$2,3),定数!$A$6:$A$13,定数!$B$6:$B$13))</f>
        <v>68598.706433994637</v>
      </c>
      <c r="U104" s="111"/>
      <c r="V104" s="112">
        <f t="shared" si="11"/>
        <v>37.000000000000455</v>
      </c>
      <c r="W104" s="112"/>
      <c r="X104" t="str">
        <f t="shared" si="14"/>
        <v/>
      </c>
      <c r="Y104">
        <f t="shared" si="14"/>
        <v>0</v>
      </c>
      <c r="Z104" s="35">
        <f t="shared" si="12"/>
        <v>1668617.1835295788</v>
      </c>
      <c r="AA104" s="36">
        <f t="shared" si="13"/>
        <v>0</v>
      </c>
    </row>
    <row r="105" spans="2:27">
      <c r="B105" s="29">
        <v>97</v>
      </c>
      <c r="C105" s="107">
        <f t="shared" si="8"/>
        <v>1737215.8899635735</v>
      </c>
      <c r="D105" s="107"/>
      <c r="E105" s="29"/>
      <c r="F105" s="8">
        <v>43729</v>
      </c>
      <c r="G105" s="55">
        <v>0.25</v>
      </c>
      <c r="H105" s="54" t="s">
        <v>4</v>
      </c>
      <c r="I105" s="108">
        <v>82.19</v>
      </c>
      <c r="J105" s="108"/>
      <c r="K105" s="54">
        <v>28</v>
      </c>
      <c r="L105" s="109">
        <f t="shared" si="9"/>
        <v>52116.476698907201</v>
      </c>
      <c r="M105" s="110"/>
      <c r="N105" s="6">
        <f>IF(K105="","",(L105/K105)/LOOKUP(RIGHT($D$2,3),定数!$A$6:$A$13,定数!$B$6:$B$13))</f>
        <v>18.613027392466858</v>
      </c>
      <c r="O105" s="54"/>
      <c r="P105" s="8">
        <v>43729</v>
      </c>
      <c r="Q105" s="55">
        <v>0.66666666666666663</v>
      </c>
      <c r="R105" s="108">
        <v>81.91</v>
      </c>
      <c r="S105" s="108"/>
      <c r="T105" s="111">
        <f>IF(R105="","",V105*N105*LOOKUP(RIGHT($D$2,3),定数!$A$6:$A$13,定数!$B$6:$B$13))</f>
        <v>-52116.476698907412</v>
      </c>
      <c r="U105" s="111"/>
      <c r="V105" s="112">
        <f t="shared" si="11"/>
        <v>-28.000000000000114</v>
      </c>
      <c r="W105" s="112"/>
      <c r="X105" t="str">
        <f t="shared" si="14"/>
        <v/>
      </c>
      <c r="Y105">
        <f t="shared" si="14"/>
        <v>1</v>
      </c>
      <c r="Z105" s="35">
        <f t="shared" si="12"/>
        <v>1737215.8899635735</v>
      </c>
      <c r="AA105" s="36">
        <f t="shared" si="13"/>
        <v>0</v>
      </c>
    </row>
    <row r="106" spans="2:27">
      <c r="B106" s="29">
        <v>98</v>
      </c>
      <c r="C106" s="107">
        <f t="shared" si="8"/>
        <v>1685099.4132646662</v>
      </c>
      <c r="D106" s="107"/>
      <c r="E106" s="29"/>
      <c r="F106" s="8">
        <v>43739</v>
      </c>
      <c r="G106" s="55">
        <v>4.1666666666666664E-2</v>
      </c>
      <c r="H106" s="54" t="s">
        <v>4</v>
      </c>
      <c r="I106" s="108">
        <v>82.21</v>
      </c>
      <c r="J106" s="108"/>
      <c r="K106" s="54">
        <v>25</v>
      </c>
      <c r="L106" s="109">
        <f t="shared" si="9"/>
        <v>50552.982397939988</v>
      </c>
      <c r="M106" s="110"/>
      <c r="N106" s="6">
        <f>IF(K106="","",(L106/K106)/LOOKUP(RIGHT($D$2,3),定数!$A$6:$A$13,定数!$B$6:$B$13))</f>
        <v>20.221192959175998</v>
      </c>
      <c r="O106" s="54"/>
      <c r="P106" s="8">
        <v>43740</v>
      </c>
      <c r="Q106" s="55">
        <v>0.33333333333333331</v>
      </c>
      <c r="R106" s="108">
        <v>81.96</v>
      </c>
      <c r="S106" s="108"/>
      <c r="T106" s="111">
        <f>IF(R106="","",V106*N106*LOOKUP(RIGHT($D$2,3),定数!$A$6:$A$13,定数!$B$6:$B$13))</f>
        <v>-50552.982397939995</v>
      </c>
      <c r="U106" s="111"/>
      <c r="V106" s="112">
        <f t="shared" si="11"/>
        <v>-25</v>
      </c>
      <c r="W106" s="112"/>
      <c r="X106" t="str">
        <f t="shared" si="14"/>
        <v/>
      </c>
      <c r="Y106">
        <f t="shared" si="14"/>
        <v>2</v>
      </c>
      <c r="Z106" s="35">
        <f t="shared" si="12"/>
        <v>1737215.8899635735</v>
      </c>
      <c r="AA106" s="36">
        <f t="shared" si="13"/>
        <v>3.0000000000000027E-2</v>
      </c>
    </row>
    <row r="107" spans="2:27">
      <c r="B107" s="29">
        <v>99</v>
      </c>
      <c r="C107" s="107">
        <f t="shared" si="8"/>
        <v>1634546.4308667262</v>
      </c>
      <c r="D107" s="107"/>
      <c r="E107" s="29"/>
      <c r="F107" s="8">
        <v>43741</v>
      </c>
      <c r="G107" s="55">
        <v>0.91666666666666663</v>
      </c>
      <c r="H107" s="54" t="s">
        <v>3</v>
      </c>
      <c r="I107" s="108">
        <v>81.38</v>
      </c>
      <c r="J107" s="108"/>
      <c r="K107" s="54">
        <v>19</v>
      </c>
      <c r="L107" s="109">
        <f t="shared" si="9"/>
        <v>49036.392926001783</v>
      </c>
      <c r="M107" s="110"/>
      <c r="N107" s="6">
        <f>IF(K107="","",(L107/K107)/LOOKUP(RIGHT($D$2,3),定数!$A$6:$A$13,定数!$B$6:$B$13))</f>
        <v>25.808627855790416</v>
      </c>
      <c r="O107" s="54"/>
      <c r="P107" s="8">
        <v>43742</v>
      </c>
      <c r="Q107" s="55">
        <v>0.16666666666666666</v>
      </c>
      <c r="R107" s="108">
        <v>81.08</v>
      </c>
      <c r="S107" s="108"/>
      <c r="T107" s="111">
        <f>IF(R107="","",V107*N107*LOOKUP(RIGHT($D$2,3),定数!$A$6:$A$13,定数!$B$6:$B$13))</f>
        <v>77425.883567370503</v>
      </c>
      <c r="U107" s="111"/>
      <c r="V107" s="112">
        <f t="shared" si="11"/>
        <v>29.999999999999716</v>
      </c>
      <c r="W107" s="112"/>
      <c r="X107" t="str">
        <f>IF(U107&lt;&gt;"",IF(U107&lt;0,1+X106,0),"")</f>
        <v/>
      </c>
      <c r="Y107">
        <f>IF(V107&lt;&gt;"",IF(V107&lt;0,1+Y106,0),"")</f>
        <v>0</v>
      </c>
      <c r="Z107" s="35">
        <f t="shared" si="12"/>
        <v>1737215.8899635735</v>
      </c>
      <c r="AA107" s="36">
        <f t="shared" si="13"/>
        <v>5.9100000000000041E-2</v>
      </c>
    </row>
    <row r="108" spans="2:27">
      <c r="B108" s="29">
        <v>100</v>
      </c>
      <c r="C108" s="107">
        <f t="shared" si="8"/>
        <v>1711972.3144340967</v>
      </c>
      <c r="D108" s="107"/>
      <c r="E108" s="29"/>
      <c r="F108" s="8">
        <v>43742</v>
      </c>
      <c r="G108" s="55">
        <v>0.625</v>
      </c>
      <c r="H108" s="54" t="s">
        <v>3</v>
      </c>
      <c r="I108" s="108">
        <v>80.81</v>
      </c>
      <c r="J108" s="108"/>
      <c r="K108" s="54">
        <v>22</v>
      </c>
      <c r="L108" s="109">
        <f t="shared" si="9"/>
        <v>51359.1694330229</v>
      </c>
      <c r="M108" s="110"/>
      <c r="N108" s="6">
        <f>IF(K108="","",(L108/K108)/LOOKUP(RIGHT($D$2,3),定数!$A$6:$A$13,定数!$B$6:$B$13))</f>
        <v>23.345077015010411</v>
      </c>
      <c r="O108" s="54"/>
      <c r="P108" s="8">
        <v>43742</v>
      </c>
      <c r="Q108" s="55">
        <v>0.79166666666666663</v>
      </c>
      <c r="R108" s="108">
        <v>80.45</v>
      </c>
      <c r="S108" s="108"/>
      <c r="T108" s="111">
        <f>IF(R108="","",V108*N108*LOOKUP(RIGHT($D$2,3),定数!$A$6:$A$13,定数!$B$6:$B$13))</f>
        <v>84042.277254037341</v>
      </c>
      <c r="U108" s="111"/>
      <c r="V108" s="112">
        <f t="shared" si="11"/>
        <v>35.999999999999943</v>
      </c>
      <c r="W108" s="112"/>
      <c r="X108" t="str">
        <f>IF(U108&lt;&gt;"",IF(U108&lt;0,1+X107,0),"")</f>
        <v/>
      </c>
      <c r="Y108">
        <f>IF(V108&lt;&gt;"",IF(V108&lt;0,1+Y107,0),"")</f>
        <v>0</v>
      </c>
      <c r="Z108" s="35">
        <f t="shared" si="12"/>
        <v>1737215.8899635735</v>
      </c>
      <c r="AA108" s="36">
        <f t="shared" si="13"/>
        <v>1.45310526315795E-2</v>
      </c>
    </row>
    <row r="109" spans="2:2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mergeCells count="636">
    <mergeCell ref="C107:D107"/>
    <mergeCell ref="I107:J107"/>
    <mergeCell ref="L107:M107"/>
    <mergeCell ref="R107:S107"/>
    <mergeCell ref="T107:U107"/>
    <mergeCell ref="V107:W107"/>
    <mergeCell ref="C108:D108"/>
    <mergeCell ref="I108:J108"/>
    <mergeCell ref="L108:M108"/>
    <mergeCell ref="R108:S108"/>
    <mergeCell ref="T108:U108"/>
    <mergeCell ref="V108:W108"/>
    <mergeCell ref="C105:D105"/>
    <mergeCell ref="I105:J105"/>
    <mergeCell ref="L105:M105"/>
    <mergeCell ref="R105:S105"/>
    <mergeCell ref="T105:U105"/>
    <mergeCell ref="V105:W105"/>
    <mergeCell ref="C106:D106"/>
    <mergeCell ref="I106:J106"/>
    <mergeCell ref="L106:M106"/>
    <mergeCell ref="R106:S106"/>
    <mergeCell ref="T106:U106"/>
    <mergeCell ref="V106:W106"/>
    <mergeCell ref="C103:D103"/>
    <mergeCell ref="I103:J103"/>
    <mergeCell ref="L103:M103"/>
    <mergeCell ref="R103:S103"/>
    <mergeCell ref="T103:U103"/>
    <mergeCell ref="V103:W103"/>
    <mergeCell ref="C104:D104"/>
    <mergeCell ref="I104:J104"/>
    <mergeCell ref="L104:M104"/>
    <mergeCell ref="R104:S104"/>
    <mergeCell ref="T104:U104"/>
    <mergeCell ref="V104:W104"/>
    <mergeCell ref="C101:D101"/>
    <mergeCell ref="I101:J101"/>
    <mergeCell ref="L101:M101"/>
    <mergeCell ref="R101:S101"/>
    <mergeCell ref="T101:U101"/>
    <mergeCell ref="V101:W101"/>
    <mergeCell ref="C102:D102"/>
    <mergeCell ref="I102:J102"/>
    <mergeCell ref="L102:M102"/>
    <mergeCell ref="R102:S102"/>
    <mergeCell ref="T102:U102"/>
    <mergeCell ref="V102:W102"/>
    <mergeCell ref="C99:D99"/>
    <mergeCell ref="I99:J99"/>
    <mergeCell ref="L99:M99"/>
    <mergeCell ref="R99:S99"/>
    <mergeCell ref="T99:U99"/>
    <mergeCell ref="V99:W99"/>
    <mergeCell ref="C100:D100"/>
    <mergeCell ref="I100:J100"/>
    <mergeCell ref="L100:M100"/>
    <mergeCell ref="R100:S100"/>
    <mergeCell ref="T100:U100"/>
    <mergeCell ref="V100:W100"/>
    <mergeCell ref="C97:D97"/>
    <mergeCell ref="I97:J97"/>
    <mergeCell ref="L97:M97"/>
    <mergeCell ref="R97:S97"/>
    <mergeCell ref="T97:U97"/>
    <mergeCell ref="V97:W97"/>
    <mergeCell ref="C98:D98"/>
    <mergeCell ref="I98:J98"/>
    <mergeCell ref="L98:M98"/>
    <mergeCell ref="R98:S98"/>
    <mergeCell ref="T98:U98"/>
    <mergeCell ref="V98:W98"/>
    <mergeCell ref="C95:D95"/>
    <mergeCell ref="I95:J95"/>
    <mergeCell ref="L95:M95"/>
    <mergeCell ref="R95:S95"/>
    <mergeCell ref="T95:U95"/>
    <mergeCell ref="V95:W95"/>
    <mergeCell ref="C96:D96"/>
    <mergeCell ref="I96:J96"/>
    <mergeCell ref="L96:M96"/>
    <mergeCell ref="R96:S96"/>
    <mergeCell ref="T96:U96"/>
    <mergeCell ref="V96:W96"/>
    <mergeCell ref="C93:D93"/>
    <mergeCell ref="I93:J93"/>
    <mergeCell ref="L93:M93"/>
    <mergeCell ref="R93:S93"/>
    <mergeCell ref="T93:U93"/>
    <mergeCell ref="V93:W93"/>
    <mergeCell ref="C94:D94"/>
    <mergeCell ref="I94:J94"/>
    <mergeCell ref="L94:M94"/>
    <mergeCell ref="R94:S94"/>
    <mergeCell ref="T94:U94"/>
    <mergeCell ref="V94:W94"/>
    <mergeCell ref="C91:D91"/>
    <mergeCell ref="I91:J91"/>
    <mergeCell ref="L91:M91"/>
    <mergeCell ref="R91:S91"/>
    <mergeCell ref="T91:U91"/>
    <mergeCell ref="V91:W91"/>
    <mergeCell ref="C92:D92"/>
    <mergeCell ref="I92:J92"/>
    <mergeCell ref="L92:M92"/>
    <mergeCell ref="R92:S92"/>
    <mergeCell ref="T92:U92"/>
    <mergeCell ref="V92:W92"/>
    <mergeCell ref="C89:D89"/>
    <mergeCell ref="I89:J89"/>
    <mergeCell ref="L89:M89"/>
    <mergeCell ref="R89:S89"/>
    <mergeCell ref="T89:U89"/>
    <mergeCell ref="V89:W89"/>
    <mergeCell ref="C90:D90"/>
    <mergeCell ref="I90:J90"/>
    <mergeCell ref="L90:M90"/>
    <mergeCell ref="R90:S90"/>
    <mergeCell ref="T90:U90"/>
    <mergeCell ref="V90:W90"/>
    <mergeCell ref="C87:D87"/>
    <mergeCell ref="I87:J87"/>
    <mergeCell ref="L87:M87"/>
    <mergeCell ref="R87:S87"/>
    <mergeCell ref="T87:U87"/>
    <mergeCell ref="V87:W87"/>
    <mergeCell ref="C88:D88"/>
    <mergeCell ref="I88:J88"/>
    <mergeCell ref="L88:M88"/>
    <mergeCell ref="R88:S88"/>
    <mergeCell ref="T88:U88"/>
    <mergeCell ref="V88:W88"/>
    <mergeCell ref="C85:D85"/>
    <mergeCell ref="I85:J85"/>
    <mergeCell ref="L85:M85"/>
    <mergeCell ref="R85:S85"/>
    <mergeCell ref="T85:U85"/>
    <mergeCell ref="V85:W85"/>
    <mergeCell ref="C86:D86"/>
    <mergeCell ref="I86:J86"/>
    <mergeCell ref="L86:M86"/>
    <mergeCell ref="R86:S86"/>
    <mergeCell ref="T86:U86"/>
    <mergeCell ref="V86:W86"/>
    <mergeCell ref="C83:D83"/>
    <mergeCell ref="I83:J83"/>
    <mergeCell ref="L83:M83"/>
    <mergeCell ref="R83:S83"/>
    <mergeCell ref="T83:U83"/>
    <mergeCell ref="V83:W83"/>
    <mergeCell ref="C84:D84"/>
    <mergeCell ref="I84:J84"/>
    <mergeCell ref="L84:M84"/>
    <mergeCell ref="R84:S84"/>
    <mergeCell ref="T84:U84"/>
    <mergeCell ref="V84:W84"/>
    <mergeCell ref="C81:D81"/>
    <mergeCell ref="I81:J81"/>
    <mergeCell ref="L81:M81"/>
    <mergeCell ref="R81:S81"/>
    <mergeCell ref="T81:U81"/>
    <mergeCell ref="V81:W81"/>
    <mergeCell ref="C82:D82"/>
    <mergeCell ref="I82:J82"/>
    <mergeCell ref="L82:M82"/>
    <mergeCell ref="R82:S82"/>
    <mergeCell ref="T82:U82"/>
    <mergeCell ref="V82:W82"/>
    <mergeCell ref="C79:D79"/>
    <mergeCell ref="I79:J79"/>
    <mergeCell ref="L79:M79"/>
    <mergeCell ref="R79:S79"/>
    <mergeCell ref="T79:U79"/>
    <mergeCell ref="V79:W79"/>
    <mergeCell ref="C80:D80"/>
    <mergeCell ref="I80:J80"/>
    <mergeCell ref="L80:M80"/>
    <mergeCell ref="R80:S80"/>
    <mergeCell ref="T80:U80"/>
    <mergeCell ref="V80:W80"/>
    <mergeCell ref="C77:D77"/>
    <mergeCell ref="I77:J77"/>
    <mergeCell ref="L77:M77"/>
    <mergeCell ref="R77:S77"/>
    <mergeCell ref="T77:U77"/>
    <mergeCell ref="V77:W77"/>
    <mergeCell ref="C78:D78"/>
    <mergeCell ref="I78:J78"/>
    <mergeCell ref="L78:M78"/>
    <mergeCell ref="R78:S78"/>
    <mergeCell ref="T78:U78"/>
    <mergeCell ref="V78:W78"/>
    <mergeCell ref="C75:D75"/>
    <mergeCell ref="I75:J75"/>
    <mergeCell ref="L75:M75"/>
    <mergeCell ref="R75:S75"/>
    <mergeCell ref="T75:U75"/>
    <mergeCell ref="V75:W75"/>
    <mergeCell ref="C76:D76"/>
    <mergeCell ref="I76:J76"/>
    <mergeCell ref="L76:M76"/>
    <mergeCell ref="R76:S76"/>
    <mergeCell ref="T76:U76"/>
    <mergeCell ref="V76:W76"/>
    <mergeCell ref="C73:D73"/>
    <mergeCell ref="I73:J73"/>
    <mergeCell ref="L73:M73"/>
    <mergeCell ref="R73:S73"/>
    <mergeCell ref="T73:U73"/>
    <mergeCell ref="V73:W73"/>
    <mergeCell ref="C74:D74"/>
    <mergeCell ref="I74:J74"/>
    <mergeCell ref="L74:M74"/>
    <mergeCell ref="R74:S74"/>
    <mergeCell ref="T74:U74"/>
    <mergeCell ref="V74:W74"/>
    <mergeCell ref="C71:D71"/>
    <mergeCell ref="I71:J71"/>
    <mergeCell ref="L71:M71"/>
    <mergeCell ref="R71:S71"/>
    <mergeCell ref="T71:U71"/>
    <mergeCell ref="V71:W71"/>
    <mergeCell ref="C72:D72"/>
    <mergeCell ref="I72:J72"/>
    <mergeCell ref="L72:M72"/>
    <mergeCell ref="R72:S72"/>
    <mergeCell ref="T72:U72"/>
    <mergeCell ref="V72:W72"/>
    <mergeCell ref="C69:D69"/>
    <mergeCell ref="I69:J69"/>
    <mergeCell ref="L69:M69"/>
    <mergeCell ref="R69:S69"/>
    <mergeCell ref="T69:U69"/>
    <mergeCell ref="V69:W69"/>
    <mergeCell ref="C70:D70"/>
    <mergeCell ref="I70:J70"/>
    <mergeCell ref="L70:M70"/>
    <mergeCell ref="R70:S70"/>
    <mergeCell ref="T70:U70"/>
    <mergeCell ref="V70:W70"/>
    <mergeCell ref="C67:D67"/>
    <mergeCell ref="I67:J67"/>
    <mergeCell ref="L67:M67"/>
    <mergeCell ref="R67:S67"/>
    <mergeCell ref="T67:U67"/>
    <mergeCell ref="V67:W67"/>
    <mergeCell ref="C68:D68"/>
    <mergeCell ref="I68:J68"/>
    <mergeCell ref="L68:M68"/>
    <mergeCell ref="R68:S68"/>
    <mergeCell ref="T68:U68"/>
    <mergeCell ref="V68:W68"/>
    <mergeCell ref="C65:D65"/>
    <mergeCell ref="I65:J65"/>
    <mergeCell ref="L65:M65"/>
    <mergeCell ref="R65:S65"/>
    <mergeCell ref="T65:U65"/>
    <mergeCell ref="V65:W65"/>
    <mergeCell ref="C66:D66"/>
    <mergeCell ref="I66:J66"/>
    <mergeCell ref="L66:M66"/>
    <mergeCell ref="R66:S66"/>
    <mergeCell ref="T66:U66"/>
    <mergeCell ref="V66:W66"/>
    <mergeCell ref="C63:D63"/>
    <mergeCell ref="I63:J63"/>
    <mergeCell ref="L63:M63"/>
    <mergeCell ref="R63:S63"/>
    <mergeCell ref="T63:U63"/>
    <mergeCell ref="V63:W63"/>
    <mergeCell ref="C64:D64"/>
    <mergeCell ref="I64:J64"/>
    <mergeCell ref="L64:M64"/>
    <mergeCell ref="R64:S64"/>
    <mergeCell ref="T64:U64"/>
    <mergeCell ref="V64:W64"/>
    <mergeCell ref="C61:D61"/>
    <mergeCell ref="I61:J61"/>
    <mergeCell ref="L61:M61"/>
    <mergeCell ref="R61:S61"/>
    <mergeCell ref="T61:U61"/>
    <mergeCell ref="V61:W61"/>
    <mergeCell ref="C62:D62"/>
    <mergeCell ref="I62:J62"/>
    <mergeCell ref="L62:M62"/>
    <mergeCell ref="R62:S62"/>
    <mergeCell ref="T62:U62"/>
    <mergeCell ref="V62:W62"/>
    <mergeCell ref="C59:D59"/>
    <mergeCell ref="I59:J59"/>
    <mergeCell ref="L59:M59"/>
    <mergeCell ref="R59:S59"/>
    <mergeCell ref="T59:U59"/>
    <mergeCell ref="V59:W59"/>
    <mergeCell ref="C60:D60"/>
    <mergeCell ref="I60:J60"/>
    <mergeCell ref="L60:M60"/>
    <mergeCell ref="R60:S60"/>
    <mergeCell ref="T60:U60"/>
    <mergeCell ref="V60:W60"/>
    <mergeCell ref="C57:D57"/>
    <mergeCell ref="I57:J57"/>
    <mergeCell ref="L57:M57"/>
    <mergeCell ref="R57:S57"/>
    <mergeCell ref="T57:U57"/>
    <mergeCell ref="V57:W57"/>
    <mergeCell ref="C58:D58"/>
    <mergeCell ref="I58:J58"/>
    <mergeCell ref="L58:M58"/>
    <mergeCell ref="R58:S58"/>
    <mergeCell ref="T58:U58"/>
    <mergeCell ref="V58:W58"/>
    <mergeCell ref="C55:D55"/>
    <mergeCell ref="I55:J55"/>
    <mergeCell ref="L55:M55"/>
    <mergeCell ref="R55:S55"/>
    <mergeCell ref="T55:U55"/>
    <mergeCell ref="V55:W55"/>
    <mergeCell ref="C56:D56"/>
    <mergeCell ref="I56:J56"/>
    <mergeCell ref="L56:M56"/>
    <mergeCell ref="R56:S56"/>
    <mergeCell ref="T56:U56"/>
    <mergeCell ref="V56:W56"/>
    <mergeCell ref="C53:D53"/>
    <mergeCell ref="I53:J53"/>
    <mergeCell ref="L53:M53"/>
    <mergeCell ref="R53:S53"/>
    <mergeCell ref="T53:U53"/>
    <mergeCell ref="V53:W53"/>
    <mergeCell ref="C54:D54"/>
    <mergeCell ref="I54:J54"/>
    <mergeCell ref="L54:M54"/>
    <mergeCell ref="R54:S54"/>
    <mergeCell ref="T54:U54"/>
    <mergeCell ref="V54:W54"/>
    <mergeCell ref="C51:D51"/>
    <mergeCell ref="I51:J51"/>
    <mergeCell ref="L51:M51"/>
    <mergeCell ref="R51:S51"/>
    <mergeCell ref="T51:U51"/>
    <mergeCell ref="V51:W51"/>
    <mergeCell ref="C52:D52"/>
    <mergeCell ref="I52:J52"/>
    <mergeCell ref="L52:M52"/>
    <mergeCell ref="R52:S52"/>
    <mergeCell ref="T52:U52"/>
    <mergeCell ref="V52:W52"/>
    <mergeCell ref="C49:D49"/>
    <mergeCell ref="I49:J49"/>
    <mergeCell ref="L49:M49"/>
    <mergeCell ref="R49:S49"/>
    <mergeCell ref="T49:U49"/>
    <mergeCell ref="V49:W49"/>
    <mergeCell ref="C50:D50"/>
    <mergeCell ref="I50:J50"/>
    <mergeCell ref="L50:M50"/>
    <mergeCell ref="R50:S50"/>
    <mergeCell ref="T50:U50"/>
    <mergeCell ref="V50:W50"/>
    <mergeCell ref="C47:D47"/>
    <mergeCell ref="I47:J47"/>
    <mergeCell ref="L47:M47"/>
    <mergeCell ref="R47:S47"/>
    <mergeCell ref="T47:U47"/>
    <mergeCell ref="V47:W47"/>
    <mergeCell ref="C48:D48"/>
    <mergeCell ref="I48:J48"/>
    <mergeCell ref="L48:M48"/>
    <mergeCell ref="R48:S48"/>
    <mergeCell ref="T48:U48"/>
    <mergeCell ref="V48:W48"/>
    <mergeCell ref="C45:D45"/>
    <mergeCell ref="I45:J45"/>
    <mergeCell ref="L45:M45"/>
    <mergeCell ref="R45:S45"/>
    <mergeCell ref="T45:U45"/>
    <mergeCell ref="V45:W45"/>
    <mergeCell ref="C46:D46"/>
    <mergeCell ref="I46:J46"/>
    <mergeCell ref="L46:M46"/>
    <mergeCell ref="R46:S46"/>
    <mergeCell ref="T46:U46"/>
    <mergeCell ref="V46:W46"/>
    <mergeCell ref="C43:D43"/>
    <mergeCell ref="I43:J43"/>
    <mergeCell ref="L43:M43"/>
    <mergeCell ref="R43:S43"/>
    <mergeCell ref="T43:U43"/>
    <mergeCell ref="V43:W43"/>
    <mergeCell ref="C44:D44"/>
    <mergeCell ref="I44:J44"/>
    <mergeCell ref="L44:M44"/>
    <mergeCell ref="R44:S44"/>
    <mergeCell ref="T44:U44"/>
    <mergeCell ref="V44:W44"/>
    <mergeCell ref="C41:D41"/>
    <mergeCell ref="I41:J41"/>
    <mergeCell ref="L41:M41"/>
    <mergeCell ref="R41:S41"/>
    <mergeCell ref="T41:U41"/>
    <mergeCell ref="V41:W41"/>
    <mergeCell ref="C42:D42"/>
    <mergeCell ref="I42:J42"/>
    <mergeCell ref="L42:M42"/>
    <mergeCell ref="R42:S42"/>
    <mergeCell ref="T42:U42"/>
    <mergeCell ref="V42:W42"/>
    <mergeCell ref="C39:D39"/>
    <mergeCell ref="I39:J39"/>
    <mergeCell ref="L39:M39"/>
    <mergeCell ref="R39:S39"/>
    <mergeCell ref="T39:U39"/>
    <mergeCell ref="V39:W39"/>
    <mergeCell ref="C40:D40"/>
    <mergeCell ref="I40:J40"/>
    <mergeCell ref="L40:M40"/>
    <mergeCell ref="R40:S40"/>
    <mergeCell ref="T40:U40"/>
    <mergeCell ref="V40:W40"/>
    <mergeCell ref="C37:D37"/>
    <mergeCell ref="I37:J37"/>
    <mergeCell ref="L37:M37"/>
    <mergeCell ref="R37:S37"/>
    <mergeCell ref="T37:U37"/>
    <mergeCell ref="V37:W37"/>
    <mergeCell ref="C38:D38"/>
    <mergeCell ref="I38:J38"/>
    <mergeCell ref="L38:M38"/>
    <mergeCell ref="R38:S38"/>
    <mergeCell ref="T38:U38"/>
    <mergeCell ref="V38:W38"/>
    <mergeCell ref="C35:D35"/>
    <mergeCell ref="I35:J35"/>
    <mergeCell ref="L35:M35"/>
    <mergeCell ref="R35:S35"/>
    <mergeCell ref="T35:U35"/>
    <mergeCell ref="V35:W35"/>
    <mergeCell ref="C36:D36"/>
    <mergeCell ref="I36:J36"/>
    <mergeCell ref="L36:M36"/>
    <mergeCell ref="R36:S36"/>
    <mergeCell ref="T36:U36"/>
    <mergeCell ref="V36:W36"/>
    <mergeCell ref="C33:D33"/>
    <mergeCell ref="I33:J33"/>
    <mergeCell ref="L33:M33"/>
    <mergeCell ref="R33:S33"/>
    <mergeCell ref="T33:U33"/>
    <mergeCell ref="V33:W33"/>
    <mergeCell ref="C34:D34"/>
    <mergeCell ref="I34:J34"/>
    <mergeCell ref="L34:M34"/>
    <mergeCell ref="R34:S34"/>
    <mergeCell ref="T34:U34"/>
    <mergeCell ref="V34:W34"/>
    <mergeCell ref="C31:D31"/>
    <mergeCell ref="I31:J31"/>
    <mergeCell ref="L31:M31"/>
    <mergeCell ref="R31:S31"/>
    <mergeCell ref="T31:U31"/>
    <mergeCell ref="V31:W31"/>
    <mergeCell ref="C32:D32"/>
    <mergeCell ref="I32:J32"/>
    <mergeCell ref="L32:M32"/>
    <mergeCell ref="R32:S32"/>
    <mergeCell ref="T32:U32"/>
    <mergeCell ref="V32:W32"/>
    <mergeCell ref="C29:D29"/>
    <mergeCell ref="I29:J29"/>
    <mergeCell ref="L29:M29"/>
    <mergeCell ref="R29:S29"/>
    <mergeCell ref="T29:U29"/>
    <mergeCell ref="V29:W29"/>
    <mergeCell ref="C30:D30"/>
    <mergeCell ref="I30:J30"/>
    <mergeCell ref="L30:M30"/>
    <mergeCell ref="R30:S30"/>
    <mergeCell ref="T30:U30"/>
    <mergeCell ref="V30:W30"/>
    <mergeCell ref="C27:D27"/>
    <mergeCell ref="I27:J27"/>
    <mergeCell ref="L27:M27"/>
    <mergeCell ref="R27:S27"/>
    <mergeCell ref="T27:U27"/>
    <mergeCell ref="V27:W27"/>
    <mergeCell ref="C28:D28"/>
    <mergeCell ref="I28:J28"/>
    <mergeCell ref="L28:M28"/>
    <mergeCell ref="R28:S28"/>
    <mergeCell ref="T28:U28"/>
    <mergeCell ref="V28:W28"/>
    <mergeCell ref="C25:D25"/>
    <mergeCell ref="I25:J25"/>
    <mergeCell ref="L25:M25"/>
    <mergeCell ref="R25:S25"/>
    <mergeCell ref="T25:U25"/>
    <mergeCell ref="V25:W25"/>
    <mergeCell ref="C26:D26"/>
    <mergeCell ref="I26:J26"/>
    <mergeCell ref="L26:M26"/>
    <mergeCell ref="R26:S26"/>
    <mergeCell ref="T26:U26"/>
    <mergeCell ref="V26:W26"/>
    <mergeCell ref="C23:D23"/>
    <mergeCell ref="I23:J23"/>
    <mergeCell ref="L23:M23"/>
    <mergeCell ref="R23:S23"/>
    <mergeCell ref="T23:U23"/>
    <mergeCell ref="V23:W23"/>
    <mergeCell ref="C24:D24"/>
    <mergeCell ref="I24:J24"/>
    <mergeCell ref="L24:M24"/>
    <mergeCell ref="R24:S24"/>
    <mergeCell ref="T24:U24"/>
    <mergeCell ref="V24:W24"/>
    <mergeCell ref="C21:D21"/>
    <mergeCell ref="I21:J21"/>
    <mergeCell ref="L21:M21"/>
    <mergeCell ref="R21:S21"/>
    <mergeCell ref="T21:U21"/>
    <mergeCell ref="V21:W21"/>
    <mergeCell ref="C22:D22"/>
    <mergeCell ref="I22:J22"/>
    <mergeCell ref="L22:M22"/>
    <mergeCell ref="R22:S22"/>
    <mergeCell ref="T22:U22"/>
    <mergeCell ref="V22:W22"/>
    <mergeCell ref="C19:D19"/>
    <mergeCell ref="I19:J19"/>
    <mergeCell ref="L19:M19"/>
    <mergeCell ref="R19:S19"/>
    <mergeCell ref="T19:U19"/>
    <mergeCell ref="V19:W19"/>
    <mergeCell ref="C20:D20"/>
    <mergeCell ref="I20:J20"/>
    <mergeCell ref="L20:M20"/>
    <mergeCell ref="R20:S20"/>
    <mergeCell ref="T20:U20"/>
    <mergeCell ref="V20:W20"/>
    <mergeCell ref="C17:D17"/>
    <mergeCell ref="I17:J17"/>
    <mergeCell ref="L17:M17"/>
    <mergeCell ref="R17:S17"/>
    <mergeCell ref="T17:U17"/>
    <mergeCell ref="V17:W17"/>
    <mergeCell ref="C18:D18"/>
    <mergeCell ref="I18:J18"/>
    <mergeCell ref="L18:M18"/>
    <mergeCell ref="R18:S18"/>
    <mergeCell ref="T18:U18"/>
    <mergeCell ref="V18:W18"/>
    <mergeCell ref="C15:D15"/>
    <mergeCell ref="I15:J15"/>
    <mergeCell ref="L15:M15"/>
    <mergeCell ref="R15:S15"/>
    <mergeCell ref="T15:U15"/>
    <mergeCell ref="V15:W15"/>
    <mergeCell ref="C16:D16"/>
    <mergeCell ref="I16:J16"/>
    <mergeCell ref="L16:M16"/>
    <mergeCell ref="R16:S16"/>
    <mergeCell ref="T16:U16"/>
    <mergeCell ref="V16:W16"/>
    <mergeCell ref="C13:D13"/>
    <mergeCell ref="I13:J13"/>
    <mergeCell ref="L13:M13"/>
    <mergeCell ref="R13:S13"/>
    <mergeCell ref="T13:U13"/>
    <mergeCell ref="V13:W13"/>
    <mergeCell ref="C14:D14"/>
    <mergeCell ref="I14:J14"/>
    <mergeCell ref="L14:M14"/>
    <mergeCell ref="R14:S14"/>
    <mergeCell ref="T14:U14"/>
    <mergeCell ref="V14:W14"/>
    <mergeCell ref="C11:D11"/>
    <mergeCell ref="I11:J11"/>
    <mergeCell ref="L11:M11"/>
    <mergeCell ref="R11:S11"/>
    <mergeCell ref="T11:U11"/>
    <mergeCell ref="V11:W11"/>
    <mergeCell ref="C12:D12"/>
    <mergeCell ref="I12:J12"/>
    <mergeCell ref="L12:M12"/>
    <mergeCell ref="R12:S12"/>
    <mergeCell ref="T12:U12"/>
    <mergeCell ref="V12:W12"/>
    <mergeCell ref="C9:D9"/>
    <mergeCell ref="I9:J9"/>
    <mergeCell ref="L9:M9"/>
    <mergeCell ref="R9:S9"/>
    <mergeCell ref="T9:U9"/>
    <mergeCell ref="V9:W9"/>
    <mergeCell ref="C10:D10"/>
    <mergeCell ref="I10:J10"/>
    <mergeCell ref="L10:M10"/>
    <mergeCell ref="R10:S10"/>
    <mergeCell ref="T10:U10"/>
    <mergeCell ref="V10:W10"/>
    <mergeCell ref="B7:B8"/>
    <mergeCell ref="C7:D8"/>
    <mergeCell ref="E7:J7"/>
    <mergeCell ref="K7:M7"/>
    <mergeCell ref="N7:N8"/>
    <mergeCell ref="O7:S7"/>
    <mergeCell ref="T7:W7"/>
    <mergeCell ref="I8:J8"/>
    <mergeCell ref="L8:M8"/>
    <mergeCell ref="R8:S8"/>
    <mergeCell ref="T8:U8"/>
    <mergeCell ref="V8:W8"/>
    <mergeCell ref="Q4:S4"/>
    <mergeCell ref="Q5:S5"/>
    <mergeCell ref="K2:L2"/>
    <mergeCell ref="M2:N2"/>
    <mergeCell ref="O2:P2"/>
    <mergeCell ref="R2:S2"/>
    <mergeCell ref="B3:C3"/>
    <mergeCell ref="D3:J3"/>
    <mergeCell ref="K3:L3"/>
    <mergeCell ref="M3:S3"/>
    <mergeCell ref="B2:C2"/>
    <mergeCell ref="D2:E2"/>
    <mergeCell ref="F2:H2"/>
    <mergeCell ref="I2:J2"/>
    <mergeCell ref="B4:C4"/>
    <mergeCell ref="D4:E4"/>
    <mergeCell ref="F4:H4"/>
    <mergeCell ref="I4:J4"/>
    <mergeCell ref="K4:L4"/>
    <mergeCell ref="M4:N4"/>
    <mergeCell ref="O4:P4"/>
    <mergeCell ref="K5:L5"/>
    <mergeCell ref="M5:N5"/>
    <mergeCell ref="G5:H5"/>
  </mergeCells>
  <phoneticPr fontId="2"/>
  <conditionalFormatting sqref="H9:H108">
    <cfRule type="cellIs" dxfId="21" priority="9" stopIfTrue="1" operator="equal">
      <formula>"買"</formula>
    </cfRule>
    <cfRule type="cellIs" dxfId="20" priority="10" stopIfTrue="1" operator="equal">
      <formula>"売"</formula>
    </cfRule>
  </conditionalFormatting>
  <conditionalFormatting sqref="H105:H108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H73:H108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H9:H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109"/>
  <sheetViews>
    <sheetView zoomScale="115" zoomScaleNormal="115" workbookViewId="0">
      <pane ySplit="8" topLeftCell="A90" activePane="bottomLeft" state="frozen"/>
      <selection activeCell="A12" sqref="A12:J19"/>
      <selection pane="bottomLeft" activeCell="T66" sqref="T66:U108"/>
    </sheetView>
  </sheetViews>
  <sheetFormatPr defaultRowHeight="13.5"/>
  <cols>
    <col min="1" max="1" width="2.875" customWidth="1"/>
    <col min="2" max="12" width="6.625" customWidth="1"/>
    <col min="13" max="13" width="4.75" customWidth="1"/>
    <col min="14" max="18" width="6.625" customWidth="1"/>
    <col min="19" max="19" width="5.625" customWidth="1"/>
    <col min="20" max="23" width="5.125" customWidth="1"/>
    <col min="24" max="24" width="10.875" style="22" hidden="1" customWidth="1"/>
    <col min="25" max="25" width="0" hidden="1" customWidth="1"/>
    <col min="26" max="27" width="7" customWidth="1"/>
  </cols>
  <sheetData>
    <row r="2" spans="2:27">
      <c r="B2" s="67" t="s">
        <v>5</v>
      </c>
      <c r="C2" s="67"/>
      <c r="D2" s="69" t="s">
        <v>74</v>
      </c>
      <c r="E2" s="69"/>
      <c r="F2" s="67" t="s">
        <v>6</v>
      </c>
      <c r="G2" s="67"/>
      <c r="H2" s="67"/>
      <c r="I2" s="71" t="s">
        <v>75</v>
      </c>
      <c r="J2" s="71"/>
      <c r="K2" s="67" t="s">
        <v>7</v>
      </c>
      <c r="L2" s="67"/>
      <c r="M2" s="68">
        <v>500000</v>
      </c>
      <c r="N2" s="69"/>
      <c r="O2" s="67" t="s">
        <v>8</v>
      </c>
      <c r="P2" s="67"/>
      <c r="Q2" s="32"/>
      <c r="R2" s="70">
        <f>SUM(M2,D4)</f>
        <v>1722754.5630777953</v>
      </c>
      <c r="S2" s="71"/>
      <c r="T2" s="1"/>
      <c r="U2" s="1"/>
      <c r="V2" s="1"/>
    </row>
    <row r="3" spans="2:27" ht="58.5" customHeight="1">
      <c r="B3" s="67" t="s">
        <v>9</v>
      </c>
      <c r="C3" s="67"/>
      <c r="D3" s="72" t="s">
        <v>69</v>
      </c>
      <c r="E3" s="72"/>
      <c r="F3" s="72"/>
      <c r="G3" s="72"/>
      <c r="H3" s="72"/>
      <c r="I3" s="72"/>
      <c r="J3" s="72"/>
      <c r="K3" s="67" t="s">
        <v>10</v>
      </c>
      <c r="L3" s="67"/>
      <c r="M3" s="73" t="s">
        <v>62</v>
      </c>
      <c r="N3" s="74"/>
      <c r="O3" s="74"/>
      <c r="P3" s="74"/>
      <c r="Q3" s="74"/>
      <c r="R3" s="74"/>
      <c r="S3" s="74"/>
      <c r="T3" s="1"/>
      <c r="U3" s="1"/>
    </row>
    <row r="4" spans="2:27" s="37" customFormat="1">
      <c r="B4" s="75" t="s">
        <v>11</v>
      </c>
      <c r="C4" s="75"/>
      <c r="D4" s="76">
        <f>SUM($T$9:$U$993)</f>
        <v>1222754.5630777953</v>
      </c>
      <c r="E4" s="76"/>
      <c r="F4" s="75" t="s">
        <v>12</v>
      </c>
      <c r="G4" s="75"/>
      <c r="H4" s="75"/>
      <c r="I4" s="77">
        <f>SUM($V$9:$W$108)</f>
        <v>1098.9999999999895</v>
      </c>
      <c r="J4" s="78"/>
      <c r="K4" s="75" t="s">
        <v>59</v>
      </c>
      <c r="L4" s="75"/>
      <c r="M4" s="79">
        <f>MAX($C$9:$D$990)-C9</f>
        <v>1114853.0203541305</v>
      </c>
      <c r="N4" s="79"/>
      <c r="O4" s="75" t="s">
        <v>58</v>
      </c>
      <c r="P4" s="75"/>
      <c r="Q4" s="61">
        <f>MAX(AA:AA)</f>
        <v>0.17476434506266458</v>
      </c>
      <c r="R4" s="62"/>
      <c r="S4" s="63"/>
      <c r="T4" s="46"/>
      <c r="U4" s="46"/>
      <c r="V4" s="46"/>
      <c r="X4" s="47"/>
    </row>
    <row r="5" spans="2:27" s="37" customFormat="1">
      <c r="B5" s="48" t="s">
        <v>15</v>
      </c>
      <c r="C5" s="49">
        <f>COUNTIF($T$9:$T$990,"&gt;0")</f>
        <v>52</v>
      </c>
      <c r="D5" s="33" t="s">
        <v>16</v>
      </c>
      <c r="E5" s="50">
        <f>COUNTIF($T$9:$T$990,"&lt;0")</f>
        <v>48</v>
      </c>
      <c r="F5" s="33" t="s">
        <v>17</v>
      </c>
      <c r="G5" s="64">
        <f>COUNTIF($T$9:$T$990,"=0")</f>
        <v>0</v>
      </c>
      <c r="H5" s="66"/>
      <c r="I5" s="33" t="s">
        <v>18</v>
      </c>
      <c r="J5" s="51">
        <f>C5/SUM(C5,E5,G5)</f>
        <v>0.52</v>
      </c>
      <c r="K5" s="80" t="s">
        <v>19</v>
      </c>
      <c r="L5" s="75"/>
      <c r="M5" s="64">
        <f>MAX(X9:X993)</f>
        <v>4</v>
      </c>
      <c r="N5" s="66"/>
      <c r="O5" s="52" t="s">
        <v>20</v>
      </c>
      <c r="P5" s="53"/>
      <c r="Q5" s="64">
        <f>MAX(Y9:Y993)</f>
        <v>4</v>
      </c>
      <c r="R5" s="65"/>
      <c r="S5" s="66"/>
      <c r="T5" s="46"/>
      <c r="U5" s="46"/>
      <c r="V5" s="46"/>
      <c r="X5" s="47"/>
    </row>
    <row r="6" spans="2:27">
      <c r="B6" s="11"/>
      <c r="C6" s="13"/>
      <c r="D6" s="14"/>
      <c r="E6" s="10"/>
      <c r="F6" s="11"/>
      <c r="G6" s="60" t="s">
        <v>76</v>
      </c>
      <c r="H6" s="10"/>
      <c r="I6" s="11"/>
      <c r="J6" s="16"/>
      <c r="K6" s="11"/>
      <c r="L6" s="11"/>
      <c r="M6" s="10"/>
      <c r="N6" s="10"/>
      <c r="O6" s="12"/>
      <c r="P6" s="12"/>
      <c r="Q6" s="60" t="s">
        <v>76</v>
      </c>
      <c r="R6" s="10"/>
      <c r="S6" s="7"/>
      <c r="T6" s="1"/>
      <c r="U6" s="1"/>
      <c r="V6" s="1"/>
    </row>
    <row r="7" spans="2:27">
      <c r="B7" s="81" t="s">
        <v>21</v>
      </c>
      <c r="C7" s="83" t="s">
        <v>22</v>
      </c>
      <c r="D7" s="84"/>
      <c r="E7" s="87" t="s">
        <v>23</v>
      </c>
      <c r="F7" s="88"/>
      <c r="G7" s="88"/>
      <c r="H7" s="88"/>
      <c r="I7" s="88"/>
      <c r="J7" s="89"/>
      <c r="K7" s="90" t="s">
        <v>24</v>
      </c>
      <c r="L7" s="91"/>
      <c r="M7" s="92"/>
      <c r="N7" s="93" t="s">
        <v>25</v>
      </c>
      <c r="O7" s="94" t="s">
        <v>26</v>
      </c>
      <c r="P7" s="95"/>
      <c r="Q7" s="95"/>
      <c r="R7" s="95"/>
      <c r="S7" s="96"/>
      <c r="T7" s="97" t="s">
        <v>27</v>
      </c>
      <c r="U7" s="97"/>
      <c r="V7" s="97"/>
      <c r="W7" s="97"/>
    </row>
    <row r="8" spans="2:27">
      <c r="B8" s="82"/>
      <c r="C8" s="85"/>
      <c r="D8" s="86"/>
      <c r="E8" s="18" t="s">
        <v>28</v>
      </c>
      <c r="F8" s="18" t="s">
        <v>29</v>
      </c>
      <c r="G8" s="18" t="s">
        <v>66</v>
      </c>
      <c r="H8" s="18" t="s">
        <v>30</v>
      </c>
      <c r="I8" s="98" t="s">
        <v>31</v>
      </c>
      <c r="J8" s="89"/>
      <c r="K8" s="4" t="s">
        <v>32</v>
      </c>
      <c r="L8" s="99" t="s">
        <v>33</v>
      </c>
      <c r="M8" s="92"/>
      <c r="N8" s="93"/>
      <c r="O8" s="5" t="s">
        <v>28</v>
      </c>
      <c r="P8" s="5" t="s">
        <v>29</v>
      </c>
      <c r="Q8" s="34" t="s">
        <v>66</v>
      </c>
      <c r="R8" s="100" t="s">
        <v>31</v>
      </c>
      <c r="S8" s="96"/>
      <c r="T8" s="97" t="s">
        <v>34</v>
      </c>
      <c r="U8" s="97"/>
      <c r="V8" s="97" t="s">
        <v>32</v>
      </c>
      <c r="W8" s="97"/>
      <c r="AA8" t="s">
        <v>57</v>
      </c>
    </row>
    <row r="9" spans="2:27">
      <c r="B9" s="56">
        <v>1</v>
      </c>
      <c r="C9" s="101">
        <f>M2</f>
        <v>500000</v>
      </c>
      <c r="D9" s="101"/>
      <c r="E9" s="56">
        <v>2017</v>
      </c>
      <c r="F9" s="57">
        <v>43533</v>
      </c>
      <c r="G9" s="58">
        <v>0.16666666666666666</v>
      </c>
      <c r="H9" s="56" t="s">
        <v>3</v>
      </c>
      <c r="I9" s="102">
        <v>86.08</v>
      </c>
      <c r="J9" s="102"/>
      <c r="K9" s="56">
        <v>21</v>
      </c>
      <c r="L9" s="101">
        <f>IF(K9="","",C9*0.03)</f>
        <v>15000</v>
      </c>
      <c r="M9" s="101"/>
      <c r="N9" s="59">
        <f>IF(K9="","",(L9/K9)/LOOKUP(RIGHT($D$2,3),定数!$A$6:$A$13,定数!$B$6:$B$13))</f>
        <v>7.1428571428571432</v>
      </c>
      <c r="O9" s="56">
        <v>2017</v>
      </c>
      <c r="P9" s="57">
        <v>43533</v>
      </c>
      <c r="Q9" s="58">
        <v>0.41666666666666669</v>
      </c>
      <c r="R9" s="102">
        <v>86.29</v>
      </c>
      <c r="S9" s="102"/>
      <c r="T9" s="103">
        <f>IF(R9="","",V9*N9*LOOKUP(RIGHT($D$2,3),定数!$A$6:$A$13,定数!$B$6:$B$13))</f>
        <v>-15000.000000000568</v>
      </c>
      <c r="U9" s="103"/>
      <c r="V9" s="104">
        <f>IF(R9="","",IF(H9="買",(R9-I9),(I9-R9))*IF(RIGHT($D$2,3)="JPY",100,10000))</f>
        <v>-21.000000000000796</v>
      </c>
      <c r="W9" s="104"/>
      <c r="X9" s="1">
        <f>IF(V9&lt;&gt;"",IF(V9&gt;0,1+X8,0),"")</f>
        <v>0</v>
      </c>
      <c r="Y9">
        <f>IF(V9&lt;&gt;"",IF(V9&lt;0,1+Y8,0),"")</f>
        <v>1</v>
      </c>
      <c r="Z9" s="37"/>
      <c r="AA9" s="37"/>
    </row>
    <row r="10" spans="2:27">
      <c r="B10" s="56">
        <v>2</v>
      </c>
      <c r="C10" s="101">
        <f t="shared" ref="C10:C73" si="0">IF(T9="","",C9+T9)</f>
        <v>484999.99999999942</v>
      </c>
      <c r="D10" s="101"/>
      <c r="E10" s="56"/>
      <c r="F10" s="57">
        <v>43534</v>
      </c>
      <c r="G10" s="58">
        <v>4.1666666666666664E-2</v>
      </c>
      <c r="H10" s="56" t="s">
        <v>4</v>
      </c>
      <c r="I10" s="102">
        <v>86.35</v>
      </c>
      <c r="J10" s="102"/>
      <c r="K10" s="56">
        <v>17</v>
      </c>
      <c r="L10" s="105">
        <f>IF(K10="","",C10*0.03)</f>
        <v>14549.999999999982</v>
      </c>
      <c r="M10" s="106"/>
      <c r="N10" s="59">
        <f>IF(K10="","",(L10/K10)/LOOKUP(RIGHT($D$2,3),定数!$A$6:$A$13,定数!$B$6:$B$13))</f>
        <v>8.5588235294117538</v>
      </c>
      <c r="O10" s="56"/>
      <c r="P10" s="57">
        <v>43534</v>
      </c>
      <c r="Q10" s="58">
        <v>0.125</v>
      </c>
      <c r="R10" s="102">
        <v>86.6</v>
      </c>
      <c r="S10" s="102"/>
      <c r="T10" s="103">
        <f>IF(R10="","",V10*N10*LOOKUP(RIGHT($D$2,3),定数!$A$6:$A$13,定数!$B$6:$B$13))</f>
        <v>21397.058823529387</v>
      </c>
      <c r="U10" s="103"/>
      <c r="V10" s="104">
        <f>IF(R10="","",IF(H10="買",(R10-I10),(I10-R10))*IF(RIGHT($D$2,3)="JPY",100,10000))</f>
        <v>25</v>
      </c>
      <c r="W10" s="104"/>
      <c r="X10" s="22">
        <f t="shared" ref="X10:X22" si="1">IF(V10&lt;&gt;"",IF(V10&gt;0,1+X9,0),"")</f>
        <v>1</v>
      </c>
      <c r="Y10">
        <f t="shared" ref="Y10:Y73" si="2">IF(V10&lt;&gt;"",IF(V10&lt;0,1+Y9,0),"")</f>
        <v>0</v>
      </c>
      <c r="Z10" s="35">
        <f>IF(C10&lt;&gt;"",MAX(C10,C9),"")</f>
        <v>500000</v>
      </c>
      <c r="AA10" s="37"/>
    </row>
    <row r="11" spans="2:27">
      <c r="B11" s="56">
        <v>3</v>
      </c>
      <c r="C11" s="101">
        <f t="shared" ref="C11:C16" si="3">IF(T10="","",C10+T10)</f>
        <v>506397.05882352882</v>
      </c>
      <c r="D11" s="101"/>
      <c r="E11" s="56"/>
      <c r="F11" s="57">
        <v>43546</v>
      </c>
      <c r="G11" s="58">
        <v>0.70833333333333337</v>
      </c>
      <c r="H11" s="56" t="s">
        <v>3</v>
      </c>
      <c r="I11" s="102">
        <v>85.01</v>
      </c>
      <c r="J11" s="102"/>
      <c r="K11" s="56">
        <v>62</v>
      </c>
      <c r="L11" s="105">
        <f t="shared" ref="L11:L74" si="4">IF(K11="","",C11*0.03)</f>
        <v>15191.911764705865</v>
      </c>
      <c r="M11" s="106"/>
      <c r="N11" s="59">
        <f>IF(K11="","",(L11/K11)/LOOKUP(RIGHT($D$2,3),定数!$A$6:$A$13,定数!$B$6:$B$13))</f>
        <v>2.4503083491461073</v>
      </c>
      <c r="O11" s="56"/>
      <c r="P11" s="57">
        <v>43552</v>
      </c>
      <c r="Q11" s="58">
        <v>0.625</v>
      </c>
      <c r="R11" s="102">
        <v>83.83</v>
      </c>
      <c r="S11" s="102"/>
      <c r="T11" s="103">
        <f>IF(R11="","",V11*N11*LOOKUP(RIGHT($D$2,3),定数!$A$6:$A$13,定数!$B$6:$B$13))</f>
        <v>28913.638519924236</v>
      </c>
      <c r="U11" s="103"/>
      <c r="V11" s="104">
        <f>IF(R11="","",IF(H11="買",(R11-I11),(I11-R11))*IF(RIGHT($D$2,3)="JPY",100,10000))</f>
        <v>118.00000000000068</v>
      </c>
      <c r="W11" s="104"/>
      <c r="X11" s="22">
        <f t="shared" si="1"/>
        <v>2</v>
      </c>
      <c r="Y11">
        <f t="shared" si="2"/>
        <v>0</v>
      </c>
      <c r="Z11" s="35">
        <f>IF(C11&lt;&gt;"",MAX(Z10,C11),"")</f>
        <v>506397.05882352882</v>
      </c>
      <c r="AA11" s="36">
        <f>IF(Z11&lt;&gt;"",1-(C11/Z11),"")</f>
        <v>0</v>
      </c>
    </row>
    <row r="12" spans="2:27">
      <c r="B12" s="56">
        <v>4</v>
      </c>
      <c r="C12" s="101">
        <f t="shared" si="3"/>
        <v>535310.69734345307</v>
      </c>
      <c r="D12" s="101"/>
      <c r="E12" s="56"/>
      <c r="F12" s="57">
        <v>43555</v>
      </c>
      <c r="G12" s="58">
        <v>0.66666666666666663</v>
      </c>
      <c r="H12" s="56" t="s">
        <v>3</v>
      </c>
      <c r="I12" s="102">
        <v>85.4</v>
      </c>
      <c r="J12" s="102"/>
      <c r="K12" s="56">
        <v>18</v>
      </c>
      <c r="L12" s="105">
        <f t="shared" si="4"/>
        <v>16059.320920303591</v>
      </c>
      <c r="M12" s="106"/>
      <c r="N12" s="59">
        <f>IF(K12="","",(L12/K12)/LOOKUP(RIGHT($D$2,3),定数!$A$6:$A$13,定数!$B$6:$B$13))</f>
        <v>8.9218449557242181</v>
      </c>
      <c r="O12" s="56"/>
      <c r="P12" s="57">
        <v>43555</v>
      </c>
      <c r="Q12" s="58">
        <v>0.70833333333333337</v>
      </c>
      <c r="R12" s="102">
        <v>85.09</v>
      </c>
      <c r="S12" s="102"/>
      <c r="T12" s="103">
        <f>IF(R12="","",V12*N12*LOOKUP(RIGHT($D$2,3),定数!$A$6:$A$13,定数!$B$6:$B$13))</f>
        <v>27657.71936274528</v>
      </c>
      <c r="U12" s="103"/>
      <c r="V12" s="104">
        <f t="shared" ref="V12:V75" si="5">IF(R12="","",IF(H12="買",(R12-I12),(I12-R12))*IF(RIGHT($D$2,3)="JPY",100,10000))</f>
        <v>31.000000000000227</v>
      </c>
      <c r="W12" s="104"/>
      <c r="X12" s="22">
        <f t="shared" si="1"/>
        <v>3</v>
      </c>
      <c r="Y12">
        <f t="shared" si="2"/>
        <v>0</v>
      </c>
      <c r="Z12" s="35">
        <f t="shared" ref="Z12:Z75" si="6">IF(C12&lt;&gt;"",MAX(Z11,C12),"")</f>
        <v>535310.69734345307</v>
      </c>
      <c r="AA12" s="36">
        <f t="shared" ref="AA12:AA75" si="7">IF(Z12&lt;&gt;"",1-(C12/Z12),"")</f>
        <v>0</v>
      </c>
    </row>
    <row r="13" spans="2:27">
      <c r="B13" s="56">
        <v>5</v>
      </c>
      <c r="C13" s="101">
        <f t="shared" si="3"/>
        <v>562968.41670619836</v>
      </c>
      <c r="D13" s="101"/>
      <c r="E13" s="56"/>
      <c r="F13" s="57">
        <v>43558</v>
      </c>
      <c r="G13" s="58">
        <v>0.20833333333333334</v>
      </c>
      <c r="H13" s="56" t="s">
        <v>3</v>
      </c>
      <c r="I13" s="102">
        <v>84.77</v>
      </c>
      <c r="J13" s="102"/>
      <c r="K13" s="56">
        <v>28</v>
      </c>
      <c r="L13" s="105">
        <f t="shared" si="4"/>
        <v>16889.05250118595</v>
      </c>
      <c r="M13" s="106"/>
      <c r="N13" s="59">
        <f>IF(K13="","",(L13/K13)/LOOKUP(RIGHT($D$2,3),定数!$A$6:$A$13,定数!$B$6:$B$13))</f>
        <v>6.0318044647092677</v>
      </c>
      <c r="O13" s="56"/>
      <c r="P13" s="57">
        <v>43559</v>
      </c>
      <c r="Q13" s="58">
        <v>8.3333333333333329E-2</v>
      </c>
      <c r="R13" s="102">
        <v>84.24</v>
      </c>
      <c r="S13" s="102"/>
      <c r="T13" s="103">
        <f>IF(R13="","",V13*N13*LOOKUP(RIGHT($D$2,3),定数!$A$6:$A$13,定数!$B$6:$B$13))</f>
        <v>31968.56366295919</v>
      </c>
      <c r="U13" s="103"/>
      <c r="V13" s="104">
        <f t="shared" si="5"/>
        <v>53.000000000000114</v>
      </c>
      <c r="W13" s="104"/>
      <c r="X13" s="22">
        <f t="shared" si="1"/>
        <v>4</v>
      </c>
      <c r="Y13">
        <f t="shared" si="2"/>
        <v>0</v>
      </c>
      <c r="Z13" s="35">
        <f t="shared" si="6"/>
        <v>562968.41670619836</v>
      </c>
      <c r="AA13" s="36">
        <f t="shared" si="7"/>
        <v>0</v>
      </c>
    </row>
    <row r="14" spans="2:27">
      <c r="B14" s="56">
        <v>6</v>
      </c>
      <c r="C14" s="101">
        <f t="shared" si="3"/>
        <v>594936.98036915751</v>
      </c>
      <c r="D14" s="101"/>
      <c r="E14" s="56"/>
      <c r="F14" s="57">
        <v>43569</v>
      </c>
      <c r="G14" s="58">
        <v>0.66666666666666663</v>
      </c>
      <c r="H14" s="56" t="s">
        <v>3</v>
      </c>
      <c r="I14" s="102">
        <v>82.3</v>
      </c>
      <c r="J14" s="102"/>
      <c r="K14" s="56">
        <v>20</v>
      </c>
      <c r="L14" s="105">
        <f t="shared" si="4"/>
        <v>17848.109411074725</v>
      </c>
      <c r="M14" s="106"/>
      <c r="N14" s="59">
        <f>IF(K14="","",(L14/K14)/LOOKUP(RIGHT($D$2,3),定数!$A$6:$A$13,定数!$B$6:$B$13))</f>
        <v>8.9240547055373618</v>
      </c>
      <c r="O14" s="56"/>
      <c r="P14" s="57">
        <v>43572</v>
      </c>
      <c r="Q14" s="58">
        <v>0.75</v>
      </c>
      <c r="R14" s="102">
        <v>82.5</v>
      </c>
      <c r="S14" s="102"/>
      <c r="T14" s="103">
        <f>IF(R14="","",V14*N14*LOOKUP(RIGHT($D$2,3),定数!$A$6:$A$13,定数!$B$6:$B$13))</f>
        <v>-17848.109411074976</v>
      </c>
      <c r="U14" s="103"/>
      <c r="V14" s="104">
        <f t="shared" si="5"/>
        <v>-20.000000000000284</v>
      </c>
      <c r="W14" s="104"/>
      <c r="X14" s="22">
        <f t="shared" si="1"/>
        <v>0</v>
      </c>
      <c r="Y14">
        <f t="shared" si="2"/>
        <v>1</v>
      </c>
      <c r="Z14" s="35">
        <f t="shared" si="6"/>
        <v>594936.98036915751</v>
      </c>
      <c r="AA14" s="36">
        <f t="shared" si="7"/>
        <v>0</v>
      </c>
    </row>
    <row r="15" spans="2:27">
      <c r="B15" s="56">
        <v>7</v>
      </c>
      <c r="C15" s="101">
        <f t="shared" si="3"/>
        <v>577088.87095808249</v>
      </c>
      <c r="D15" s="101"/>
      <c r="E15" s="56"/>
      <c r="F15" s="57">
        <v>43573</v>
      </c>
      <c r="G15" s="58">
        <v>0.75</v>
      </c>
      <c r="H15" s="56" t="s">
        <v>3</v>
      </c>
      <c r="I15" s="102">
        <v>81.88</v>
      </c>
      <c r="J15" s="102"/>
      <c r="K15" s="56">
        <v>35</v>
      </c>
      <c r="L15" s="105">
        <f t="shared" si="4"/>
        <v>17312.666128742476</v>
      </c>
      <c r="M15" s="106"/>
      <c r="N15" s="59">
        <f>IF(K15="","",(L15/K15)/LOOKUP(RIGHT($D$2,3),定数!$A$6:$A$13,定数!$B$6:$B$13))</f>
        <v>4.9464760367835643</v>
      </c>
      <c r="O15" s="56"/>
      <c r="P15" s="57">
        <v>43575</v>
      </c>
      <c r="Q15" s="58">
        <v>0.66666666666666663</v>
      </c>
      <c r="R15" s="102">
        <v>82.23</v>
      </c>
      <c r="S15" s="102"/>
      <c r="T15" s="103">
        <f>IF(R15="","",V15*N15*LOOKUP(RIGHT($D$2,3),定数!$A$6:$A$13,定数!$B$6:$B$13))</f>
        <v>-17312.666128742894</v>
      </c>
      <c r="U15" s="103"/>
      <c r="V15" s="104">
        <f t="shared" si="5"/>
        <v>-35.000000000000853</v>
      </c>
      <c r="W15" s="104"/>
      <c r="X15" s="22">
        <f t="shared" si="1"/>
        <v>0</v>
      </c>
      <c r="Y15">
        <f t="shared" si="2"/>
        <v>2</v>
      </c>
      <c r="Z15" s="35">
        <f t="shared" si="6"/>
        <v>594936.98036915751</v>
      </c>
      <c r="AA15" s="36">
        <f t="shared" si="7"/>
        <v>3.0000000000000471E-2</v>
      </c>
    </row>
    <row r="16" spans="2:27">
      <c r="B16" s="56">
        <v>8</v>
      </c>
      <c r="C16" s="101">
        <f t="shared" si="3"/>
        <v>559776.20482933964</v>
      </c>
      <c r="D16" s="101"/>
      <c r="E16" s="56"/>
      <c r="F16" s="57">
        <v>43581</v>
      </c>
      <c r="G16" s="58">
        <v>0.70833333333333337</v>
      </c>
      <c r="H16" s="56" t="s">
        <v>3</v>
      </c>
      <c r="I16" s="102">
        <v>83.21</v>
      </c>
      <c r="J16" s="102"/>
      <c r="K16" s="56">
        <v>35</v>
      </c>
      <c r="L16" s="105">
        <f t="shared" si="4"/>
        <v>16793.286144880189</v>
      </c>
      <c r="M16" s="106"/>
      <c r="N16" s="59">
        <f>IF(K16="","",(L16/K16)/LOOKUP(RIGHT($D$2,3),定数!$A$6:$A$13,定数!$B$6:$B$13))</f>
        <v>4.7980817556800535</v>
      </c>
      <c r="O16" s="56"/>
      <c r="P16" s="57">
        <v>43586</v>
      </c>
      <c r="Q16" s="58">
        <v>0.25</v>
      </c>
      <c r="R16" s="102">
        <v>83.56</v>
      </c>
      <c r="S16" s="102"/>
      <c r="T16" s="103">
        <f>IF(R16="","",V16*N16*LOOKUP(RIGHT($D$2,3),定数!$A$6:$A$13,定数!$B$6:$B$13))</f>
        <v>-16793.286144880596</v>
      </c>
      <c r="U16" s="103"/>
      <c r="V16" s="104">
        <f t="shared" si="5"/>
        <v>-35.000000000000853</v>
      </c>
      <c r="W16" s="104"/>
      <c r="X16" s="22">
        <f t="shared" si="1"/>
        <v>0</v>
      </c>
      <c r="Y16">
        <f t="shared" si="2"/>
        <v>3</v>
      </c>
      <c r="Z16" s="35">
        <f t="shared" si="6"/>
        <v>594936.98036915751</v>
      </c>
      <c r="AA16" s="36">
        <f t="shared" si="7"/>
        <v>5.9100000000001152E-2</v>
      </c>
    </row>
    <row r="17" spans="2:27">
      <c r="B17" s="56">
        <v>9</v>
      </c>
      <c r="C17" s="101">
        <f t="shared" si="0"/>
        <v>542982.91868445906</v>
      </c>
      <c r="D17" s="101"/>
      <c r="E17" s="56"/>
      <c r="F17" s="57">
        <v>43587</v>
      </c>
      <c r="G17" s="58">
        <v>0.125</v>
      </c>
      <c r="H17" s="56" t="s">
        <v>4</v>
      </c>
      <c r="I17" s="102">
        <v>84.29</v>
      </c>
      <c r="J17" s="102"/>
      <c r="K17" s="56">
        <v>22</v>
      </c>
      <c r="L17" s="105">
        <f t="shared" si="4"/>
        <v>16289.487560533771</v>
      </c>
      <c r="M17" s="106"/>
      <c r="N17" s="59">
        <f>IF(K17="","",(L17/K17)/LOOKUP(RIGHT($D$2,3),定数!$A$6:$A$13,定数!$B$6:$B$13))</f>
        <v>7.4043125275153496</v>
      </c>
      <c r="O17" s="56"/>
      <c r="P17" s="57">
        <v>43588</v>
      </c>
      <c r="Q17" s="58">
        <v>0.25</v>
      </c>
      <c r="R17" s="102">
        <v>84.07</v>
      </c>
      <c r="S17" s="102"/>
      <c r="T17" s="103">
        <f>IF(R17="","",V17*N17*LOOKUP(RIGHT($D$2,3),定数!$A$6:$A$13,定数!$B$6:$B$13))</f>
        <v>-16289.487560534739</v>
      </c>
      <c r="U17" s="103"/>
      <c r="V17" s="104">
        <f t="shared" si="5"/>
        <v>-22.000000000001307</v>
      </c>
      <c r="W17" s="104"/>
      <c r="X17" s="22">
        <f t="shared" si="1"/>
        <v>0</v>
      </c>
      <c r="Y17">
        <f t="shared" si="2"/>
        <v>4</v>
      </c>
      <c r="Z17" s="35">
        <f t="shared" si="6"/>
        <v>594936.98036915751</v>
      </c>
      <c r="AA17" s="36">
        <f t="shared" si="7"/>
        <v>8.7327000000001709E-2</v>
      </c>
    </row>
    <row r="18" spans="2:27">
      <c r="B18" s="56">
        <v>10</v>
      </c>
      <c r="C18" s="101">
        <f t="shared" si="0"/>
        <v>526693.43112392433</v>
      </c>
      <c r="D18" s="101"/>
      <c r="E18" s="56"/>
      <c r="F18" s="57">
        <v>43588</v>
      </c>
      <c r="G18" s="58">
        <v>0.91666666666666663</v>
      </c>
      <c r="H18" s="56" t="s">
        <v>3</v>
      </c>
      <c r="I18" s="102">
        <v>83.63</v>
      </c>
      <c r="J18" s="102"/>
      <c r="K18" s="56">
        <v>22</v>
      </c>
      <c r="L18" s="105">
        <f t="shared" si="4"/>
        <v>15800.802933717729</v>
      </c>
      <c r="M18" s="106"/>
      <c r="N18" s="59">
        <f>IF(K18="","",(L18/K18)/LOOKUP(RIGHT($D$2,3),定数!$A$6:$A$13,定数!$B$6:$B$13))</f>
        <v>7.1821831516898769</v>
      </c>
      <c r="O18" s="56"/>
      <c r="P18" s="57">
        <v>43589</v>
      </c>
      <c r="Q18" s="58">
        <v>0.79166666666666663</v>
      </c>
      <c r="R18" s="102">
        <v>83.23</v>
      </c>
      <c r="S18" s="102"/>
      <c r="T18" s="103">
        <f>IF(R18="","",V18*N18*LOOKUP(RIGHT($D$2,3),定数!$A$6:$A$13,定数!$B$6:$B$13))</f>
        <v>28728.732606758895</v>
      </c>
      <c r="U18" s="103"/>
      <c r="V18" s="104">
        <f t="shared" si="5"/>
        <v>39.999999999999147</v>
      </c>
      <c r="W18" s="104"/>
      <c r="X18" s="22">
        <f t="shared" si="1"/>
        <v>1</v>
      </c>
      <c r="Y18">
        <f t="shared" si="2"/>
        <v>0</v>
      </c>
      <c r="Z18" s="35">
        <f t="shared" si="6"/>
        <v>594936.98036915751</v>
      </c>
      <c r="AA18" s="36">
        <f t="shared" si="7"/>
        <v>0.11470719000000329</v>
      </c>
    </row>
    <row r="19" spans="2:27">
      <c r="B19" s="56">
        <v>11</v>
      </c>
      <c r="C19" s="101">
        <f t="shared" si="0"/>
        <v>555422.16373068327</v>
      </c>
      <c r="D19" s="101"/>
      <c r="E19" s="56"/>
      <c r="F19" s="57">
        <v>43593</v>
      </c>
      <c r="G19" s="58">
        <v>0.625</v>
      </c>
      <c r="H19" s="56" t="s">
        <v>3</v>
      </c>
      <c r="I19" s="102">
        <v>83.28</v>
      </c>
      <c r="J19" s="102"/>
      <c r="K19" s="56">
        <v>18</v>
      </c>
      <c r="L19" s="105">
        <f t="shared" si="4"/>
        <v>16662.664911920496</v>
      </c>
      <c r="M19" s="106"/>
      <c r="N19" s="59">
        <f>IF(K19="","",(L19/K19)/LOOKUP(RIGHT($D$2,3),定数!$A$6:$A$13,定数!$B$6:$B$13))</f>
        <v>9.2570360621780541</v>
      </c>
      <c r="O19" s="56"/>
      <c r="P19" s="57">
        <v>43593</v>
      </c>
      <c r="Q19" s="58">
        <v>0.79166666666666663</v>
      </c>
      <c r="R19" s="102">
        <v>83.46</v>
      </c>
      <c r="S19" s="102"/>
      <c r="T19" s="103">
        <f>IF(R19="","",V19*N19*LOOKUP(RIGHT($D$2,3),定数!$A$6:$A$13,定数!$B$6:$B$13))</f>
        <v>-16662.664911919812</v>
      </c>
      <c r="U19" s="103"/>
      <c r="V19" s="104">
        <f t="shared" si="5"/>
        <v>-17.999999999999261</v>
      </c>
      <c r="W19" s="104"/>
      <c r="X19" s="22">
        <f t="shared" si="1"/>
        <v>0</v>
      </c>
      <c r="Y19">
        <f t="shared" si="2"/>
        <v>1</v>
      </c>
      <c r="Z19" s="35">
        <f t="shared" si="6"/>
        <v>594936.98036915751</v>
      </c>
      <c r="AA19" s="36">
        <f t="shared" si="7"/>
        <v>6.6418491272731695E-2</v>
      </c>
    </row>
    <row r="20" spans="2:27">
      <c r="B20" s="56">
        <v>12</v>
      </c>
      <c r="C20" s="101">
        <f t="shared" si="0"/>
        <v>538759.49881876342</v>
      </c>
      <c r="D20" s="101"/>
      <c r="E20" s="56"/>
      <c r="F20" s="57">
        <v>43601</v>
      </c>
      <c r="G20" s="58">
        <v>0.875</v>
      </c>
      <c r="H20" s="56" t="s">
        <v>3</v>
      </c>
      <c r="I20" s="102">
        <v>84.07</v>
      </c>
      <c r="J20" s="102"/>
      <c r="K20" s="56">
        <v>12</v>
      </c>
      <c r="L20" s="105">
        <f t="shared" si="4"/>
        <v>16162.784964562901</v>
      </c>
      <c r="M20" s="106"/>
      <c r="N20" s="59">
        <f>IF(K20="","",(L20/K20)/LOOKUP(RIGHT($D$2,3),定数!$A$6:$A$13,定数!$B$6:$B$13))</f>
        <v>13.468987470469084</v>
      </c>
      <c r="O20" s="56"/>
      <c r="P20" s="57">
        <v>43602</v>
      </c>
      <c r="Q20" s="58">
        <v>4.1666666666666664E-2</v>
      </c>
      <c r="R20" s="102">
        <v>83.89</v>
      </c>
      <c r="S20" s="102"/>
      <c r="T20" s="103">
        <f>IF(R20="","",V20*N20*LOOKUP(RIGHT($D$2,3),定数!$A$6:$A$13,定数!$B$6:$B$13))</f>
        <v>24244.177446843358</v>
      </c>
      <c r="U20" s="103"/>
      <c r="V20" s="104">
        <f t="shared" si="5"/>
        <v>17.999999999999261</v>
      </c>
      <c r="W20" s="104"/>
      <c r="X20" s="22">
        <f t="shared" si="1"/>
        <v>1</v>
      </c>
      <c r="Y20">
        <f t="shared" si="2"/>
        <v>0</v>
      </c>
      <c r="Z20" s="35">
        <f t="shared" si="6"/>
        <v>594936.98036915751</v>
      </c>
      <c r="AA20" s="36">
        <f t="shared" si="7"/>
        <v>9.4425936534548671E-2</v>
      </c>
    </row>
    <row r="21" spans="2:27">
      <c r="B21" s="56">
        <v>13</v>
      </c>
      <c r="C21" s="101">
        <f t="shared" si="0"/>
        <v>563003.67626560677</v>
      </c>
      <c r="D21" s="101"/>
      <c r="E21" s="56"/>
      <c r="F21" s="57">
        <v>43602</v>
      </c>
      <c r="G21" s="58">
        <v>0.41666666666666669</v>
      </c>
      <c r="H21" s="56" t="s">
        <v>3</v>
      </c>
      <c r="I21" s="102">
        <v>83.38</v>
      </c>
      <c r="J21" s="102"/>
      <c r="K21" s="56">
        <v>22</v>
      </c>
      <c r="L21" s="105">
        <f t="shared" si="4"/>
        <v>16890.110287968204</v>
      </c>
      <c r="M21" s="106"/>
      <c r="N21" s="59">
        <f>IF(K21="","",(L21/K21)/LOOKUP(RIGHT($D$2,3),定数!$A$6:$A$13,定数!$B$6:$B$13))</f>
        <v>7.6773228581673649</v>
      </c>
      <c r="O21" s="56"/>
      <c r="P21" s="57">
        <v>43602</v>
      </c>
      <c r="Q21" s="58">
        <v>0.625</v>
      </c>
      <c r="R21" s="102">
        <v>82.99</v>
      </c>
      <c r="S21" s="102"/>
      <c r="T21" s="103">
        <f>IF(R21="","",V21*N21*LOOKUP(RIGHT($D$2,3),定数!$A$6:$A$13,定数!$B$6:$B$13))</f>
        <v>29941.559146852767</v>
      </c>
      <c r="U21" s="103"/>
      <c r="V21" s="104">
        <f t="shared" si="5"/>
        <v>39.000000000000057</v>
      </c>
      <c r="W21" s="104"/>
      <c r="X21" s="22">
        <f t="shared" si="1"/>
        <v>2</v>
      </c>
      <c r="Y21">
        <f t="shared" si="2"/>
        <v>0</v>
      </c>
      <c r="Z21" s="35">
        <f t="shared" si="6"/>
        <v>594936.98036915751</v>
      </c>
      <c r="AA21" s="36">
        <f t="shared" si="7"/>
        <v>5.3675103678605063E-2</v>
      </c>
    </row>
    <row r="22" spans="2:27">
      <c r="B22" s="56">
        <v>14</v>
      </c>
      <c r="C22" s="101">
        <f t="shared" si="0"/>
        <v>592945.23541245959</v>
      </c>
      <c r="D22" s="101"/>
      <c r="E22" s="56"/>
      <c r="F22" s="57">
        <v>43604</v>
      </c>
      <c r="G22" s="58">
        <v>0.41666666666666669</v>
      </c>
      <c r="H22" s="56" t="s">
        <v>4</v>
      </c>
      <c r="I22" s="102">
        <v>82.93</v>
      </c>
      <c r="J22" s="102"/>
      <c r="K22" s="56">
        <v>33</v>
      </c>
      <c r="L22" s="105">
        <f t="shared" si="4"/>
        <v>17788.357062373787</v>
      </c>
      <c r="M22" s="106"/>
      <c r="N22" s="59">
        <f>IF(K22="","",(L22/K22)/LOOKUP(RIGHT($D$2,3),定数!$A$6:$A$13,定数!$B$6:$B$13))</f>
        <v>5.3904112310223589</v>
      </c>
      <c r="O22" s="56"/>
      <c r="P22" s="57">
        <v>43607</v>
      </c>
      <c r="Q22" s="58">
        <v>11</v>
      </c>
      <c r="R22" s="102">
        <v>82.6</v>
      </c>
      <c r="S22" s="102"/>
      <c r="T22" s="103">
        <f>IF(R22="","",V22*N22*LOOKUP(RIGHT($D$2,3),定数!$A$6:$A$13,定数!$B$6:$B$13))</f>
        <v>-17788.35706237446</v>
      </c>
      <c r="U22" s="103"/>
      <c r="V22" s="104">
        <f t="shared" si="5"/>
        <v>-33.000000000001251</v>
      </c>
      <c r="W22" s="104"/>
      <c r="X22" s="22">
        <f t="shared" si="1"/>
        <v>0</v>
      </c>
      <c r="Y22">
        <f t="shared" si="2"/>
        <v>1</v>
      </c>
      <c r="Z22" s="35">
        <f t="shared" si="6"/>
        <v>594936.98036915751</v>
      </c>
      <c r="AA22" s="36">
        <f t="shared" si="7"/>
        <v>3.3478251015125471E-3</v>
      </c>
    </row>
    <row r="23" spans="2:27">
      <c r="B23" s="56">
        <v>15</v>
      </c>
      <c r="C23" s="101">
        <f t="shared" si="0"/>
        <v>575156.87835008511</v>
      </c>
      <c r="D23" s="101"/>
      <c r="E23" s="56"/>
      <c r="F23" s="57">
        <v>43607</v>
      </c>
      <c r="G23" s="58">
        <v>0.58333333333333337</v>
      </c>
      <c r="H23" s="56" t="s">
        <v>4</v>
      </c>
      <c r="I23" s="102">
        <v>83.17</v>
      </c>
      <c r="J23" s="102"/>
      <c r="K23" s="56">
        <v>23</v>
      </c>
      <c r="L23" s="105">
        <f t="shared" si="4"/>
        <v>17254.706350502554</v>
      </c>
      <c r="M23" s="106"/>
      <c r="N23" s="59">
        <f>IF(K23="","",(L23/K23)/LOOKUP(RIGHT($D$2,3),定数!$A$6:$A$13,定数!$B$6:$B$13))</f>
        <v>7.5020462393489371</v>
      </c>
      <c r="O23" s="56"/>
      <c r="P23" s="57">
        <v>43608</v>
      </c>
      <c r="Q23" s="58">
        <v>4.1666666666666664E-2</v>
      </c>
      <c r="R23" s="102">
        <v>82.94</v>
      </c>
      <c r="S23" s="102"/>
      <c r="T23" s="103">
        <f>IF(R23="","",V23*N23*LOOKUP(RIGHT($D$2,3),定数!$A$6:$A$13,定数!$B$6:$B$13))</f>
        <v>-17254.706350502856</v>
      </c>
      <c r="U23" s="103"/>
      <c r="V23" s="104">
        <f t="shared" si="5"/>
        <v>-23.000000000000398</v>
      </c>
      <c r="W23" s="104"/>
      <c r="X23" t="str">
        <f t="shared" ref="X23:Y74" si="8">IF(U23&lt;&gt;"",IF(U23&lt;0,1+X22,0),"")</f>
        <v/>
      </c>
      <c r="Y23">
        <f t="shared" si="2"/>
        <v>2</v>
      </c>
      <c r="Z23" s="35">
        <f t="shared" si="6"/>
        <v>594936.98036915751</v>
      </c>
      <c r="AA23" s="36">
        <f t="shared" si="7"/>
        <v>3.3247390348468242E-2</v>
      </c>
    </row>
    <row r="24" spans="2:27">
      <c r="B24" s="56">
        <v>16</v>
      </c>
      <c r="C24" s="101">
        <f t="shared" si="0"/>
        <v>557902.17199958221</v>
      </c>
      <c r="D24" s="101"/>
      <c r="E24" s="56"/>
      <c r="F24" s="57">
        <v>43611</v>
      </c>
      <c r="G24" s="58">
        <v>0.125</v>
      </c>
      <c r="H24" s="56" t="s">
        <v>3</v>
      </c>
      <c r="I24" s="102">
        <v>83.29</v>
      </c>
      <c r="J24" s="102"/>
      <c r="K24" s="56">
        <v>23</v>
      </c>
      <c r="L24" s="105">
        <f t="shared" si="4"/>
        <v>16737.065159987465</v>
      </c>
      <c r="M24" s="106"/>
      <c r="N24" s="59">
        <f>IF(K24="","",(L24/K24)/LOOKUP(RIGHT($D$2,3),定数!$A$6:$A$13,定数!$B$6:$B$13))</f>
        <v>7.2769848521684626</v>
      </c>
      <c r="O24" s="56"/>
      <c r="P24" s="57">
        <v>43611</v>
      </c>
      <c r="Q24" s="58">
        <v>0.20833333333333334</v>
      </c>
      <c r="R24" s="102">
        <v>82.91</v>
      </c>
      <c r="S24" s="102"/>
      <c r="T24" s="103">
        <f>IF(R24="","",V24*N24*LOOKUP(RIGHT($D$2,3),定数!$A$6:$A$13,定数!$B$6:$B$13))</f>
        <v>27652.542438240864</v>
      </c>
      <c r="U24" s="103"/>
      <c r="V24" s="104">
        <f t="shared" si="5"/>
        <v>38.000000000000966</v>
      </c>
      <c r="W24" s="104"/>
      <c r="X24" t="str">
        <f t="shared" si="8"/>
        <v/>
      </c>
      <c r="Y24">
        <f t="shared" si="2"/>
        <v>0</v>
      </c>
      <c r="Z24" s="35">
        <f t="shared" si="6"/>
        <v>594936.98036915751</v>
      </c>
      <c r="AA24" s="36">
        <f t="shared" si="7"/>
        <v>6.2249968638014797E-2</v>
      </c>
    </row>
    <row r="25" spans="2:27">
      <c r="B25" s="56">
        <v>17</v>
      </c>
      <c r="C25" s="101">
        <f t="shared" si="0"/>
        <v>585554.71443782304</v>
      </c>
      <c r="D25" s="101"/>
      <c r="E25" s="56"/>
      <c r="F25" s="57">
        <v>43621</v>
      </c>
      <c r="G25" s="58">
        <v>0.83333333333333337</v>
      </c>
      <c r="H25" s="56" t="s">
        <v>4</v>
      </c>
      <c r="I25" s="102">
        <v>82.72</v>
      </c>
      <c r="J25" s="102"/>
      <c r="K25" s="56">
        <v>15</v>
      </c>
      <c r="L25" s="105">
        <f t="shared" si="4"/>
        <v>17566.64143313469</v>
      </c>
      <c r="M25" s="106"/>
      <c r="N25" s="59">
        <f>IF(K25="","",(L25/K25)/LOOKUP(RIGHT($D$2,3),定数!$A$6:$A$13,定数!$B$6:$B$13))</f>
        <v>11.71109428875646</v>
      </c>
      <c r="O25" s="56"/>
      <c r="P25" s="57">
        <v>43622</v>
      </c>
      <c r="Q25" s="58">
        <v>0.125</v>
      </c>
      <c r="R25" s="102">
        <v>82.57</v>
      </c>
      <c r="S25" s="102"/>
      <c r="T25" s="103">
        <f>IF(R25="","",V25*N25*LOOKUP(RIGHT($D$2,3),定数!$A$6:$A$13,定数!$B$6:$B$13))</f>
        <v>-17566.641433135355</v>
      </c>
      <c r="U25" s="103"/>
      <c r="V25" s="104">
        <f t="shared" si="5"/>
        <v>-15.000000000000568</v>
      </c>
      <c r="W25" s="104"/>
      <c r="X25" t="str">
        <f t="shared" si="8"/>
        <v/>
      </c>
      <c r="Y25">
        <f t="shared" si="2"/>
        <v>1</v>
      </c>
      <c r="Z25" s="35">
        <f t="shared" si="6"/>
        <v>594936.98036915751</v>
      </c>
      <c r="AA25" s="36">
        <f t="shared" si="7"/>
        <v>1.5770184474854454E-2</v>
      </c>
    </row>
    <row r="26" spans="2:27">
      <c r="B26" s="56">
        <v>18</v>
      </c>
      <c r="C26" s="101">
        <f t="shared" si="0"/>
        <v>567988.07300468767</v>
      </c>
      <c r="D26" s="101"/>
      <c r="E26" s="56"/>
      <c r="F26" s="57">
        <v>43623</v>
      </c>
      <c r="G26" s="58">
        <v>0.875</v>
      </c>
      <c r="H26" s="56" t="s">
        <v>4</v>
      </c>
      <c r="I26" s="102">
        <v>82.79</v>
      </c>
      <c r="J26" s="102"/>
      <c r="K26" s="56">
        <v>24</v>
      </c>
      <c r="L26" s="105">
        <f t="shared" si="4"/>
        <v>17039.642190140628</v>
      </c>
      <c r="M26" s="106"/>
      <c r="N26" s="59">
        <f>IF(K26="","",(L26/K26)/LOOKUP(RIGHT($D$2,3),定数!$A$6:$A$13,定数!$B$6:$B$13))</f>
        <v>7.0998509125585949</v>
      </c>
      <c r="O26" s="56"/>
      <c r="P26" s="57">
        <v>43625</v>
      </c>
      <c r="Q26" s="58">
        <v>0.41666666666666669</v>
      </c>
      <c r="R26" s="102">
        <v>83.27</v>
      </c>
      <c r="S26" s="102"/>
      <c r="T26" s="103">
        <f>IF(R26="","",V26*N26*LOOKUP(RIGHT($D$2,3),定数!$A$6:$A$13,定数!$B$6:$B$13))</f>
        <v>34079.284380280529</v>
      </c>
      <c r="U26" s="103"/>
      <c r="V26" s="104">
        <f t="shared" si="5"/>
        <v>47.999999999998977</v>
      </c>
      <c r="W26" s="104"/>
      <c r="X26" t="str">
        <f t="shared" si="8"/>
        <v/>
      </c>
      <c r="Y26">
        <f t="shared" si="2"/>
        <v>0</v>
      </c>
      <c r="Z26" s="35">
        <f t="shared" si="6"/>
        <v>594936.98036915751</v>
      </c>
      <c r="AA26" s="36">
        <f t="shared" si="7"/>
        <v>4.5297078940609969E-2</v>
      </c>
    </row>
    <row r="27" spans="2:27">
      <c r="B27" s="56">
        <v>19</v>
      </c>
      <c r="C27" s="101">
        <f t="shared" si="0"/>
        <v>602067.3573849682</v>
      </c>
      <c r="D27" s="101"/>
      <c r="E27" s="56"/>
      <c r="F27" s="57">
        <v>43625</v>
      </c>
      <c r="G27" s="58">
        <v>0.625</v>
      </c>
      <c r="H27" s="56" t="s">
        <v>4</v>
      </c>
      <c r="I27" s="102">
        <v>83.21</v>
      </c>
      <c r="J27" s="102"/>
      <c r="K27" s="56">
        <v>10</v>
      </c>
      <c r="L27" s="105">
        <f t="shared" si="4"/>
        <v>18062.020721549045</v>
      </c>
      <c r="M27" s="106"/>
      <c r="N27" s="59">
        <f>IF(K27="","",(L27/K27)/LOOKUP(RIGHT($D$2,3),定数!$A$6:$A$13,定数!$B$6:$B$13))</f>
        <v>18.062020721549047</v>
      </c>
      <c r="O27" s="56"/>
      <c r="P27" s="57">
        <v>43625</v>
      </c>
      <c r="Q27" s="58">
        <v>0.70833333333333337</v>
      </c>
      <c r="R27" s="102">
        <v>83.37</v>
      </c>
      <c r="S27" s="102"/>
      <c r="T27" s="103">
        <f>IF(R27="","",V27*N27*LOOKUP(RIGHT($D$2,3),定数!$A$6:$A$13,定数!$B$6:$B$13))</f>
        <v>28899.233154480426</v>
      </c>
      <c r="U27" s="103"/>
      <c r="V27" s="104">
        <f t="shared" si="5"/>
        <v>16.00000000000108</v>
      </c>
      <c r="W27" s="104"/>
      <c r="X27" t="str">
        <f t="shared" si="8"/>
        <v/>
      </c>
      <c r="Y27">
        <f t="shared" si="2"/>
        <v>0</v>
      </c>
      <c r="Z27" s="35">
        <f t="shared" si="6"/>
        <v>602067.3573849682</v>
      </c>
      <c r="AA27" s="36">
        <f t="shared" si="7"/>
        <v>0</v>
      </c>
    </row>
    <row r="28" spans="2:27">
      <c r="B28" s="56">
        <v>20</v>
      </c>
      <c r="C28" s="101">
        <f t="shared" si="0"/>
        <v>630966.59053944866</v>
      </c>
      <c r="D28" s="101"/>
      <c r="E28" s="56"/>
      <c r="F28" s="57">
        <v>43628</v>
      </c>
      <c r="G28" s="58">
        <v>0.25</v>
      </c>
      <c r="H28" s="56" t="s">
        <v>3</v>
      </c>
      <c r="I28" s="102">
        <v>82.93</v>
      </c>
      <c r="J28" s="102"/>
      <c r="K28" s="56">
        <v>18</v>
      </c>
      <c r="L28" s="105">
        <f t="shared" si="4"/>
        <v>18928.997716183458</v>
      </c>
      <c r="M28" s="106"/>
      <c r="N28" s="59">
        <f>IF(K28="","",(L28/K28)/LOOKUP(RIGHT($D$2,3),定数!$A$6:$A$13,定数!$B$6:$B$13))</f>
        <v>10.516109842324143</v>
      </c>
      <c r="O28" s="56"/>
      <c r="P28" s="57">
        <v>43628</v>
      </c>
      <c r="Q28" s="58">
        <v>0.79166666666666663</v>
      </c>
      <c r="R28" s="102">
        <v>82.62</v>
      </c>
      <c r="S28" s="102"/>
      <c r="T28" s="103">
        <f>IF(R28="","",V28*N28*LOOKUP(RIGHT($D$2,3),定数!$A$6:$A$13,定数!$B$6:$B$13))</f>
        <v>32599.940511205084</v>
      </c>
      <c r="U28" s="103"/>
      <c r="V28" s="104">
        <f t="shared" si="5"/>
        <v>31.000000000000227</v>
      </c>
      <c r="W28" s="104"/>
      <c r="X28" t="str">
        <f t="shared" si="8"/>
        <v/>
      </c>
      <c r="Y28">
        <f t="shared" si="2"/>
        <v>0</v>
      </c>
      <c r="Z28" s="35">
        <f t="shared" si="6"/>
        <v>630966.59053944866</v>
      </c>
      <c r="AA28" s="36">
        <f t="shared" si="7"/>
        <v>0</v>
      </c>
    </row>
    <row r="29" spans="2:27">
      <c r="B29" s="28">
        <v>21</v>
      </c>
      <c r="C29" s="107">
        <f t="shared" si="0"/>
        <v>663566.53105065378</v>
      </c>
      <c r="D29" s="107"/>
      <c r="E29" s="28"/>
      <c r="F29" s="8">
        <v>43628</v>
      </c>
      <c r="G29" s="55">
        <v>0.45833333333333331</v>
      </c>
      <c r="H29" s="30" t="s">
        <v>4</v>
      </c>
      <c r="I29" s="108">
        <v>84.54</v>
      </c>
      <c r="J29" s="108"/>
      <c r="K29" s="28">
        <v>23</v>
      </c>
      <c r="L29" s="109">
        <f t="shared" si="4"/>
        <v>19906.995931519614</v>
      </c>
      <c r="M29" s="110"/>
      <c r="N29" s="6">
        <f>IF(K29="","",(L29/K29)/LOOKUP(RIGHT($D$2,3),定数!$A$6:$A$13,定数!$B$6:$B$13))</f>
        <v>8.6552156223998313</v>
      </c>
      <c r="O29" s="28"/>
      <c r="P29" s="8">
        <v>43632</v>
      </c>
      <c r="Q29" s="55">
        <v>0.75</v>
      </c>
      <c r="R29" s="108">
        <v>84.31</v>
      </c>
      <c r="S29" s="108"/>
      <c r="T29" s="111">
        <f>IF(R29="","",V29*N29*LOOKUP(RIGHT($D$2,3),定数!$A$6:$A$13,定数!$B$6:$B$13))</f>
        <v>-19906.995931519956</v>
      </c>
      <c r="U29" s="111"/>
      <c r="V29" s="112">
        <f t="shared" si="5"/>
        <v>-23.000000000000398</v>
      </c>
      <c r="W29" s="112"/>
      <c r="X29" t="str">
        <f t="shared" si="8"/>
        <v/>
      </c>
      <c r="Y29">
        <f t="shared" si="2"/>
        <v>1</v>
      </c>
      <c r="Z29" s="35">
        <f t="shared" si="6"/>
        <v>663566.53105065378</v>
      </c>
      <c r="AA29" s="36">
        <f t="shared" si="7"/>
        <v>0</v>
      </c>
    </row>
    <row r="30" spans="2:27">
      <c r="B30" s="28">
        <v>22</v>
      </c>
      <c r="C30" s="107">
        <f t="shared" si="0"/>
        <v>643659.53511913377</v>
      </c>
      <c r="D30" s="107"/>
      <c r="E30" s="28"/>
      <c r="F30" s="8">
        <v>43636</v>
      </c>
      <c r="G30" s="55">
        <v>0.375</v>
      </c>
      <c r="H30" s="30" t="s">
        <v>4</v>
      </c>
      <c r="I30" s="108">
        <v>84.93</v>
      </c>
      <c r="J30" s="108"/>
      <c r="K30" s="28">
        <v>17</v>
      </c>
      <c r="L30" s="109">
        <f t="shared" si="4"/>
        <v>19309.786053574011</v>
      </c>
      <c r="M30" s="110"/>
      <c r="N30" s="6">
        <f>IF(K30="","",(L30/K30)/LOOKUP(RIGHT($D$2,3),定数!$A$6:$A$13,定数!$B$6:$B$13))</f>
        <v>11.358697678572948</v>
      </c>
      <c r="O30" s="28"/>
      <c r="P30" s="8">
        <v>43636</v>
      </c>
      <c r="Q30" s="55">
        <v>0.58333333333333337</v>
      </c>
      <c r="R30" s="108">
        <v>84.76</v>
      </c>
      <c r="S30" s="108"/>
      <c r="T30" s="111">
        <f>IF(R30="","",V30*N30*LOOKUP(RIGHT($D$2,3),定数!$A$6:$A$13,定数!$B$6:$B$13))</f>
        <v>-19309.786053574207</v>
      </c>
      <c r="U30" s="111"/>
      <c r="V30" s="112">
        <f t="shared" si="5"/>
        <v>-17.000000000000171</v>
      </c>
      <c r="W30" s="112"/>
      <c r="X30" t="str">
        <f t="shared" si="8"/>
        <v/>
      </c>
      <c r="Y30">
        <f t="shared" si="2"/>
        <v>2</v>
      </c>
      <c r="Z30" s="35">
        <f t="shared" si="6"/>
        <v>663566.53105065378</v>
      </c>
      <c r="AA30" s="36">
        <f t="shared" si="7"/>
        <v>3.0000000000000582E-2</v>
      </c>
    </row>
    <row r="31" spans="2:27">
      <c r="B31" s="28">
        <v>23</v>
      </c>
      <c r="C31" s="107">
        <f t="shared" si="0"/>
        <v>624349.74906555959</v>
      </c>
      <c r="D31" s="107"/>
      <c r="E31" s="28"/>
      <c r="F31" s="8">
        <v>43637</v>
      </c>
      <c r="G31" s="55">
        <v>0.25</v>
      </c>
      <c r="H31" s="30" t="s">
        <v>3</v>
      </c>
      <c r="I31" s="108">
        <v>84.23</v>
      </c>
      <c r="J31" s="108"/>
      <c r="K31" s="28">
        <v>21</v>
      </c>
      <c r="L31" s="109">
        <f t="shared" si="4"/>
        <v>18730.492471966787</v>
      </c>
      <c r="M31" s="110"/>
      <c r="N31" s="6">
        <f>IF(K31="","",(L31/K31)/LOOKUP(RIGHT($D$2,3),定数!$A$6:$A$13,定数!$B$6:$B$13))</f>
        <v>8.9192821295079945</v>
      </c>
      <c r="O31" s="28"/>
      <c r="P31" s="8">
        <v>43637</v>
      </c>
      <c r="Q31" s="55">
        <v>0.41666666666666669</v>
      </c>
      <c r="R31" s="108">
        <v>83.88</v>
      </c>
      <c r="S31" s="108"/>
      <c r="T31" s="111">
        <f>IF(R31="","",V31*N31*LOOKUP(RIGHT($D$2,3),定数!$A$6:$A$13,定数!$B$6:$B$13))</f>
        <v>31217.48745327874</v>
      </c>
      <c r="U31" s="111"/>
      <c r="V31" s="112">
        <f t="shared" si="5"/>
        <v>35.000000000000853</v>
      </c>
      <c r="W31" s="112"/>
      <c r="X31" t="str">
        <f t="shared" si="8"/>
        <v/>
      </c>
      <c r="Y31">
        <f t="shared" si="2"/>
        <v>0</v>
      </c>
      <c r="Z31" s="35">
        <f t="shared" si="6"/>
        <v>663566.53105065378</v>
      </c>
      <c r="AA31" s="36">
        <f t="shared" si="7"/>
        <v>5.9100000000000819E-2</v>
      </c>
    </row>
    <row r="32" spans="2:27">
      <c r="B32" s="28">
        <v>24</v>
      </c>
      <c r="C32" s="107">
        <f t="shared" si="0"/>
        <v>655567.23651883833</v>
      </c>
      <c r="D32" s="107"/>
      <c r="E32" s="28"/>
      <c r="F32" s="8">
        <v>43638</v>
      </c>
      <c r="G32" s="55">
        <v>0.41666666666666669</v>
      </c>
      <c r="H32" s="31" t="s">
        <v>3</v>
      </c>
      <c r="I32" s="108">
        <v>83.86</v>
      </c>
      <c r="J32" s="108"/>
      <c r="K32" s="28">
        <v>15</v>
      </c>
      <c r="L32" s="109">
        <f t="shared" si="4"/>
        <v>19667.017095565148</v>
      </c>
      <c r="M32" s="110"/>
      <c r="N32" s="6">
        <f>IF(K32="","",(L32/K32)/LOOKUP(RIGHT($D$2,3),定数!$A$6:$A$13,定数!$B$6:$B$13))</f>
        <v>13.111344730376766</v>
      </c>
      <c r="O32" s="28"/>
      <c r="P32" s="8">
        <v>43638</v>
      </c>
      <c r="Q32" s="55">
        <v>0.54166666666666663</v>
      </c>
      <c r="R32" s="108">
        <v>84.01</v>
      </c>
      <c r="S32" s="108"/>
      <c r="T32" s="111">
        <f>IF(R32="","",V32*N32*LOOKUP(RIGHT($D$2,3),定数!$A$6:$A$13,定数!$B$6:$B$13))</f>
        <v>-19667.017095565894</v>
      </c>
      <c r="U32" s="111"/>
      <c r="V32" s="112">
        <f t="shared" si="5"/>
        <v>-15.000000000000568</v>
      </c>
      <c r="W32" s="112"/>
      <c r="X32" t="str">
        <f t="shared" si="8"/>
        <v/>
      </c>
      <c r="Y32">
        <f t="shared" si="2"/>
        <v>1</v>
      </c>
      <c r="Z32" s="35">
        <f t="shared" si="6"/>
        <v>663566.53105065378</v>
      </c>
      <c r="AA32" s="36">
        <f t="shared" si="7"/>
        <v>1.2054999999999705E-2</v>
      </c>
    </row>
    <row r="33" spans="2:27">
      <c r="B33" s="28">
        <v>25</v>
      </c>
      <c r="C33" s="107">
        <f t="shared" si="0"/>
        <v>635900.21942327241</v>
      </c>
      <c r="D33" s="107"/>
      <c r="E33" s="28"/>
      <c r="F33" s="8">
        <v>43639</v>
      </c>
      <c r="G33" s="55">
        <v>0.625</v>
      </c>
      <c r="H33" s="31" t="s">
        <v>4</v>
      </c>
      <c r="I33" s="108">
        <v>84.22</v>
      </c>
      <c r="J33" s="108"/>
      <c r="K33" s="28">
        <v>13</v>
      </c>
      <c r="L33" s="109">
        <f t="shared" si="4"/>
        <v>19077.00658269817</v>
      </c>
      <c r="M33" s="110"/>
      <c r="N33" s="6">
        <f>IF(K33="","",(L33/K33)/LOOKUP(RIGHT($D$2,3),定数!$A$6:$A$13,定数!$B$6:$B$13))</f>
        <v>14.674620448229362</v>
      </c>
      <c r="O33" s="28"/>
      <c r="P33" s="8">
        <v>43642</v>
      </c>
      <c r="Q33" s="55">
        <v>0</v>
      </c>
      <c r="R33" s="108">
        <v>84.09</v>
      </c>
      <c r="S33" s="108"/>
      <c r="T33" s="111">
        <f>IF(R33="","",V33*N33*LOOKUP(RIGHT($D$2,3),定数!$A$6:$A$13,定数!$B$6:$B$13))</f>
        <v>-19077.006582697504</v>
      </c>
      <c r="U33" s="111"/>
      <c r="V33" s="112">
        <f t="shared" si="5"/>
        <v>-12.999999999999545</v>
      </c>
      <c r="W33" s="112"/>
      <c r="X33" t="str">
        <f t="shared" si="8"/>
        <v/>
      </c>
      <c r="Y33">
        <f t="shared" si="2"/>
        <v>2</v>
      </c>
      <c r="Z33" s="35">
        <f t="shared" si="6"/>
        <v>663566.53105065378</v>
      </c>
      <c r="AA33" s="36">
        <f t="shared" si="7"/>
        <v>4.1693350000000851E-2</v>
      </c>
    </row>
    <row r="34" spans="2:27">
      <c r="B34" s="28">
        <v>26</v>
      </c>
      <c r="C34" s="107">
        <f t="shared" si="0"/>
        <v>616823.21284057491</v>
      </c>
      <c r="D34" s="107"/>
      <c r="E34" s="28"/>
      <c r="F34" s="8">
        <v>43643</v>
      </c>
      <c r="G34" s="55">
        <v>0.75</v>
      </c>
      <c r="H34" s="31" t="s">
        <v>4</v>
      </c>
      <c r="I34" s="108">
        <v>85.21</v>
      </c>
      <c r="J34" s="108"/>
      <c r="K34" s="28">
        <v>36</v>
      </c>
      <c r="L34" s="109">
        <f t="shared" si="4"/>
        <v>18504.696385217245</v>
      </c>
      <c r="M34" s="110"/>
      <c r="N34" s="6">
        <f>IF(K34="","",(L34/K34)/LOOKUP(RIGHT($D$2,3),定数!$A$6:$A$13,定数!$B$6:$B$13))</f>
        <v>5.1401934403381233</v>
      </c>
      <c r="O34" s="28"/>
      <c r="P34" s="8">
        <v>43644</v>
      </c>
      <c r="Q34" s="55">
        <v>0.875</v>
      </c>
      <c r="R34" s="108">
        <v>85.83</v>
      </c>
      <c r="S34" s="108"/>
      <c r="T34" s="111">
        <f>IF(R34="","",V34*N34*LOOKUP(RIGHT($D$2,3),定数!$A$6:$A$13,定数!$B$6:$B$13))</f>
        <v>31869.199330096599</v>
      </c>
      <c r="U34" s="111"/>
      <c r="V34" s="112">
        <f t="shared" si="5"/>
        <v>62.000000000000455</v>
      </c>
      <c r="W34" s="112"/>
      <c r="X34" t="str">
        <f t="shared" si="8"/>
        <v/>
      </c>
      <c r="Y34">
        <f t="shared" si="2"/>
        <v>0</v>
      </c>
      <c r="Z34" s="35">
        <f t="shared" si="6"/>
        <v>663566.53105065378</v>
      </c>
      <c r="AA34" s="36">
        <f t="shared" si="7"/>
        <v>7.044254949999984E-2</v>
      </c>
    </row>
    <row r="35" spans="2:27">
      <c r="B35" s="28">
        <v>27</v>
      </c>
      <c r="C35" s="107">
        <f t="shared" si="0"/>
        <v>648692.41217067151</v>
      </c>
      <c r="D35" s="107"/>
      <c r="E35" s="28"/>
      <c r="F35" s="8">
        <v>43645</v>
      </c>
      <c r="G35" s="55">
        <v>0.375</v>
      </c>
      <c r="H35" s="31" t="s">
        <v>4</v>
      </c>
      <c r="I35" s="108">
        <v>86</v>
      </c>
      <c r="J35" s="108"/>
      <c r="K35" s="28">
        <v>26</v>
      </c>
      <c r="L35" s="109">
        <f t="shared" si="4"/>
        <v>19460.772365120145</v>
      </c>
      <c r="M35" s="110"/>
      <c r="N35" s="6">
        <f>IF(K35="","",(L35/K35)/LOOKUP(RIGHT($D$2,3),定数!$A$6:$A$13,定数!$B$6:$B$13))</f>
        <v>7.4849124481231328</v>
      </c>
      <c r="O35" s="28"/>
      <c r="P35" s="8">
        <v>43645</v>
      </c>
      <c r="Q35" s="55">
        <v>0.58333333333333337</v>
      </c>
      <c r="R35" s="108">
        <v>86.48</v>
      </c>
      <c r="S35" s="108"/>
      <c r="T35" s="111">
        <f>IF(R35="","",V35*N35*LOOKUP(RIGHT($D$2,3),定数!$A$6:$A$13,定数!$B$6:$B$13))</f>
        <v>35927.579750991332</v>
      </c>
      <c r="U35" s="111"/>
      <c r="V35" s="112">
        <f t="shared" si="5"/>
        <v>48.000000000000398</v>
      </c>
      <c r="W35" s="112"/>
      <c r="X35" t="str">
        <f t="shared" si="8"/>
        <v/>
      </c>
      <c r="Y35">
        <f t="shared" si="2"/>
        <v>0</v>
      </c>
      <c r="Z35" s="35">
        <f t="shared" si="6"/>
        <v>663566.53105065378</v>
      </c>
      <c r="AA35" s="36">
        <f t="shared" si="7"/>
        <v>2.2415414557499513E-2</v>
      </c>
    </row>
    <row r="36" spans="2:27">
      <c r="B36" s="28">
        <v>28</v>
      </c>
      <c r="C36" s="107">
        <f t="shared" si="0"/>
        <v>684619.99192166282</v>
      </c>
      <c r="D36" s="107"/>
      <c r="E36" s="28"/>
      <c r="F36" s="8">
        <v>43649</v>
      </c>
      <c r="G36" s="55">
        <v>0.41666666666666669</v>
      </c>
      <c r="H36" s="31" t="s">
        <v>4</v>
      </c>
      <c r="I36" s="108">
        <v>86.4</v>
      </c>
      <c r="J36" s="108"/>
      <c r="K36" s="28">
        <v>14</v>
      </c>
      <c r="L36" s="109">
        <f t="shared" si="4"/>
        <v>20538.599757649885</v>
      </c>
      <c r="M36" s="110"/>
      <c r="N36" s="6">
        <f>IF(K36="","",(L36/K36)/LOOKUP(RIGHT($D$2,3),定数!$A$6:$A$13,定数!$B$6:$B$13))</f>
        <v>14.670428398321347</v>
      </c>
      <c r="O36" s="28"/>
      <c r="P36" s="8">
        <v>43649</v>
      </c>
      <c r="Q36" s="55">
        <v>0.70833333333333337</v>
      </c>
      <c r="R36" s="108">
        <v>86.63</v>
      </c>
      <c r="S36" s="108"/>
      <c r="T36" s="111">
        <f>IF(R36="","",V36*N36*LOOKUP(RIGHT($D$2,3),定数!$A$6:$A$13,定数!$B$6:$B$13))</f>
        <v>33741.985316137594</v>
      </c>
      <c r="U36" s="111"/>
      <c r="V36" s="112">
        <f t="shared" si="5"/>
        <v>22.999999999998977</v>
      </c>
      <c r="W36" s="112"/>
      <c r="X36" t="str">
        <f t="shared" si="8"/>
        <v/>
      </c>
      <c r="Y36">
        <f t="shared" si="2"/>
        <v>0</v>
      </c>
      <c r="Z36" s="35">
        <f t="shared" si="6"/>
        <v>684619.99192166282</v>
      </c>
      <c r="AA36" s="36">
        <f t="shared" si="7"/>
        <v>0</v>
      </c>
    </row>
    <row r="37" spans="2:27">
      <c r="B37" s="28">
        <v>29</v>
      </c>
      <c r="C37" s="107">
        <f t="shared" si="0"/>
        <v>718361.97723780037</v>
      </c>
      <c r="D37" s="107"/>
      <c r="E37" s="28"/>
      <c r="F37" s="8">
        <v>43657</v>
      </c>
      <c r="G37" s="55">
        <v>0.25</v>
      </c>
      <c r="H37" s="28" t="s">
        <v>4</v>
      </c>
      <c r="I37" s="108">
        <v>86.93</v>
      </c>
      <c r="J37" s="108"/>
      <c r="K37" s="28">
        <v>18</v>
      </c>
      <c r="L37" s="109">
        <f t="shared" si="4"/>
        <v>21550.859317134011</v>
      </c>
      <c r="M37" s="110"/>
      <c r="N37" s="6">
        <f>IF(K37="","",(L37/K37)/LOOKUP(RIGHT($D$2,3),定数!$A$6:$A$13,定数!$B$6:$B$13))</f>
        <v>11.972699620630005</v>
      </c>
      <c r="O37" s="28"/>
      <c r="P37" s="8">
        <v>43657</v>
      </c>
      <c r="Q37" s="55">
        <v>0.375</v>
      </c>
      <c r="R37" s="108">
        <v>87.23</v>
      </c>
      <c r="S37" s="108"/>
      <c r="T37" s="111">
        <f>IF(R37="","",V37*N37*LOOKUP(RIGHT($D$2,3),定数!$A$6:$A$13,定数!$B$6:$B$13))</f>
        <v>35918.098861889674</v>
      </c>
      <c r="U37" s="111"/>
      <c r="V37" s="112">
        <f t="shared" si="5"/>
        <v>29.999999999999716</v>
      </c>
      <c r="W37" s="112"/>
      <c r="X37" t="str">
        <f t="shared" si="8"/>
        <v/>
      </c>
      <c r="Y37">
        <f t="shared" si="2"/>
        <v>0</v>
      </c>
      <c r="Z37" s="35">
        <f t="shared" si="6"/>
        <v>718361.97723780037</v>
      </c>
      <c r="AA37" s="36">
        <f t="shared" si="7"/>
        <v>0</v>
      </c>
    </row>
    <row r="38" spans="2:27">
      <c r="B38" s="28">
        <v>30</v>
      </c>
      <c r="C38" s="107">
        <f t="shared" si="0"/>
        <v>754280.07609969005</v>
      </c>
      <c r="D38" s="107"/>
      <c r="E38" s="28"/>
      <c r="F38" s="8">
        <v>43667</v>
      </c>
      <c r="G38" s="55">
        <v>0.625</v>
      </c>
      <c r="H38" s="28" t="s">
        <v>3</v>
      </c>
      <c r="I38" s="108">
        <v>88.22</v>
      </c>
      <c r="J38" s="108"/>
      <c r="K38" s="28">
        <v>36</v>
      </c>
      <c r="L38" s="109">
        <f t="shared" si="4"/>
        <v>22628.402282990701</v>
      </c>
      <c r="M38" s="110"/>
      <c r="N38" s="6">
        <f>IF(K38="","",(L38/K38)/LOOKUP(RIGHT($D$2,3),定数!$A$6:$A$13,定数!$B$6:$B$13))</f>
        <v>6.2856673008307506</v>
      </c>
      <c r="O38" s="28"/>
      <c r="P38" s="8">
        <v>43671</v>
      </c>
      <c r="Q38" s="55">
        <v>0.58333333333333337</v>
      </c>
      <c r="R38" s="108">
        <v>88.58</v>
      </c>
      <c r="S38" s="108"/>
      <c r="T38" s="111">
        <f>IF(R38="","",V38*N38*LOOKUP(RIGHT($D$2,3),定数!$A$6:$A$13,定数!$B$6:$B$13))</f>
        <v>-22628.402282990664</v>
      </c>
      <c r="U38" s="111"/>
      <c r="V38" s="112">
        <f t="shared" si="5"/>
        <v>-35.999999999999943</v>
      </c>
      <c r="W38" s="112"/>
      <c r="X38" t="str">
        <f t="shared" si="8"/>
        <v/>
      </c>
      <c r="Y38">
        <f t="shared" si="2"/>
        <v>1</v>
      </c>
      <c r="Z38" s="35">
        <f t="shared" si="6"/>
        <v>754280.07609969005</v>
      </c>
      <c r="AA38" s="36">
        <f t="shared" si="7"/>
        <v>0</v>
      </c>
    </row>
    <row r="39" spans="2:27">
      <c r="B39" s="28">
        <v>31</v>
      </c>
      <c r="C39" s="107">
        <f t="shared" si="0"/>
        <v>731651.67381669942</v>
      </c>
      <c r="D39" s="107"/>
      <c r="E39" s="28"/>
      <c r="F39" s="8">
        <v>43674</v>
      </c>
      <c r="G39" s="55">
        <v>0.125</v>
      </c>
      <c r="H39" s="28" t="s">
        <v>3</v>
      </c>
      <c r="I39" s="108">
        <v>88.54</v>
      </c>
      <c r="J39" s="108"/>
      <c r="K39" s="28">
        <v>16</v>
      </c>
      <c r="L39" s="109">
        <f t="shared" si="4"/>
        <v>21949.550214500981</v>
      </c>
      <c r="M39" s="110"/>
      <c r="N39" s="6">
        <f>IF(K39="","",(L39/K39)/LOOKUP(RIGHT($D$2,3),定数!$A$6:$A$13,定数!$B$6:$B$13))</f>
        <v>13.718468884063114</v>
      </c>
      <c r="O39" s="28"/>
      <c r="P39" s="8">
        <v>43674</v>
      </c>
      <c r="Q39" s="55">
        <v>0.70833333333333337</v>
      </c>
      <c r="R39" s="108">
        <v>88.7</v>
      </c>
      <c r="S39" s="108"/>
      <c r="T39" s="111">
        <f>IF(R39="","",V39*N39*LOOKUP(RIGHT($D$2,3),定数!$A$6:$A$13,定数!$B$6:$B$13))</f>
        <v>-21949.550214500512</v>
      </c>
      <c r="U39" s="111"/>
      <c r="V39" s="112">
        <f t="shared" si="5"/>
        <v>-15.999999999999659</v>
      </c>
      <c r="W39" s="112"/>
      <c r="X39" t="str">
        <f t="shared" si="8"/>
        <v/>
      </c>
      <c r="Y39">
        <f t="shared" si="2"/>
        <v>2</v>
      </c>
      <c r="Z39" s="35">
        <f t="shared" si="6"/>
        <v>754280.07609969005</v>
      </c>
      <c r="AA39" s="36">
        <f t="shared" si="7"/>
        <v>2.9999999999999916E-2</v>
      </c>
    </row>
    <row r="40" spans="2:27">
      <c r="B40" s="28">
        <v>32</v>
      </c>
      <c r="C40" s="107">
        <f t="shared" si="0"/>
        <v>709702.1236021989</v>
      </c>
      <c r="D40" s="107"/>
      <c r="E40" s="28"/>
      <c r="F40" s="8">
        <v>43674</v>
      </c>
      <c r="G40" s="55">
        <v>0.91666666666666663</v>
      </c>
      <c r="H40" s="28" t="s">
        <v>3</v>
      </c>
      <c r="I40" s="108">
        <v>88.37</v>
      </c>
      <c r="J40" s="108"/>
      <c r="K40" s="28">
        <v>15</v>
      </c>
      <c r="L40" s="109">
        <f t="shared" si="4"/>
        <v>21291.063708065965</v>
      </c>
      <c r="M40" s="110"/>
      <c r="N40" s="6">
        <f>IF(K40="","",(L40/K40)/LOOKUP(RIGHT($D$2,3),定数!$A$6:$A$13,定数!$B$6:$B$13))</f>
        <v>14.194042472043977</v>
      </c>
      <c r="O40" s="28"/>
      <c r="P40" s="8">
        <v>43677</v>
      </c>
      <c r="Q40" s="55">
        <v>0.125</v>
      </c>
      <c r="R40" s="108">
        <v>88.14</v>
      </c>
      <c r="S40" s="108"/>
      <c r="T40" s="111">
        <f>IF(R40="","",V40*N40*LOOKUP(RIGHT($D$2,3),定数!$A$6:$A$13,定数!$B$6:$B$13))</f>
        <v>32646.297685701713</v>
      </c>
      <c r="U40" s="111"/>
      <c r="V40" s="112">
        <f t="shared" si="5"/>
        <v>23.000000000000398</v>
      </c>
      <c r="W40" s="112"/>
      <c r="X40" t="str">
        <f t="shared" si="8"/>
        <v/>
      </c>
      <c r="Y40">
        <f t="shared" si="2"/>
        <v>0</v>
      </c>
      <c r="Z40" s="35">
        <f t="shared" si="6"/>
        <v>754280.07609969005</v>
      </c>
      <c r="AA40" s="36">
        <f t="shared" si="7"/>
        <v>5.9099999999999264E-2</v>
      </c>
    </row>
    <row r="41" spans="2:27">
      <c r="B41" s="28">
        <v>33</v>
      </c>
      <c r="C41" s="107">
        <f t="shared" si="0"/>
        <v>742348.42128790065</v>
      </c>
      <c r="D41" s="107"/>
      <c r="E41" s="28"/>
      <c r="F41" s="8">
        <v>43677</v>
      </c>
      <c r="G41" s="55">
        <v>0.625</v>
      </c>
      <c r="H41" s="28" t="s">
        <v>3</v>
      </c>
      <c r="I41" s="108">
        <v>88.1</v>
      </c>
      <c r="J41" s="108"/>
      <c r="K41" s="28">
        <v>12</v>
      </c>
      <c r="L41" s="109">
        <f t="shared" si="4"/>
        <v>22270.45263863702</v>
      </c>
      <c r="M41" s="110"/>
      <c r="N41" s="6">
        <f>IF(K41="","",(L41/K41)/LOOKUP(RIGHT($D$2,3),定数!$A$6:$A$13,定数!$B$6:$B$13))</f>
        <v>18.558710532197516</v>
      </c>
      <c r="O41" s="28"/>
      <c r="P41" s="8">
        <v>43677</v>
      </c>
      <c r="Q41" s="55">
        <v>0.70833333333333337</v>
      </c>
      <c r="R41" s="108">
        <v>88.22</v>
      </c>
      <c r="S41" s="108"/>
      <c r="T41" s="111">
        <f>IF(R41="","",V41*N41*LOOKUP(RIGHT($D$2,3),定数!$A$6:$A$13,定数!$B$6:$B$13))</f>
        <v>-22270.452638637864</v>
      </c>
      <c r="U41" s="111"/>
      <c r="V41" s="112">
        <f t="shared" si="5"/>
        <v>-12.000000000000455</v>
      </c>
      <c r="W41" s="112"/>
      <c r="X41" t="str">
        <f t="shared" si="8"/>
        <v/>
      </c>
      <c r="Y41">
        <f t="shared" si="2"/>
        <v>1</v>
      </c>
      <c r="Z41" s="35">
        <f t="shared" si="6"/>
        <v>754280.07609969005</v>
      </c>
      <c r="AA41" s="36">
        <f t="shared" si="7"/>
        <v>1.5818599999998462E-2</v>
      </c>
    </row>
    <row r="42" spans="2:27">
      <c r="B42" s="28">
        <v>34</v>
      </c>
      <c r="C42" s="107">
        <f t="shared" si="0"/>
        <v>720077.9686492628</v>
      </c>
      <c r="D42" s="107"/>
      <c r="E42" s="28"/>
      <c r="F42" s="8">
        <v>43685</v>
      </c>
      <c r="G42" s="55">
        <v>0.83333333333333337</v>
      </c>
      <c r="H42" s="28" t="s">
        <v>3</v>
      </c>
      <c r="I42" s="108">
        <v>87.38</v>
      </c>
      <c r="J42" s="108"/>
      <c r="K42" s="28">
        <v>21</v>
      </c>
      <c r="L42" s="109">
        <f t="shared" si="4"/>
        <v>21602.339059477883</v>
      </c>
      <c r="M42" s="110"/>
      <c r="N42" s="6">
        <f>IF(K42="","",(L42/K42)/LOOKUP(RIGHT($D$2,3),定数!$A$6:$A$13,定数!$B$6:$B$13))</f>
        <v>10.286828123560896</v>
      </c>
      <c r="O42" s="28"/>
      <c r="P42" s="8">
        <v>43686</v>
      </c>
      <c r="Q42" s="55">
        <v>8.3333333333333329E-2</v>
      </c>
      <c r="R42" s="108">
        <v>86.98</v>
      </c>
      <c r="S42" s="108"/>
      <c r="T42" s="111">
        <f>IF(R42="","",V42*N42*LOOKUP(RIGHT($D$2,3),定数!$A$6:$A$13,定数!$B$6:$B$13))</f>
        <v>41147.312494242709</v>
      </c>
      <c r="U42" s="111"/>
      <c r="V42" s="112">
        <f t="shared" si="5"/>
        <v>39.999999999999147</v>
      </c>
      <c r="W42" s="112"/>
      <c r="X42" t="str">
        <f t="shared" si="8"/>
        <v/>
      </c>
      <c r="Y42">
        <f t="shared" si="2"/>
        <v>0</v>
      </c>
      <c r="Z42" s="35">
        <f t="shared" si="6"/>
        <v>754280.07609969005</v>
      </c>
      <c r="AA42" s="36">
        <f t="shared" si="7"/>
        <v>4.534404199999964E-2</v>
      </c>
    </row>
    <row r="43" spans="2:27">
      <c r="B43" s="28">
        <v>35</v>
      </c>
      <c r="C43" s="107">
        <f t="shared" si="0"/>
        <v>761225.28114350548</v>
      </c>
      <c r="D43" s="107"/>
      <c r="E43" s="28"/>
      <c r="F43" s="8">
        <v>43693</v>
      </c>
      <c r="G43" s="55">
        <v>0.70833333333333337</v>
      </c>
      <c r="H43" s="28" t="s">
        <v>4</v>
      </c>
      <c r="I43" s="108">
        <v>87.27</v>
      </c>
      <c r="J43" s="108"/>
      <c r="K43" s="28">
        <v>30</v>
      </c>
      <c r="L43" s="109">
        <f t="shared" si="4"/>
        <v>22836.758434305164</v>
      </c>
      <c r="M43" s="110"/>
      <c r="N43" s="6">
        <f>IF(K43="","",(L43/K43)/LOOKUP(RIGHT($D$2,3),定数!$A$6:$A$13,定数!$B$6:$B$13))</f>
        <v>7.6122528114350541</v>
      </c>
      <c r="O43" s="28"/>
      <c r="P43" s="8">
        <v>43694</v>
      </c>
      <c r="Q43" s="55">
        <v>0.16666666666666666</v>
      </c>
      <c r="R43" s="108">
        <v>86.97</v>
      </c>
      <c r="S43" s="108"/>
      <c r="T43" s="111">
        <f>IF(R43="","",V43*N43*LOOKUP(RIGHT($D$2,3),定数!$A$6:$A$13,定数!$B$6:$B$13))</f>
        <v>-22836.758434304946</v>
      </c>
      <c r="U43" s="111"/>
      <c r="V43" s="112">
        <f t="shared" si="5"/>
        <v>-29.999999999999716</v>
      </c>
      <c r="W43" s="112"/>
      <c r="X43" t="str">
        <f t="shared" si="8"/>
        <v/>
      </c>
      <c r="Y43">
        <f t="shared" si="2"/>
        <v>1</v>
      </c>
      <c r="Z43" s="35">
        <f t="shared" si="6"/>
        <v>761225.28114350548</v>
      </c>
      <c r="AA43" s="36">
        <f t="shared" si="7"/>
        <v>0</v>
      </c>
    </row>
    <row r="44" spans="2:27">
      <c r="B44" s="28">
        <v>36</v>
      </c>
      <c r="C44" s="107">
        <f t="shared" si="0"/>
        <v>738388.52270920051</v>
      </c>
      <c r="D44" s="107"/>
      <c r="E44" s="28"/>
      <c r="F44" s="8">
        <v>43700</v>
      </c>
      <c r="G44" s="55">
        <v>0.625</v>
      </c>
      <c r="H44" s="28" t="s">
        <v>3</v>
      </c>
      <c r="I44" s="108">
        <v>86.27</v>
      </c>
      <c r="J44" s="108"/>
      <c r="K44" s="28">
        <v>20</v>
      </c>
      <c r="L44" s="109">
        <f t="shared" si="4"/>
        <v>22151.655681276014</v>
      </c>
      <c r="M44" s="110"/>
      <c r="N44" s="6">
        <f>IF(K44="","",(L44/K44)/LOOKUP(RIGHT($D$2,3),定数!$A$6:$A$13,定数!$B$6:$B$13))</f>
        <v>11.075827840638008</v>
      </c>
      <c r="O44" s="28"/>
      <c r="P44" s="8">
        <v>43701</v>
      </c>
      <c r="Q44" s="55">
        <v>0.70833333333333337</v>
      </c>
      <c r="R44" s="108">
        <v>86.47</v>
      </c>
      <c r="S44" s="108"/>
      <c r="T44" s="111">
        <f>IF(R44="","",V44*N44*LOOKUP(RIGHT($D$2,3),定数!$A$6:$A$13,定数!$B$6:$B$13))</f>
        <v>-22151.65568127633</v>
      </c>
      <c r="U44" s="111"/>
      <c r="V44" s="112">
        <f t="shared" si="5"/>
        <v>-20.000000000000284</v>
      </c>
      <c r="W44" s="112"/>
      <c r="X44" t="str">
        <f t="shared" si="8"/>
        <v/>
      </c>
      <c r="Y44">
        <f t="shared" si="2"/>
        <v>2</v>
      </c>
      <c r="Z44" s="35">
        <f t="shared" si="6"/>
        <v>761225.28114350548</v>
      </c>
      <c r="AA44" s="36">
        <f t="shared" si="7"/>
        <v>2.9999999999999694E-2</v>
      </c>
    </row>
    <row r="45" spans="2:27">
      <c r="B45" s="28">
        <v>37</v>
      </c>
      <c r="C45" s="107">
        <f t="shared" si="0"/>
        <v>716236.86702792416</v>
      </c>
      <c r="D45" s="107"/>
      <c r="E45" s="28"/>
      <c r="F45" s="8">
        <v>43722</v>
      </c>
      <c r="G45" s="55">
        <v>0.91666666666666663</v>
      </c>
      <c r="H45" s="28" t="s">
        <v>3</v>
      </c>
      <c r="I45" s="108">
        <v>88.23</v>
      </c>
      <c r="J45" s="108"/>
      <c r="K45" s="28">
        <v>11</v>
      </c>
      <c r="L45" s="109">
        <f t="shared" si="4"/>
        <v>21487.106010837724</v>
      </c>
      <c r="M45" s="110"/>
      <c r="N45" s="6">
        <f>IF(K45="","",(L45/K45)/LOOKUP(RIGHT($D$2,3),定数!$A$6:$A$13,定数!$B$6:$B$13))</f>
        <v>19.533732737125202</v>
      </c>
      <c r="O45" s="28"/>
      <c r="P45" s="8">
        <v>43722</v>
      </c>
      <c r="Q45" s="55">
        <v>0.95833333333333337</v>
      </c>
      <c r="R45" s="108">
        <v>88.07</v>
      </c>
      <c r="S45" s="108"/>
      <c r="T45" s="111">
        <f>IF(R45="","",V45*N45*LOOKUP(RIGHT($D$2,3),定数!$A$6:$A$13,定数!$B$6:$B$13))</f>
        <v>31253.972379402432</v>
      </c>
      <c r="U45" s="111"/>
      <c r="V45" s="112">
        <f t="shared" si="5"/>
        <v>16.00000000000108</v>
      </c>
      <c r="W45" s="112"/>
      <c r="X45" t="str">
        <f t="shared" si="8"/>
        <v/>
      </c>
      <c r="Y45">
        <f t="shared" si="2"/>
        <v>0</v>
      </c>
      <c r="Z45" s="35">
        <f t="shared" si="6"/>
        <v>761225.28114350548</v>
      </c>
      <c r="AA45" s="36">
        <f t="shared" si="7"/>
        <v>5.9100000000000152E-2</v>
      </c>
    </row>
    <row r="46" spans="2:27">
      <c r="B46" s="28">
        <v>38</v>
      </c>
      <c r="C46" s="107">
        <f t="shared" si="0"/>
        <v>747490.83940732665</v>
      </c>
      <c r="D46" s="107"/>
      <c r="E46" s="28"/>
      <c r="F46" s="8">
        <v>43726</v>
      </c>
      <c r="G46" s="55">
        <v>0.125</v>
      </c>
      <c r="H46" s="28" t="s">
        <v>4</v>
      </c>
      <c r="I46" s="108">
        <v>88.96</v>
      </c>
      <c r="J46" s="108"/>
      <c r="K46" s="28">
        <v>21</v>
      </c>
      <c r="L46" s="109">
        <f t="shared" si="4"/>
        <v>22424.725182219798</v>
      </c>
      <c r="M46" s="110"/>
      <c r="N46" s="6">
        <f>IF(K46="","",(L46/K46)/LOOKUP(RIGHT($D$2,3),定数!$A$6:$A$13,定数!$B$6:$B$13))</f>
        <v>10.678440562961809</v>
      </c>
      <c r="O46" s="28"/>
      <c r="P46" s="8">
        <v>43726</v>
      </c>
      <c r="Q46" s="55">
        <v>0.20833333333333334</v>
      </c>
      <c r="R46" s="108">
        <v>89.33</v>
      </c>
      <c r="S46" s="108"/>
      <c r="T46" s="111">
        <f>IF(R46="","",V46*N46*LOOKUP(RIGHT($D$2,3),定数!$A$6:$A$13,定数!$B$6:$B$13))</f>
        <v>39510.230082959177</v>
      </c>
      <c r="U46" s="111"/>
      <c r="V46" s="112">
        <f t="shared" si="5"/>
        <v>37.000000000000455</v>
      </c>
      <c r="W46" s="112"/>
      <c r="X46" t="str">
        <f t="shared" si="8"/>
        <v/>
      </c>
      <c r="Y46">
        <f t="shared" si="2"/>
        <v>0</v>
      </c>
      <c r="Z46" s="35">
        <f t="shared" si="6"/>
        <v>761225.28114350548</v>
      </c>
      <c r="AA46" s="36">
        <f t="shared" si="7"/>
        <v>1.8042545454542758E-2</v>
      </c>
    </row>
    <row r="47" spans="2:27">
      <c r="B47" s="28">
        <v>39</v>
      </c>
      <c r="C47" s="107">
        <f t="shared" si="0"/>
        <v>787001.06949028582</v>
      </c>
      <c r="D47" s="107"/>
      <c r="E47" s="28"/>
      <c r="F47" s="8">
        <v>43730</v>
      </c>
      <c r="G47" s="55">
        <v>0.16666666666666666</v>
      </c>
      <c r="H47" s="28" t="s">
        <v>3</v>
      </c>
      <c r="I47" s="108">
        <v>88.74</v>
      </c>
      <c r="J47" s="108"/>
      <c r="K47" s="28">
        <v>48</v>
      </c>
      <c r="L47" s="109">
        <f t="shared" si="4"/>
        <v>23610.032084708575</v>
      </c>
      <c r="M47" s="110"/>
      <c r="N47" s="6">
        <f>IF(K47="","",(L47/K47)/LOOKUP(RIGHT($D$2,3),定数!$A$6:$A$13,定数!$B$6:$B$13))</f>
        <v>4.9187566843142863</v>
      </c>
      <c r="O47" s="28"/>
      <c r="P47" s="8">
        <v>43730</v>
      </c>
      <c r="Q47" s="55">
        <v>0.5</v>
      </c>
      <c r="R47" s="108">
        <v>89.22</v>
      </c>
      <c r="S47" s="108"/>
      <c r="T47" s="111">
        <f>IF(R47="","",V47*N47*LOOKUP(RIGHT($D$2,3),定数!$A$6:$A$13,定数!$B$6:$B$13))</f>
        <v>-23610.032084708768</v>
      </c>
      <c r="U47" s="111"/>
      <c r="V47" s="112">
        <f t="shared" si="5"/>
        <v>-48.000000000000398</v>
      </c>
      <c r="W47" s="112"/>
      <c r="X47" t="str">
        <f t="shared" si="8"/>
        <v/>
      </c>
      <c r="Y47">
        <f t="shared" si="2"/>
        <v>1</v>
      </c>
      <c r="Z47" s="35">
        <f t="shared" si="6"/>
        <v>787001.06949028582</v>
      </c>
      <c r="AA47" s="36">
        <f t="shared" si="7"/>
        <v>0</v>
      </c>
    </row>
    <row r="48" spans="2:27">
      <c r="B48" s="28">
        <v>40</v>
      </c>
      <c r="C48" s="107">
        <f t="shared" si="0"/>
        <v>763391.03740557702</v>
      </c>
      <c r="D48" s="107"/>
      <c r="E48" s="28"/>
      <c r="F48" s="8">
        <v>43733</v>
      </c>
      <c r="G48" s="55">
        <v>0.75</v>
      </c>
      <c r="H48" s="28" t="s">
        <v>3</v>
      </c>
      <c r="I48" s="108">
        <v>88.75</v>
      </c>
      <c r="J48" s="108"/>
      <c r="K48" s="28">
        <v>56</v>
      </c>
      <c r="L48" s="109">
        <f t="shared" si="4"/>
        <v>22901.731122167308</v>
      </c>
      <c r="M48" s="110"/>
      <c r="N48" s="6">
        <f>IF(K48="","",(L48/K48)/LOOKUP(RIGHT($D$2,3),定数!$A$6:$A$13,定数!$B$6:$B$13))</f>
        <v>4.0895948432441624</v>
      </c>
      <c r="O48" s="28"/>
      <c r="P48" s="8">
        <v>43744</v>
      </c>
      <c r="Q48" s="55">
        <v>0.25</v>
      </c>
      <c r="R48" s="108">
        <v>87.69</v>
      </c>
      <c r="S48" s="108"/>
      <c r="T48" s="111">
        <f>IF(R48="","",V48*N48*LOOKUP(RIGHT($D$2,3),定数!$A$6:$A$13,定数!$B$6:$B$13))</f>
        <v>43349.705338388216</v>
      </c>
      <c r="U48" s="111"/>
      <c r="V48" s="112">
        <f t="shared" si="5"/>
        <v>106.00000000000023</v>
      </c>
      <c r="W48" s="112"/>
      <c r="X48" t="str">
        <f t="shared" si="8"/>
        <v/>
      </c>
      <c r="Y48">
        <f t="shared" si="2"/>
        <v>0</v>
      </c>
      <c r="Z48" s="35">
        <f t="shared" si="6"/>
        <v>787001.06949028582</v>
      </c>
      <c r="AA48" s="36">
        <f t="shared" si="7"/>
        <v>3.0000000000000249E-2</v>
      </c>
    </row>
    <row r="49" spans="2:27">
      <c r="B49" s="28">
        <v>41</v>
      </c>
      <c r="C49" s="107">
        <f t="shared" si="0"/>
        <v>806740.74274396524</v>
      </c>
      <c r="D49" s="107"/>
      <c r="E49" s="28"/>
      <c r="F49" s="8">
        <v>43756</v>
      </c>
      <c r="G49" s="55">
        <v>0.5</v>
      </c>
      <c r="H49" s="28" t="s">
        <v>4</v>
      </c>
      <c r="I49" s="108">
        <v>88.19</v>
      </c>
      <c r="J49" s="108"/>
      <c r="K49" s="28">
        <v>15</v>
      </c>
      <c r="L49" s="109">
        <f t="shared" si="4"/>
        <v>24202.222282318955</v>
      </c>
      <c r="M49" s="110"/>
      <c r="N49" s="6">
        <f>IF(K49="","",(L49/K49)/LOOKUP(RIGHT($D$2,3),定数!$A$6:$A$13,定数!$B$6:$B$13))</f>
        <v>16.134814854879302</v>
      </c>
      <c r="O49" s="28"/>
      <c r="P49" s="8">
        <v>43756</v>
      </c>
      <c r="Q49" s="55">
        <v>0.66666666666666663</v>
      </c>
      <c r="R49" s="108">
        <v>88.45</v>
      </c>
      <c r="S49" s="108"/>
      <c r="T49" s="111">
        <f>IF(R49="","",V49*N49*LOOKUP(RIGHT($D$2,3),定数!$A$6:$A$13,定数!$B$6:$B$13))</f>
        <v>41950.518622687006</v>
      </c>
      <c r="U49" s="111"/>
      <c r="V49" s="112">
        <f t="shared" si="5"/>
        <v>26.000000000000512</v>
      </c>
      <c r="W49" s="112"/>
      <c r="X49" t="str">
        <f t="shared" si="8"/>
        <v/>
      </c>
      <c r="Y49">
        <f t="shared" si="2"/>
        <v>0</v>
      </c>
      <c r="Z49" s="35">
        <f t="shared" si="6"/>
        <v>806740.74274396524</v>
      </c>
      <c r="AA49" s="36">
        <f t="shared" si="7"/>
        <v>0</v>
      </c>
    </row>
    <row r="50" spans="2:27">
      <c r="B50" s="28">
        <v>42</v>
      </c>
      <c r="C50" s="107">
        <f t="shared" si="0"/>
        <v>848691.26136665221</v>
      </c>
      <c r="D50" s="107"/>
      <c r="E50" s="28"/>
      <c r="F50" s="8">
        <v>43758</v>
      </c>
      <c r="G50" s="55">
        <v>0.29166666666666669</v>
      </c>
      <c r="H50" s="28" t="s">
        <v>4</v>
      </c>
      <c r="I50" s="108">
        <v>88.83</v>
      </c>
      <c r="J50" s="108"/>
      <c r="K50" s="28">
        <v>19</v>
      </c>
      <c r="L50" s="109">
        <f t="shared" si="4"/>
        <v>25460.737840999565</v>
      </c>
      <c r="M50" s="110"/>
      <c r="N50" s="6">
        <f>IF(K50="","",(L50/K50)/LOOKUP(RIGHT($D$2,3),定数!$A$6:$A$13,定数!$B$6:$B$13))</f>
        <v>13.400388337368192</v>
      </c>
      <c r="O50" s="28"/>
      <c r="P50" s="8">
        <v>43758</v>
      </c>
      <c r="Q50" s="55">
        <v>0.75</v>
      </c>
      <c r="R50" s="108">
        <v>88.64</v>
      </c>
      <c r="S50" s="108"/>
      <c r="T50" s="111">
        <f>IF(R50="","",V50*N50*LOOKUP(RIGHT($D$2,3),定数!$A$6:$A$13,定数!$B$6:$B$13))</f>
        <v>-25460.73784099926</v>
      </c>
      <c r="U50" s="111"/>
      <c r="V50" s="112">
        <f t="shared" si="5"/>
        <v>-18.999999999999773</v>
      </c>
      <c r="W50" s="112"/>
      <c r="X50" t="str">
        <f t="shared" si="8"/>
        <v/>
      </c>
      <c r="Y50">
        <f t="shared" si="2"/>
        <v>1</v>
      </c>
      <c r="Z50" s="35">
        <f t="shared" si="6"/>
        <v>848691.26136665221</v>
      </c>
      <c r="AA50" s="36">
        <f t="shared" si="7"/>
        <v>0</v>
      </c>
    </row>
    <row r="51" spans="2:27">
      <c r="B51" s="28">
        <v>43</v>
      </c>
      <c r="C51" s="107">
        <f t="shared" si="0"/>
        <v>823230.52352565294</v>
      </c>
      <c r="D51" s="107"/>
      <c r="E51" s="28"/>
      <c r="F51" s="8">
        <v>43765</v>
      </c>
      <c r="G51" s="55">
        <v>0.45833333333333331</v>
      </c>
      <c r="H51" s="28" t="s">
        <v>3</v>
      </c>
      <c r="I51" s="108">
        <v>87.17</v>
      </c>
      <c r="J51" s="108"/>
      <c r="K51" s="28">
        <v>16</v>
      </c>
      <c r="L51" s="109">
        <f t="shared" si="4"/>
        <v>24696.915705769588</v>
      </c>
      <c r="M51" s="110"/>
      <c r="N51" s="6">
        <f>IF(K51="","",(L51/K51)/LOOKUP(RIGHT($D$2,3),定数!$A$6:$A$13,定数!$B$6:$B$13))</f>
        <v>15.435572316105993</v>
      </c>
      <c r="O51" s="28"/>
      <c r="P51" s="8">
        <v>43765</v>
      </c>
      <c r="Q51" s="55">
        <v>0.66666666666666663</v>
      </c>
      <c r="R51" s="108">
        <v>87.33</v>
      </c>
      <c r="S51" s="108"/>
      <c r="T51" s="111">
        <f>IF(R51="","",V51*N51*LOOKUP(RIGHT($D$2,3),定数!$A$6:$A$13,定数!$B$6:$B$13))</f>
        <v>-24696.915705769065</v>
      </c>
      <c r="U51" s="111"/>
      <c r="V51" s="112">
        <f t="shared" si="5"/>
        <v>-15.999999999999659</v>
      </c>
      <c r="W51" s="112"/>
      <c r="X51" t="str">
        <f t="shared" si="8"/>
        <v/>
      </c>
      <c r="Y51">
        <f t="shared" si="2"/>
        <v>2</v>
      </c>
      <c r="Z51" s="35">
        <f t="shared" si="6"/>
        <v>848691.26136665221</v>
      </c>
      <c r="AA51" s="36">
        <f t="shared" si="7"/>
        <v>2.9999999999999694E-2</v>
      </c>
    </row>
    <row r="52" spans="2:27">
      <c r="B52" s="28">
        <v>44</v>
      </c>
      <c r="C52" s="107">
        <f t="shared" si="0"/>
        <v>798533.60781988385</v>
      </c>
      <c r="D52" s="107"/>
      <c r="E52" s="28"/>
      <c r="F52" s="8">
        <v>43769</v>
      </c>
      <c r="G52" s="55">
        <v>0.625</v>
      </c>
      <c r="H52" s="28" t="s">
        <v>3</v>
      </c>
      <c r="I52" s="108">
        <v>86.77</v>
      </c>
      <c r="J52" s="108"/>
      <c r="K52" s="28">
        <v>12</v>
      </c>
      <c r="L52" s="109">
        <f t="shared" si="4"/>
        <v>23956.008234596513</v>
      </c>
      <c r="M52" s="110"/>
      <c r="N52" s="6">
        <f>IF(K52="","",(L52/K52)/LOOKUP(RIGHT($D$2,3),定数!$A$6:$A$13,定数!$B$6:$B$13))</f>
        <v>19.963340195497093</v>
      </c>
      <c r="O52" s="28"/>
      <c r="P52" s="8">
        <v>43769</v>
      </c>
      <c r="Q52" s="55">
        <v>0.75</v>
      </c>
      <c r="R52" s="108">
        <v>86.89</v>
      </c>
      <c r="S52" s="108"/>
      <c r="T52" s="111">
        <f>IF(R52="","",V52*N52*LOOKUP(RIGHT($D$2,3),定数!$A$6:$A$13,定数!$B$6:$B$13))</f>
        <v>-23956.008234597419</v>
      </c>
      <c r="U52" s="111"/>
      <c r="V52" s="112">
        <f t="shared" si="5"/>
        <v>-12.000000000000455</v>
      </c>
      <c r="W52" s="112"/>
      <c r="X52" t="str">
        <f t="shared" si="8"/>
        <v/>
      </c>
      <c r="Y52">
        <f t="shared" si="2"/>
        <v>3</v>
      </c>
      <c r="Z52" s="35">
        <f t="shared" si="6"/>
        <v>848691.26136665221</v>
      </c>
      <c r="AA52" s="36">
        <f t="shared" si="7"/>
        <v>5.9099999999999042E-2</v>
      </c>
    </row>
    <row r="53" spans="2:27">
      <c r="B53" s="28">
        <v>45</v>
      </c>
      <c r="C53" s="107">
        <f t="shared" si="0"/>
        <v>774577.59958528646</v>
      </c>
      <c r="D53" s="107"/>
      <c r="E53" s="28"/>
      <c r="F53" s="8">
        <v>43770</v>
      </c>
      <c r="G53" s="55">
        <v>0.125</v>
      </c>
      <c r="H53" s="28" t="s">
        <v>4</v>
      </c>
      <c r="I53" s="108">
        <v>87.06</v>
      </c>
      <c r="J53" s="108"/>
      <c r="K53" s="28">
        <v>13</v>
      </c>
      <c r="L53" s="109">
        <f t="shared" si="4"/>
        <v>23237.327987558594</v>
      </c>
      <c r="M53" s="110"/>
      <c r="N53" s="6">
        <f>IF(K53="","",(L53/K53)/LOOKUP(RIGHT($D$2,3),定数!$A$6:$A$13,定数!$B$6:$B$13))</f>
        <v>17.874867682737381</v>
      </c>
      <c r="O53" s="28"/>
      <c r="P53" s="8">
        <v>43770</v>
      </c>
      <c r="Q53" s="55">
        <v>0.20833333333333334</v>
      </c>
      <c r="R53" s="108">
        <v>87.28</v>
      </c>
      <c r="S53" s="108"/>
      <c r="T53" s="111">
        <f>IF(R53="","",V53*N53*LOOKUP(RIGHT($D$2,3),定数!$A$6:$A$13,定数!$B$6:$B$13))</f>
        <v>39324.708902022037</v>
      </c>
      <c r="U53" s="111"/>
      <c r="V53" s="112">
        <f t="shared" si="5"/>
        <v>21.999999999999886</v>
      </c>
      <c r="W53" s="112"/>
      <c r="X53" t="str">
        <f t="shared" si="8"/>
        <v/>
      </c>
      <c r="Y53">
        <f t="shared" si="2"/>
        <v>0</v>
      </c>
      <c r="Z53" s="35">
        <f t="shared" si="6"/>
        <v>848691.26136665221</v>
      </c>
      <c r="AA53" s="36">
        <f t="shared" si="7"/>
        <v>8.7327000000000155E-2</v>
      </c>
    </row>
    <row r="54" spans="2:27">
      <c r="B54" s="28">
        <v>46</v>
      </c>
      <c r="C54" s="107">
        <f t="shared" si="0"/>
        <v>813902.30848730844</v>
      </c>
      <c r="D54" s="107"/>
      <c r="E54" s="28"/>
      <c r="F54" s="8">
        <v>43770</v>
      </c>
      <c r="G54" s="55">
        <v>0.45833333333333331</v>
      </c>
      <c r="H54" s="28" t="s">
        <v>4</v>
      </c>
      <c r="I54" s="108">
        <v>87.47</v>
      </c>
      <c r="J54" s="108"/>
      <c r="K54" s="28">
        <v>25</v>
      </c>
      <c r="L54" s="109">
        <f t="shared" si="4"/>
        <v>24417.069254619251</v>
      </c>
      <c r="M54" s="110"/>
      <c r="N54" s="6">
        <f>IF(K54="","",(L54/K54)/LOOKUP(RIGHT($D$2,3),定数!$A$6:$A$13,定数!$B$6:$B$13))</f>
        <v>9.766827701847701</v>
      </c>
      <c r="O54" s="28"/>
      <c r="P54" s="8">
        <v>43771</v>
      </c>
      <c r="Q54" s="55">
        <v>0.29166666666666669</v>
      </c>
      <c r="R54" s="108">
        <v>87.96</v>
      </c>
      <c r="S54" s="108"/>
      <c r="T54" s="111">
        <f>IF(R54="","",V54*N54*LOOKUP(RIGHT($D$2,3),定数!$A$6:$A$13,定数!$B$6:$B$13))</f>
        <v>47857.455739053235</v>
      </c>
      <c r="U54" s="111"/>
      <c r="V54" s="112">
        <f t="shared" si="5"/>
        <v>48.999999999999488</v>
      </c>
      <c r="W54" s="112"/>
      <c r="X54" t="str">
        <f t="shared" si="8"/>
        <v/>
      </c>
      <c r="Y54">
        <f t="shared" si="2"/>
        <v>0</v>
      </c>
      <c r="Z54" s="35">
        <f t="shared" si="6"/>
        <v>848691.26136665221</v>
      </c>
      <c r="AA54" s="36">
        <f t="shared" si="7"/>
        <v>4.0991293846154297E-2</v>
      </c>
    </row>
    <row r="55" spans="2:27">
      <c r="B55" s="28">
        <v>47</v>
      </c>
      <c r="C55" s="107">
        <f t="shared" si="0"/>
        <v>861759.76422636164</v>
      </c>
      <c r="D55" s="107"/>
      <c r="E55" s="28"/>
      <c r="F55" s="8">
        <v>43772</v>
      </c>
      <c r="G55" s="55">
        <v>0.70833333333333337</v>
      </c>
      <c r="H55" s="28" t="s">
        <v>3</v>
      </c>
      <c r="I55" s="108">
        <v>87.32</v>
      </c>
      <c r="J55" s="108"/>
      <c r="K55" s="28">
        <v>23</v>
      </c>
      <c r="L55" s="109">
        <f t="shared" si="4"/>
        <v>25852.792926790848</v>
      </c>
      <c r="M55" s="110"/>
      <c r="N55" s="6">
        <f>IF(K55="","",(L55/K55)/LOOKUP(RIGHT($D$2,3),定数!$A$6:$A$13,定数!$B$6:$B$13))</f>
        <v>11.240344750778629</v>
      </c>
      <c r="O55" s="28"/>
      <c r="P55" s="8">
        <v>43775</v>
      </c>
      <c r="Q55" s="55">
        <v>0.125</v>
      </c>
      <c r="R55" s="108">
        <v>87.55</v>
      </c>
      <c r="S55" s="108"/>
      <c r="T55" s="111">
        <f>IF(R55="","",V55*N55*LOOKUP(RIGHT($D$2,3),定数!$A$6:$A$13,定数!$B$6:$B$13))</f>
        <v>-25852.792926791295</v>
      </c>
      <c r="U55" s="111"/>
      <c r="V55" s="112">
        <f t="shared" si="5"/>
        <v>-23.000000000000398</v>
      </c>
      <c r="W55" s="112"/>
      <c r="X55" t="str">
        <f t="shared" si="8"/>
        <v/>
      </c>
      <c r="Y55">
        <f t="shared" si="2"/>
        <v>1</v>
      </c>
      <c r="Z55" s="35">
        <f t="shared" si="6"/>
        <v>861759.76422636164</v>
      </c>
      <c r="AA55" s="36">
        <f t="shared" si="7"/>
        <v>0</v>
      </c>
    </row>
    <row r="56" spans="2:27">
      <c r="B56" s="28">
        <v>48</v>
      </c>
      <c r="C56" s="107">
        <f t="shared" si="0"/>
        <v>835906.9712995704</v>
      </c>
      <c r="D56" s="107"/>
      <c r="E56" s="28"/>
      <c r="F56" s="8">
        <v>43776</v>
      </c>
      <c r="G56" s="55">
        <v>0.75</v>
      </c>
      <c r="H56" s="28" t="s">
        <v>3</v>
      </c>
      <c r="I56" s="108">
        <v>87.04</v>
      </c>
      <c r="J56" s="108"/>
      <c r="K56" s="28">
        <v>41</v>
      </c>
      <c r="L56" s="109">
        <f t="shared" si="4"/>
        <v>25077.209138987113</v>
      </c>
      <c r="M56" s="110"/>
      <c r="N56" s="6">
        <f>IF(K56="","",(L56/K56)/LOOKUP(RIGHT($D$2,3),定数!$A$6:$A$13,定数!$B$6:$B$13))</f>
        <v>6.1163924729236863</v>
      </c>
      <c r="O56" s="28"/>
      <c r="P56" s="8">
        <v>43777</v>
      </c>
      <c r="Q56" s="55">
        <v>0.95833333333333337</v>
      </c>
      <c r="R56" s="108">
        <v>87.45</v>
      </c>
      <c r="S56" s="108"/>
      <c r="T56" s="111">
        <f>IF(R56="","",V56*N56*LOOKUP(RIGHT($D$2,3),定数!$A$6:$A$13,定数!$B$6:$B$13))</f>
        <v>-25077.209138986906</v>
      </c>
      <c r="U56" s="111"/>
      <c r="V56" s="112">
        <f t="shared" si="5"/>
        <v>-40.999999999999659</v>
      </c>
      <c r="W56" s="112"/>
      <c r="X56" t="str">
        <f t="shared" si="8"/>
        <v/>
      </c>
      <c r="Y56">
        <f t="shared" si="2"/>
        <v>2</v>
      </c>
      <c r="Z56" s="35">
        <f t="shared" si="6"/>
        <v>861759.76422636164</v>
      </c>
      <c r="AA56" s="36">
        <f t="shared" si="7"/>
        <v>3.0000000000000471E-2</v>
      </c>
    </row>
    <row r="57" spans="2:27">
      <c r="B57" s="28">
        <v>49</v>
      </c>
      <c r="C57" s="107">
        <f t="shared" si="0"/>
        <v>810829.76216058352</v>
      </c>
      <c r="D57" s="107"/>
      <c r="E57" s="28"/>
      <c r="F57" s="8">
        <v>43778</v>
      </c>
      <c r="G57" s="55">
        <v>0.16666666666666666</v>
      </c>
      <c r="H57" s="28" t="s">
        <v>4</v>
      </c>
      <c r="I57" s="108">
        <v>87.54</v>
      </c>
      <c r="J57" s="108"/>
      <c r="K57" s="28">
        <v>20</v>
      </c>
      <c r="L57" s="109">
        <f t="shared" si="4"/>
        <v>24324.892864817506</v>
      </c>
      <c r="M57" s="110"/>
      <c r="N57" s="6">
        <f>IF(K57="","",(L57/K57)/LOOKUP(RIGHT($D$2,3),定数!$A$6:$A$13,定数!$B$6:$B$13))</f>
        <v>12.162446432408753</v>
      </c>
      <c r="O57" s="28"/>
      <c r="P57" s="8">
        <v>43778</v>
      </c>
      <c r="Q57" s="55">
        <v>0.29166666666666669</v>
      </c>
      <c r="R57" s="108">
        <v>87.34</v>
      </c>
      <c r="S57" s="108"/>
      <c r="T57" s="111">
        <f>IF(R57="","",V57*N57*LOOKUP(RIGHT($D$2,3),定数!$A$6:$A$13,定数!$B$6:$B$13))</f>
        <v>-24324.892864817852</v>
      </c>
      <c r="U57" s="111"/>
      <c r="V57" s="112">
        <f t="shared" si="5"/>
        <v>-20.000000000000284</v>
      </c>
      <c r="W57" s="112"/>
      <c r="X57" t="str">
        <f t="shared" si="8"/>
        <v/>
      </c>
      <c r="Y57">
        <f t="shared" si="2"/>
        <v>3</v>
      </c>
      <c r="Z57" s="35">
        <f t="shared" si="6"/>
        <v>861759.76422636164</v>
      </c>
      <c r="AA57" s="36">
        <f t="shared" si="7"/>
        <v>5.9100000000000152E-2</v>
      </c>
    </row>
    <row r="58" spans="2:27">
      <c r="B58" s="28">
        <v>50</v>
      </c>
      <c r="C58" s="107">
        <f t="shared" si="0"/>
        <v>786504.86929576565</v>
      </c>
      <c r="D58" s="107"/>
      <c r="E58" s="28"/>
      <c r="F58" s="8">
        <v>43782</v>
      </c>
      <c r="G58" s="55">
        <v>0.79166666666666663</v>
      </c>
      <c r="H58" s="54" t="s">
        <v>4</v>
      </c>
      <c r="I58" s="108">
        <v>86.79</v>
      </c>
      <c r="J58" s="108"/>
      <c r="K58" s="28">
        <v>25</v>
      </c>
      <c r="L58" s="109">
        <f t="shared" si="4"/>
        <v>23595.146078872967</v>
      </c>
      <c r="M58" s="110"/>
      <c r="N58" s="6">
        <f>IF(K58="","",(L58/K58)/LOOKUP(RIGHT($D$2,3),定数!$A$6:$A$13,定数!$B$6:$B$13))</f>
        <v>9.4380584315491873</v>
      </c>
      <c r="O58" s="28"/>
      <c r="P58" s="8">
        <v>43783</v>
      </c>
      <c r="Q58" s="55">
        <v>0.125</v>
      </c>
      <c r="R58" s="108">
        <v>86.54</v>
      </c>
      <c r="S58" s="108"/>
      <c r="T58" s="111">
        <f>IF(R58="","",V58*N58*LOOKUP(RIGHT($D$2,3),定数!$A$6:$A$13,定数!$B$6:$B$13))</f>
        <v>-23595.146078872967</v>
      </c>
      <c r="U58" s="111"/>
      <c r="V58" s="112">
        <f t="shared" si="5"/>
        <v>-25</v>
      </c>
      <c r="W58" s="112"/>
      <c r="X58" t="str">
        <f t="shared" si="8"/>
        <v/>
      </c>
      <c r="Y58">
        <f t="shared" si="2"/>
        <v>4</v>
      </c>
      <c r="Z58" s="35">
        <f t="shared" si="6"/>
        <v>861759.76422636164</v>
      </c>
      <c r="AA58" s="36">
        <f t="shared" si="7"/>
        <v>8.7327000000000599E-2</v>
      </c>
    </row>
    <row r="59" spans="2:27">
      <c r="B59" s="28">
        <v>51</v>
      </c>
      <c r="C59" s="107">
        <f t="shared" si="0"/>
        <v>762909.72321689269</v>
      </c>
      <c r="D59" s="107"/>
      <c r="E59" s="28"/>
      <c r="F59" s="8">
        <v>43786</v>
      </c>
      <c r="G59" s="55">
        <v>0.66666666666666663</v>
      </c>
      <c r="H59" s="28" t="s">
        <v>3</v>
      </c>
      <c r="I59" s="108">
        <v>84.89</v>
      </c>
      <c r="J59" s="108"/>
      <c r="K59" s="28">
        <v>17</v>
      </c>
      <c r="L59" s="109">
        <f t="shared" si="4"/>
        <v>22887.291696506778</v>
      </c>
      <c r="M59" s="110"/>
      <c r="N59" s="6">
        <f>IF(K59="","",(L59/K59)/LOOKUP(RIGHT($D$2,3),定数!$A$6:$A$13,定数!$B$6:$B$13))</f>
        <v>13.463112762651047</v>
      </c>
      <c r="O59" s="28"/>
      <c r="P59" s="8">
        <v>43789</v>
      </c>
      <c r="Q59" s="55">
        <v>4.1666666666666664E-2</v>
      </c>
      <c r="R59" s="108">
        <v>84.59</v>
      </c>
      <c r="S59" s="108"/>
      <c r="T59" s="111">
        <f>IF(R59="","",V59*N59*LOOKUP(RIGHT($D$2,3),定数!$A$6:$A$13,定数!$B$6:$B$13))</f>
        <v>40389.338287952756</v>
      </c>
      <c r="U59" s="111"/>
      <c r="V59" s="112">
        <f t="shared" si="5"/>
        <v>29.999999999999716</v>
      </c>
      <c r="W59" s="112"/>
      <c r="X59" t="str">
        <f t="shared" si="8"/>
        <v/>
      </c>
      <c r="Y59">
        <f t="shared" si="2"/>
        <v>0</v>
      </c>
      <c r="Z59" s="35">
        <f t="shared" si="6"/>
        <v>861759.76422636164</v>
      </c>
      <c r="AA59" s="36">
        <f t="shared" si="7"/>
        <v>0.11470719000000051</v>
      </c>
    </row>
    <row r="60" spans="2:27">
      <c r="B60" s="28">
        <v>52</v>
      </c>
      <c r="C60" s="107">
        <f t="shared" si="0"/>
        <v>803299.06150484539</v>
      </c>
      <c r="D60" s="107"/>
      <c r="E60" s="28"/>
      <c r="F60" s="8">
        <v>43790</v>
      </c>
      <c r="G60" s="55">
        <v>0.75</v>
      </c>
      <c r="H60" s="28" t="s">
        <v>4</v>
      </c>
      <c r="I60" s="108">
        <v>85.27</v>
      </c>
      <c r="J60" s="108"/>
      <c r="K60" s="28">
        <v>25</v>
      </c>
      <c r="L60" s="109">
        <f t="shared" si="4"/>
        <v>24098.971845145359</v>
      </c>
      <c r="M60" s="110"/>
      <c r="N60" s="6">
        <f>IF(K60="","",(L60/K60)/LOOKUP(RIGHT($D$2,3),定数!$A$6:$A$13,定数!$B$6:$B$13))</f>
        <v>9.6395887380581442</v>
      </c>
      <c r="O60" s="28"/>
      <c r="P60" s="8">
        <v>43791</v>
      </c>
      <c r="Q60" s="55">
        <v>0.125</v>
      </c>
      <c r="R60" s="108">
        <v>85.02</v>
      </c>
      <c r="S60" s="108"/>
      <c r="T60" s="111">
        <f>IF(R60="","",V60*N60*LOOKUP(RIGHT($D$2,3),定数!$A$6:$A$13,定数!$B$6:$B$13))</f>
        <v>-24098.971845145359</v>
      </c>
      <c r="U60" s="111"/>
      <c r="V60" s="112">
        <f t="shared" si="5"/>
        <v>-25</v>
      </c>
      <c r="W60" s="112"/>
      <c r="X60" t="str">
        <f t="shared" si="8"/>
        <v/>
      </c>
      <c r="Y60">
        <f t="shared" si="2"/>
        <v>1</v>
      </c>
      <c r="Z60" s="35">
        <f t="shared" si="6"/>
        <v>861759.76422636164</v>
      </c>
      <c r="AA60" s="36">
        <f t="shared" si="7"/>
        <v>6.7838747117648146E-2</v>
      </c>
    </row>
    <row r="61" spans="2:27">
      <c r="B61" s="28">
        <v>53</v>
      </c>
      <c r="C61" s="107">
        <f t="shared" si="0"/>
        <v>779200.08965970005</v>
      </c>
      <c r="D61" s="107"/>
      <c r="E61" s="28"/>
      <c r="F61" s="8">
        <v>43798</v>
      </c>
      <c r="G61" s="55">
        <v>4.1666666666666664E-2</v>
      </c>
      <c r="H61" s="28" t="s">
        <v>4</v>
      </c>
      <c r="I61" s="108">
        <v>84.76</v>
      </c>
      <c r="J61" s="108"/>
      <c r="K61" s="28">
        <v>18</v>
      </c>
      <c r="L61" s="109">
        <f t="shared" si="4"/>
        <v>23376.002689790999</v>
      </c>
      <c r="M61" s="110"/>
      <c r="N61" s="6">
        <f>IF(K61="","",(L61/K61)/LOOKUP(RIGHT($D$2,3),定数!$A$6:$A$13,定数!$B$6:$B$13))</f>
        <v>12.986668160995</v>
      </c>
      <c r="O61" s="28"/>
      <c r="P61" s="8">
        <v>43798</v>
      </c>
      <c r="Q61" s="55">
        <v>0.20833333333333334</v>
      </c>
      <c r="R61" s="108">
        <v>84.58</v>
      </c>
      <c r="S61" s="108"/>
      <c r="T61" s="111">
        <f>IF(R61="","",V61*N61*LOOKUP(RIGHT($D$2,3),定数!$A$6:$A$13,定数!$B$6:$B$13))</f>
        <v>-23376.002689791887</v>
      </c>
      <c r="U61" s="111"/>
      <c r="V61" s="112">
        <f t="shared" si="5"/>
        <v>-18.000000000000682</v>
      </c>
      <c r="W61" s="112"/>
      <c r="X61" t="str">
        <f t="shared" si="8"/>
        <v/>
      </c>
      <c r="Y61">
        <f t="shared" si="2"/>
        <v>2</v>
      </c>
      <c r="Z61" s="35">
        <f t="shared" si="6"/>
        <v>861759.76422636164</v>
      </c>
      <c r="AA61" s="36">
        <f t="shared" si="7"/>
        <v>9.5803584704118649E-2</v>
      </c>
    </row>
    <row r="62" spans="2:27">
      <c r="B62" s="28">
        <v>54</v>
      </c>
      <c r="C62" s="107">
        <f t="shared" si="0"/>
        <v>755824.08696990821</v>
      </c>
      <c r="D62" s="107"/>
      <c r="E62" s="28"/>
      <c r="F62" s="8">
        <v>43799</v>
      </c>
      <c r="G62" s="55">
        <v>4.1666666666666664E-2</v>
      </c>
      <c r="H62" s="28" t="s">
        <v>4</v>
      </c>
      <c r="I62" s="108">
        <v>84.82</v>
      </c>
      <c r="J62" s="108"/>
      <c r="K62" s="28">
        <v>11</v>
      </c>
      <c r="L62" s="109">
        <f t="shared" si="4"/>
        <v>22674.722609097247</v>
      </c>
      <c r="M62" s="110"/>
      <c r="N62" s="6">
        <f>IF(K62="","",(L62/K62)/LOOKUP(RIGHT($D$2,3),定数!$A$6:$A$13,定数!$B$6:$B$13))</f>
        <v>20.613384190088404</v>
      </c>
      <c r="O62" s="28"/>
      <c r="P62" s="8">
        <v>43799</v>
      </c>
      <c r="Q62" s="55">
        <v>8.3333333333333329E-2</v>
      </c>
      <c r="R62" s="108">
        <v>84.71</v>
      </c>
      <c r="S62" s="108"/>
      <c r="T62" s="111">
        <f>IF(R62="","",V62*N62*LOOKUP(RIGHT($D$2,3),定数!$A$6:$A$13,定数!$B$6:$B$13))</f>
        <v>-22674.722609097127</v>
      </c>
      <c r="U62" s="111"/>
      <c r="V62" s="112">
        <f t="shared" si="5"/>
        <v>-10.999999999999943</v>
      </c>
      <c r="W62" s="112"/>
      <c r="X62" t="str">
        <f t="shared" si="8"/>
        <v/>
      </c>
      <c r="Y62">
        <f t="shared" si="2"/>
        <v>3</v>
      </c>
      <c r="Z62" s="35">
        <f t="shared" si="6"/>
        <v>861759.76422636164</v>
      </c>
      <c r="AA62" s="36">
        <f t="shared" si="7"/>
        <v>0.12292947716299607</v>
      </c>
    </row>
    <row r="63" spans="2:27">
      <c r="B63" s="28">
        <v>55</v>
      </c>
      <c r="C63" s="107">
        <f t="shared" si="0"/>
        <v>733149.36436081107</v>
      </c>
      <c r="D63" s="107"/>
      <c r="E63" s="28"/>
      <c r="F63" s="8">
        <v>43800</v>
      </c>
      <c r="G63" s="55">
        <v>0.41666666666666669</v>
      </c>
      <c r="H63" s="28" t="s">
        <v>4</v>
      </c>
      <c r="I63" s="108">
        <v>85.26</v>
      </c>
      <c r="J63" s="108"/>
      <c r="K63" s="28">
        <v>16</v>
      </c>
      <c r="L63" s="109">
        <f t="shared" si="4"/>
        <v>21994.480930824331</v>
      </c>
      <c r="M63" s="110"/>
      <c r="N63" s="6">
        <f>IF(K63="","",(L63/K63)/LOOKUP(RIGHT($D$2,3),定数!$A$6:$A$13,定数!$B$6:$B$13))</f>
        <v>13.746550581765208</v>
      </c>
      <c r="O63" s="28"/>
      <c r="P63" s="8">
        <v>43800</v>
      </c>
      <c r="Q63" s="55">
        <v>0.5</v>
      </c>
      <c r="R63" s="108">
        <v>85.1</v>
      </c>
      <c r="S63" s="108"/>
      <c r="T63" s="111">
        <f>IF(R63="","",V63*N63*LOOKUP(RIGHT($D$2,3),定数!$A$6:$A$13,定数!$B$6:$B$13))</f>
        <v>-21994.480930825815</v>
      </c>
      <c r="U63" s="111"/>
      <c r="V63" s="112">
        <f t="shared" si="5"/>
        <v>-16.00000000000108</v>
      </c>
      <c r="W63" s="112"/>
      <c r="X63" t="str">
        <f t="shared" si="8"/>
        <v/>
      </c>
      <c r="Y63">
        <f t="shared" si="2"/>
        <v>4</v>
      </c>
      <c r="Z63" s="35">
        <f t="shared" si="6"/>
        <v>861759.76422636164</v>
      </c>
      <c r="AA63" s="36">
        <f t="shared" si="7"/>
        <v>0.14924159284810612</v>
      </c>
    </row>
    <row r="64" spans="2:27">
      <c r="B64" s="28">
        <v>56</v>
      </c>
      <c r="C64" s="107">
        <f t="shared" si="0"/>
        <v>711154.88342998526</v>
      </c>
      <c r="D64" s="107"/>
      <c r="E64" s="28"/>
      <c r="F64" s="8">
        <v>43807</v>
      </c>
      <c r="G64" s="55">
        <v>0.16666666666666666</v>
      </c>
      <c r="H64" s="28" t="s">
        <v>4</v>
      </c>
      <c r="I64" s="108">
        <v>85.09</v>
      </c>
      <c r="J64" s="108"/>
      <c r="K64" s="28">
        <v>19</v>
      </c>
      <c r="L64" s="109">
        <f t="shared" si="4"/>
        <v>21334.646502899555</v>
      </c>
      <c r="M64" s="110"/>
      <c r="N64" s="6">
        <f>IF(K64="","",(L64/K64)/LOOKUP(RIGHT($D$2,3),定数!$A$6:$A$13,定数!$B$6:$B$13))</f>
        <v>11.228761317315554</v>
      </c>
      <c r="O64" s="28"/>
      <c r="P64" s="8">
        <v>43810</v>
      </c>
      <c r="Q64" s="55">
        <v>0.125</v>
      </c>
      <c r="R64" s="108">
        <v>85.4</v>
      </c>
      <c r="S64" s="108"/>
      <c r="T64" s="111">
        <f>IF(R64="","",V64*N64*LOOKUP(RIGHT($D$2,3),定数!$A$6:$A$13,定数!$B$6:$B$13))</f>
        <v>34809.160083678471</v>
      </c>
      <c r="U64" s="111"/>
      <c r="V64" s="112">
        <f t="shared" si="5"/>
        <v>31.000000000000227</v>
      </c>
      <c r="W64" s="112"/>
      <c r="X64" t="str">
        <f t="shared" si="8"/>
        <v/>
      </c>
      <c r="Y64">
        <f t="shared" si="2"/>
        <v>0</v>
      </c>
      <c r="Z64" s="35">
        <f t="shared" si="6"/>
        <v>861759.76422636164</v>
      </c>
      <c r="AA64" s="36">
        <f t="shared" si="7"/>
        <v>0.17476434506266458</v>
      </c>
    </row>
    <row r="65" spans="2:27">
      <c r="B65" s="28">
        <v>57</v>
      </c>
      <c r="C65" s="107">
        <f t="shared" si="0"/>
        <v>745964.0435136637</v>
      </c>
      <c r="D65" s="107"/>
      <c r="E65" s="28"/>
      <c r="F65" s="8">
        <v>43818</v>
      </c>
      <c r="G65" s="55">
        <v>0.625</v>
      </c>
      <c r="H65" s="28" t="s">
        <v>4</v>
      </c>
      <c r="I65" s="108">
        <v>86.5</v>
      </c>
      <c r="J65" s="108"/>
      <c r="K65" s="28">
        <v>21</v>
      </c>
      <c r="L65" s="109">
        <f t="shared" si="4"/>
        <v>22378.921305409909</v>
      </c>
      <c r="M65" s="110"/>
      <c r="N65" s="6">
        <f>IF(K65="","",(L65/K65)/LOOKUP(RIGHT($D$2,3),定数!$A$6:$A$13,定数!$B$6:$B$13))</f>
        <v>10.656629193052337</v>
      </c>
      <c r="O65" s="28"/>
      <c r="P65" s="8">
        <v>43819</v>
      </c>
      <c r="Q65" s="55">
        <v>0.5</v>
      </c>
      <c r="R65" s="108">
        <v>86.86</v>
      </c>
      <c r="S65" s="108"/>
      <c r="T65" s="111">
        <f>IF(R65="","",V65*N65*LOOKUP(RIGHT($D$2,3),定数!$A$6:$A$13,定数!$B$6:$B$13))</f>
        <v>38363.865094988352</v>
      </c>
      <c r="U65" s="111"/>
      <c r="V65" s="112">
        <f t="shared" si="5"/>
        <v>35.999999999999943</v>
      </c>
      <c r="W65" s="112"/>
      <c r="X65" t="str">
        <f t="shared" si="8"/>
        <v/>
      </c>
      <c r="Y65">
        <f t="shared" si="2"/>
        <v>0</v>
      </c>
      <c r="Z65" s="35">
        <f t="shared" si="6"/>
        <v>861759.76422636164</v>
      </c>
      <c r="AA65" s="36">
        <f t="shared" si="7"/>
        <v>0.13437123142625795</v>
      </c>
    </row>
    <row r="66" spans="2:27">
      <c r="B66" s="28">
        <v>58</v>
      </c>
      <c r="C66" s="107">
        <f t="shared" si="0"/>
        <v>784327.90860865207</v>
      </c>
      <c r="D66" s="107"/>
      <c r="E66" s="28">
        <v>2018</v>
      </c>
      <c r="F66" s="8">
        <v>43468</v>
      </c>
      <c r="G66" s="55">
        <v>0.83333333333333337</v>
      </c>
      <c r="H66" s="28" t="s">
        <v>4</v>
      </c>
      <c r="I66" s="108">
        <v>88.12</v>
      </c>
      <c r="J66" s="108"/>
      <c r="K66" s="28">
        <v>21</v>
      </c>
      <c r="L66" s="109">
        <f t="shared" si="4"/>
        <v>23529.837258259562</v>
      </c>
      <c r="M66" s="110"/>
      <c r="N66" s="6">
        <f>IF(K66="","",(L66/K66)/LOOKUP(RIGHT($D$2,3),定数!$A$6:$A$13,定数!$B$6:$B$13))</f>
        <v>11.20468440869503</v>
      </c>
      <c r="O66" s="28">
        <v>2018</v>
      </c>
      <c r="P66" s="8">
        <v>43469</v>
      </c>
      <c r="Q66" s="55">
        <v>0.66666666666666663</v>
      </c>
      <c r="R66" s="108">
        <v>88.49</v>
      </c>
      <c r="S66" s="108"/>
      <c r="T66" s="111">
        <f>IF(R66="","",V66*N66*LOOKUP(RIGHT($D$2,3),定数!$A$6:$A$13,定数!$B$6:$B$13))</f>
        <v>41457.332312170533</v>
      </c>
      <c r="U66" s="111"/>
      <c r="V66" s="112">
        <f t="shared" si="5"/>
        <v>36.999999999999034</v>
      </c>
      <c r="W66" s="112"/>
      <c r="X66" t="str">
        <f t="shared" si="8"/>
        <v/>
      </c>
      <c r="Y66">
        <f t="shared" si="2"/>
        <v>0</v>
      </c>
      <c r="Z66" s="35">
        <f t="shared" si="6"/>
        <v>861759.76422636164</v>
      </c>
      <c r="AA66" s="36">
        <f t="shared" si="7"/>
        <v>8.9853180471036964E-2</v>
      </c>
    </row>
    <row r="67" spans="2:27">
      <c r="B67" s="28">
        <v>59</v>
      </c>
      <c r="C67" s="107">
        <f t="shared" si="0"/>
        <v>825785.2409208226</v>
      </c>
      <c r="D67" s="107"/>
      <c r="E67" s="28"/>
      <c r="F67" s="8">
        <v>43488</v>
      </c>
      <c r="G67" s="55">
        <v>0.41666666666666669</v>
      </c>
      <c r="H67" s="28" t="s">
        <v>3</v>
      </c>
      <c r="I67" s="108">
        <v>88.41</v>
      </c>
      <c r="J67" s="108"/>
      <c r="K67" s="28">
        <v>35</v>
      </c>
      <c r="L67" s="109">
        <f t="shared" si="4"/>
        <v>24773.557227624678</v>
      </c>
      <c r="M67" s="110"/>
      <c r="N67" s="6">
        <f>IF(K67="","",(L67/K67)/LOOKUP(RIGHT($D$2,3),定数!$A$6:$A$13,定数!$B$6:$B$13))</f>
        <v>7.0781592078927655</v>
      </c>
      <c r="O67" s="28"/>
      <c r="P67" s="8">
        <v>43490</v>
      </c>
      <c r="Q67" s="55">
        <v>0.875</v>
      </c>
      <c r="R67" s="108">
        <v>87.78</v>
      </c>
      <c r="S67" s="108"/>
      <c r="T67" s="111">
        <f>IF(R67="","",V67*N67*LOOKUP(RIGHT($D$2,3),定数!$A$6:$A$13,定数!$B$6:$B$13))</f>
        <v>44592.403009724105</v>
      </c>
      <c r="U67" s="111"/>
      <c r="V67" s="112">
        <f t="shared" si="5"/>
        <v>62.999999999999545</v>
      </c>
      <c r="W67" s="112"/>
      <c r="X67" t="str">
        <f t="shared" si="8"/>
        <v/>
      </c>
      <c r="Y67">
        <f t="shared" si="2"/>
        <v>0</v>
      </c>
      <c r="Z67" s="35">
        <f t="shared" si="6"/>
        <v>861759.76422636164</v>
      </c>
      <c r="AA67" s="36">
        <f t="shared" si="7"/>
        <v>4.1745420010221634E-2</v>
      </c>
    </row>
    <row r="68" spans="2:27">
      <c r="B68" s="28">
        <v>60</v>
      </c>
      <c r="C68" s="107">
        <f t="shared" si="0"/>
        <v>870377.64393054671</v>
      </c>
      <c r="D68" s="107"/>
      <c r="E68" s="28"/>
      <c r="F68" s="8">
        <v>43497</v>
      </c>
      <c r="G68" s="55">
        <v>0.375</v>
      </c>
      <c r="H68" s="28" t="s">
        <v>3</v>
      </c>
      <c r="I68" s="108">
        <v>87.78</v>
      </c>
      <c r="J68" s="108"/>
      <c r="K68" s="28">
        <v>21</v>
      </c>
      <c r="L68" s="109">
        <f t="shared" si="4"/>
        <v>26111.329317916399</v>
      </c>
      <c r="M68" s="110"/>
      <c r="N68" s="6">
        <f>IF(K68="","",(L68/K68)/LOOKUP(RIGHT($D$2,3),定数!$A$6:$A$13,定数!$B$6:$B$13))</f>
        <v>12.433966341864952</v>
      </c>
      <c r="O68" s="28"/>
      <c r="P68" s="8">
        <v>43498</v>
      </c>
      <c r="Q68" s="55">
        <v>0</v>
      </c>
      <c r="R68" s="108">
        <v>87.99</v>
      </c>
      <c r="S68" s="108"/>
      <c r="T68" s="111">
        <f>IF(R68="","",V68*N68*LOOKUP(RIGHT($D$2,3),定数!$A$6:$A$13,定数!$B$6:$B$13))</f>
        <v>-26111.329317915624</v>
      </c>
      <c r="U68" s="111"/>
      <c r="V68" s="112">
        <f t="shared" si="5"/>
        <v>-20.999999999999375</v>
      </c>
      <c r="W68" s="112"/>
      <c r="X68" t="str">
        <f t="shared" si="8"/>
        <v/>
      </c>
      <c r="Y68">
        <f t="shared" si="2"/>
        <v>1</v>
      </c>
      <c r="Z68" s="35">
        <f t="shared" si="6"/>
        <v>870377.64393054671</v>
      </c>
      <c r="AA68" s="36">
        <f t="shared" si="7"/>
        <v>0</v>
      </c>
    </row>
    <row r="69" spans="2:27">
      <c r="B69" s="28">
        <v>61</v>
      </c>
      <c r="C69" s="107">
        <f t="shared" si="0"/>
        <v>844266.3146126311</v>
      </c>
      <c r="D69" s="107"/>
      <c r="E69" s="28"/>
      <c r="F69" s="8">
        <v>43502</v>
      </c>
      <c r="G69" s="55">
        <v>0.91666666666666663</v>
      </c>
      <c r="H69" s="28" t="s">
        <v>4</v>
      </c>
      <c r="I69" s="108">
        <v>86.37</v>
      </c>
      <c r="J69" s="108"/>
      <c r="K69" s="28">
        <v>45</v>
      </c>
      <c r="L69" s="109">
        <f t="shared" si="4"/>
        <v>25327.989438378932</v>
      </c>
      <c r="M69" s="110"/>
      <c r="N69" s="6">
        <f>IF(K69="","",(L69/K69)/LOOKUP(RIGHT($D$2,3),定数!$A$6:$A$13,定数!$B$6:$B$13))</f>
        <v>5.6284420974175404</v>
      </c>
      <c r="O69" s="28"/>
      <c r="P69" s="8">
        <v>43503</v>
      </c>
      <c r="Q69" s="55">
        <v>0.33333333333333331</v>
      </c>
      <c r="R69" s="108">
        <v>85.92</v>
      </c>
      <c r="S69" s="108"/>
      <c r="T69" s="111">
        <f>IF(R69="","",V69*N69*LOOKUP(RIGHT($D$2,3),定数!$A$6:$A$13,定数!$B$6:$B$13))</f>
        <v>-25327.989438379092</v>
      </c>
      <c r="U69" s="111"/>
      <c r="V69" s="112">
        <f t="shared" si="5"/>
        <v>-45.000000000000284</v>
      </c>
      <c r="W69" s="112"/>
      <c r="X69" t="str">
        <f t="shared" si="8"/>
        <v/>
      </c>
      <c r="Y69">
        <f t="shared" si="2"/>
        <v>2</v>
      </c>
      <c r="Z69" s="35">
        <f t="shared" si="6"/>
        <v>870377.64393054671</v>
      </c>
      <c r="AA69" s="36">
        <f t="shared" si="7"/>
        <v>2.9999999999999027E-2</v>
      </c>
    </row>
    <row r="70" spans="2:27">
      <c r="B70" s="28">
        <v>62</v>
      </c>
      <c r="C70" s="107">
        <f t="shared" si="0"/>
        <v>818938.32517425204</v>
      </c>
      <c r="D70" s="107"/>
      <c r="E70" s="28"/>
      <c r="F70" s="8">
        <v>43509</v>
      </c>
      <c r="G70" s="55">
        <v>0.20833333333333334</v>
      </c>
      <c r="H70" s="28" t="s">
        <v>4</v>
      </c>
      <c r="I70" s="108">
        <v>85.52</v>
      </c>
      <c r="J70" s="108"/>
      <c r="K70" s="28">
        <v>27</v>
      </c>
      <c r="L70" s="109">
        <f t="shared" si="4"/>
        <v>24568.149755227561</v>
      </c>
      <c r="M70" s="110"/>
      <c r="N70" s="6">
        <f>IF(K70="","",(L70/K70)/LOOKUP(RIGHT($D$2,3),定数!$A$6:$A$13,定数!$B$6:$B$13))</f>
        <v>9.0993147241583561</v>
      </c>
      <c r="O70" s="28"/>
      <c r="P70" s="8">
        <v>43509</v>
      </c>
      <c r="Q70" s="55">
        <v>0.25</v>
      </c>
      <c r="R70" s="108">
        <v>85.25</v>
      </c>
      <c r="S70" s="108"/>
      <c r="T70" s="111">
        <f>IF(R70="","",V70*N70*LOOKUP(RIGHT($D$2,3),定数!$A$6:$A$13,定数!$B$6:$B$13))</f>
        <v>-24568.149755227198</v>
      </c>
      <c r="U70" s="111"/>
      <c r="V70" s="112">
        <f t="shared" si="5"/>
        <v>-26.999999999999602</v>
      </c>
      <c r="W70" s="112"/>
      <c r="X70" t="str">
        <f t="shared" si="8"/>
        <v/>
      </c>
      <c r="Y70">
        <f t="shared" si="2"/>
        <v>3</v>
      </c>
      <c r="Z70" s="35">
        <f t="shared" si="6"/>
        <v>870377.64393054671</v>
      </c>
      <c r="AA70" s="36">
        <f t="shared" si="7"/>
        <v>5.9099999999999264E-2</v>
      </c>
    </row>
    <row r="71" spans="2:27">
      <c r="B71" s="28">
        <v>63</v>
      </c>
      <c r="C71" s="107">
        <f t="shared" si="0"/>
        <v>794370.17541902489</v>
      </c>
      <c r="D71" s="107"/>
      <c r="E71" s="28"/>
      <c r="F71" s="8">
        <v>43517</v>
      </c>
      <c r="G71" s="55">
        <v>0.91666666666666663</v>
      </c>
      <c r="H71" s="28" t="s">
        <v>3</v>
      </c>
      <c r="I71" s="108">
        <v>84.25</v>
      </c>
      <c r="J71" s="108"/>
      <c r="K71" s="28">
        <v>39</v>
      </c>
      <c r="L71" s="109">
        <f t="shared" si="4"/>
        <v>23831.105262570745</v>
      </c>
      <c r="M71" s="110"/>
      <c r="N71" s="6">
        <f>IF(K71="","",(L71/K71)/LOOKUP(RIGHT($D$2,3),定数!$A$6:$A$13,定数!$B$6:$B$13))</f>
        <v>6.1105398109155757</v>
      </c>
      <c r="O71" s="28"/>
      <c r="P71" s="8">
        <v>43518</v>
      </c>
      <c r="Q71" s="55">
        <v>0.125</v>
      </c>
      <c r="R71" s="108">
        <v>83.53</v>
      </c>
      <c r="S71" s="108"/>
      <c r="T71" s="111">
        <f>IF(R71="","",V71*N71*LOOKUP(RIGHT($D$2,3),定数!$A$6:$A$13,定数!$B$6:$B$13))</f>
        <v>43995.886638592077</v>
      </c>
      <c r="U71" s="111"/>
      <c r="V71" s="112">
        <f t="shared" si="5"/>
        <v>71.999999999999886</v>
      </c>
      <c r="W71" s="112"/>
      <c r="X71" t="str">
        <f t="shared" si="8"/>
        <v/>
      </c>
      <c r="Y71">
        <f t="shared" si="2"/>
        <v>0</v>
      </c>
      <c r="Z71" s="35">
        <f t="shared" si="6"/>
        <v>870377.64393054671</v>
      </c>
      <c r="AA71" s="36">
        <f t="shared" si="7"/>
        <v>8.7326999999998822E-2</v>
      </c>
    </row>
    <row r="72" spans="2:27">
      <c r="B72" s="28">
        <v>64</v>
      </c>
      <c r="C72" s="107">
        <f t="shared" si="0"/>
        <v>838366.062057617</v>
      </c>
      <c r="D72" s="107"/>
      <c r="E72" s="28"/>
      <c r="F72" s="8">
        <v>43523</v>
      </c>
      <c r="G72" s="55">
        <v>0.875</v>
      </c>
      <c r="H72" s="28" t="s">
        <v>3</v>
      </c>
      <c r="I72" s="108">
        <v>83.72</v>
      </c>
      <c r="J72" s="108"/>
      <c r="K72" s="28">
        <v>21</v>
      </c>
      <c r="L72" s="109">
        <f t="shared" si="4"/>
        <v>25150.981861728509</v>
      </c>
      <c r="M72" s="110"/>
      <c r="N72" s="6">
        <f>IF(K72="","",(L72/K72)/LOOKUP(RIGHT($D$2,3),定数!$A$6:$A$13,定数!$B$6:$B$13))</f>
        <v>11.976658029394528</v>
      </c>
      <c r="O72" s="28"/>
      <c r="P72" s="8">
        <v>43524</v>
      </c>
      <c r="Q72" s="55">
        <v>0.70833333333333337</v>
      </c>
      <c r="R72" s="108">
        <v>83.36</v>
      </c>
      <c r="S72" s="108"/>
      <c r="T72" s="111">
        <f>IF(R72="","",V72*N72*LOOKUP(RIGHT($D$2,3),定数!$A$6:$A$13,定数!$B$6:$B$13))</f>
        <v>43115.968905820235</v>
      </c>
      <c r="U72" s="111"/>
      <c r="V72" s="112">
        <f t="shared" si="5"/>
        <v>35.999999999999943</v>
      </c>
      <c r="W72" s="112"/>
      <c r="X72" t="str">
        <f t="shared" si="8"/>
        <v/>
      </c>
      <c r="Y72">
        <f t="shared" si="2"/>
        <v>0</v>
      </c>
      <c r="Z72" s="35">
        <f t="shared" si="6"/>
        <v>870377.64393054671</v>
      </c>
      <c r="AA72" s="36">
        <f t="shared" si="7"/>
        <v>3.6778956923075756E-2</v>
      </c>
    </row>
    <row r="73" spans="2:27">
      <c r="B73" s="28">
        <v>65</v>
      </c>
      <c r="C73" s="107">
        <f t="shared" si="0"/>
        <v>881482.03096343728</v>
      </c>
      <c r="D73" s="107"/>
      <c r="E73" s="28"/>
      <c r="F73" s="8">
        <v>43526</v>
      </c>
      <c r="G73" s="55">
        <v>0.5</v>
      </c>
      <c r="H73" s="54" t="s">
        <v>3</v>
      </c>
      <c r="I73" s="108">
        <v>81.95</v>
      </c>
      <c r="J73" s="108"/>
      <c r="K73" s="28">
        <v>25</v>
      </c>
      <c r="L73" s="109">
        <f t="shared" si="4"/>
        <v>26444.460928903118</v>
      </c>
      <c r="M73" s="110"/>
      <c r="N73" s="6">
        <f>IF(K73="","",(L73/K73)/LOOKUP(RIGHT($D$2,3),定数!$A$6:$A$13,定数!$B$6:$B$13))</f>
        <v>10.577784371561247</v>
      </c>
      <c r="O73" s="28"/>
      <c r="P73" s="8">
        <v>43529</v>
      </c>
      <c r="Q73" s="55">
        <v>0.75</v>
      </c>
      <c r="R73" s="108">
        <v>82.2</v>
      </c>
      <c r="S73" s="108"/>
      <c r="T73" s="111">
        <f>IF(R73="","",V73*N73*LOOKUP(RIGHT($D$2,3),定数!$A$6:$A$13,定数!$B$6:$B$13))</f>
        <v>-26444.460928903118</v>
      </c>
      <c r="U73" s="111"/>
      <c r="V73" s="112">
        <f t="shared" si="5"/>
        <v>-25</v>
      </c>
      <c r="W73" s="112"/>
      <c r="X73" t="str">
        <f t="shared" si="8"/>
        <v/>
      </c>
      <c r="Y73">
        <f t="shared" si="2"/>
        <v>1</v>
      </c>
      <c r="Z73" s="35">
        <f t="shared" si="6"/>
        <v>881482.03096343728</v>
      </c>
      <c r="AA73" s="36">
        <f t="shared" si="7"/>
        <v>0</v>
      </c>
    </row>
    <row r="74" spans="2:27">
      <c r="B74" s="28">
        <v>66</v>
      </c>
      <c r="C74" s="107">
        <f t="shared" ref="C74:C108" si="9">IF(T73="","",C73+T73)</f>
        <v>855037.5700345342</v>
      </c>
      <c r="D74" s="107"/>
      <c r="E74" s="28"/>
      <c r="F74" s="8">
        <v>43532</v>
      </c>
      <c r="G74" s="55">
        <v>0.66666666666666663</v>
      </c>
      <c r="H74" s="54" t="s">
        <v>3</v>
      </c>
      <c r="I74" s="108">
        <v>82.71</v>
      </c>
      <c r="J74" s="108"/>
      <c r="K74" s="28">
        <v>18</v>
      </c>
      <c r="L74" s="109">
        <f t="shared" si="4"/>
        <v>25651.127101036025</v>
      </c>
      <c r="M74" s="110"/>
      <c r="N74" s="6">
        <f>IF(K74="","",(L74/K74)/LOOKUP(RIGHT($D$2,3),定数!$A$6:$A$13,定数!$B$6:$B$13))</f>
        <v>14.250626167242235</v>
      </c>
      <c r="O74" s="28"/>
      <c r="P74" s="8">
        <v>43533</v>
      </c>
      <c r="Q74" s="55">
        <v>4.1666666666666664E-2</v>
      </c>
      <c r="R74" s="108">
        <v>82.89</v>
      </c>
      <c r="S74" s="108"/>
      <c r="T74" s="111">
        <f>IF(R74="","",V74*N74*LOOKUP(RIGHT($D$2,3),定数!$A$6:$A$13,定数!$B$6:$B$13))</f>
        <v>-25651.127101036996</v>
      </c>
      <c r="U74" s="111"/>
      <c r="V74" s="112">
        <f t="shared" si="5"/>
        <v>-18.000000000000682</v>
      </c>
      <c r="W74" s="112"/>
      <c r="X74" t="str">
        <f t="shared" si="8"/>
        <v/>
      </c>
      <c r="Y74">
        <f t="shared" si="8"/>
        <v>2</v>
      </c>
      <c r="Z74" s="35">
        <f t="shared" si="6"/>
        <v>881482.03096343728</v>
      </c>
      <c r="AA74" s="36">
        <f t="shared" si="7"/>
        <v>2.9999999999999916E-2</v>
      </c>
    </row>
    <row r="75" spans="2:27">
      <c r="B75" s="28">
        <v>67</v>
      </c>
      <c r="C75" s="107">
        <f t="shared" si="9"/>
        <v>829386.44293349725</v>
      </c>
      <c r="D75" s="107"/>
      <c r="E75" s="28"/>
      <c r="F75" s="8">
        <v>43533</v>
      </c>
      <c r="G75" s="55">
        <v>0.66666666666666663</v>
      </c>
      <c r="H75" s="54" t="s">
        <v>4</v>
      </c>
      <c r="I75" s="108">
        <v>83.57</v>
      </c>
      <c r="J75" s="108"/>
      <c r="K75" s="28">
        <v>36</v>
      </c>
      <c r="L75" s="109">
        <f t="shared" ref="L75:L108" si="10">IF(K75="","",C75*0.03)</f>
        <v>24881.593288004915</v>
      </c>
      <c r="M75" s="110"/>
      <c r="N75" s="6">
        <f>IF(K75="","",(L75/K75)/LOOKUP(RIGHT($D$2,3),定数!$A$6:$A$13,定数!$B$6:$B$13))</f>
        <v>6.9115536911124762</v>
      </c>
      <c r="O75" s="28"/>
      <c r="P75" s="8">
        <v>43537</v>
      </c>
      <c r="Q75" s="55">
        <v>0.5</v>
      </c>
      <c r="R75" s="108">
        <v>84.25</v>
      </c>
      <c r="S75" s="108"/>
      <c r="T75" s="111">
        <f>IF(R75="","",V75*N75*LOOKUP(RIGHT($D$2,3),定数!$A$6:$A$13,定数!$B$6:$B$13))</f>
        <v>46998.565099565312</v>
      </c>
      <c r="U75" s="111"/>
      <c r="V75" s="112">
        <f t="shared" si="5"/>
        <v>68.000000000000682</v>
      </c>
      <c r="W75" s="112"/>
      <c r="X75" t="str">
        <f t="shared" ref="X75:Y90" si="11">IF(U75&lt;&gt;"",IF(U75&lt;0,1+X74,0),"")</f>
        <v/>
      </c>
      <c r="Y75">
        <f t="shared" si="11"/>
        <v>0</v>
      </c>
      <c r="Z75" s="35">
        <f t="shared" si="6"/>
        <v>881482.03096343728</v>
      </c>
      <c r="AA75" s="36">
        <f t="shared" si="7"/>
        <v>5.9100000000001041E-2</v>
      </c>
    </row>
    <row r="76" spans="2:27">
      <c r="B76" s="28">
        <v>68</v>
      </c>
      <c r="C76" s="107">
        <f t="shared" si="9"/>
        <v>876385.00803306256</v>
      </c>
      <c r="D76" s="107"/>
      <c r="E76" s="28"/>
      <c r="F76" s="8">
        <v>43539</v>
      </c>
      <c r="G76" s="55">
        <v>0.54166666666666663</v>
      </c>
      <c r="H76" s="54" t="s">
        <v>3</v>
      </c>
      <c r="I76" s="108">
        <v>83.24</v>
      </c>
      <c r="J76" s="108"/>
      <c r="K76" s="28">
        <v>29</v>
      </c>
      <c r="L76" s="109">
        <f t="shared" si="10"/>
        <v>26291.550240991877</v>
      </c>
      <c r="M76" s="110"/>
      <c r="N76" s="6">
        <f>IF(K76="","",(L76/K76)/LOOKUP(RIGHT($D$2,3),定数!$A$6:$A$13,定数!$B$6:$B$13))</f>
        <v>9.0660518072385781</v>
      </c>
      <c r="O76" s="28"/>
      <c r="P76" s="8">
        <v>43540</v>
      </c>
      <c r="Q76" s="55">
        <v>0.125</v>
      </c>
      <c r="R76" s="108">
        <v>82.69</v>
      </c>
      <c r="S76" s="108"/>
      <c r="T76" s="111">
        <f>IF(R76="","",V76*N76*LOOKUP(RIGHT($D$2,3),定数!$A$6:$A$13,定数!$B$6:$B$13))</f>
        <v>49863.284939811922</v>
      </c>
      <c r="U76" s="111"/>
      <c r="V76" s="112">
        <f t="shared" ref="V76:V108" si="12">IF(R76="","",IF(H76="買",(R76-I76),(I76-R76))*IF(RIGHT($D$2,3)="JPY",100,10000))</f>
        <v>54.999999999999716</v>
      </c>
      <c r="W76" s="112"/>
      <c r="X76" t="str">
        <f t="shared" si="11"/>
        <v/>
      </c>
      <c r="Y76">
        <f t="shared" si="11"/>
        <v>0</v>
      </c>
      <c r="Z76" s="35">
        <f t="shared" ref="Z76:Z108" si="13">IF(C76&lt;&gt;"",MAX(Z75,C76),"")</f>
        <v>881482.03096343728</v>
      </c>
      <c r="AA76" s="36">
        <f t="shared" ref="AA76:AA108" si="14">IF(Z76&lt;&gt;"",1-(C76/Z76),"")</f>
        <v>5.7823333333338889E-3</v>
      </c>
    </row>
    <row r="77" spans="2:27">
      <c r="B77" s="28">
        <v>69</v>
      </c>
      <c r="C77" s="107">
        <f t="shared" si="9"/>
        <v>926248.29297287448</v>
      </c>
      <c r="D77" s="107"/>
      <c r="E77" s="28"/>
      <c r="F77" s="8">
        <v>43540</v>
      </c>
      <c r="G77" s="55">
        <v>0.54166666666666663</v>
      </c>
      <c r="H77" s="54" t="s">
        <v>3</v>
      </c>
      <c r="I77" s="108">
        <v>82.3</v>
      </c>
      <c r="J77" s="108"/>
      <c r="K77" s="28">
        <v>18</v>
      </c>
      <c r="L77" s="109">
        <f t="shared" si="10"/>
        <v>27787.448789186234</v>
      </c>
      <c r="M77" s="110"/>
      <c r="N77" s="6">
        <f>IF(K77="","",(L77/K77)/LOOKUP(RIGHT($D$2,3),定数!$A$6:$A$13,定数!$B$6:$B$13))</f>
        <v>15.437471549547908</v>
      </c>
      <c r="O77" s="28"/>
      <c r="P77" s="8">
        <v>43540</v>
      </c>
      <c r="Q77" s="55">
        <v>0.58333333333333337</v>
      </c>
      <c r="R77" s="108">
        <v>82.06</v>
      </c>
      <c r="S77" s="108"/>
      <c r="T77" s="111">
        <f>IF(R77="","",V77*N77*LOOKUP(RIGHT($D$2,3),定数!$A$6:$A$13,定数!$B$6:$B$13))</f>
        <v>37049.931718914188</v>
      </c>
      <c r="U77" s="111"/>
      <c r="V77" s="112">
        <f t="shared" si="12"/>
        <v>23.999999999999488</v>
      </c>
      <c r="W77" s="112"/>
      <c r="X77" t="str">
        <f t="shared" si="11"/>
        <v/>
      </c>
      <c r="Y77">
        <f t="shared" si="11"/>
        <v>0</v>
      </c>
      <c r="Z77" s="35">
        <f t="shared" si="13"/>
        <v>926248.29297287448</v>
      </c>
      <c r="AA77" s="36">
        <f t="shared" si="14"/>
        <v>0</v>
      </c>
    </row>
    <row r="78" spans="2:27">
      <c r="B78" s="28">
        <v>70</v>
      </c>
      <c r="C78" s="107">
        <f t="shared" si="9"/>
        <v>963298.22469178867</v>
      </c>
      <c r="D78" s="107"/>
      <c r="E78" s="28"/>
      <c r="F78" s="8">
        <v>43543</v>
      </c>
      <c r="G78" s="55">
        <v>0.16666666666666666</v>
      </c>
      <c r="H78" s="54" t="s">
        <v>3</v>
      </c>
      <c r="I78" s="108">
        <v>81.680000000000007</v>
      </c>
      <c r="J78" s="108"/>
      <c r="K78" s="28">
        <v>18</v>
      </c>
      <c r="L78" s="109">
        <f t="shared" si="10"/>
        <v>28898.946740753658</v>
      </c>
      <c r="M78" s="110"/>
      <c r="N78" s="6">
        <f>IF(K78="","",(L78/K78)/LOOKUP(RIGHT($D$2,3),定数!$A$6:$A$13,定数!$B$6:$B$13))</f>
        <v>16.054970411529808</v>
      </c>
      <c r="O78" s="28"/>
      <c r="P78" s="8">
        <v>43543</v>
      </c>
      <c r="Q78" s="55">
        <v>0.29166666666666669</v>
      </c>
      <c r="R78" s="108">
        <v>81.430000000000007</v>
      </c>
      <c r="S78" s="108"/>
      <c r="T78" s="111">
        <f>IF(R78="","",V78*N78*LOOKUP(RIGHT($D$2,3),定数!$A$6:$A$13,定数!$B$6:$B$13))</f>
        <v>40137.42602882452</v>
      </c>
      <c r="U78" s="111"/>
      <c r="V78" s="112">
        <f t="shared" si="12"/>
        <v>25</v>
      </c>
      <c r="W78" s="112"/>
      <c r="X78" t="str">
        <f t="shared" si="11"/>
        <v/>
      </c>
      <c r="Y78">
        <f t="shared" si="11"/>
        <v>0</v>
      </c>
      <c r="Z78" s="35">
        <f t="shared" si="13"/>
        <v>963298.22469178867</v>
      </c>
      <c r="AA78" s="36">
        <f t="shared" si="14"/>
        <v>0</v>
      </c>
    </row>
    <row r="79" spans="2:27">
      <c r="B79" s="28">
        <v>71</v>
      </c>
      <c r="C79" s="107">
        <f t="shared" si="9"/>
        <v>1003435.6507206132</v>
      </c>
      <c r="D79" s="107"/>
      <c r="E79" s="28"/>
      <c r="F79" s="8">
        <v>43558</v>
      </c>
      <c r="G79" s="55">
        <v>0.625</v>
      </c>
      <c r="H79" s="54" t="s">
        <v>4</v>
      </c>
      <c r="I79" s="108">
        <v>81.69</v>
      </c>
      <c r="J79" s="108"/>
      <c r="K79" s="28">
        <v>17</v>
      </c>
      <c r="L79" s="109">
        <f t="shared" si="10"/>
        <v>30103.069521618396</v>
      </c>
      <c r="M79" s="110"/>
      <c r="N79" s="6">
        <f>IF(K79="","",(L79/K79)/LOOKUP(RIGHT($D$2,3),定数!$A$6:$A$13,定数!$B$6:$B$13))</f>
        <v>17.707687953893174</v>
      </c>
      <c r="O79" s="28"/>
      <c r="P79" s="8">
        <v>43558</v>
      </c>
      <c r="Q79" s="55">
        <v>0.66666666666666663</v>
      </c>
      <c r="R79" s="108">
        <v>81.98</v>
      </c>
      <c r="S79" s="108"/>
      <c r="T79" s="111">
        <f>IF(R79="","",V79*N79*LOOKUP(RIGHT($D$2,3),定数!$A$6:$A$13,定数!$B$6:$B$13))</f>
        <v>51352.295066291314</v>
      </c>
      <c r="U79" s="111"/>
      <c r="V79" s="112">
        <f t="shared" si="12"/>
        <v>29.000000000000625</v>
      </c>
      <c r="W79" s="112"/>
      <c r="X79" t="str">
        <f t="shared" si="11"/>
        <v/>
      </c>
      <c r="Y79">
        <f t="shared" si="11"/>
        <v>0</v>
      </c>
      <c r="Z79" s="35">
        <f t="shared" si="13"/>
        <v>1003435.6507206132</v>
      </c>
      <c r="AA79" s="36">
        <f t="shared" si="14"/>
        <v>0</v>
      </c>
    </row>
    <row r="80" spans="2:27">
      <c r="B80" s="28">
        <v>72</v>
      </c>
      <c r="C80" s="107">
        <f t="shared" si="9"/>
        <v>1054787.9457869045</v>
      </c>
      <c r="D80" s="107"/>
      <c r="E80" s="28"/>
      <c r="F80" s="8">
        <v>43565</v>
      </c>
      <c r="G80" s="55">
        <v>0.70833333333333337</v>
      </c>
      <c r="H80" s="54" t="s">
        <v>4</v>
      </c>
      <c r="I80" s="108">
        <v>82.92</v>
      </c>
      <c r="J80" s="108"/>
      <c r="K80" s="28">
        <v>16</v>
      </c>
      <c r="L80" s="109">
        <f t="shared" si="10"/>
        <v>31643.638373607137</v>
      </c>
      <c r="M80" s="110"/>
      <c r="N80" s="6">
        <f>IF(K80="","",(L80/K80)/LOOKUP(RIGHT($D$2,3),定数!$A$6:$A$13,定数!$B$6:$B$13))</f>
        <v>19.777273983504461</v>
      </c>
      <c r="O80" s="28"/>
      <c r="P80" s="8">
        <v>43565</v>
      </c>
      <c r="Q80" s="55">
        <v>0.75</v>
      </c>
      <c r="R80" s="108">
        <v>83.23</v>
      </c>
      <c r="S80" s="108"/>
      <c r="T80" s="111">
        <f>IF(R80="","",V80*N80*LOOKUP(RIGHT($D$2,3),定数!$A$6:$A$13,定数!$B$6:$B$13))</f>
        <v>61309.549348864275</v>
      </c>
      <c r="U80" s="111"/>
      <c r="V80" s="112">
        <f t="shared" si="12"/>
        <v>31.000000000000227</v>
      </c>
      <c r="W80" s="112"/>
      <c r="X80" t="str">
        <f t="shared" si="11"/>
        <v/>
      </c>
      <c r="Y80">
        <f t="shared" si="11"/>
        <v>0</v>
      </c>
      <c r="Z80" s="35">
        <f t="shared" si="13"/>
        <v>1054787.9457869045</v>
      </c>
      <c r="AA80" s="36">
        <f t="shared" si="14"/>
        <v>0</v>
      </c>
    </row>
    <row r="81" spans="2:27">
      <c r="B81" s="28">
        <v>73</v>
      </c>
      <c r="C81" s="107">
        <f t="shared" si="9"/>
        <v>1116097.4951357688</v>
      </c>
      <c r="D81" s="107"/>
      <c r="E81" s="28"/>
      <c r="F81" s="8">
        <v>43566</v>
      </c>
      <c r="G81" s="55">
        <v>0.58333333333333337</v>
      </c>
      <c r="H81" s="54" t="s">
        <v>3</v>
      </c>
      <c r="I81" s="108">
        <v>82.8</v>
      </c>
      <c r="J81" s="108"/>
      <c r="K81" s="28">
        <v>18</v>
      </c>
      <c r="L81" s="109">
        <f t="shared" si="10"/>
        <v>33482.924854073062</v>
      </c>
      <c r="M81" s="110"/>
      <c r="N81" s="6">
        <f>IF(K81="","",(L81/K81)/LOOKUP(RIGHT($D$2,3),定数!$A$6:$A$13,定数!$B$6:$B$13))</f>
        <v>18.601624918929478</v>
      </c>
      <c r="O81" s="28"/>
      <c r="P81" s="8">
        <v>43566</v>
      </c>
      <c r="Q81" s="55">
        <v>0.70833333333333337</v>
      </c>
      <c r="R81" s="108">
        <v>82.98</v>
      </c>
      <c r="S81" s="108"/>
      <c r="T81" s="111">
        <f>IF(R81="","",V81*N81*LOOKUP(RIGHT($D$2,3),定数!$A$6:$A$13,定数!$B$6:$B$13))</f>
        <v>-33482.924854074328</v>
      </c>
      <c r="U81" s="111"/>
      <c r="V81" s="112">
        <f t="shared" si="12"/>
        <v>-18.000000000000682</v>
      </c>
      <c r="W81" s="112"/>
      <c r="X81" t="str">
        <f t="shared" si="11"/>
        <v/>
      </c>
      <c r="Y81">
        <f t="shared" si="11"/>
        <v>1</v>
      </c>
      <c r="Z81" s="35">
        <f t="shared" si="13"/>
        <v>1116097.4951357688</v>
      </c>
      <c r="AA81" s="36">
        <f t="shared" si="14"/>
        <v>0</v>
      </c>
    </row>
    <row r="82" spans="2:27">
      <c r="B82" s="28">
        <v>74</v>
      </c>
      <c r="C82" s="107">
        <f t="shared" si="9"/>
        <v>1082614.5702816944</v>
      </c>
      <c r="D82" s="107"/>
      <c r="E82" s="28"/>
      <c r="F82" s="8">
        <v>43574</v>
      </c>
      <c r="G82" s="55">
        <v>0.83333333333333337</v>
      </c>
      <c r="H82" s="54" t="s">
        <v>4</v>
      </c>
      <c r="I82" s="108">
        <v>83.54</v>
      </c>
      <c r="J82" s="108"/>
      <c r="K82" s="28">
        <v>14</v>
      </c>
      <c r="L82" s="109">
        <f t="shared" si="10"/>
        <v>32478.437108450831</v>
      </c>
      <c r="M82" s="110"/>
      <c r="N82" s="6">
        <f>IF(K82="","",(L82/K82)/LOOKUP(RIGHT($D$2,3),定数!$A$6:$A$13,定数!$B$6:$B$13))</f>
        <v>23.198883648893453</v>
      </c>
      <c r="O82" s="28"/>
      <c r="P82" s="8">
        <v>43574</v>
      </c>
      <c r="Q82" s="55">
        <v>0.16666666666666666</v>
      </c>
      <c r="R82" s="108">
        <v>83.77</v>
      </c>
      <c r="S82" s="108"/>
      <c r="T82" s="111">
        <f>IF(R82="","",V82*N82*LOOKUP(RIGHT($D$2,3),定数!$A$6:$A$13,定数!$B$6:$B$13))</f>
        <v>53357.43239245256</v>
      </c>
      <c r="U82" s="111"/>
      <c r="V82" s="112">
        <f t="shared" si="12"/>
        <v>22.999999999998977</v>
      </c>
      <c r="W82" s="112"/>
      <c r="X82" t="str">
        <f t="shared" si="11"/>
        <v/>
      </c>
      <c r="Y82">
        <f t="shared" si="11"/>
        <v>0</v>
      </c>
      <c r="Z82" s="35">
        <f t="shared" si="13"/>
        <v>1116097.4951357688</v>
      </c>
      <c r="AA82" s="36">
        <f t="shared" si="14"/>
        <v>3.0000000000001137E-2</v>
      </c>
    </row>
    <row r="83" spans="2:27">
      <c r="B83" s="28">
        <v>75</v>
      </c>
      <c r="C83" s="107">
        <f t="shared" si="9"/>
        <v>1135972.002674147</v>
      </c>
      <c r="D83" s="107"/>
      <c r="E83" s="28"/>
      <c r="F83" s="8">
        <v>43579</v>
      </c>
      <c r="G83" s="55">
        <v>0.625</v>
      </c>
      <c r="H83" s="54" t="s">
        <v>4</v>
      </c>
      <c r="I83" s="108">
        <v>82.92</v>
      </c>
      <c r="J83" s="108"/>
      <c r="K83" s="28">
        <v>18</v>
      </c>
      <c r="L83" s="109">
        <f t="shared" si="10"/>
        <v>34079.160080224407</v>
      </c>
      <c r="M83" s="110"/>
      <c r="N83" s="6">
        <f>IF(K83="","",(L83/K83)/LOOKUP(RIGHT($D$2,3),定数!$A$6:$A$13,定数!$B$6:$B$13))</f>
        <v>18.932866711235782</v>
      </c>
      <c r="O83" s="28"/>
      <c r="P83" s="8">
        <v>43579</v>
      </c>
      <c r="Q83" s="55">
        <v>0.79166666666666663</v>
      </c>
      <c r="R83" s="108">
        <v>82.74</v>
      </c>
      <c r="S83" s="108"/>
      <c r="T83" s="111">
        <f>IF(R83="","",V83*N83*LOOKUP(RIGHT($D$2,3),定数!$A$6:$A$13,定数!$B$6:$B$13))</f>
        <v>-34079.160080225702</v>
      </c>
      <c r="U83" s="111"/>
      <c r="V83" s="112">
        <f t="shared" si="12"/>
        <v>-18.000000000000682</v>
      </c>
      <c r="W83" s="112"/>
      <c r="X83" t="str">
        <f t="shared" si="11"/>
        <v/>
      </c>
      <c r="Y83">
        <f t="shared" si="11"/>
        <v>1</v>
      </c>
      <c r="Z83" s="35">
        <f t="shared" si="13"/>
        <v>1135972.002674147</v>
      </c>
      <c r="AA83" s="36">
        <f t="shared" si="14"/>
        <v>0</v>
      </c>
    </row>
    <row r="84" spans="2:27">
      <c r="B84" s="28">
        <v>76</v>
      </c>
      <c r="C84" s="107">
        <f t="shared" si="9"/>
        <v>1101892.8425939213</v>
      </c>
      <c r="D84" s="107"/>
      <c r="E84" s="28"/>
      <c r="F84" s="8">
        <v>43581</v>
      </c>
      <c r="G84" s="55">
        <v>0.91666666666666663</v>
      </c>
      <c r="H84" s="54" t="s">
        <v>3</v>
      </c>
      <c r="I84" s="108">
        <v>82.57</v>
      </c>
      <c r="J84" s="108"/>
      <c r="K84" s="28">
        <v>10</v>
      </c>
      <c r="L84" s="109">
        <f t="shared" si="10"/>
        <v>33056.785277817638</v>
      </c>
      <c r="M84" s="110"/>
      <c r="N84" s="6">
        <f>IF(K84="","",(L84/K84)/LOOKUP(RIGHT($D$2,3),定数!$A$6:$A$13,定数!$B$6:$B$13))</f>
        <v>33.056785277817639</v>
      </c>
      <c r="O84" s="28"/>
      <c r="P84" s="8">
        <v>43582</v>
      </c>
      <c r="Q84" s="55">
        <v>0.54166666666666663</v>
      </c>
      <c r="R84" s="108">
        <v>82.67</v>
      </c>
      <c r="S84" s="108"/>
      <c r="T84" s="111">
        <f>IF(R84="","",V84*N84*LOOKUP(RIGHT($D$2,3),定数!$A$6:$A$13,定数!$B$6:$B$13))</f>
        <v>-33056.785277820454</v>
      </c>
      <c r="U84" s="111"/>
      <c r="V84" s="112">
        <f t="shared" si="12"/>
        <v>-10.000000000000853</v>
      </c>
      <c r="W84" s="112"/>
      <c r="X84" t="str">
        <f t="shared" si="11"/>
        <v/>
      </c>
      <c r="Y84">
        <f t="shared" si="11"/>
        <v>2</v>
      </c>
      <c r="Z84" s="35">
        <f t="shared" si="13"/>
        <v>1135972.002674147</v>
      </c>
      <c r="AA84" s="36">
        <f t="shared" si="14"/>
        <v>3.0000000000001137E-2</v>
      </c>
    </row>
    <row r="85" spans="2:27">
      <c r="B85" s="28">
        <v>77</v>
      </c>
      <c r="C85" s="107">
        <f t="shared" si="9"/>
        <v>1068836.0573161009</v>
      </c>
      <c r="D85" s="107"/>
      <c r="E85" s="28"/>
      <c r="F85" s="8">
        <v>43594</v>
      </c>
      <c r="G85" s="55">
        <v>0.875</v>
      </c>
      <c r="H85" s="54" t="s">
        <v>4</v>
      </c>
      <c r="I85" s="108">
        <v>81.86</v>
      </c>
      <c r="J85" s="108"/>
      <c r="K85" s="28">
        <v>13</v>
      </c>
      <c r="L85" s="109">
        <f t="shared" si="10"/>
        <v>32065.081719483027</v>
      </c>
      <c r="M85" s="110"/>
      <c r="N85" s="6">
        <f>IF(K85="","",(L85/K85)/LOOKUP(RIGHT($D$2,3),定数!$A$6:$A$13,定数!$B$6:$B$13))</f>
        <v>24.665447476525404</v>
      </c>
      <c r="O85" s="28"/>
      <c r="P85" s="8">
        <v>43595</v>
      </c>
      <c r="Q85" s="55">
        <v>0.375</v>
      </c>
      <c r="R85" s="108">
        <v>82.08</v>
      </c>
      <c r="S85" s="108"/>
      <c r="T85" s="111">
        <f>IF(R85="","",V85*N85*LOOKUP(RIGHT($D$2,3),定数!$A$6:$A$13,定数!$B$6:$B$13))</f>
        <v>54263.984448355608</v>
      </c>
      <c r="U85" s="111"/>
      <c r="V85" s="112">
        <f t="shared" si="12"/>
        <v>21.999999999999886</v>
      </c>
      <c r="W85" s="112"/>
      <c r="X85" t="str">
        <f t="shared" si="11"/>
        <v/>
      </c>
      <c r="Y85">
        <f t="shared" si="11"/>
        <v>0</v>
      </c>
      <c r="Z85" s="35">
        <f t="shared" si="13"/>
        <v>1135972.002674147</v>
      </c>
      <c r="AA85" s="36">
        <f t="shared" si="14"/>
        <v>5.9100000000003483E-2</v>
      </c>
    </row>
    <row r="86" spans="2:27">
      <c r="B86" s="28">
        <v>78</v>
      </c>
      <c r="C86" s="107">
        <f t="shared" si="9"/>
        <v>1123100.0417644565</v>
      </c>
      <c r="D86" s="107"/>
      <c r="E86" s="28"/>
      <c r="F86" s="8">
        <v>43602</v>
      </c>
      <c r="G86" s="55">
        <v>0.20833333333333334</v>
      </c>
      <c r="H86" s="54" t="s">
        <v>4</v>
      </c>
      <c r="I86" s="108">
        <v>83.1</v>
      </c>
      <c r="J86" s="108"/>
      <c r="K86" s="28">
        <v>27</v>
      </c>
      <c r="L86" s="109">
        <f t="shared" si="10"/>
        <v>33693.001252933696</v>
      </c>
      <c r="M86" s="110"/>
      <c r="N86" s="6">
        <f>IF(K86="","",(L86/K86)/LOOKUP(RIGHT($D$2,3),定数!$A$6:$A$13,定数!$B$6:$B$13))</f>
        <v>12.478889352938406</v>
      </c>
      <c r="O86" s="28"/>
      <c r="P86" s="8">
        <v>43606</v>
      </c>
      <c r="Q86" s="55">
        <v>0.20833333333333334</v>
      </c>
      <c r="R86" s="108">
        <v>83.62</v>
      </c>
      <c r="S86" s="108"/>
      <c r="T86" s="111">
        <f>IF(R86="","",V86*N86*LOOKUP(RIGHT($D$2,3),定数!$A$6:$A$13,定数!$B$6:$B$13))</f>
        <v>64890.224635280989</v>
      </c>
      <c r="U86" s="111"/>
      <c r="V86" s="112">
        <f t="shared" si="12"/>
        <v>52.000000000001023</v>
      </c>
      <c r="W86" s="112"/>
      <c r="X86" t="str">
        <f t="shared" si="11"/>
        <v/>
      </c>
      <c r="Y86">
        <f t="shared" si="11"/>
        <v>0</v>
      </c>
      <c r="Z86" s="35">
        <f t="shared" si="13"/>
        <v>1135972.002674147</v>
      </c>
      <c r="AA86" s="36">
        <f t="shared" si="14"/>
        <v>1.1331230769234701E-2</v>
      </c>
    </row>
    <row r="87" spans="2:27">
      <c r="B87" s="28">
        <v>79</v>
      </c>
      <c r="C87" s="107">
        <f t="shared" si="9"/>
        <v>1187990.2663997374</v>
      </c>
      <c r="D87" s="107"/>
      <c r="E87" s="28"/>
      <c r="F87" s="8">
        <v>43608</v>
      </c>
      <c r="G87" s="55">
        <v>0.20833333333333334</v>
      </c>
      <c r="H87" s="54" t="s">
        <v>3</v>
      </c>
      <c r="I87" s="108">
        <v>83.34</v>
      </c>
      <c r="J87" s="108"/>
      <c r="K87" s="28">
        <v>68</v>
      </c>
      <c r="L87" s="109">
        <f t="shared" si="10"/>
        <v>35639.707991992123</v>
      </c>
      <c r="M87" s="110"/>
      <c r="N87" s="6">
        <f>IF(K87="","",(L87/K87)/LOOKUP(RIGHT($D$2,3),定数!$A$6:$A$13,定数!$B$6:$B$13))</f>
        <v>5.241133528234136</v>
      </c>
      <c r="O87" s="28"/>
      <c r="P87" s="8">
        <v>43614</v>
      </c>
      <c r="Q87" s="55">
        <v>0.16666666666666666</v>
      </c>
      <c r="R87" s="108">
        <v>82.05</v>
      </c>
      <c r="S87" s="108"/>
      <c r="T87" s="111">
        <f>IF(R87="","",V87*N87*LOOKUP(RIGHT($D$2,3),定数!$A$6:$A$13,定数!$B$6:$B$13))</f>
        <v>67610.622514220682</v>
      </c>
      <c r="U87" s="111"/>
      <c r="V87" s="112">
        <f t="shared" si="12"/>
        <v>129.00000000000063</v>
      </c>
      <c r="W87" s="112"/>
      <c r="X87" t="str">
        <f t="shared" si="11"/>
        <v/>
      </c>
      <c r="Y87">
        <f t="shared" si="11"/>
        <v>0</v>
      </c>
      <c r="Z87" s="35">
        <f t="shared" si="13"/>
        <v>1187990.2663997374</v>
      </c>
      <c r="AA87" s="36">
        <f t="shared" si="14"/>
        <v>0</v>
      </c>
    </row>
    <row r="88" spans="2:27">
      <c r="B88" s="28">
        <v>80</v>
      </c>
      <c r="C88" s="107">
        <f t="shared" si="9"/>
        <v>1255600.8889139581</v>
      </c>
      <c r="D88" s="107"/>
      <c r="E88" s="28"/>
      <c r="F88" s="8">
        <v>43615</v>
      </c>
      <c r="G88" s="55">
        <v>0.75</v>
      </c>
      <c r="H88" s="54" t="s">
        <v>4</v>
      </c>
      <c r="I88" s="108">
        <v>82.31</v>
      </c>
      <c r="J88" s="108"/>
      <c r="K88" s="28">
        <v>36</v>
      </c>
      <c r="L88" s="109">
        <f t="shared" si="10"/>
        <v>37668.026667418744</v>
      </c>
      <c r="M88" s="110"/>
      <c r="N88" s="6">
        <f>IF(K88="","",(L88/K88)/LOOKUP(RIGHT($D$2,3),定数!$A$6:$A$13,定数!$B$6:$B$13))</f>
        <v>10.463340740949652</v>
      </c>
      <c r="O88" s="28"/>
      <c r="P88" s="8">
        <v>43620</v>
      </c>
      <c r="Q88" s="55">
        <v>0.125</v>
      </c>
      <c r="R88" s="108">
        <v>82.96</v>
      </c>
      <c r="S88" s="108"/>
      <c r="T88" s="111">
        <f>IF(R88="","",V88*N88*LOOKUP(RIGHT($D$2,3),定数!$A$6:$A$13,定数!$B$6:$B$13))</f>
        <v>68011.714816171851</v>
      </c>
      <c r="U88" s="111"/>
      <c r="V88" s="112">
        <f t="shared" si="12"/>
        <v>64.999999999999147</v>
      </c>
      <c r="W88" s="112"/>
      <c r="X88" t="str">
        <f t="shared" si="11"/>
        <v/>
      </c>
      <c r="Y88">
        <f t="shared" si="11"/>
        <v>0</v>
      </c>
      <c r="Z88" s="35">
        <f t="shared" si="13"/>
        <v>1255600.8889139581</v>
      </c>
      <c r="AA88" s="36">
        <f t="shared" si="14"/>
        <v>0</v>
      </c>
    </row>
    <row r="89" spans="2:27">
      <c r="B89" s="28">
        <v>81</v>
      </c>
      <c r="C89" s="107">
        <f t="shared" si="9"/>
        <v>1323612.60373013</v>
      </c>
      <c r="D89" s="107"/>
      <c r="E89" s="28"/>
      <c r="F89" s="8">
        <v>43620</v>
      </c>
      <c r="G89" s="55">
        <v>0.83333333333333337</v>
      </c>
      <c r="H89" s="54" t="s">
        <v>4</v>
      </c>
      <c r="I89" s="108">
        <v>83.91</v>
      </c>
      <c r="J89" s="108"/>
      <c r="K89" s="28">
        <v>20</v>
      </c>
      <c r="L89" s="109">
        <f t="shared" si="10"/>
        <v>39708.378111903898</v>
      </c>
      <c r="M89" s="110"/>
      <c r="N89" s="6">
        <f>IF(K89="","",(L89/K89)/LOOKUP(RIGHT($D$2,3),定数!$A$6:$A$13,定数!$B$6:$B$13))</f>
        <v>19.854189055951949</v>
      </c>
      <c r="O89" s="28"/>
      <c r="P89" s="8">
        <v>43621</v>
      </c>
      <c r="Q89" s="55">
        <v>0.5</v>
      </c>
      <c r="R89" s="108">
        <v>83.71</v>
      </c>
      <c r="S89" s="108"/>
      <c r="T89" s="111">
        <f>IF(R89="","",V89*N89*LOOKUP(RIGHT($D$2,3),定数!$A$6:$A$13,定数!$B$6:$B$13))</f>
        <v>-39708.378111904458</v>
      </c>
      <c r="U89" s="111"/>
      <c r="V89" s="112">
        <f t="shared" si="12"/>
        <v>-20.000000000000284</v>
      </c>
      <c r="W89" s="112"/>
      <c r="X89" t="str">
        <f t="shared" si="11"/>
        <v/>
      </c>
      <c r="Y89">
        <f t="shared" si="11"/>
        <v>1</v>
      </c>
      <c r="Z89" s="35">
        <f t="shared" si="13"/>
        <v>1323612.60373013</v>
      </c>
      <c r="AA89" s="36">
        <f t="shared" si="14"/>
        <v>0</v>
      </c>
    </row>
    <row r="90" spans="2:27">
      <c r="B90" s="28">
        <v>82</v>
      </c>
      <c r="C90" s="107">
        <f t="shared" si="9"/>
        <v>1283904.2256182255</v>
      </c>
      <c r="D90" s="107"/>
      <c r="E90" s="28"/>
      <c r="F90" s="8">
        <v>43624</v>
      </c>
      <c r="G90" s="55">
        <v>0.29166666666666669</v>
      </c>
      <c r="H90" s="54" t="s">
        <v>3</v>
      </c>
      <c r="I90" s="108">
        <v>83.4</v>
      </c>
      <c r="J90" s="108"/>
      <c r="K90" s="28">
        <v>20</v>
      </c>
      <c r="L90" s="109">
        <f t="shared" si="10"/>
        <v>38517.126768546761</v>
      </c>
      <c r="M90" s="110"/>
      <c r="N90" s="6">
        <f>IF(K90="","",(L90/K90)/LOOKUP(RIGHT($D$2,3),定数!$A$6:$A$13,定数!$B$6:$B$13))</f>
        <v>19.25856338427338</v>
      </c>
      <c r="O90" s="28"/>
      <c r="P90" s="8">
        <v>43624</v>
      </c>
      <c r="Q90" s="55">
        <v>0.45833333333333331</v>
      </c>
      <c r="R90" s="108">
        <v>82.87</v>
      </c>
      <c r="S90" s="108"/>
      <c r="T90" s="111">
        <f>IF(R90="","",V90*N90*LOOKUP(RIGHT($D$2,3),定数!$A$6:$A$13,定数!$B$6:$B$13))</f>
        <v>102070.38593664914</v>
      </c>
      <c r="U90" s="111"/>
      <c r="V90" s="112">
        <f t="shared" si="12"/>
        <v>53.000000000000114</v>
      </c>
      <c r="W90" s="112"/>
      <c r="X90" t="str">
        <f t="shared" si="11"/>
        <v/>
      </c>
      <c r="Y90">
        <f t="shared" si="11"/>
        <v>0</v>
      </c>
      <c r="Z90" s="35">
        <f t="shared" si="13"/>
        <v>1323612.60373013</v>
      </c>
      <c r="AA90" s="36">
        <f t="shared" si="14"/>
        <v>3.0000000000000471E-2</v>
      </c>
    </row>
    <row r="91" spans="2:27">
      <c r="B91" s="28">
        <v>83</v>
      </c>
      <c r="C91" s="107">
        <f t="shared" si="9"/>
        <v>1385974.6115548746</v>
      </c>
      <c r="D91" s="107"/>
      <c r="E91" s="28"/>
      <c r="F91" s="8">
        <v>43630</v>
      </c>
      <c r="G91" s="55">
        <v>0.25</v>
      </c>
      <c r="H91" s="54" t="s">
        <v>3</v>
      </c>
      <c r="I91" s="108">
        <v>83.28</v>
      </c>
      <c r="J91" s="108"/>
      <c r="K91" s="28">
        <v>33</v>
      </c>
      <c r="L91" s="109">
        <f t="shared" si="10"/>
        <v>41579.238346646234</v>
      </c>
      <c r="M91" s="110"/>
      <c r="N91" s="6">
        <f>IF(K91="","",(L91/K91)/LOOKUP(RIGHT($D$2,3),定数!$A$6:$A$13,定数!$B$6:$B$13))</f>
        <v>12.599769195953405</v>
      </c>
      <c r="O91" s="28"/>
      <c r="P91" s="8">
        <v>43631</v>
      </c>
      <c r="Q91" s="55">
        <v>0</v>
      </c>
      <c r="R91" s="108">
        <v>82.68</v>
      </c>
      <c r="S91" s="108"/>
      <c r="T91" s="111">
        <f>IF(R91="","",V91*N91*LOOKUP(RIGHT($D$2,3),定数!$A$6:$A$13,定数!$B$6:$B$13))</f>
        <v>75598.615175719722</v>
      </c>
      <c r="U91" s="111"/>
      <c r="V91" s="112">
        <f t="shared" si="12"/>
        <v>59.999999999999432</v>
      </c>
      <c r="W91" s="112"/>
      <c r="X91" t="str">
        <f t="shared" ref="X91:Y106" si="15">IF(U91&lt;&gt;"",IF(U91&lt;0,1+X90,0),"")</f>
        <v/>
      </c>
      <c r="Y91">
        <f t="shared" si="15"/>
        <v>0</v>
      </c>
      <c r="Z91" s="35">
        <f t="shared" si="13"/>
        <v>1385974.6115548746</v>
      </c>
      <c r="AA91" s="36">
        <f t="shared" si="14"/>
        <v>0</v>
      </c>
    </row>
    <row r="92" spans="2:27">
      <c r="B92" s="28">
        <v>84</v>
      </c>
      <c r="C92" s="107">
        <f t="shared" si="9"/>
        <v>1461573.2267305944</v>
      </c>
      <c r="D92" s="107"/>
      <c r="E92" s="28"/>
      <c r="F92" s="8">
        <v>43635</v>
      </c>
      <c r="G92" s="55">
        <v>0.58333333333333337</v>
      </c>
      <c r="H92" s="54" t="s">
        <v>3</v>
      </c>
      <c r="I92" s="108">
        <v>80.819999999999993</v>
      </c>
      <c r="J92" s="108"/>
      <c r="K92" s="28">
        <v>25</v>
      </c>
      <c r="L92" s="109">
        <f t="shared" si="10"/>
        <v>43847.196801917831</v>
      </c>
      <c r="M92" s="110"/>
      <c r="N92" s="6">
        <f>IF(K92="","",(L92/K92)/LOOKUP(RIGHT($D$2,3),定数!$A$6:$A$13,定数!$B$6:$B$13))</f>
        <v>17.53887872076713</v>
      </c>
      <c r="O92" s="28"/>
      <c r="P92" s="8">
        <v>43635</v>
      </c>
      <c r="Q92" s="55">
        <v>0.75</v>
      </c>
      <c r="R92" s="108">
        <v>81.069999999999993</v>
      </c>
      <c r="S92" s="108"/>
      <c r="T92" s="111">
        <f>IF(R92="","",V92*N92*LOOKUP(RIGHT($D$2,3),定数!$A$6:$A$13,定数!$B$6:$B$13))</f>
        <v>-43847.196801917824</v>
      </c>
      <c r="U92" s="111"/>
      <c r="V92" s="112">
        <f t="shared" si="12"/>
        <v>-25</v>
      </c>
      <c r="W92" s="112"/>
      <c r="X92" t="str">
        <f t="shared" si="15"/>
        <v/>
      </c>
      <c r="Y92">
        <f t="shared" si="15"/>
        <v>1</v>
      </c>
      <c r="Z92" s="35">
        <f t="shared" si="13"/>
        <v>1461573.2267305944</v>
      </c>
      <c r="AA92" s="36">
        <f t="shared" si="14"/>
        <v>0</v>
      </c>
    </row>
    <row r="93" spans="2:27">
      <c r="B93" s="28">
        <v>85</v>
      </c>
      <c r="C93" s="107">
        <f t="shared" si="9"/>
        <v>1417726.0299286766</v>
      </c>
      <c r="D93" s="107"/>
      <c r="E93" s="28"/>
      <c r="F93" s="8">
        <v>43655</v>
      </c>
      <c r="G93" s="55">
        <v>0.125</v>
      </c>
      <c r="H93" s="54" t="s">
        <v>4</v>
      </c>
      <c r="I93" s="108">
        <v>82.15</v>
      </c>
      <c r="J93" s="108"/>
      <c r="K93" s="28">
        <v>14</v>
      </c>
      <c r="L93" s="109">
        <f t="shared" si="10"/>
        <v>42531.780897860292</v>
      </c>
      <c r="M93" s="110"/>
      <c r="N93" s="6">
        <f>IF(K93="","",(L93/K93)/LOOKUP(RIGHT($D$2,3),定数!$A$6:$A$13,定数!$B$6:$B$13))</f>
        <v>30.379843498471637</v>
      </c>
      <c r="O93" s="28"/>
      <c r="P93" s="8">
        <v>43655</v>
      </c>
      <c r="Q93" s="55">
        <v>0.16666666666666666</v>
      </c>
      <c r="R93" s="108">
        <v>82.37</v>
      </c>
      <c r="S93" s="108"/>
      <c r="T93" s="111">
        <f>IF(R93="","",V93*N93*LOOKUP(RIGHT($D$2,3),定数!$A$6:$A$13,定数!$B$6:$B$13))</f>
        <v>66835.655696637259</v>
      </c>
      <c r="U93" s="111"/>
      <c r="V93" s="112">
        <f t="shared" si="12"/>
        <v>21.999999999999886</v>
      </c>
      <c r="W93" s="112"/>
      <c r="X93" t="str">
        <f t="shared" si="15"/>
        <v/>
      </c>
      <c r="Y93">
        <f t="shared" si="15"/>
        <v>0</v>
      </c>
      <c r="Z93" s="35">
        <f t="shared" si="13"/>
        <v>1461573.2267305944</v>
      </c>
      <c r="AA93" s="36">
        <f t="shared" si="14"/>
        <v>3.0000000000000027E-2</v>
      </c>
    </row>
    <row r="94" spans="2:27">
      <c r="B94" s="28">
        <v>86</v>
      </c>
      <c r="C94" s="107">
        <f t="shared" si="9"/>
        <v>1484561.6856253138</v>
      </c>
      <c r="D94" s="107"/>
      <c r="E94" s="28"/>
      <c r="F94" s="8">
        <v>43658</v>
      </c>
      <c r="G94" s="55">
        <v>0.95833333333333337</v>
      </c>
      <c r="H94" s="54" t="s">
        <v>4</v>
      </c>
      <c r="I94" s="108">
        <v>83.35</v>
      </c>
      <c r="J94" s="108"/>
      <c r="K94" s="28">
        <v>11</v>
      </c>
      <c r="L94" s="109">
        <f t="shared" si="10"/>
        <v>44536.850568759415</v>
      </c>
      <c r="M94" s="110"/>
      <c r="N94" s="6">
        <f>IF(K94="","",(L94/K94)/LOOKUP(RIGHT($D$2,3),定数!$A$6:$A$13,定数!$B$6:$B$13))</f>
        <v>40.488045971599469</v>
      </c>
      <c r="O94" s="28"/>
      <c r="P94" s="8">
        <v>43659</v>
      </c>
      <c r="Q94" s="55">
        <v>0.45833333333333331</v>
      </c>
      <c r="R94" s="108">
        <v>83.24</v>
      </c>
      <c r="S94" s="108"/>
      <c r="T94" s="111">
        <f>IF(R94="","",V94*N94*LOOKUP(RIGHT($D$2,3),定数!$A$6:$A$13,定数!$B$6:$B$13))</f>
        <v>-44536.850568759182</v>
      </c>
      <c r="U94" s="111"/>
      <c r="V94" s="112">
        <f t="shared" si="12"/>
        <v>-10.999999999999943</v>
      </c>
      <c r="W94" s="112"/>
      <c r="X94" t="str">
        <f t="shared" si="15"/>
        <v/>
      </c>
      <c r="Y94">
        <f t="shared" si="15"/>
        <v>1</v>
      </c>
      <c r="Z94" s="35">
        <f t="shared" si="13"/>
        <v>1484561.6856253138</v>
      </c>
      <c r="AA94" s="36">
        <f t="shared" si="14"/>
        <v>0</v>
      </c>
    </row>
    <row r="95" spans="2:27">
      <c r="B95" s="28">
        <v>87</v>
      </c>
      <c r="C95" s="107">
        <f t="shared" si="9"/>
        <v>1440024.8350565545</v>
      </c>
      <c r="D95" s="107"/>
      <c r="E95" s="28"/>
      <c r="F95" s="8">
        <v>43662</v>
      </c>
      <c r="G95" s="55">
        <v>0.33333333333333331</v>
      </c>
      <c r="H95" s="54" t="s">
        <v>4</v>
      </c>
      <c r="I95" s="108">
        <v>83.56</v>
      </c>
      <c r="J95" s="108"/>
      <c r="K95" s="28">
        <v>25</v>
      </c>
      <c r="L95" s="109">
        <f t="shared" si="10"/>
        <v>43200.745051696635</v>
      </c>
      <c r="M95" s="110"/>
      <c r="N95" s="6">
        <f>IF(K95="","",(L95/K95)/LOOKUP(RIGHT($D$2,3),定数!$A$6:$A$13,定数!$B$6:$B$13))</f>
        <v>17.280298020678654</v>
      </c>
      <c r="O95" s="28"/>
      <c r="P95" s="8">
        <v>43662</v>
      </c>
      <c r="Q95" s="55">
        <v>0.75</v>
      </c>
      <c r="R95" s="108">
        <v>83.31</v>
      </c>
      <c r="S95" s="108"/>
      <c r="T95" s="111">
        <f>IF(R95="","",V95*N95*LOOKUP(RIGHT($D$2,3),定数!$A$6:$A$13,定数!$B$6:$B$13))</f>
        <v>-43200.745051696635</v>
      </c>
      <c r="U95" s="111"/>
      <c r="V95" s="112">
        <f t="shared" si="12"/>
        <v>-25</v>
      </c>
      <c r="W95" s="112"/>
      <c r="X95" t="str">
        <f t="shared" si="15"/>
        <v/>
      </c>
      <c r="Y95">
        <f t="shared" si="15"/>
        <v>2</v>
      </c>
      <c r="Z95" s="35">
        <f t="shared" si="13"/>
        <v>1484561.6856253138</v>
      </c>
      <c r="AA95" s="36">
        <f t="shared" si="14"/>
        <v>2.9999999999999916E-2</v>
      </c>
    </row>
    <row r="96" spans="2:27">
      <c r="B96" s="28">
        <v>88</v>
      </c>
      <c r="C96" s="107">
        <f t="shared" si="9"/>
        <v>1396824.0900048579</v>
      </c>
      <c r="D96" s="107"/>
      <c r="E96" s="28"/>
      <c r="F96" s="8">
        <v>43671</v>
      </c>
      <c r="G96" s="55">
        <v>4.1666666666666664E-2</v>
      </c>
      <c r="H96" s="54" t="s">
        <v>4</v>
      </c>
      <c r="I96" s="108">
        <v>82.57</v>
      </c>
      <c r="J96" s="108"/>
      <c r="K96" s="28">
        <v>17</v>
      </c>
      <c r="L96" s="109">
        <f t="shared" si="10"/>
        <v>41904.722700145736</v>
      </c>
      <c r="M96" s="110"/>
      <c r="N96" s="6">
        <f>IF(K96="","",(L96/K96)/LOOKUP(RIGHT($D$2,3),定数!$A$6:$A$13,定数!$B$6:$B$13))</f>
        <v>24.649836882438667</v>
      </c>
      <c r="O96" s="28"/>
      <c r="P96" s="8">
        <v>43671</v>
      </c>
      <c r="Q96" s="55">
        <v>0.16666666666666666</v>
      </c>
      <c r="R96" s="108">
        <v>82.87</v>
      </c>
      <c r="S96" s="108"/>
      <c r="T96" s="111">
        <f>IF(R96="","",V96*N96*LOOKUP(RIGHT($D$2,3),定数!$A$6:$A$13,定数!$B$6:$B$13))</f>
        <v>73949.510647318806</v>
      </c>
      <c r="U96" s="111"/>
      <c r="V96" s="112">
        <f t="shared" si="12"/>
        <v>30.000000000001137</v>
      </c>
      <c r="W96" s="112"/>
      <c r="X96" t="str">
        <f t="shared" si="15"/>
        <v/>
      </c>
      <c r="Y96">
        <f t="shared" si="15"/>
        <v>0</v>
      </c>
      <c r="Z96" s="35">
        <f t="shared" si="13"/>
        <v>1484561.6856253138</v>
      </c>
      <c r="AA96" s="36">
        <f t="shared" si="14"/>
        <v>5.909999999999993E-2</v>
      </c>
    </row>
    <row r="97" spans="2:27">
      <c r="B97" s="28">
        <v>89</v>
      </c>
      <c r="C97" s="107">
        <f t="shared" si="9"/>
        <v>1470773.6006521767</v>
      </c>
      <c r="D97" s="107"/>
      <c r="E97" s="28"/>
      <c r="F97" s="8">
        <v>43677</v>
      </c>
      <c r="G97" s="55">
        <v>0.33333333333333331</v>
      </c>
      <c r="H97" s="54" t="s">
        <v>4</v>
      </c>
      <c r="I97" s="108">
        <v>82.64</v>
      </c>
      <c r="J97" s="108"/>
      <c r="K97" s="28">
        <v>39</v>
      </c>
      <c r="L97" s="109">
        <f t="shared" si="10"/>
        <v>44123.208019565296</v>
      </c>
      <c r="M97" s="110"/>
      <c r="N97" s="6">
        <f>IF(K97="","",(L97/K97)/LOOKUP(RIGHT($D$2,3),定数!$A$6:$A$13,定数!$B$6:$B$13))</f>
        <v>11.313643081939819</v>
      </c>
      <c r="O97" s="28"/>
      <c r="P97" s="8">
        <v>43679</v>
      </c>
      <c r="Q97" s="55">
        <v>0.5</v>
      </c>
      <c r="R97" s="108">
        <v>82.23</v>
      </c>
      <c r="S97" s="108"/>
      <c r="T97" s="111">
        <f>IF(R97="","",V97*N97*LOOKUP(RIGHT($D$2,3),定数!$A$6:$A$13,定数!$B$6:$B$13))</f>
        <v>-46385.936635952872</v>
      </c>
      <c r="U97" s="111"/>
      <c r="V97" s="112">
        <f t="shared" si="12"/>
        <v>-40.999999999999659</v>
      </c>
      <c r="W97" s="112"/>
      <c r="X97" t="str">
        <f t="shared" si="15"/>
        <v/>
      </c>
      <c r="Y97">
        <f t="shared" si="15"/>
        <v>1</v>
      </c>
      <c r="Z97" s="35">
        <f t="shared" si="13"/>
        <v>1484561.6856253138</v>
      </c>
      <c r="AA97" s="36">
        <f t="shared" si="14"/>
        <v>9.2876470588215687E-3</v>
      </c>
    </row>
    <row r="98" spans="2:27">
      <c r="B98" s="28">
        <v>90</v>
      </c>
      <c r="C98" s="107">
        <f t="shared" si="9"/>
        <v>1424387.6640162237</v>
      </c>
      <c r="D98" s="107"/>
      <c r="E98" s="28"/>
      <c r="F98" s="8">
        <v>43687</v>
      </c>
      <c r="G98" s="55">
        <v>0.83333333333333337</v>
      </c>
      <c r="H98" s="54" t="s">
        <v>3</v>
      </c>
      <c r="I98" s="108">
        <v>80.739999999999995</v>
      </c>
      <c r="J98" s="108"/>
      <c r="K98" s="28">
        <v>54</v>
      </c>
      <c r="L98" s="109">
        <f t="shared" si="10"/>
        <v>42731.62992048671</v>
      </c>
      <c r="M98" s="110"/>
      <c r="N98" s="6">
        <f>IF(K98="","",(L98/K98)/LOOKUP(RIGHT($D$2,3),定数!$A$6:$A$13,定数!$B$6:$B$13))</f>
        <v>7.9132648000901318</v>
      </c>
      <c r="O98" s="28"/>
      <c r="P98" s="8">
        <v>43698</v>
      </c>
      <c r="Q98" s="55">
        <v>0.79166666666666663</v>
      </c>
      <c r="R98" s="108">
        <v>81.28</v>
      </c>
      <c r="S98" s="108"/>
      <c r="T98" s="111">
        <f>IF(R98="","",V98*N98*LOOKUP(RIGHT($D$2,3),定数!$A$6:$A$13,定数!$B$6:$B$13))</f>
        <v>-42731.629920487205</v>
      </c>
      <c r="U98" s="111"/>
      <c r="V98" s="112">
        <f t="shared" si="12"/>
        <v>-54.000000000000625</v>
      </c>
      <c r="W98" s="112"/>
      <c r="X98" t="str">
        <f t="shared" si="15"/>
        <v/>
      </c>
      <c r="Y98">
        <f t="shared" si="15"/>
        <v>2</v>
      </c>
      <c r="Z98" s="35">
        <f t="shared" si="13"/>
        <v>1484561.6856253138</v>
      </c>
      <c r="AA98" s="36">
        <f t="shared" si="14"/>
        <v>4.0533190497735405E-2</v>
      </c>
    </row>
    <row r="99" spans="2:27">
      <c r="B99" s="28">
        <v>91</v>
      </c>
      <c r="C99" s="107">
        <f t="shared" si="9"/>
        <v>1381656.0340957365</v>
      </c>
      <c r="D99" s="107"/>
      <c r="E99" s="28"/>
      <c r="F99" s="8">
        <v>43700</v>
      </c>
      <c r="G99" s="55">
        <v>0.45833333333333331</v>
      </c>
      <c r="H99" s="54" t="s">
        <v>3</v>
      </c>
      <c r="I99" s="108">
        <v>80.73</v>
      </c>
      <c r="J99" s="108"/>
      <c r="K99" s="28">
        <v>22</v>
      </c>
      <c r="L99" s="109">
        <f t="shared" si="10"/>
        <v>41449.681022872093</v>
      </c>
      <c r="M99" s="110"/>
      <c r="N99" s="6">
        <f>IF(K99="","",(L99/K99)/LOOKUP(RIGHT($D$2,3),定数!$A$6:$A$13,定数!$B$6:$B$13))</f>
        <v>18.840764101305496</v>
      </c>
      <c r="O99" s="28"/>
      <c r="P99" s="8">
        <v>43700</v>
      </c>
      <c r="Q99" s="55">
        <v>0.75</v>
      </c>
      <c r="R99" s="108">
        <v>80.95</v>
      </c>
      <c r="S99" s="108"/>
      <c r="T99" s="111">
        <f>IF(R99="","",V99*N99*LOOKUP(RIGHT($D$2,3),定数!$A$6:$A$13,定数!$B$6:$B$13))</f>
        <v>-41449.681022871875</v>
      </c>
      <c r="U99" s="111"/>
      <c r="V99" s="112">
        <f t="shared" si="12"/>
        <v>-21.999999999999886</v>
      </c>
      <c r="W99" s="112"/>
      <c r="X99" t="str">
        <f t="shared" si="15"/>
        <v/>
      </c>
      <c r="Y99">
        <f t="shared" si="15"/>
        <v>3</v>
      </c>
      <c r="Z99" s="35">
        <f t="shared" si="13"/>
        <v>1484561.6856253138</v>
      </c>
      <c r="AA99" s="36">
        <f t="shared" si="14"/>
        <v>6.9317194782803737E-2</v>
      </c>
    </row>
    <row r="100" spans="2:27">
      <c r="B100" s="28">
        <v>92</v>
      </c>
      <c r="C100" s="107">
        <f t="shared" si="9"/>
        <v>1340206.3530728645</v>
      </c>
      <c r="D100" s="107"/>
      <c r="E100" s="28"/>
      <c r="F100" s="8">
        <v>43707</v>
      </c>
      <c r="G100" s="55">
        <v>0.625</v>
      </c>
      <c r="H100" s="54" t="s">
        <v>3</v>
      </c>
      <c r="I100" s="108">
        <v>81.28</v>
      </c>
      <c r="J100" s="108"/>
      <c r="K100" s="28">
        <v>23</v>
      </c>
      <c r="L100" s="109">
        <f t="shared" si="10"/>
        <v>40206.190592185936</v>
      </c>
      <c r="M100" s="110"/>
      <c r="N100" s="6">
        <f>IF(K100="","",(L100/K100)/LOOKUP(RIGHT($D$2,3),定数!$A$6:$A$13,定数!$B$6:$B$13))</f>
        <v>17.480952431385191</v>
      </c>
      <c r="O100" s="28"/>
      <c r="P100" s="8">
        <v>43707</v>
      </c>
      <c r="Q100" s="55">
        <v>0.75</v>
      </c>
      <c r="R100" s="108">
        <v>80.86</v>
      </c>
      <c r="S100" s="108"/>
      <c r="T100" s="111">
        <f>IF(R100="","",V100*N100*LOOKUP(RIGHT($D$2,3),定数!$A$6:$A$13,定数!$B$6:$B$13))</f>
        <v>73420.0002118181</v>
      </c>
      <c r="U100" s="111"/>
      <c r="V100" s="112">
        <f t="shared" si="12"/>
        <v>42.000000000000171</v>
      </c>
      <c r="W100" s="112"/>
      <c r="X100" t="str">
        <f t="shared" si="15"/>
        <v/>
      </c>
      <c r="Y100">
        <f t="shared" si="15"/>
        <v>0</v>
      </c>
      <c r="Z100" s="35">
        <f t="shared" si="13"/>
        <v>1484561.6856253138</v>
      </c>
      <c r="AA100" s="36">
        <f t="shared" si="14"/>
        <v>9.7237678939319561E-2</v>
      </c>
    </row>
    <row r="101" spans="2:27">
      <c r="B101" s="28">
        <v>93</v>
      </c>
      <c r="C101" s="107">
        <f t="shared" si="9"/>
        <v>1413626.3532846826</v>
      </c>
      <c r="D101" s="107"/>
      <c r="E101" s="28"/>
      <c r="F101" s="8">
        <v>43708</v>
      </c>
      <c r="G101" s="55">
        <v>0.79166666666666663</v>
      </c>
      <c r="H101" s="54" t="s">
        <v>3</v>
      </c>
      <c r="I101" s="108">
        <v>79.72</v>
      </c>
      <c r="J101" s="108"/>
      <c r="K101" s="28">
        <v>51</v>
      </c>
      <c r="L101" s="109">
        <f t="shared" si="10"/>
        <v>42408.79059854048</v>
      </c>
      <c r="M101" s="110"/>
      <c r="N101" s="6">
        <f>IF(K101="","",(L101/K101)/LOOKUP(RIGHT($D$2,3),定数!$A$6:$A$13,定数!$B$6:$B$13))</f>
        <v>8.3154491369687218</v>
      </c>
      <c r="O101" s="28"/>
      <c r="P101" s="8">
        <v>43711</v>
      </c>
      <c r="Q101" s="55">
        <v>0.625</v>
      </c>
      <c r="R101" s="108">
        <v>80.23</v>
      </c>
      <c r="S101" s="108"/>
      <c r="T101" s="111">
        <f>IF(R101="","",V101*N101*LOOKUP(RIGHT($D$2,3),定数!$A$6:$A$13,定数!$B$6:$B$13))</f>
        <v>-42408.790598540909</v>
      </c>
      <c r="U101" s="111"/>
      <c r="V101" s="112">
        <f t="shared" si="12"/>
        <v>-51.000000000000512</v>
      </c>
      <c r="W101" s="112"/>
      <c r="X101" t="str">
        <f t="shared" si="15"/>
        <v/>
      </c>
      <c r="Y101">
        <f t="shared" si="15"/>
        <v>1</v>
      </c>
      <c r="Z101" s="35">
        <f t="shared" si="13"/>
        <v>1484561.6856253138</v>
      </c>
      <c r="AA101" s="36">
        <f t="shared" si="14"/>
        <v>4.7782003959473296E-2</v>
      </c>
    </row>
    <row r="102" spans="2:27">
      <c r="B102" s="28">
        <v>94</v>
      </c>
      <c r="C102" s="107">
        <f t="shared" si="9"/>
        <v>1371217.5626861418</v>
      </c>
      <c r="D102" s="107"/>
      <c r="E102" s="28"/>
      <c r="F102" s="8">
        <v>43715</v>
      </c>
      <c r="G102" s="55">
        <v>8.3333333333333329E-2</v>
      </c>
      <c r="H102" s="54" t="s">
        <v>3</v>
      </c>
      <c r="I102" s="108">
        <v>79.56</v>
      </c>
      <c r="J102" s="108"/>
      <c r="K102" s="28">
        <v>34</v>
      </c>
      <c r="L102" s="109">
        <f t="shared" si="10"/>
        <v>41136.52688058425</v>
      </c>
      <c r="M102" s="110"/>
      <c r="N102" s="6">
        <f>IF(K102="","",(L102/K102)/LOOKUP(RIGHT($D$2,3),定数!$A$6:$A$13,定数!$B$6:$B$13))</f>
        <v>12.098978494289486</v>
      </c>
      <c r="O102" s="28"/>
      <c r="P102" s="8">
        <v>43715</v>
      </c>
      <c r="Q102" s="55">
        <v>0.79166666666666663</v>
      </c>
      <c r="R102" s="108">
        <v>78.89</v>
      </c>
      <c r="S102" s="108"/>
      <c r="T102" s="111">
        <f>IF(R102="","",V102*N102*LOOKUP(RIGHT($D$2,3),定数!$A$6:$A$13,定数!$B$6:$B$13))</f>
        <v>81063.155911739756</v>
      </c>
      <c r="U102" s="111"/>
      <c r="V102" s="112">
        <f t="shared" si="12"/>
        <v>67.000000000000171</v>
      </c>
      <c r="W102" s="112"/>
      <c r="X102" t="str">
        <f t="shared" si="15"/>
        <v/>
      </c>
      <c r="Y102">
        <f t="shared" si="15"/>
        <v>0</v>
      </c>
      <c r="Z102" s="35">
        <f t="shared" si="13"/>
        <v>1484561.6856253138</v>
      </c>
      <c r="AA102" s="36">
        <f t="shared" si="14"/>
        <v>7.6348543840689342E-2</v>
      </c>
    </row>
    <row r="103" spans="2:27">
      <c r="B103" s="28">
        <v>95</v>
      </c>
      <c r="C103" s="107">
        <f t="shared" si="9"/>
        <v>1452280.7185978815</v>
      </c>
      <c r="D103" s="107"/>
      <c r="E103" s="28"/>
      <c r="F103" s="8">
        <v>43721</v>
      </c>
      <c r="G103" s="55">
        <v>0.16666666666666666</v>
      </c>
      <c r="H103" s="54" t="s">
        <v>4</v>
      </c>
      <c r="I103" s="108">
        <v>79.95</v>
      </c>
      <c r="J103" s="108"/>
      <c r="K103" s="28">
        <v>26</v>
      </c>
      <c r="L103" s="109">
        <f t="shared" si="10"/>
        <v>43568.421557936446</v>
      </c>
      <c r="M103" s="110"/>
      <c r="N103" s="6">
        <f>IF(K103="","",(L103/K103)/LOOKUP(RIGHT($D$2,3),定数!$A$6:$A$13,定数!$B$6:$B$13))</f>
        <v>16.757085214590941</v>
      </c>
      <c r="O103" s="28"/>
      <c r="P103" s="8">
        <v>43721</v>
      </c>
      <c r="Q103" s="55">
        <v>0.625</v>
      </c>
      <c r="R103" s="108">
        <v>80.41</v>
      </c>
      <c r="S103" s="108"/>
      <c r="T103" s="111">
        <f>IF(R103="","",V103*N103*LOOKUP(RIGHT($D$2,3),定数!$A$6:$A$13,定数!$B$6:$B$13))</f>
        <v>77082.591987117281</v>
      </c>
      <c r="U103" s="111"/>
      <c r="V103" s="112">
        <f t="shared" si="12"/>
        <v>45.999999999999375</v>
      </c>
      <c r="W103" s="112"/>
      <c r="X103" t="str">
        <f t="shared" si="15"/>
        <v/>
      </c>
      <c r="Y103">
        <f t="shared" si="15"/>
        <v>0</v>
      </c>
      <c r="Z103" s="35">
        <f t="shared" si="13"/>
        <v>1484561.6856253138</v>
      </c>
      <c r="AA103" s="36">
        <f t="shared" si="14"/>
        <v>2.1744443050094708E-2</v>
      </c>
    </row>
    <row r="104" spans="2:27">
      <c r="B104" s="28">
        <v>96</v>
      </c>
      <c r="C104" s="107">
        <f t="shared" si="9"/>
        <v>1529363.3105849987</v>
      </c>
      <c r="D104" s="107"/>
      <c r="E104" s="28"/>
      <c r="F104" s="8">
        <v>43727</v>
      </c>
      <c r="G104" s="55">
        <v>0.70833333333333337</v>
      </c>
      <c r="H104" s="54" t="s">
        <v>4</v>
      </c>
      <c r="I104" s="108">
        <v>81.52</v>
      </c>
      <c r="J104" s="108"/>
      <c r="K104" s="28">
        <v>27</v>
      </c>
      <c r="L104" s="109">
        <f t="shared" si="10"/>
        <v>45880.899317549956</v>
      </c>
      <c r="M104" s="110"/>
      <c r="N104" s="6">
        <f>IF(K104="","",(L104/K104)/LOOKUP(RIGHT($D$2,3),定数!$A$6:$A$13,定数!$B$6:$B$13))</f>
        <v>16.992925673166653</v>
      </c>
      <c r="O104" s="28"/>
      <c r="P104" s="8">
        <v>43728</v>
      </c>
      <c r="Q104" s="55">
        <v>0.95833333333333337</v>
      </c>
      <c r="R104" s="108">
        <v>82.02</v>
      </c>
      <c r="S104" s="108"/>
      <c r="T104" s="111">
        <f>IF(R104="","",V104*N104*LOOKUP(RIGHT($D$2,3),定数!$A$6:$A$13,定数!$B$6:$B$13))</f>
        <v>84964.628365833269</v>
      </c>
      <c r="U104" s="111"/>
      <c r="V104" s="112">
        <f t="shared" si="12"/>
        <v>50</v>
      </c>
      <c r="W104" s="112"/>
      <c r="X104" t="str">
        <f t="shared" si="15"/>
        <v/>
      </c>
      <c r="Y104">
        <f t="shared" si="15"/>
        <v>0</v>
      </c>
      <c r="Z104" s="35">
        <f t="shared" si="13"/>
        <v>1529363.3105849987</v>
      </c>
      <c r="AA104" s="36">
        <f t="shared" si="14"/>
        <v>0</v>
      </c>
    </row>
    <row r="105" spans="2:27">
      <c r="B105" s="28">
        <v>97</v>
      </c>
      <c r="C105" s="107">
        <f t="shared" si="9"/>
        <v>1614327.938950832</v>
      </c>
      <c r="D105" s="107"/>
      <c r="E105" s="28"/>
      <c r="F105" s="8">
        <v>43729</v>
      </c>
      <c r="G105" s="55">
        <v>0.25</v>
      </c>
      <c r="H105" s="54" t="s">
        <v>4</v>
      </c>
      <c r="I105" s="108">
        <v>82.19</v>
      </c>
      <c r="J105" s="108"/>
      <c r="K105" s="54">
        <v>28</v>
      </c>
      <c r="L105" s="109">
        <f t="shared" si="10"/>
        <v>48429.838168524955</v>
      </c>
      <c r="M105" s="110"/>
      <c r="N105" s="6">
        <f>IF(K105="","",(L105/K105)/LOOKUP(RIGHT($D$2,3),定数!$A$6:$A$13,定数!$B$6:$B$13))</f>
        <v>17.2963707744732</v>
      </c>
      <c r="O105" s="54"/>
      <c r="P105" s="8">
        <v>43729</v>
      </c>
      <c r="Q105" s="55">
        <v>0.66666666666666663</v>
      </c>
      <c r="R105" s="108">
        <v>81.91</v>
      </c>
      <c r="S105" s="108"/>
      <c r="T105" s="111">
        <f>IF(R105="","",V105*N105*LOOKUP(RIGHT($D$2,3),定数!$A$6:$A$13,定数!$B$6:$B$13))</f>
        <v>-48429.838168525159</v>
      </c>
      <c r="U105" s="111"/>
      <c r="V105" s="112">
        <f t="shared" si="12"/>
        <v>-28.000000000000114</v>
      </c>
      <c r="W105" s="112"/>
      <c r="X105" t="str">
        <f t="shared" si="15"/>
        <v/>
      </c>
      <c r="Y105">
        <f t="shared" si="15"/>
        <v>1</v>
      </c>
      <c r="Z105" s="35">
        <f t="shared" si="13"/>
        <v>1614327.938950832</v>
      </c>
      <c r="AA105" s="36">
        <f t="shared" si="14"/>
        <v>0</v>
      </c>
    </row>
    <row r="106" spans="2:27">
      <c r="B106" s="28">
        <v>98</v>
      </c>
      <c r="C106" s="107">
        <f t="shared" si="9"/>
        <v>1565898.1007823069</v>
      </c>
      <c r="D106" s="107"/>
      <c r="E106" s="28"/>
      <c r="F106" s="8">
        <v>43739</v>
      </c>
      <c r="G106" s="55">
        <v>4.1666666666666664E-2</v>
      </c>
      <c r="H106" s="54" t="s">
        <v>4</v>
      </c>
      <c r="I106" s="108">
        <v>82.21</v>
      </c>
      <c r="J106" s="108"/>
      <c r="K106" s="54">
        <v>25</v>
      </c>
      <c r="L106" s="109">
        <f t="shared" si="10"/>
        <v>46976.943023469204</v>
      </c>
      <c r="M106" s="110"/>
      <c r="N106" s="6">
        <f>IF(K106="","",(L106/K106)/LOOKUP(RIGHT($D$2,3),定数!$A$6:$A$13,定数!$B$6:$B$13))</f>
        <v>18.790777209387681</v>
      </c>
      <c r="O106" s="54"/>
      <c r="P106" s="8">
        <v>43740</v>
      </c>
      <c r="Q106" s="55">
        <v>0.33333333333333331</v>
      </c>
      <c r="R106" s="108">
        <v>81.96</v>
      </c>
      <c r="S106" s="108"/>
      <c r="T106" s="111">
        <f>IF(R106="","",V106*N106*LOOKUP(RIGHT($D$2,3),定数!$A$6:$A$13,定数!$B$6:$B$13))</f>
        <v>-46976.943023469204</v>
      </c>
      <c r="U106" s="111"/>
      <c r="V106" s="112">
        <f t="shared" si="12"/>
        <v>-25</v>
      </c>
      <c r="W106" s="112"/>
      <c r="X106" t="str">
        <f t="shared" si="15"/>
        <v/>
      </c>
      <c r="Y106">
        <f t="shared" si="15"/>
        <v>2</v>
      </c>
      <c r="Z106" s="35">
        <f t="shared" si="13"/>
        <v>1614327.938950832</v>
      </c>
      <c r="AA106" s="36">
        <f t="shared" si="14"/>
        <v>3.0000000000000138E-2</v>
      </c>
    </row>
    <row r="107" spans="2:27">
      <c r="B107" s="28">
        <v>99</v>
      </c>
      <c r="C107" s="107">
        <f t="shared" si="9"/>
        <v>1518921.1577588376</v>
      </c>
      <c r="D107" s="107"/>
      <c r="E107" s="28"/>
      <c r="F107" s="8">
        <v>43741</v>
      </c>
      <c r="G107" s="55">
        <v>0.91666666666666663</v>
      </c>
      <c r="H107" s="54" t="s">
        <v>3</v>
      </c>
      <c r="I107" s="108">
        <v>81.38</v>
      </c>
      <c r="J107" s="108"/>
      <c r="K107" s="54">
        <v>19</v>
      </c>
      <c r="L107" s="109">
        <f t="shared" si="10"/>
        <v>45567.634732765124</v>
      </c>
      <c r="M107" s="110"/>
      <c r="N107" s="6">
        <f>IF(K107="","",(L107/K107)/LOOKUP(RIGHT($D$2,3),定数!$A$6:$A$13,定数!$B$6:$B$13))</f>
        <v>23.98296564882375</v>
      </c>
      <c r="O107" s="54"/>
      <c r="P107" s="8">
        <v>43742</v>
      </c>
      <c r="Q107" s="55">
        <v>0.25</v>
      </c>
      <c r="R107" s="108">
        <v>80.98</v>
      </c>
      <c r="S107" s="108"/>
      <c r="T107" s="111">
        <f>IF(R107="","",V107*N107*LOOKUP(RIGHT($D$2,3),定数!$A$6:$A$13,定数!$B$6:$B$13))</f>
        <v>95931.862595292958</v>
      </c>
      <c r="U107" s="111"/>
      <c r="V107" s="112">
        <f t="shared" si="12"/>
        <v>39.999999999999147</v>
      </c>
      <c r="W107" s="112"/>
      <c r="X107" t="str">
        <f>IF(U107&lt;&gt;"",IF(U107&lt;0,1+X106,0),"")</f>
        <v/>
      </c>
      <c r="Y107">
        <f>IF(V107&lt;&gt;"",IF(V107&lt;0,1+Y106,0),"")</f>
        <v>0</v>
      </c>
      <c r="Z107" s="35">
        <f t="shared" si="13"/>
        <v>1614327.938950832</v>
      </c>
      <c r="AA107" s="36">
        <f t="shared" si="14"/>
        <v>5.9100000000000152E-2</v>
      </c>
    </row>
    <row r="108" spans="2:27">
      <c r="B108" s="28">
        <v>100</v>
      </c>
      <c r="C108" s="107">
        <f t="shared" si="9"/>
        <v>1614853.0203541305</v>
      </c>
      <c r="D108" s="107"/>
      <c r="E108" s="28"/>
      <c r="F108" s="8">
        <v>43742</v>
      </c>
      <c r="G108" s="55">
        <v>0.625</v>
      </c>
      <c r="H108" s="54" t="s">
        <v>3</v>
      </c>
      <c r="I108" s="108">
        <v>80.81</v>
      </c>
      <c r="J108" s="108"/>
      <c r="K108" s="54">
        <v>22</v>
      </c>
      <c r="L108" s="109">
        <f t="shared" si="10"/>
        <v>48445.590610623913</v>
      </c>
      <c r="M108" s="110"/>
      <c r="N108" s="6">
        <f>IF(K108="","",(L108/K108)/LOOKUP(RIGHT($D$2,3),定数!$A$6:$A$13,定数!$B$6:$B$13))</f>
        <v>22.020723004829051</v>
      </c>
      <c r="O108" s="54"/>
      <c r="P108" s="8">
        <v>43743</v>
      </c>
      <c r="Q108" s="55">
        <v>0.41666666666666669</v>
      </c>
      <c r="R108" s="108">
        <v>80.319999999999993</v>
      </c>
      <c r="S108" s="108"/>
      <c r="T108" s="111">
        <f>IF(R108="","",V108*N108*LOOKUP(RIGHT($D$2,3),定数!$A$6:$A$13,定数!$B$6:$B$13))</f>
        <v>107901.54272366434</v>
      </c>
      <c r="U108" s="111"/>
      <c r="V108" s="112">
        <f t="shared" si="12"/>
        <v>49.000000000000909</v>
      </c>
      <c r="W108" s="112"/>
      <c r="X108" t="str">
        <f>IF(U108&lt;&gt;"",IF(U108&lt;0,1+X107,0),"")</f>
        <v/>
      </c>
      <c r="Y108">
        <f>IF(V108&lt;&gt;"",IF(V108&lt;0,1+Y107,0),"")</f>
        <v>0</v>
      </c>
      <c r="Z108" s="35">
        <f t="shared" si="13"/>
        <v>1614853.0203541305</v>
      </c>
      <c r="AA108" s="36">
        <f t="shared" si="14"/>
        <v>0</v>
      </c>
    </row>
    <row r="109" spans="2:2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mergeCells count="636">
    <mergeCell ref="B4:C4"/>
    <mergeCell ref="D4:E4"/>
    <mergeCell ref="F4:H4"/>
    <mergeCell ref="I4:J4"/>
    <mergeCell ref="K2:L2"/>
    <mergeCell ref="M2:N2"/>
    <mergeCell ref="O2:P2"/>
    <mergeCell ref="R2:S2"/>
    <mergeCell ref="B3:C3"/>
    <mergeCell ref="D3:J3"/>
    <mergeCell ref="K3:L3"/>
    <mergeCell ref="M3:S3"/>
    <mergeCell ref="B2:C2"/>
    <mergeCell ref="D2:E2"/>
    <mergeCell ref="K4:L4"/>
    <mergeCell ref="M4:N4"/>
    <mergeCell ref="O4:P4"/>
    <mergeCell ref="Q4:S4"/>
    <mergeCell ref="K5:L5"/>
    <mergeCell ref="M5:N5"/>
    <mergeCell ref="F2:H2"/>
    <mergeCell ref="I2:J2"/>
    <mergeCell ref="T7:W7"/>
    <mergeCell ref="I8:J8"/>
    <mergeCell ref="L8:M8"/>
    <mergeCell ref="R8:S8"/>
    <mergeCell ref="T8:U8"/>
    <mergeCell ref="V8:W8"/>
    <mergeCell ref="G5:H5"/>
    <mergeCell ref="Q5:S5"/>
    <mergeCell ref="B7:B8"/>
    <mergeCell ref="C7:D8"/>
    <mergeCell ref="E7:J7"/>
    <mergeCell ref="K7:M7"/>
    <mergeCell ref="N7:N8"/>
    <mergeCell ref="O7:S7"/>
    <mergeCell ref="C10:D10"/>
    <mergeCell ref="I10:J10"/>
    <mergeCell ref="L10:M10"/>
    <mergeCell ref="R10:S10"/>
    <mergeCell ref="T10:U10"/>
    <mergeCell ref="V10:W10"/>
    <mergeCell ref="C9:D9"/>
    <mergeCell ref="I9:J9"/>
    <mergeCell ref="L9:M9"/>
    <mergeCell ref="R9:S9"/>
    <mergeCell ref="T9:U9"/>
    <mergeCell ref="V9:W9"/>
    <mergeCell ref="C12:D12"/>
    <mergeCell ref="I12:J12"/>
    <mergeCell ref="L12:M12"/>
    <mergeCell ref="R12:S12"/>
    <mergeCell ref="T12:U12"/>
    <mergeCell ref="V12:W12"/>
    <mergeCell ref="C11:D11"/>
    <mergeCell ref="I11:J11"/>
    <mergeCell ref="L11:M11"/>
    <mergeCell ref="R11:S11"/>
    <mergeCell ref="T11:U11"/>
    <mergeCell ref="V11:W11"/>
    <mergeCell ref="C14:D14"/>
    <mergeCell ref="I14:J14"/>
    <mergeCell ref="L14:M14"/>
    <mergeCell ref="R14:S14"/>
    <mergeCell ref="T14:U14"/>
    <mergeCell ref="V14:W14"/>
    <mergeCell ref="C13:D13"/>
    <mergeCell ref="I13:J13"/>
    <mergeCell ref="L13:M13"/>
    <mergeCell ref="R13:S13"/>
    <mergeCell ref="T13:U13"/>
    <mergeCell ref="V13:W13"/>
    <mergeCell ref="C16:D16"/>
    <mergeCell ref="I16:J16"/>
    <mergeCell ref="L16:M16"/>
    <mergeCell ref="R16:S16"/>
    <mergeCell ref="T16:U16"/>
    <mergeCell ref="V16:W16"/>
    <mergeCell ref="C15:D15"/>
    <mergeCell ref="I15:J15"/>
    <mergeCell ref="L15:M15"/>
    <mergeCell ref="R15:S15"/>
    <mergeCell ref="T15:U15"/>
    <mergeCell ref="V15:W15"/>
    <mergeCell ref="C18:D18"/>
    <mergeCell ref="I18:J18"/>
    <mergeCell ref="L18:M18"/>
    <mergeCell ref="R18:S18"/>
    <mergeCell ref="T18:U18"/>
    <mergeCell ref="V18:W18"/>
    <mergeCell ref="C17:D17"/>
    <mergeCell ref="I17:J17"/>
    <mergeCell ref="L17:M17"/>
    <mergeCell ref="R17:S17"/>
    <mergeCell ref="T17:U17"/>
    <mergeCell ref="V17:W17"/>
    <mergeCell ref="C20:D20"/>
    <mergeCell ref="I20:J20"/>
    <mergeCell ref="L20:M20"/>
    <mergeCell ref="R20:S20"/>
    <mergeCell ref="T20:U20"/>
    <mergeCell ref="V20:W20"/>
    <mergeCell ref="C19:D19"/>
    <mergeCell ref="I19:J19"/>
    <mergeCell ref="L19:M19"/>
    <mergeCell ref="R19:S19"/>
    <mergeCell ref="T19:U19"/>
    <mergeCell ref="V19:W19"/>
    <mergeCell ref="C22:D22"/>
    <mergeCell ref="I22:J22"/>
    <mergeCell ref="L22:M22"/>
    <mergeCell ref="R22:S22"/>
    <mergeCell ref="T22:U22"/>
    <mergeCell ref="V22:W22"/>
    <mergeCell ref="C21:D21"/>
    <mergeCell ref="I21:J21"/>
    <mergeCell ref="L21:M21"/>
    <mergeCell ref="R21:S21"/>
    <mergeCell ref="T21:U21"/>
    <mergeCell ref="V21:W21"/>
    <mergeCell ref="C24:D24"/>
    <mergeCell ref="I24:J24"/>
    <mergeCell ref="L24:M24"/>
    <mergeCell ref="R24:S24"/>
    <mergeCell ref="T24:U24"/>
    <mergeCell ref="V24:W24"/>
    <mergeCell ref="C23:D23"/>
    <mergeCell ref="I23:J23"/>
    <mergeCell ref="L23:M23"/>
    <mergeCell ref="R23:S23"/>
    <mergeCell ref="T23:U23"/>
    <mergeCell ref="V23:W23"/>
    <mergeCell ref="C26:D26"/>
    <mergeCell ref="I26:J26"/>
    <mergeCell ref="L26:M26"/>
    <mergeCell ref="R26:S26"/>
    <mergeCell ref="T26:U26"/>
    <mergeCell ref="V26:W26"/>
    <mergeCell ref="C25:D25"/>
    <mergeCell ref="I25:J25"/>
    <mergeCell ref="L25:M25"/>
    <mergeCell ref="R25:S25"/>
    <mergeCell ref="T25:U25"/>
    <mergeCell ref="V25:W25"/>
    <mergeCell ref="C28:D28"/>
    <mergeCell ref="I28:J28"/>
    <mergeCell ref="L28:M28"/>
    <mergeCell ref="R28:S28"/>
    <mergeCell ref="T28:U28"/>
    <mergeCell ref="V28:W28"/>
    <mergeCell ref="C27:D27"/>
    <mergeCell ref="I27:J27"/>
    <mergeCell ref="L27:M27"/>
    <mergeCell ref="R27:S27"/>
    <mergeCell ref="T27:U27"/>
    <mergeCell ref="V27:W27"/>
    <mergeCell ref="C30:D30"/>
    <mergeCell ref="I30:J30"/>
    <mergeCell ref="L30:M30"/>
    <mergeCell ref="R30:S30"/>
    <mergeCell ref="T30:U30"/>
    <mergeCell ref="V30:W30"/>
    <mergeCell ref="C29:D29"/>
    <mergeCell ref="I29:J29"/>
    <mergeCell ref="L29:M29"/>
    <mergeCell ref="R29:S29"/>
    <mergeCell ref="T29:U29"/>
    <mergeCell ref="V29:W29"/>
    <mergeCell ref="C32:D32"/>
    <mergeCell ref="I32:J32"/>
    <mergeCell ref="L32:M32"/>
    <mergeCell ref="R32:S32"/>
    <mergeCell ref="T32:U32"/>
    <mergeCell ref="V32:W32"/>
    <mergeCell ref="C31:D31"/>
    <mergeCell ref="I31:J31"/>
    <mergeCell ref="L31:M31"/>
    <mergeCell ref="R31:S31"/>
    <mergeCell ref="T31:U31"/>
    <mergeCell ref="V31:W31"/>
    <mergeCell ref="C34:D34"/>
    <mergeCell ref="I34:J34"/>
    <mergeCell ref="L34:M34"/>
    <mergeCell ref="R34:S34"/>
    <mergeCell ref="T34:U34"/>
    <mergeCell ref="V34:W34"/>
    <mergeCell ref="C33:D33"/>
    <mergeCell ref="I33:J33"/>
    <mergeCell ref="L33:M33"/>
    <mergeCell ref="R33:S33"/>
    <mergeCell ref="T33:U33"/>
    <mergeCell ref="V33:W33"/>
    <mergeCell ref="C36:D36"/>
    <mergeCell ref="I36:J36"/>
    <mergeCell ref="L36:M36"/>
    <mergeCell ref="R36:S36"/>
    <mergeCell ref="T36:U36"/>
    <mergeCell ref="V36:W36"/>
    <mergeCell ref="C35:D35"/>
    <mergeCell ref="I35:J35"/>
    <mergeCell ref="L35:M35"/>
    <mergeCell ref="R35:S35"/>
    <mergeCell ref="T35:U35"/>
    <mergeCell ref="V35:W35"/>
    <mergeCell ref="C38:D38"/>
    <mergeCell ref="I38:J38"/>
    <mergeCell ref="L38:M38"/>
    <mergeCell ref="R38:S38"/>
    <mergeCell ref="T38:U38"/>
    <mergeCell ref="V38:W38"/>
    <mergeCell ref="C37:D37"/>
    <mergeCell ref="I37:J37"/>
    <mergeCell ref="L37:M37"/>
    <mergeCell ref="R37:S37"/>
    <mergeCell ref="T37:U37"/>
    <mergeCell ref="V37:W37"/>
    <mergeCell ref="C40:D40"/>
    <mergeCell ref="I40:J40"/>
    <mergeCell ref="L40:M40"/>
    <mergeCell ref="R40:S40"/>
    <mergeCell ref="T40:U40"/>
    <mergeCell ref="V40:W40"/>
    <mergeCell ref="C39:D39"/>
    <mergeCell ref="I39:J39"/>
    <mergeCell ref="L39:M39"/>
    <mergeCell ref="R39:S39"/>
    <mergeCell ref="T39:U39"/>
    <mergeCell ref="V39:W39"/>
    <mergeCell ref="C42:D42"/>
    <mergeCell ref="I42:J42"/>
    <mergeCell ref="L42:M42"/>
    <mergeCell ref="R42:S42"/>
    <mergeCell ref="T42:U42"/>
    <mergeCell ref="V42:W42"/>
    <mergeCell ref="C41:D41"/>
    <mergeCell ref="I41:J41"/>
    <mergeCell ref="L41:M41"/>
    <mergeCell ref="R41:S41"/>
    <mergeCell ref="T41:U41"/>
    <mergeCell ref="V41:W41"/>
    <mergeCell ref="C44:D44"/>
    <mergeCell ref="I44:J44"/>
    <mergeCell ref="L44:M44"/>
    <mergeCell ref="R44:S44"/>
    <mergeCell ref="T44:U44"/>
    <mergeCell ref="V44:W44"/>
    <mergeCell ref="C43:D43"/>
    <mergeCell ref="I43:J43"/>
    <mergeCell ref="L43:M43"/>
    <mergeCell ref="R43:S43"/>
    <mergeCell ref="T43:U43"/>
    <mergeCell ref="V43:W43"/>
    <mergeCell ref="C46:D46"/>
    <mergeCell ref="I46:J46"/>
    <mergeCell ref="L46:M46"/>
    <mergeCell ref="R46:S46"/>
    <mergeCell ref="T46:U46"/>
    <mergeCell ref="V46:W46"/>
    <mergeCell ref="C45:D45"/>
    <mergeCell ref="I45:J45"/>
    <mergeCell ref="L45:M45"/>
    <mergeCell ref="R45:S45"/>
    <mergeCell ref="T45:U45"/>
    <mergeCell ref="V45:W45"/>
    <mergeCell ref="C48:D48"/>
    <mergeCell ref="I48:J48"/>
    <mergeCell ref="L48:M48"/>
    <mergeCell ref="R48:S48"/>
    <mergeCell ref="T48:U48"/>
    <mergeCell ref="V48:W48"/>
    <mergeCell ref="C47:D47"/>
    <mergeCell ref="I47:J47"/>
    <mergeCell ref="L47:M47"/>
    <mergeCell ref="R47:S47"/>
    <mergeCell ref="T47:U47"/>
    <mergeCell ref="V47:W47"/>
    <mergeCell ref="C50:D50"/>
    <mergeCell ref="I50:J50"/>
    <mergeCell ref="L50:M50"/>
    <mergeCell ref="R50:S50"/>
    <mergeCell ref="T50:U50"/>
    <mergeCell ref="V50:W50"/>
    <mergeCell ref="C49:D49"/>
    <mergeCell ref="I49:J49"/>
    <mergeCell ref="L49:M49"/>
    <mergeCell ref="R49:S49"/>
    <mergeCell ref="T49:U49"/>
    <mergeCell ref="V49:W49"/>
    <mergeCell ref="C52:D52"/>
    <mergeCell ref="I52:J52"/>
    <mergeCell ref="L52:M52"/>
    <mergeCell ref="R52:S52"/>
    <mergeCell ref="T52:U52"/>
    <mergeCell ref="V52:W52"/>
    <mergeCell ref="C51:D51"/>
    <mergeCell ref="I51:J51"/>
    <mergeCell ref="L51:M51"/>
    <mergeCell ref="R51:S51"/>
    <mergeCell ref="T51:U51"/>
    <mergeCell ref="V51:W51"/>
    <mergeCell ref="C54:D54"/>
    <mergeCell ref="I54:J54"/>
    <mergeCell ref="L54:M54"/>
    <mergeCell ref="R54:S54"/>
    <mergeCell ref="T54:U54"/>
    <mergeCell ref="V54:W54"/>
    <mergeCell ref="C53:D53"/>
    <mergeCell ref="I53:J53"/>
    <mergeCell ref="L53:M53"/>
    <mergeCell ref="R53:S53"/>
    <mergeCell ref="T53:U53"/>
    <mergeCell ref="V53:W53"/>
    <mergeCell ref="C56:D56"/>
    <mergeCell ref="I56:J56"/>
    <mergeCell ref="L56:M56"/>
    <mergeCell ref="R56:S56"/>
    <mergeCell ref="T56:U56"/>
    <mergeCell ref="V56:W56"/>
    <mergeCell ref="C55:D55"/>
    <mergeCell ref="I55:J55"/>
    <mergeCell ref="L55:M55"/>
    <mergeCell ref="R55:S55"/>
    <mergeCell ref="T55:U55"/>
    <mergeCell ref="V55:W55"/>
    <mergeCell ref="C58:D58"/>
    <mergeCell ref="I58:J58"/>
    <mergeCell ref="L58:M58"/>
    <mergeCell ref="R58:S58"/>
    <mergeCell ref="T58:U58"/>
    <mergeCell ref="V58:W58"/>
    <mergeCell ref="C57:D57"/>
    <mergeCell ref="I57:J57"/>
    <mergeCell ref="L57:M57"/>
    <mergeCell ref="R57:S57"/>
    <mergeCell ref="T57:U57"/>
    <mergeCell ref="V57:W57"/>
    <mergeCell ref="C60:D60"/>
    <mergeCell ref="I60:J60"/>
    <mergeCell ref="L60:M60"/>
    <mergeCell ref="R60:S60"/>
    <mergeCell ref="T60:U60"/>
    <mergeCell ref="V60:W60"/>
    <mergeCell ref="C59:D59"/>
    <mergeCell ref="I59:J59"/>
    <mergeCell ref="L59:M59"/>
    <mergeCell ref="R59:S59"/>
    <mergeCell ref="T59:U59"/>
    <mergeCell ref="V59:W59"/>
    <mergeCell ref="C62:D62"/>
    <mergeCell ref="I62:J62"/>
    <mergeCell ref="L62:M62"/>
    <mergeCell ref="R62:S62"/>
    <mergeCell ref="T62:U62"/>
    <mergeCell ref="V62:W62"/>
    <mergeCell ref="C61:D61"/>
    <mergeCell ref="I61:J61"/>
    <mergeCell ref="L61:M61"/>
    <mergeCell ref="R61:S61"/>
    <mergeCell ref="T61:U61"/>
    <mergeCell ref="V61:W61"/>
    <mergeCell ref="C64:D64"/>
    <mergeCell ref="I64:J64"/>
    <mergeCell ref="L64:M64"/>
    <mergeCell ref="R64:S64"/>
    <mergeCell ref="T64:U64"/>
    <mergeCell ref="V64:W64"/>
    <mergeCell ref="C63:D63"/>
    <mergeCell ref="I63:J63"/>
    <mergeCell ref="L63:M63"/>
    <mergeCell ref="R63:S63"/>
    <mergeCell ref="T63:U63"/>
    <mergeCell ref="V63:W63"/>
    <mergeCell ref="C66:D66"/>
    <mergeCell ref="I66:J66"/>
    <mergeCell ref="L66:M66"/>
    <mergeCell ref="R66:S66"/>
    <mergeCell ref="T66:U66"/>
    <mergeCell ref="V66:W66"/>
    <mergeCell ref="C65:D65"/>
    <mergeCell ref="I65:J65"/>
    <mergeCell ref="L65:M65"/>
    <mergeCell ref="R65:S65"/>
    <mergeCell ref="T65:U65"/>
    <mergeCell ref="V65:W65"/>
    <mergeCell ref="C68:D68"/>
    <mergeCell ref="I68:J68"/>
    <mergeCell ref="L68:M68"/>
    <mergeCell ref="R68:S68"/>
    <mergeCell ref="T68:U68"/>
    <mergeCell ref="V68:W68"/>
    <mergeCell ref="C67:D67"/>
    <mergeCell ref="I67:J67"/>
    <mergeCell ref="L67:M67"/>
    <mergeCell ref="R67:S67"/>
    <mergeCell ref="T67:U67"/>
    <mergeCell ref="V67:W67"/>
    <mergeCell ref="C70:D70"/>
    <mergeCell ref="I70:J70"/>
    <mergeCell ref="L70:M70"/>
    <mergeCell ref="R70:S70"/>
    <mergeCell ref="T70:U70"/>
    <mergeCell ref="V70:W70"/>
    <mergeCell ref="C69:D69"/>
    <mergeCell ref="I69:J69"/>
    <mergeCell ref="L69:M69"/>
    <mergeCell ref="R69:S69"/>
    <mergeCell ref="T69:U69"/>
    <mergeCell ref="V69:W69"/>
    <mergeCell ref="C72:D72"/>
    <mergeCell ref="I72:J72"/>
    <mergeCell ref="L72:M72"/>
    <mergeCell ref="R72:S72"/>
    <mergeCell ref="T72:U72"/>
    <mergeCell ref="V72:W72"/>
    <mergeCell ref="C71:D71"/>
    <mergeCell ref="I71:J71"/>
    <mergeCell ref="L71:M71"/>
    <mergeCell ref="R71:S71"/>
    <mergeCell ref="T71:U71"/>
    <mergeCell ref="V71:W71"/>
    <mergeCell ref="C74:D74"/>
    <mergeCell ref="I74:J74"/>
    <mergeCell ref="L74:M74"/>
    <mergeCell ref="R74:S74"/>
    <mergeCell ref="T74:U74"/>
    <mergeCell ref="V74:W74"/>
    <mergeCell ref="C73:D73"/>
    <mergeCell ref="I73:J73"/>
    <mergeCell ref="L73:M73"/>
    <mergeCell ref="R73:S73"/>
    <mergeCell ref="T73:U73"/>
    <mergeCell ref="V73:W73"/>
    <mergeCell ref="C76:D76"/>
    <mergeCell ref="I76:J76"/>
    <mergeCell ref="L76:M76"/>
    <mergeCell ref="R76:S76"/>
    <mergeCell ref="T76:U76"/>
    <mergeCell ref="V76:W76"/>
    <mergeCell ref="C75:D75"/>
    <mergeCell ref="I75:J75"/>
    <mergeCell ref="L75:M75"/>
    <mergeCell ref="R75:S75"/>
    <mergeCell ref="T75:U75"/>
    <mergeCell ref="V75:W75"/>
    <mergeCell ref="C78:D78"/>
    <mergeCell ref="I78:J78"/>
    <mergeCell ref="L78:M78"/>
    <mergeCell ref="R78:S78"/>
    <mergeCell ref="T78:U78"/>
    <mergeCell ref="V78:W78"/>
    <mergeCell ref="C77:D77"/>
    <mergeCell ref="I77:J77"/>
    <mergeCell ref="L77:M77"/>
    <mergeCell ref="R77:S77"/>
    <mergeCell ref="T77:U77"/>
    <mergeCell ref="V77:W77"/>
    <mergeCell ref="C80:D80"/>
    <mergeCell ref="I80:J80"/>
    <mergeCell ref="L80:M80"/>
    <mergeCell ref="R80:S80"/>
    <mergeCell ref="T80:U80"/>
    <mergeCell ref="V80:W80"/>
    <mergeCell ref="C79:D79"/>
    <mergeCell ref="I79:J79"/>
    <mergeCell ref="L79:M79"/>
    <mergeCell ref="R79:S79"/>
    <mergeCell ref="T79:U79"/>
    <mergeCell ref="V79:W79"/>
    <mergeCell ref="C82:D82"/>
    <mergeCell ref="I82:J82"/>
    <mergeCell ref="L82:M82"/>
    <mergeCell ref="R82:S82"/>
    <mergeCell ref="T82:U82"/>
    <mergeCell ref="V82:W82"/>
    <mergeCell ref="C81:D81"/>
    <mergeCell ref="I81:J81"/>
    <mergeCell ref="L81:M81"/>
    <mergeCell ref="R81:S81"/>
    <mergeCell ref="T81:U81"/>
    <mergeCell ref="V81:W81"/>
    <mergeCell ref="C84:D84"/>
    <mergeCell ref="I84:J84"/>
    <mergeCell ref="L84:M84"/>
    <mergeCell ref="R84:S84"/>
    <mergeCell ref="T84:U84"/>
    <mergeCell ref="V84:W84"/>
    <mergeCell ref="C83:D83"/>
    <mergeCell ref="I83:J83"/>
    <mergeCell ref="L83:M83"/>
    <mergeCell ref="R83:S83"/>
    <mergeCell ref="T83:U83"/>
    <mergeCell ref="V83:W83"/>
    <mergeCell ref="C86:D86"/>
    <mergeCell ref="I86:J86"/>
    <mergeCell ref="L86:M86"/>
    <mergeCell ref="R86:S86"/>
    <mergeCell ref="T86:U86"/>
    <mergeCell ref="V86:W86"/>
    <mergeCell ref="C85:D85"/>
    <mergeCell ref="I85:J85"/>
    <mergeCell ref="L85:M85"/>
    <mergeCell ref="R85:S85"/>
    <mergeCell ref="T85:U85"/>
    <mergeCell ref="V85:W85"/>
    <mergeCell ref="C88:D88"/>
    <mergeCell ref="I88:J88"/>
    <mergeCell ref="L88:M88"/>
    <mergeCell ref="R88:S88"/>
    <mergeCell ref="T88:U88"/>
    <mergeCell ref="V88:W88"/>
    <mergeCell ref="C87:D87"/>
    <mergeCell ref="I87:J87"/>
    <mergeCell ref="L87:M87"/>
    <mergeCell ref="R87:S87"/>
    <mergeCell ref="T87:U87"/>
    <mergeCell ref="V87:W87"/>
    <mergeCell ref="C90:D90"/>
    <mergeCell ref="I90:J90"/>
    <mergeCell ref="L90:M90"/>
    <mergeCell ref="R90:S90"/>
    <mergeCell ref="T90:U90"/>
    <mergeCell ref="V90:W90"/>
    <mergeCell ref="C89:D89"/>
    <mergeCell ref="I89:J89"/>
    <mergeCell ref="L89:M89"/>
    <mergeCell ref="R89:S89"/>
    <mergeCell ref="T89:U89"/>
    <mergeCell ref="V89:W89"/>
    <mergeCell ref="C92:D92"/>
    <mergeCell ref="I92:J92"/>
    <mergeCell ref="L92:M92"/>
    <mergeCell ref="R92:S92"/>
    <mergeCell ref="T92:U92"/>
    <mergeCell ref="V92:W92"/>
    <mergeCell ref="C91:D91"/>
    <mergeCell ref="I91:J91"/>
    <mergeCell ref="L91:M91"/>
    <mergeCell ref="R91:S91"/>
    <mergeCell ref="T91:U91"/>
    <mergeCell ref="V91:W91"/>
    <mergeCell ref="C94:D94"/>
    <mergeCell ref="I94:J94"/>
    <mergeCell ref="L94:M94"/>
    <mergeCell ref="R94:S94"/>
    <mergeCell ref="T94:U94"/>
    <mergeCell ref="V94:W94"/>
    <mergeCell ref="C93:D93"/>
    <mergeCell ref="I93:J93"/>
    <mergeCell ref="L93:M93"/>
    <mergeCell ref="R93:S93"/>
    <mergeCell ref="T93:U93"/>
    <mergeCell ref="V93:W93"/>
    <mergeCell ref="C96:D96"/>
    <mergeCell ref="I96:J96"/>
    <mergeCell ref="L96:M96"/>
    <mergeCell ref="R96:S96"/>
    <mergeCell ref="T96:U96"/>
    <mergeCell ref="V96:W96"/>
    <mergeCell ref="C95:D95"/>
    <mergeCell ref="I95:J95"/>
    <mergeCell ref="L95:M95"/>
    <mergeCell ref="R95:S95"/>
    <mergeCell ref="T95:U95"/>
    <mergeCell ref="V95:W95"/>
    <mergeCell ref="C98:D98"/>
    <mergeCell ref="I98:J98"/>
    <mergeCell ref="L98:M98"/>
    <mergeCell ref="R98:S98"/>
    <mergeCell ref="T98:U98"/>
    <mergeCell ref="V98:W98"/>
    <mergeCell ref="C97:D97"/>
    <mergeCell ref="I97:J97"/>
    <mergeCell ref="L97:M97"/>
    <mergeCell ref="R97:S97"/>
    <mergeCell ref="T97:U97"/>
    <mergeCell ref="V97:W97"/>
    <mergeCell ref="C100:D100"/>
    <mergeCell ref="I100:J100"/>
    <mergeCell ref="L100:M100"/>
    <mergeCell ref="R100:S100"/>
    <mergeCell ref="T100:U100"/>
    <mergeCell ref="V100:W100"/>
    <mergeCell ref="C99:D99"/>
    <mergeCell ref="I99:J99"/>
    <mergeCell ref="L99:M99"/>
    <mergeCell ref="R99:S99"/>
    <mergeCell ref="T99:U99"/>
    <mergeCell ref="V99:W99"/>
    <mergeCell ref="C102:D102"/>
    <mergeCell ref="I102:J102"/>
    <mergeCell ref="L102:M102"/>
    <mergeCell ref="R102:S102"/>
    <mergeCell ref="T102:U102"/>
    <mergeCell ref="V102:W102"/>
    <mergeCell ref="C101:D101"/>
    <mergeCell ref="I101:J101"/>
    <mergeCell ref="L101:M101"/>
    <mergeCell ref="R101:S101"/>
    <mergeCell ref="T101:U101"/>
    <mergeCell ref="V101:W101"/>
    <mergeCell ref="C104:D104"/>
    <mergeCell ref="I104:J104"/>
    <mergeCell ref="L104:M104"/>
    <mergeCell ref="R104:S104"/>
    <mergeCell ref="T104:U104"/>
    <mergeCell ref="V104:W104"/>
    <mergeCell ref="C103:D103"/>
    <mergeCell ref="I103:J103"/>
    <mergeCell ref="L103:M103"/>
    <mergeCell ref="R103:S103"/>
    <mergeCell ref="T103:U103"/>
    <mergeCell ref="V103:W103"/>
    <mergeCell ref="C106:D106"/>
    <mergeCell ref="I106:J106"/>
    <mergeCell ref="L106:M106"/>
    <mergeCell ref="R106:S106"/>
    <mergeCell ref="T106:U106"/>
    <mergeCell ref="V106:W106"/>
    <mergeCell ref="C105:D105"/>
    <mergeCell ref="I105:J105"/>
    <mergeCell ref="L105:M105"/>
    <mergeCell ref="R105:S105"/>
    <mergeCell ref="T105:U105"/>
    <mergeCell ref="V105:W105"/>
    <mergeCell ref="C108:D108"/>
    <mergeCell ref="I108:J108"/>
    <mergeCell ref="L108:M108"/>
    <mergeCell ref="R108:S108"/>
    <mergeCell ref="T108:U108"/>
    <mergeCell ref="V108:W108"/>
    <mergeCell ref="C107:D107"/>
    <mergeCell ref="I107:J107"/>
    <mergeCell ref="L107:M107"/>
    <mergeCell ref="R107:S107"/>
    <mergeCell ref="T107:U107"/>
    <mergeCell ref="V107:W107"/>
  </mergeCells>
  <phoneticPr fontId="2"/>
  <conditionalFormatting sqref="H9:H108">
    <cfRule type="cellIs" dxfId="15" priority="11" stopIfTrue="1" operator="equal">
      <formula>"買"</formula>
    </cfRule>
    <cfRule type="cellIs" dxfId="14" priority="12" stopIfTrue="1" operator="equal">
      <formula>"売"</formula>
    </cfRule>
  </conditionalFormatting>
  <conditionalFormatting sqref="H105:H108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H105:H108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H73:H108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H9:H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7"/>
  <sheetViews>
    <sheetView topLeftCell="H1005" zoomScaleNormal="100" workbookViewId="0">
      <selection activeCell="P1008" sqref="P1008"/>
    </sheetView>
  </sheetViews>
  <sheetFormatPr defaultRowHeight="13.5"/>
  <sheetData>
    <row r="1" spans="1:1">
      <c r="A1">
        <v>1</v>
      </c>
    </row>
    <row r="51" spans="1:1">
      <c r="A51">
        <v>2</v>
      </c>
    </row>
    <row r="101" spans="1:1">
      <c r="A101">
        <v>3</v>
      </c>
    </row>
    <row r="151" spans="1:1">
      <c r="A151">
        <v>4</v>
      </c>
    </row>
    <row r="201" spans="1:1">
      <c r="A201">
        <v>5</v>
      </c>
    </row>
    <row r="251" spans="1:1">
      <c r="A251">
        <v>6</v>
      </c>
    </row>
    <row r="302" spans="1:1">
      <c r="A302">
        <v>7</v>
      </c>
    </row>
    <row r="352" spans="1:1">
      <c r="A352">
        <v>8</v>
      </c>
    </row>
    <row r="402" spans="1:1">
      <c r="A402">
        <v>9</v>
      </c>
    </row>
    <row r="453" spans="1:1">
      <c r="A453">
        <v>10</v>
      </c>
    </row>
    <row r="503" spans="1:1">
      <c r="A503">
        <v>11</v>
      </c>
    </row>
    <row r="552" spans="1:1">
      <c r="A552">
        <v>12</v>
      </c>
    </row>
    <row r="603" spans="1:1">
      <c r="A603">
        <v>13</v>
      </c>
    </row>
    <row r="654" spans="1:1">
      <c r="A654">
        <v>14</v>
      </c>
    </row>
    <row r="705" spans="1:1">
      <c r="A705">
        <v>15</v>
      </c>
    </row>
    <row r="755" spans="1:1">
      <c r="A755">
        <v>16</v>
      </c>
    </row>
    <row r="805" spans="1:1">
      <c r="A805">
        <v>17</v>
      </c>
    </row>
    <row r="855" spans="1:1">
      <c r="A855">
        <v>18</v>
      </c>
    </row>
    <row r="906" spans="1:1">
      <c r="A906">
        <v>19</v>
      </c>
    </row>
    <row r="957" spans="1:1">
      <c r="A957">
        <v>20</v>
      </c>
    </row>
    <row r="1007" spans="1:16">
      <c r="A1007">
        <v>99</v>
      </c>
      <c r="P1007">
        <v>99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zoomScaleSheetLayoutView="100" workbookViewId="0">
      <selection activeCell="H35" sqref="H35"/>
    </sheetView>
  </sheetViews>
  <sheetFormatPr defaultRowHeight="13.5"/>
  <sheetData>
    <row r="1" spans="1:10">
      <c r="A1" t="s">
        <v>0</v>
      </c>
    </row>
    <row r="2" spans="1:10">
      <c r="A2" s="115" t="s">
        <v>64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1" spans="1:10">
      <c r="A11" t="s">
        <v>1</v>
      </c>
    </row>
    <row r="12" spans="1:10">
      <c r="A12" s="117" t="s">
        <v>65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>
      <c r="A19" s="118"/>
      <c r="B19" s="118"/>
      <c r="C19" s="118"/>
      <c r="D19" s="118"/>
      <c r="E19" s="118"/>
      <c r="F19" s="118"/>
      <c r="G19" s="118"/>
      <c r="H19" s="118"/>
      <c r="I19" s="118"/>
      <c r="J19" s="118"/>
    </row>
    <row r="21" spans="1:10">
      <c r="A21" t="s">
        <v>2</v>
      </c>
    </row>
    <row r="22" spans="1:10">
      <c r="A22" s="117" t="s">
        <v>63</v>
      </c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0">
      <c r="A23" s="117"/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>
      <c r="A24" s="117"/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>
      <c r="A27" s="117"/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5" zoomScaleNormal="145" zoomScaleSheetLayoutView="100" workbookViewId="0">
      <selection activeCell="A20" sqref="A20"/>
    </sheetView>
  </sheetViews>
  <sheetFormatPr defaultRowHeight="13.5"/>
  <sheetData>
    <row r="1" spans="1:10">
      <c r="A1" t="s">
        <v>0</v>
      </c>
    </row>
    <row r="2" spans="1:10">
      <c r="A2" s="115" t="s">
        <v>78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1" spans="1:10">
      <c r="A11" t="s">
        <v>1</v>
      </c>
    </row>
    <row r="12" spans="1:10">
      <c r="A12" s="117" t="s">
        <v>79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>
      <c r="A19" s="118"/>
      <c r="B19" s="118"/>
      <c r="C19" s="118"/>
      <c r="D19" s="118"/>
      <c r="E19" s="118"/>
      <c r="F19" s="118"/>
      <c r="G19" s="118"/>
      <c r="H19" s="118"/>
      <c r="I19" s="118"/>
      <c r="J19" s="118"/>
    </row>
    <row r="21" spans="1:10">
      <c r="A21" t="s">
        <v>2</v>
      </c>
    </row>
    <row r="22" spans="1:10">
      <c r="A22" s="117" t="s">
        <v>77</v>
      </c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0">
      <c r="A23" s="117"/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>
      <c r="A24" s="117"/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>
      <c r="A27" s="117"/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2"/>
  <sheetViews>
    <sheetView zoomScaleSheetLayoutView="100" workbookViewId="0">
      <selection activeCell="I8" sqref="I8"/>
    </sheetView>
  </sheetViews>
  <sheetFormatPr defaultColWidth="8.875" defaultRowHeight="17.25"/>
  <cols>
    <col min="1" max="1" width="3.125" style="26" customWidth="1"/>
    <col min="2" max="2" width="13.25" style="23" customWidth="1"/>
    <col min="3" max="4" width="13.5" style="25" customWidth="1"/>
    <col min="5" max="5" width="13.5" style="27" customWidth="1"/>
    <col min="6" max="6" width="13.5" style="25" customWidth="1"/>
    <col min="7" max="7" width="13.5" style="27" customWidth="1"/>
    <col min="8" max="8" width="13.5" style="25" customWidth="1"/>
    <col min="9" max="9" width="13.5" style="27" customWidth="1"/>
    <col min="10" max="10" width="41.75" style="26" customWidth="1"/>
    <col min="11" max="16384" width="8.875" style="26"/>
  </cols>
  <sheetData>
    <row r="2" spans="2:10">
      <c r="B2" s="24" t="s">
        <v>39</v>
      </c>
      <c r="C2" s="26"/>
    </row>
    <row r="4" spans="2:10">
      <c r="B4" s="38" t="s">
        <v>42</v>
      </c>
      <c r="C4" s="38" t="s">
        <v>40</v>
      </c>
      <c r="D4" s="38" t="s">
        <v>44</v>
      </c>
      <c r="E4" s="39" t="s">
        <v>41</v>
      </c>
      <c r="F4" s="38" t="s">
        <v>45</v>
      </c>
      <c r="G4" s="39" t="s">
        <v>41</v>
      </c>
      <c r="H4" s="38" t="s">
        <v>46</v>
      </c>
      <c r="I4" s="39" t="s">
        <v>41</v>
      </c>
      <c r="J4" s="38" t="s">
        <v>67</v>
      </c>
    </row>
    <row r="5" spans="2:10">
      <c r="B5" s="40" t="s">
        <v>43</v>
      </c>
      <c r="C5" s="41" t="s">
        <v>70</v>
      </c>
      <c r="D5" s="41">
        <v>28</v>
      </c>
      <c r="E5" s="42">
        <v>43607</v>
      </c>
      <c r="F5" s="41">
        <v>93</v>
      </c>
      <c r="G5" s="42">
        <v>43618</v>
      </c>
      <c r="H5" s="41">
        <v>100</v>
      </c>
      <c r="I5" s="42">
        <v>43613</v>
      </c>
      <c r="J5" s="44"/>
    </row>
    <row r="6" spans="2:10" ht="34.5">
      <c r="B6" s="40" t="s">
        <v>43</v>
      </c>
      <c r="C6" s="41" t="s">
        <v>71</v>
      </c>
      <c r="D6" s="41">
        <v>0</v>
      </c>
      <c r="E6" s="42"/>
      <c r="F6" s="41">
        <v>62</v>
      </c>
      <c r="G6" s="42">
        <v>43629</v>
      </c>
      <c r="H6" s="41">
        <v>91</v>
      </c>
      <c r="I6" s="42">
        <v>43624</v>
      </c>
      <c r="J6" s="45" t="s">
        <v>68</v>
      </c>
    </row>
    <row r="7" spans="2:10">
      <c r="B7" s="40" t="s">
        <v>72</v>
      </c>
      <c r="C7" s="41" t="s">
        <v>73</v>
      </c>
      <c r="D7" s="41"/>
      <c r="E7" s="43"/>
      <c r="F7" s="41"/>
      <c r="G7" s="43"/>
      <c r="H7" s="41">
        <v>100</v>
      </c>
      <c r="I7" s="42">
        <v>43637</v>
      </c>
      <c r="J7" s="44"/>
    </row>
    <row r="8" spans="2:10">
      <c r="B8" s="40" t="s">
        <v>43</v>
      </c>
      <c r="C8" s="41"/>
      <c r="D8" s="41"/>
      <c r="E8" s="43"/>
      <c r="F8" s="41"/>
      <c r="G8" s="43"/>
      <c r="H8" s="41"/>
      <c r="I8" s="42"/>
      <c r="J8" s="44"/>
    </row>
    <row r="9" spans="2:10">
      <c r="B9" s="40" t="s">
        <v>43</v>
      </c>
      <c r="C9" s="41"/>
      <c r="D9" s="41"/>
      <c r="E9" s="43"/>
      <c r="F9" s="41"/>
      <c r="G9" s="43"/>
      <c r="H9" s="41"/>
      <c r="I9" s="42"/>
      <c r="J9" s="44"/>
    </row>
    <row r="10" spans="2:10">
      <c r="B10" s="40" t="s">
        <v>43</v>
      </c>
      <c r="C10" s="41"/>
      <c r="D10" s="41"/>
      <c r="E10" s="43"/>
      <c r="F10" s="41"/>
      <c r="G10" s="43"/>
      <c r="H10" s="41"/>
      <c r="I10" s="42"/>
      <c r="J10" s="44"/>
    </row>
    <row r="11" spans="2:10">
      <c r="B11" s="40" t="s">
        <v>43</v>
      </c>
      <c r="C11" s="41"/>
      <c r="D11" s="41"/>
      <c r="E11" s="43"/>
      <c r="F11" s="41"/>
      <c r="G11" s="43"/>
      <c r="H11" s="41"/>
      <c r="I11" s="42"/>
      <c r="J11" s="44"/>
    </row>
    <row r="12" spans="2:10">
      <c r="B12" s="40" t="s">
        <v>43</v>
      </c>
      <c r="C12" s="41"/>
      <c r="D12" s="41"/>
      <c r="E12" s="43"/>
      <c r="F12" s="41"/>
      <c r="G12" s="43"/>
      <c r="H12" s="41"/>
      <c r="I12" s="42"/>
      <c r="J12" s="4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67" t="s">
        <v>5</v>
      </c>
      <c r="C2" s="67"/>
      <c r="D2" s="71"/>
      <c r="E2" s="71"/>
      <c r="F2" s="67" t="s">
        <v>6</v>
      </c>
      <c r="G2" s="67"/>
      <c r="H2" s="71" t="s">
        <v>36</v>
      </c>
      <c r="I2" s="71"/>
      <c r="J2" s="67" t="s">
        <v>7</v>
      </c>
      <c r="K2" s="67"/>
      <c r="L2" s="70">
        <f>C9</f>
        <v>1000000</v>
      </c>
      <c r="M2" s="71"/>
      <c r="N2" s="67" t="s">
        <v>8</v>
      </c>
      <c r="O2" s="67"/>
      <c r="P2" s="70" t="e">
        <f>C108+R108</f>
        <v>#VALUE!</v>
      </c>
      <c r="Q2" s="71"/>
      <c r="R2" s="1"/>
      <c r="S2" s="1"/>
      <c r="T2" s="1"/>
    </row>
    <row r="3" spans="2:21" ht="57" customHeight="1">
      <c r="B3" s="67" t="s">
        <v>9</v>
      </c>
      <c r="C3" s="67"/>
      <c r="D3" s="73" t="s">
        <v>38</v>
      </c>
      <c r="E3" s="73"/>
      <c r="F3" s="73"/>
      <c r="G3" s="73"/>
      <c r="H3" s="73"/>
      <c r="I3" s="73"/>
      <c r="J3" s="67" t="s">
        <v>10</v>
      </c>
      <c r="K3" s="67"/>
      <c r="L3" s="73" t="s">
        <v>35</v>
      </c>
      <c r="M3" s="74"/>
      <c r="N3" s="74"/>
      <c r="O3" s="74"/>
      <c r="P3" s="74"/>
      <c r="Q3" s="74"/>
      <c r="R3" s="1"/>
      <c r="S3" s="1"/>
    </row>
    <row r="4" spans="2:21">
      <c r="B4" s="67" t="s">
        <v>11</v>
      </c>
      <c r="C4" s="67"/>
      <c r="D4" s="122">
        <f>SUM($R$9:$S$993)</f>
        <v>153684.21052631587</v>
      </c>
      <c r="E4" s="122"/>
      <c r="F4" s="67" t="s">
        <v>12</v>
      </c>
      <c r="G4" s="67"/>
      <c r="H4" s="123">
        <f>SUM($T$9:$U$108)</f>
        <v>292.00000000000017</v>
      </c>
      <c r="I4" s="71"/>
      <c r="J4" s="75" t="s">
        <v>13</v>
      </c>
      <c r="K4" s="75"/>
      <c r="L4" s="70">
        <f>MAX($C$9:$D$990)-C9</f>
        <v>153684.21052631596</v>
      </c>
      <c r="M4" s="70"/>
      <c r="N4" s="75" t="s">
        <v>14</v>
      </c>
      <c r="O4" s="75"/>
      <c r="P4" s="122">
        <f>MIN($C$9:$D$990)-C9</f>
        <v>0</v>
      </c>
      <c r="Q4" s="122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119" t="s">
        <v>19</v>
      </c>
      <c r="K5" s="67"/>
      <c r="L5" s="120"/>
      <c r="M5" s="121"/>
      <c r="N5" s="17" t="s">
        <v>20</v>
      </c>
      <c r="O5" s="9"/>
      <c r="P5" s="120"/>
      <c r="Q5" s="121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81" t="s">
        <v>21</v>
      </c>
      <c r="C7" s="83" t="s">
        <v>22</v>
      </c>
      <c r="D7" s="84"/>
      <c r="E7" s="87" t="s">
        <v>23</v>
      </c>
      <c r="F7" s="88"/>
      <c r="G7" s="88"/>
      <c r="H7" s="88"/>
      <c r="I7" s="89"/>
      <c r="J7" s="90" t="s">
        <v>24</v>
      </c>
      <c r="K7" s="91"/>
      <c r="L7" s="92"/>
      <c r="M7" s="93" t="s">
        <v>25</v>
      </c>
      <c r="N7" s="94" t="s">
        <v>26</v>
      </c>
      <c r="O7" s="95"/>
      <c r="P7" s="95"/>
      <c r="Q7" s="96"/>
      <c r="R7" s="97" t="s">
        <v>27</v>
      </c>
      <c r="S7" s="97"/>
      <c r="T7" s="97"/>
      <c r="U7" s="97"/>
    </row>
    <row r="8" spans="2:21">
      <c r="B8" s="82"/>
      <c r="C8" s="85"/>
      <c r="D8" s="86"/>
      <c r="E8" s="18" t="s">
        <v>28</v>
      </c>
      <c r="F8" s="18" t="s">
        <v>29</v>
      </c>
      <c r="G8" s="18" t="s">
        <v>30</v>
      </c>
      <c r="H8" s="98" t="s">
        <v>31</v>
      </c>
      <c r="I8" s="89"/>
      <c r="J8" s="4" t="s">
        <v>32</v>
      </c>
      <c r="K8" s="99" t="s">
        <v>33</v>
      </c>
      <c r="L8" s="92"/>
      <c r="M8" s="93"/>
      <c r="N8" s="5" t="s">
        <v>28</v>
      </c>
      <c r="O8" s="5" t="s">
        <v>29</v>
      </c>
      <c r="P8" s="100" t="s">
        <v>31</v>
      </c>
      <c r="Q8" s="96"/>
      <c r="R8" s="97" t="s">
        <v>34</v>
      </c>
      <c r="S8" s="97"/>
      <c r="T8" s="97" t="s">
        <v>32</v>
      </c>
      <c r="U8" s="97"/>
    </row>
    <row r="9" spans="2:21">
      <c r="B9" s="19">
        <v>1</v>
      </c>
      <c r="C9" s="107">
        <v>1000000</v>
      </c>
      <c r="D9" s="107"/>
      <c r="E9" s="19">
        <v>2001</v>
      </c>
      <c r="F9" s="8">
        <v>42111</v>
      </c>
      <c r="G9" s="19" t="s">
        <v>4</v>
      </c>
      <c r="H9" s="108">
        <v>105.33</v>
      </c>
      <c r="I9" s="108"/>
      <c r="J9" s="19">
        <v>57</v>
      </c>
      <c r="K9" s="107">
        <f t="shared" ref="K9:K72" si="0">IF(F9="","",C9*0.03)</f>
        <v>30000</v>
      </c>
      <c r="L9" s="107"/>
      <c r="M9" s="6">
        <f>IF(J9="","",(K9/J9)/1000)</f>
        <v>0.52631578947368418</v>
      </c>
      <c r="N9" s="19">
        <v>2001</v>
      </c>
      <c r="O9" s="8">
        <v>42111</v>
      </c>
      <c r="P9" s="108">
        <v>108.25</v>
      </c>
      <c r="Q9" s="108"/>
      <c r="R9" s="111">
        <f>IF(O9="","",(IF(G9="売",H9-P9,P9-H9))*M9*100000)</f>
        <v>153684.21052631587</v>
      </c>
      <c r="S9" s="111"/>
      <c r="T9" s="112">
        <f>IF(O9="","",IF(R9&lt;0,J9*(-1),IF(G9="買",(P9-H9)*100,(H9-P9)*100)))</f>
        <v>292.00000000000017</v>
      </c>
      <c r="U9" s="112"/>
    </row>
    <row r="10" spans="2:21">
      <c r="B10" s="19">
        <v>2</v>
      </c>
      <c r="C10" s="107">
        <f t="shared" ref="C10:C73" si="1">IF(R9="","",C9+R9)</f>
        <v>1153684.210526316</v>
      </c>
      <c r="D10" s="107"/>
      <c r="E10" s="19"/>
      <c r="F10" s="8"/>
      <c r="G10" s="19" t="s">
        <v>4</v>
      </c>
      <c r="H10" s="108"/>
      <c r="I10" s="108"/>
      <c r="J10" s="19"/>
      <c r="K10" s="107" t="str">
        <f t="shared" si="0"/>
        <v/>
      </c>
      <c r="L10" s="107"/>
      <c r="M10" s="6" t="str">
        <f t="shared" ref="M10:M73" si="2">IF(J10="","",(K10/J10)/1000)</f>
        <v/>
      </c>
      <c r="N10" s="19"/>
      <c r="O10" s="8"/>
      <c r="P10" s="108"/>
      <c r="Q10" s="108"/>
      <c r="R10" s="111" t="str">
        <f t="shared" ref="R10:R73" si="3">IF(O10="","",(IF(G10="売",H10-P10,P10-H10))*M10*100000)</f>
        <v/>
      </c>
      <c r="S10" s="111"/>
      <c r="T10" s="112" t="str">
        <f t="shared" ref="T10:T73" si="4">IF(O10="","",IF(R10&lt;0,J10*(-1),IF(G10="買",(P10-H10)*100,(H10-P10)*100)))</f>
        <v/>
      </c>
      <c r="U10" s="112"/>
    </row>
    <row r="11" spans="2:21">
      <c r="B11" s="19">
        <v>3</v>
      </c>
      <c r="C11" s="107" t="str">
        <f t="shared" si="1"/>
        <v/>
      </c>
      <c r="D11" s="107"/>
      <c r="E11" s="19"/>
      <c r="F11" s="8"/>
      <c r="G11" s="19" t="s">
        <v>4</v>
      </c>
      <c r="H11" s="108"/>
      <c r="I11" s="108"/>
      <c r="J11" s="19"/>
      <c r="K11" s="107" t="str">
        <f t="shared" si="0"/>
        <v/>
      </c>
      <c r="L11" s="107"/>
      <c r="M11" s="6" t="str">
        <f t="shared" si="2"/>
        <v/>
      </c>
      <c r="N11" s="19"/>
      <c r="O11" s="8"/>
      <c r="P11" s="108"/>
      <c r="Q11" s="108"/>
      <c r="R11" s="111" t="str">
        <f t="shared" si="3"/>
        <v/>
      </c>
      <c r="S11" s="111"/>
      <c r="T11" s="112" t="str">
        <f t="shared" si="4"/>
        <v/>
      </c>
      <c r="U11" s="112"/>
    </row>
    <row r="12" spans="2:21">
      <c r="B12" s="19">
        <v>4</v>
      </c>
      <c r="C12" s="107" t="str">
        <f t="shared" si="1"/>
        <v/>
      </c>
      <c r="D12" s="107"/>
      <c r="E12" s="19"/>
      <c r="F12" s="8"/>
      <c r="G12" s="19" t="s">
        <v>3</v>
      </c>
      <c r="H12" s="108"/>
      <c r="I12" s="108"/>
      <c r="J12" s="19"/>
      <c r="K12" s="107" t="str">
        <f t="shared" si="0"/>
        <v/>
      </c>
      <c r="L12" s="107"/>
      <c r="M12" s="6" t="str">
        <f t="shared" si="2"/>
        <v/>
      </c>
      <c r="N12" s="19"/>
      <c r="O12" s="8"/>
      <c r="P12" s="108"/>
      <c r="Q12" s="108"/>
      <c r="R12" s="111" t="str">
        <f t="shared" si="3"/>
        <v/>
      </c>
      <c r="S12" s="111"/>
      <c r="T12" s="112" t="str">
        <f t="shared" si="4"/>
        <v/>
      </c>
      <c r="U12" s="112"/>
    </row>
    <row r="13" spans="2:21">
      <c r="B13" s="19">
        <v>5</v>
      </c>
      <c r="C13" s="107" t="str">
        <f t="shared" si="1"/>
        <v/>
      </c>
      <c r="D13" s="107"/>
      <c r="E13" s="19"/>
      <c r="F13" s="8"/>
      <c r="G13" s="19" t="s">
        <v>3</v>
      </c>
      <c r="H13" s="108"/>
      <c r="I13" s="108"/>
      <c r="J13" s="19"/>
      <c r="K13" s="107" t="str">
        <f t="shared" si="0"/>
        <v/>
      </c>
      <c r="L13" s="107"/>
      <c r="M13" s="6" t="str">
        <f t="shared" si="2"/>
        <v/>
      </c>
      <c r="N13" s="19"/>
      <c r="O13" s="8"/>
      <c r="P13" s="108"/>
      <c r="Q13" s="108"/>
      <c r="R13" s="111" t="str">
        <f t="shared" si="3"/>
        <v/>
      </c>
      <c r="S13" s="111"/>
      <c r="T13" s="112" t="str">
        <f t="shared" si="4"/>
        <v/>
      </c>
      <c r="U13" s="112"/>
    </row>
    <row r="14" spans="2:21">
      <c r="B14" s="19">
        <v>6</v>
      </c>
      <c r="C14" s="107" t="str">
        <f t="shared" si="1"/>
        <v/>
      </c>
      <c r="D14" s="107"/>
      <c r="E14" s="19"/>
      <c r="F14" s="8"/>
      <c r="G14" s="19" t="s">
        <v>4</v>
      </c>
      <c r="H14" s="108"/>
      <c r="I14" s="108"/>
      <c r="J14" s="19"/>
      <c r="K14" s="107" t="str">
        <f t="shared" si="0"/>
        <v/>
      </c>
      <c r="L14" s="107"/>
      <c r="M14" s="6" t="str">
        <f t="shared" si="2"/>
        <v/>
      </c>
      <c r="N14" s="19"/>
      <c r="O14" s="8"/>
      <c r="P14" s="108"/>
      <c r="Q14" s="108"/>
      <c r="R14" s="111" t="str">
        <f t="shared" si="3"/>
        <v/>
      </c>
      <c r="S14" s="111"/>
      <c r="T14" s="112" t="str">
        <f t="shared" si="4"/>
        <v/>
      </c>
      <c r="U14" s="112"/>
    </row>
    <row r="15" spans="2:21">
      <c r="B15" s="19">
        <v>7</v>
      </c>
      <c r="C15" s="107" t="str">
        <f t="shared" si="1"/>
        <v/>
      </c>
      <c r="D15" s="107"/>
      <c r="E15" s="19"/>
      <c r="F15" s="8"/>
      <c r="G15" s="19" t="s">
        <v>4</v>
      </c>
      <c r="H15" s="108"/>
      <c r="I15" s="108"/>
      <c r="J15" s="19"/>
      <c r="K15" s="107" t="str">
        <f t="shared" si="0"/>
        <v/>
      </c>
      <c r="L15" s="107"/>
      <c r="M15" s="6" t="str">
        <f t="shared" si="2"/>
        <v/>
      </c>
      <c r="N15" s="19"/>
      <c r="O15" s="8"/>
      <c r="P15" s="108"/>
      <c r="Q15" s="108"/>
      <c r="R15" s="111" t="str">
        <f t="shared" si="3"/>
        <v/>
      </c>
      <c r="S15" s="111"/>
      <c r="T15" s="112" t="str">
        <f t="shared" si="4"/>
        <v/>
      </c>
      <c r="U15" s="112"/>
    </row>
    <row r="16" spans="2:21">
      <c r="B16" s="19">
        <v>8</v>
      </c>
      <c r="C16" s="107" t="str">
        <f t="shared" si="1"/>
        <v/>
      </c>
      <c r="D16" s="107"/>
      <c r="E16" s="19"/>
      <c r="F16" s="8"/>
      <c r="G16" s="19" t="s">
        <v>4</v>
      </c>
      <c r="H16" s="108"/>
      <c r="I16" s="108"/>
      <c r="J16" s="19"/>
      <c r="K16" s="107" t="str">
        <f t="shared" si="0"/>
        <v/>
      </c>
      <c r="L16" s="107"/>
      <c r="M16" s="6" t="str">
        <f t="shared" si="2"/>
        <v/>
      </c>
      <c r="N16" s="19"/>
      <c r="O16" s="8"/>
      <c r="P16" s="108"/>
      <c r="Q16" s="108"/>
      <c r="R16" s="111" t="str">
        <f t="shared" si="3"/>
        <v/>
      </c>
      <c r="S16" s="111"/>
      <c r="T16" s="112" t="str">
        <f t="shared" si="4"/>
        <v/>
      </c>
      <c r="U16" s="112"/>
    </row>
    <row r="17" spans="2:21">
      <c r="B17" s="19">
        <v>9</v>
      </c>
      <c r="C17" s="107" t="str">
        <f t="shared" si="1"/>
        <v/>
      </c>
      <c r="D17" s="107"/>
      <c r="E17" s="19"/>
      <c r="F17" s="8"/>
      <c r="G17" s="19" t="s">
        <v>4</v>
      </c>
      <c r="H17" s="108"/>
      <c r="I17" s="108"/>
      <c r="J17" s="19"/>
      <c r="K17" s="107" t="str">
        <f t="shared" si="0"/>
        <v/>
      </c>
      <c r="L17" s="107"/>
      <c r="M17" s="6" t="str">
        <f t="shared" si="2"/>
        <v/>
      </c>
      <c r="N17" s="19"/>
      <c r="O17" s="8"/>
      <c r="P17" s="108"/>
      <c r="Q17" s="108"/>
      <c r="R17" s="111" t="str">
        <f t="shared" si="3"/>
        <v/>
      </c>
      <c r="S17" s="111"/>
      <c r="T17" s="112" t="str">
        <f t="shared" si="4"/>
        <v/>
      </c>
      <c r="U17" s="112"/>
    </row>
    <row r="18" spans="2:21">
      <c r="B18" s="19">
        <v>10</v>
      </c>
      <c r="C18" s="107" t="str">
        <f t="shared" si="1"/>
        <v/>
      </c>
      <c r="D18" s="107"/>
      <c r="E18" s="19"/>
      <c r="F18" s="8"/>
      <c r="G18" s="19" t="s">
        <v>4</v>
      </c>
      <c r="H18" s="108"/>
      <c r="I18" s="108"/>
      <c r="J18" s="19"/>
      <c r="K18" s="107" t="str">
        <f t="shared" si="0"/>
        <v/>
      </c>
      <c r="L18" s="107"/>
      <c r="M18" s="6" t="str">
        <f t="shared" si="2"/>
        <v/>
      </c>
      <c r="N18" s="19"/>
      <c r="O18" s="8"/>
      <c r="P18" s="108"/>
      <c r="Q18" s="108"/>
      <c r="R18" s="111" t="str">
        <f t="shared" si="3"/>
        <v/>
      </c>
      <c r="S18" s="111"/>
      <c r="T18" s="112" t="str">
        <f t="shared" si="4"/>
        <v/>
      </c>
      <c r="U18" s="112"/>
    </row>
    <row r="19" spans="2:21">
      <c r="B19" s="19">
        <v>11</v>
      </c>
      <c r="C19" s="107" t="str">
        <f t="shared" si="1"/>
        <v/>
      </c>
      <c r="D19" s="107"/>
      <c r="E19" s="19"/>
      <c r="F19" s="8"/>
      <c r="G19" s="19" t="s">
        <v>4</v>
      </c>
      <c r="H19" s="108"/>
      <c r="I19" s="108"/>
      <c r="J19" s="19"/>
      <c r="K19" s="107" t="str">
        <f t="shared" si="0"/>
        <v/>
      </c>
      <c r="L19" s="107"/>
      <c r="M19" s="6" t="str">
        <f t="shared" si="2"/>
        <v/>
      </c>
      <c r="N19" s="19"/>
      <c r="O19" s="8"/>
      <c r="P19" s="108"/>
      <c r="Q19" s="108"/>
      <c r="R19" s="111" t="str">
        <f t="shared" si="3"/>
        <v/>
      </c>
      <c r="S19" s="111"/>
      <c r="T19" s="112" t="str">
        <f t="shared" si="4"/>
        <v/>
      </c>
      <c r="U19" s="112"/>
    </row>
    <row r="20" spans="2:21">
      <c r="B20" s="19">
        <v>12</v>
      </c>
      <c r="C20" s="107" t="str">
        <f t="shared" si="1"/>
        <v/>
      </c>
      <c r="D20" s="107"/>
      <c r="E20" s="19"/>
      <c r="F20" s="8"/>
      <c r="G20" s="19" t="s">
        <v>4</v>
      </c>
      <c r="H20" s="108"/>
      <c r="I20" s="108"/>
      <c r="J20" s="19"/>
      <c r="K20" s="107" t="str">
        <f t="shared" si="0"/>
        <v/>
      </c>
      <c r="L20" s="107"/>
      <c r="M20" s="6" t="str">
        <f t="shared" si="2"/>
        <v/>
      </c>
      <c r="N20" s="19"/>
      <c r="O20" s="8"/>
      <c r="P20" s="108"/>
      <c r="Q20" s="108"/>
      <c r="R20" s="111" t="str">
        <f t="shared" si="3"/>
        <v/>
      </c>
      <c r="S20" s="111"/>
      <c r="T20" s="112" t="str">
        <f t="shared" si="4"/>
        <v/>
      </c>
      <c r="U20" s="112"/>
    </row>
    <row r="21" spans="2:21">
      <c r="B21" s="19">
        <v>13</v>
      </c>
      <c r="C21" s="107" t="str">
        <f t="shared" si="1"/>
        <v/>
      </c>
      <c r="D21" s="107"/>
      <c r="E21" s="19"/>
      <c r="F21" s="8"/>
      <c r="G21" s="19" t="s">
        <v>4</v>
      </c>
      <c r="H21" s="108"/>
      <c r="I21" s="108"/>
      <c r="J21" s="19"/>
      <c r="K21" s="107" t="str">
        <f t="shared" si="0"/>
        <v/>
      </c>
      <c r="L21" s="107"/>
      <c r="M21" s="6" t="str">
        <f t="shared" si="2"/>
        <v/>
      </c>
      <c r="N21" s="19"/>
      <c r="O21" s="8"/>
      <c r="P21" s="108"/>
      <c r="Q21" s="108"/>
      <c r="R21" s="111" t="str">
        <f t="shared" si="3"/>
        <v/>
      </c>
      <c r="S21" s="111"/>
      <c r="T21" s="112" t="str">
        <f t="shared" si="4"/>
        <v/>
      </c>
      <c r="U21" s="112"/>
    </row>
    <row r="22" spans="2:21">
      <c r="B22" s="19">
        <v>14</v>
      </c>
      <c r="C22" s="107" t="str">
        <f t="shared" si="1"/>
        <v/>
      </c>
      <c r="D22" s="107"/>
      <c r="E22" s="19"/>
      <c r="F22" s="8"/>
      <c r="G22" s="19" t="s">
        <v>3</v>
      </c>
      <c r="H22" s="108"/>
      <c r="I22" s="108"/>
      <c r="J22" s="19"/>
      <c r="K22" s="107" t="str">
        <f t="shared" si="0"/>
        <v/>
      </c>
      <c r="L22" s="107"/>
      <c r="M22" s="6" t="str">
        <f t="shared" si="2"/>
        <v/>
      </c>
      <c r="N22" s="19"/>
      <c r="O22" s="8"/>
      <c r="P22" s="108"/>
      <c r="Q22" s="108"/>
      <c r="R22" s="111" t="str">
        <f t="shared" si="3"/>
        <v/>
      </c>
      <c r="S22" s="111"/>
      <c r="T22" s="112" t="str">
        <f t="shared" si="4"/>
        <v/>
      </c>
      <c r="U22" s="112"/>
    </row>
    <row r="23" spans="2:21">
      <c r="B23" s="19">
        <v>15</v>
      </c>
      <c r="C23" s="107" t="str">
        <f t="shared" si="1"/>
        <v/>
      </c>
      <c r="D23" s="107"/>
      <c r="E23" s="19"/>
      <c r="F23" s="8"/>
      <c r="G23" s="19" t="s">
        <v>4</v>
      </c>
      <c r="H23" s="108"/>
      <c r="I23" s="108"/>
      <c r="J23" s="19"/>
      <c r="K23" s="107" t="str">
        <f t="shared" si="0"/>
        <v/>
      </c>
      <c r="L23" s="107"/>
      <c r="M23" s="6" t="str">
        <f t="shared" si="2"/>
        <v/>
      </c>
      <c r="N23" s="19"/>
      <c r="O23" s="8"/>
      <c r="P23" s="108"/>
      <c r="Q23" s="108"/>
      <c r="R23" s="111" t="str">
        <f t="shared" si="3"/>
        <v/>
      </c>
      <c r="S23" s="111"/>
      <c r="T23" s="112" t="str">
        <f t="shared" si="4"/>
        <v/>
      </c>
      <c r="U23" s="112"/>
    </row>
    <row r="24" spans="2:21">
      <c r="B24" s="19">
        <v>16</v>
      </c>
      <c r="C24" s="107" t="str">
        <f t="shared" si="1"/>
        <v/>
      </c>
      <c r="D24" s="107"/>
      <c r="E24" s="19"/>
      <c r="F24" s="8"/>
      <c r="G24" s="19" t="s">
        <v>4</v>
      </c>
      <c r="H24" s="108"/>
      <c r="I24" s="108"/>
      <c r="J24" s="19"/>
      <c r="K24" s="107" t="str">
        <f t="shared" si="0"/>
        <v/>
      </c>
      <c r="L24" s="107"/>
      <c r="M24" s="6" t="str">
        <f t="shared" si="2"/>
        <v/>
      </c>
      <c r="N24" s="19"/>
      <c r="O24" s="8"/>
      <c r="P24" s="108"/>
      <c r="Q24" s="108"/>
      <c r="R24" s="111" t="str">
        <f t="shared" si="3"/>
        <v/>
      </c>
      <c r="S24" s="111"/>
      <c r="T24" s="112" t="str">
        <f t="shared" si="4"/>
        <v/>
      </c>
      <c r="U24" s="112"/>
    </row>
    <row r="25" spans="2:21">
      <c r="B25" s="19">
        <v>17</v>
      </c>
      <c r="C25" s="107" t="str">
        <f t="shared" si="1"/>
        <v/>
      </c>
      <c r="D25" s="107"/>
      <c r="E25" s="19"/>
      <c r="F25" s="8"/>
      <c r="G25" s="19" t="s">
        <v>4</v>
      </c>
      <c r="H25" s="108"/>
      <c r="I25" s="108"/>
      <c r="J25" s="19"/>
      <c r="K25" s="107" t="str">
        <f t="shared" si="0"/>
        <v/>
      </c>
      <c r="L25" s="107"/>
      <c r="M25" s="6" t="str">
        <f t="shared" si="2"/>
        <v/>
      </c>
      <c r="N25" s="19"/>
      <c r="O25" s="8"/>
      <c r="P25" s="108"/>
      <c r="Q25" s="108"/>
      <c r="R25" s="111" t="str">
        <f t="shared" si="3"/>
        <v/>
      </c>
      <c r="S25" s="111"/>
      <c r="T25" s="112" t="str">
        <f t="shared" si="4"/>
        <v/>
      </c>
      <c r="U25" s="112"/>
    </row>
    <row r="26" spans="2:21">
      <c r="B26" s="19">
        <v>18</v>
      </c>
      <c r="C26" s="107" t="str">
        <f t="shared" si="1"/>
        <v/>
      </c>
      <c r="D26" s="107"/>
      <c r="E26" s="19"/>
      <c r="F26" s="8"/>
      <c r="G26" s="19" t="s">
        <v>4</v>
      </c>
      <c r="H26" s="108"/>
      <c r="I26" s="108"/>
      <c r="J26" s="19"/>
      <c r="K26" s="107" t="str">
        <f t="shared" si="0"/>
        <v/>
      </c>
      <c r="L26" s="107"/>
      <c r="M26" s="6" t="str">
        <f t="shared" si="2"/>
        <v/>
      </c>
      <c r="N26" s="19"/>
      <c r="O26" s="8"/>
      <c r="P26" s="108"/>
      <c r="Q26" s="108"/>
      <c r="R26" s="111" t="str">
        <f t="shared" si="3"/>
        <v/>
      </c>
      <c r="S26" s="111"/>
      <c r="T26" s="112" t="str">
        <f t="shared" si="4"/>
        <v/>
      </c>
      <c r="U26" s="112"/>
    </row>
    <row r="27" spans="2:21">
      <c r="B27" s="19">
        <v>19</v>
      </c>
      <c r="C27" s="107" t="str">
        <f t="shared" si="1"/>
        <v/>
      </c>
      <c r="D27" s="107"/>
      <c r="E27" s="19"/>
      <c r="F27" s="8"/>
      <c r="G27" s="19" t="s">
        <v>3</v>
      </c>
      <c r="H27" s="108"/>
      <c r="I27" s="108"/>
      <c r="J27" s="19"/>
      <c r="K27" s="107" t="str">
        <f t="shared" si="0"/>
        <v/>
      </c>
      <c r="L27" s="107"/>
      <c r="M27" s="6" t="str">
        <f t="shared" si="2"/>
        <v/>
      </c>
      <c r="N27" s="19"/>
      <c r="O27" s="8"/>
      <c r="P27" s="108"/>
      <c r="Q27" s="108"/>
      <c r="R27" s="111" t="str">
        <f t="shared" si="3"/>
        <v/>
      </c>
      <c r="S27" s="111"/>
      <c r="T27" s="112" t="str">
        <f t="shared" si="4"/>
        <v/>
      </c>
      <c r="U27" s="112"/>
    </row>
    <row r="28" spans="2:21">
      <c r="B28" s="19">
        <v>20</v>
      </c>
      <c r="C28" s="107" t="str">
        <f t="shared" si="1"/>
        <v/>
      </c>
      <c r="D28" s="107"/>
      <c r="E28" s="19"/>
      <c r="F28" s="8"/>
      <c r="G28" s="19" t="s">
        <v>4</v>
      </c>
      <c r="H28" s="108"/>
      <c r="I28" s="108"/>
      <c r="J28" s="19"/>
      <c r="K28" s="107" t="str">
        <f t="shared" si="0"/>
        <v/>
      </c>
      <c r="L28" s="107"/>
      <c r="M28" s="6" t="str">
        <f t="shared" si="2"/>
        <v/>
      </c>
      <c r="N28" s="19"/>
      <c r="O28" s="8"/>
      <c r="P28" s="108"/>
      <c r="Q28" s="108"/>
      <c r="R28" s="111" t="str">
        <f t="shared" si="3"/>
        <v/>
      </c>
      <c r="S28" s="111"/>
      <c r="T28" s="112" t="str">
        <f t="shared" si="4"/>
        <v/>
      </c>
      <c r="U28" s="112"/>
    </row>
    <row r="29" spans="2:21">
      <c r="B29" s="19">
        <v>21</v>
      </c>
      <c r="C29" s="107" t="str">
        <f t="shared" si="1"/>
        <v/>
      </c>
      <c r="D29" s="107"/>
      <c r="E29" s="19"/>
      <c r="F29" s="8"/>
      <c r="G29" s="19" t="s">
        <v>3</v>
      </c>
      <c r="H29" s="108"/>
      <c r="I29" s="108"/>
      <c r="J29" s="19"/>
      <c r="K29" s="107" t="str">
        <f t="shared" si="0"/>
        <v/>
      </c>
      <c r="L29" s="107"/>
      <c r="M29" s="6" t="str">
        <f t="shared" si="2"/>
        <v/>
      </c>
      <c r="N29" s="19"/>
      <c r="O29" s="8"/>
      <c r="P29" s="108"/>
      <c r="Q29" s="108"/>
      <c r="R29" s="111" t="str">
        <f t="shared" si="3"/>
        <v/>
      </c>
      <c r="S29" s="111"/>
      <c r="T29" s="112" t="str">
        <f t="shared" si="4"/>
        <v/>
      </c>
      <c r="U29" s="112"/>
    </row>
    <row r="30" spans="2:21">
      <c r="B30" s="19">
        <v>22</v>
      </c>
      <c r="C30" s="107" t="str">
        <f t="shared" si="1"/>
        <v/>
      </c>
      <c r="D30" s="107"/>
      <c r="E30" s="19"/>
      <c r="F30" s="8"/>
      <c r="G30" s="19" t="s">
        <v>3</v>
      </c>
      <c r="H30" s="108"/>
      <c r="I30" s="108"/>
      <c r="J30" s="19"/>
      <c r="K30" s="107" t="str">
        <f t="shared" si="0"/>
        <v/>
      </c>
      <c r="L30" s="107"/>
      <c r="M30" s="6" t="str">
        <f t="shared" si="2"/>
        <v/>
      </c>
      <c r="N30" s="19"/>
      <c r="O30" s="8"/>
      <c r="P30" s="108"/>
      <c r="Q30" s="108"/>
      <c r="R30" s="111" t="str">
        <f t="shared" si="3"/>
        <v/>
      </c>
      <c r="S30" s="111"/>
      <c r="T30" s="112" t="str">
        <f t="shared" si="4"/>
        <v/>
      </c>
      <c r="U30" s="112"/>
    </row>
    <row r="31" spans="2:21">
      <c r="B31" s="19">
        <v>23</v>
      </c>
      <c r="C31" s="107" t="str">
        <f t="shared" si="1"/>
        <v/>
      </c>
      <c r="D31" s="107"/>
      <c r="E31" s="19"/>
      <c r="F31" s="8"/>
      <c r="G31" s="19" t="s">
        <v>3</v>
      </c>
      <c r="H31" s="108"/>
      <c r="I31" s="108"/>
      <c r="J31" s="19"/>
      <c r="K31" s="107" t="str">
        <f t="shared" si="0"/>
        <v/>
      </c>
      <c r="L31" s="107"/>
      <c r="M31" s="6" t="str">
        <f t="shared" si="2"/>
        <v/>
      </c>
      <c r="N31" s="19"/>
      <c r="O31" s="8"/>
      <c r="P31" s="108"/>
      <c r="Q31" s="108"/>
      <c r="R31" s="111" t="str">
        <f t="shared" si="3"/>
        <v/>
      </c>
      <c r="S31" s="111"/>
      <c r="T31" s="112" t="str">
        <f t="shared" si="4"/>
        <v/>
      </c>
      <c r="U31" s="112"/>
    </row>
    <row r="32" spans="2:21">
      <c r="B32" s="19">
        <v>24</v>
      </c>
      <c r="C32" s="107" t="str">
        <f t="shared" si="1"/>
        <v/>
      </c>
      <c r="D32" s="107"/>
      <c r="E32" s="19"/>
      <c r="F32" s="8"/>
      <c r="G32" s="19" t="s">
        <v>3</v>
      </c>
      <c r="H32" s="108"/>
      <c r="I32" s="108"/>
      <c r="J32" s="19"/>
      <c r="K32" s="107" t="str">
        <f t="shared" si="0"/>
        <v/>
      </c>
      <c r="L32" s="107"/>
      <c r="M32" s="6" t="str">
        <f t="shared" si="2"/>
        <v/>
      </c>
      <c r="N32" s="19"/>
      <c r="O32" s="8"/>
      <c r="P32" s="108"/>
      <c r="Q32" s="108"/>
      <c r="R32" s="111" t="str">
        <f t="shared" si="3"/>
        <v/>
      </c>
      <c r="S32" s="111"/>
      <c r="T32" s="112" t="str">
        <f t="shared" si="4"/>
        <v/>
      </c>
      <c r="U32" s="112"/>
    </row>
    <row r="33" spans="2:21">
      <c r="B33" s="19">
        <v>25</v>
      </c>
      <c r="C33" s="107" t="str">
        <f t="shared" si="1"/>
        <v/>
      </c>
      <c r="D33" s="107"/>
      <c r="E33" s="19"/>
      <c r="F33" s="8"/>
      <c r="G33" s="19" t="s">
        <v>4</v>
      </c>
      <c r="H33" s="108"/>
      <c r="I33" s="108"/>
      <c r="J33" s="19"/>
      <c r="K33" s="107" t="str">
        <f t="shared" si="0"/>
        <v/>
      </c>
      <c r="L33" s="107"/>
      <c r="M33" s="6" t="str">
        <f t="shared" si="2"/>
        <v/>
      </c>
      <c r="N33" s="19"/>
      <c r="O33" s="8"/>
      <c r="P33" s="108"/>
      <c r="Q33" s="108"/>
      <c r="R33" s="111" t="str">
        <f t="shared" si="3"/>
        <v/>
      </c>
      <c r="S33" s="111"/>
      <c r="T33" s="112" t="str">
        <f t="shared" si="4"/>
        <v/>
      </c>
      <c r="U33" s="112"/>
    </row>
    <row r="34" spans="2:21">
      <c r="B34" s="19">
        <v>26</v>
      </c>
      <c r="C34" s="107" t="str">
        <f t="shared" si="1"/>
        <v/>
      </c>
      <c r="D34" s="107"/>
      <c r="E34" s="19"/>
      <c r="F34" s="8"/>
      <c r="G34" s="19" t="s">
        <v>3</v>
      </c>
      <c r="H34" s="108"/>
      <c r="I34" s="108"/>
      <c r="J34" s="19"/>
      <c r="K34" s="107" t="str">
        <f t="shared" si="0"/>
        <v/>
      </c>
      <c r="L34" s="107"/>
      <c r="M34" s="6" t="str">
        <f t="shared" si="2"/>
        <v/>
      </c>
      <c r="N34" s="19"/>
      <c r="O34" s="8"/>
      <c r="P34" s="108"/>
      <c r="Q34" s="108"/>
      <c r="R34" s="111" t="str">
        <f t="shared" si="3"/>
        <v/>
      </c>
      <c r="S34" s="111"/>
      <c r="T34" s="112" t="str">
        <f t="shared" si="4"/>
        <v/>
      </c>
      <c r="U34" s="112"/>
    </row>
    <row r="35" spans="2:21">
      <c r="B35" s="19">
        <v>27</v>
      </c>
      <c r="C35" s="107" t="str">
        <f t="shared" si="1"/>
        <v/>
      </c>
      <c r="D35" s="107"/>
      <c r="E35" s="19"/>
      <c r="F35" s="8"/>
      <c r="G35" s="19" t="s">
        <v>3</v>
      </c>
      <c r="H35" s="108"/>
      <c r="I35" s="108"/>
      <c r="J35" s="19"/>
      <c r="K35" s="107" t="str">
        <f t="shared" si="0"/>
        <v/>
      </c>
      <c r="L35" s="107"/>
      <c r="M35" s="6" t="str">
        <f t="shared" si="2"/>
        <v/>
      </c>
      <c r="N35" s="19"/>
      <c r="O35" s="8"/>
      <c r="P35" s="108"/>
      <c r="Q35" s="108"/>
      <c r="R35" s="111" t="str">
        <f t="shared" si="3"/>
        <v/>
      </c>
      <c r="S35" s="111"/>
      <c r="T35" s="112" t="str">
        <f t="shared" si="4"/>
        <v/>
      </c>
      <c r="U35" s="112"/>
    </row>
    <row r="36" spans="2:21">
      <c r="B36" s="19">
        <v>28</v>
      </c>
      <c r="C36" s="107" t="str">
        <f t="shared" si="1"/>
        <v/>
      </c>
      <c r="D36" s="107"/>
      <c r="E36" s="19"/>
      <c r="F36" s="8"/>
      <c r="G36" s="19" t="s">
        <v>3</v>
      </c>
      <c r="H36" s="108"/>
      <c r="I36" s="108"/>
      <c r="J36" s="19"/>
      <c r="K36" s="107" t="str">
        <f t="shared" si="0"/>
        <v/>
      </c>
      <c r="L36" s="107"/>
      <c r="M36" s="6" t="str">
        <f t="shared" si="2"/>
        <v/>
      </c>
      <c r="N36" s="19"/>
      <c r="O36" s="8"/>
      <c r="P36" s="108"/>
      <c r="Q36" s="108"/>
      <c r="R36" s="111" t="str">
        <f t="shared" si="3"/>
        <v/>
      </c>
      <c r="S36" s="111"/>
      <c r="T36" s="112" t="str">
        <f t="shared" si="4"/>
        <v/>
      </c>
      <c r="U36" s="112"/>
    </row>
    <row r="37" spans="2:21">
      <c r="B37" s="19">
        <v>29</v>
      </c>
      <c r="C37" s="107" t="str">
        <f t="shared" si="1"/>
        <v/>
      </c>
      <c r="D37" s="107"/>
      <c r="E37" s="19"/>
      <c r="F37" s="8"/>
      <c r="G37" s="19" t="s">
        <v>3</v>
      </c>
      <c r="H37" s="108"/>
      <c r="I37" s="108"/>
      <c r="J37" s="19"/>
      <c r="K37" s="107" t="str">
        <f t="shared" si="0"/>
        <v/>
      </c>
      <c r="L37" s="107"/>
      <c r="M37" s="6" t="str">
        <f t="shared" si="2"/>
        <v/>
      </c>
      <c r="N37" s="19"/>
      <c r="O37" s="8"/>
      <c r="P37" s="108"/>
      <c r="Q37" s="108"/>
      <c r="R37" s="111" t="str">
        <f t="shared" si="3"/>
        <v/>
      </c>
      <c r="S37" s="111"/>
      <c r="T37" s="112" t="str">
        <f t="shared" si="4"/>
        <v/>
      </c>
      <c r="U37" s="112"/>
    </row>
    <row r="38" spans="2:21">
      <c r="B38" s="19">
        <v>30</v>
      </c>
      <c r="C38" s="107" t="str">
        <f t="shared" si="1"/>
        <v/>
      </c>
      <c r="D38" s="107"/>
      <c r="E38" s="19"/>
      <c r="F38" s="8"/>
      <c r="G38" s="19" t="s">
        <v>4</v>
      </c>
      <c r="H38" s="108"/>
      <c r="I38" s="108"/>
      <c r="J38" s="19"/>
      <c r="K38" s="107" t="str">
        <f t="shared" si="0"/>
        <v/>
      </c>
      <c r="L38" s="107"/>
      <c r="M38" s="6" t="str">
        <f t="shared" si="2"/>
        <v/>
      </c>
      <c r="N38" s="19"/>
      <c r="O38" s="8"/>
      <c r="P38" s="108"/>
      <c r="Q38" s="108"/>
      <c r="R38" s="111" t="str">
        <f t="shared" si="3"/>
        <v/>
      </c>
      <c r="S38" s="111"/>
      <c r="T38" s="112" t="str">
        <f t="shared" si="4"/>
        <v/>
      </c>
      <c r="U38" s="112"/>
    </row>
    <row r="39" spans="2:21">
      <c r="B39" s="19">
        <v>31</v>
      </c>
      <c r="C39" s="107" t="str">
        <f t="shared" si="1"/>
        <v/>
      </c>
      <c r="D39" s="107"/>
      <c r="E39" s="19"/>
      <c r="F39" s="8"/>
      <c r="G39" s="19" t="s">
        <v>4</v>
      </c>
      <c r="H39" s="108"/>
      <c r="I39" s="108"/>
      <c r="J39" s="19"/>
      <c r="K39" s="107" t="str">
        <f t="shared" si="0"/>
        <v/>
      </c>
      <c r="L39" s="107"/>
      <c r="M39" s="6" t="str">
        <f t="shared" si="2"/>
        <v/>
      </c>
      <c r="N39" s="19"/>
      <c r="O39" s="8"/>
      <c r="P39" s="108"/>
      <c r="Q39" s="108"/>
      <c r="R39" s="111" t="str">
        <f t="shared" si="3"/>
        <v/>
      </c>
      <c r="S39" s="111"/>
      <c r="T39" s="112" t="str">
        <f t="shared" si="4"/>
        <v/>
      </c>
      <c r="U39" s="112"/>
    </row>
    <row r="40" spans="2:21">
      <c r="B40" s="19">
        <v>32</v>
      </c>
      <c r="C40" s="107" t="str">
        <f t="shared" si="1"/>
        <v/>
      </c>
      <c r="D40" s="107"/>
      <c r="E40" s="19"/>
      <c r="F40" s="8"/>
      <c r="G40" s="19" t="s">
        <v>4</v>
      </c>
      <c r="H40" s="108"/>
      <c r="I40" s="108"/>
      <c r="J40" s="19"/>
      <c r="K40" s="107" t="str">
        <f t="shared" si="0"/>
        <v/>
      </c>
      <c r="L40" s="107"/>
      <c r="M40" s="6" t="str">
        <f t="shared" si="2"/>
        <v/>
      </c>
      <c r="N40" s="19"/>
      <c r="O40" s="8"/>
      <c r="P40" s="108"/>
      <c r="Q40" s="108"/>
      <c r="R40" s="111" t="str">
        <f t="shared" si="3"/>
        <v/>
      </c>
      <c r="S40" s="111"/>
      <c r="T40" s="112" t="str">
        <f t="shared" si="4"/>
        <v/>
      </c>
      <c r="U40" s="112"/>
    </row>
    <row r="41" spans="2:21">
      <c r="B41" s="19">
        <v>33</v>
      </c>
      <c r="C41" s="107" t="str">
        <f t="shared" si="1"/>
        <v/>
      </c>
      <c r="D41" s="107"/>
      <c r="E41" s="19"/>
      <c r="F41" s="8"/>
      <c r="G41" s="19" t="s">
        <v>3</v>
      </c>
      <c r="H41" s="108"/>
      <c r="I41" s="108"/>
      <c r="J41" s="19"/>
      <c r="K41" s="107" t="str">
        <f t="shared" si="0"/>
        <v/>
      </c>
      <c r="L41" s="107"/>
      <c r="M41" s="6" t="str">
        <f t="shared" si="2"/>
        <v/>
      </c>
      <c r="N41" s="19"/>
      <c r="O41" s="8"/>
      <c r="P41" s="108"/>
      <c r="Q41" s="108"/>
      <c r="R41" s="111" t="str">
        <f t="shared" si="3"/>
        <v/>
      </c>
      <c r="S41" s="111"/>
      <c r="T41" s="112" t="str">
        <f t="shared" si="4"/>
        <v/>
      </c>
      <c r="U41" s="112"/>
    </row>
    <row r="42" spans="2:21">
      <c r="B42" s="19">
        <v>34</v>
      </c>
      <c r="C42" s="107" t="str">
        <f t="shared" si="1"/>
        <v/>
      </c>
      <c r="D42" s="107"/>
      <c r="E42" s="19"/>
      <c r="F42" s="8"/>
      <c r="G42" s="19" t="s">
        <v>4</v>
      </c>
      <c r="H42" s="108"/>
      <c r="I42" s="108"/>
      <c r="J42" s="19"/>
      <c r="K42" s="107" t="str">
        <f t="shared" si="0"/>
        <v/>
      </c>
      <c r="L42" s="107"/>
      <c r="M42" s="6" t="str">
        <f t="shared" si="2"/>
        <v/>
      </c>
      <c r="N42" s="19"/>
      <c r="O42" s="8"/>
      <c r="P42" s="108"/>
      <c r="Q42" s="108"/>
      <c r="R42" s="111" t="str">
        <f t="shared" si="3"/>
        <v/>
      </c>
      <c r="S42" s="111"/>
      <c r="T42" s="112" t="str">
        <f t="shared" si="4"/>
        <v/>
      </c>
      <c r="U42" s="112"/>
    </row>
    <row r="43" spans="2:21">
      <c r="B43" s="19">
        <v>35</v>
      </c>
      <c r="C43" s="107" t="str">
        <f t="shared" si="1"/>
        <v/>
      </c>
      <c r="D43" s="107"/>
      <c r="E43" s="19"/>
      <c r="F43" s="8"/>
      <c r="G43" s="19" t="s">
        <v>3</v>
      </c>
      <c r="H43" s="108"/>
      <c r="I43" s="108"/>
      <c r="J43" s="19"/>
      <c r="K43" s="107" t="str">
        <f t="shared" si="0"/>
        <v/>
      </c>
      <c r="L43" s="107"/>
      <c r="M43" s="6" t="str">
        <f t="shared" si="2"/>
        <v/>
      </c>
      <c r="N43" s="19"/>
      <c r="O43" s="8"/>
      <c r="P43" s="108"/>
      <c r="Q43" s="108"/>
      <c r="R43" s="111" t="str">
        <f t="shared" si="3"/>
        <v/>
      </c>
      <c r="S43" s="111"/>
      <c r="T43" s="112" t="str">
        <f t="shared" si="4"/>
        <v/>
      </c>
      <c r="U43" s="112"/>
    </row>
    <row r="44" spans="2:21">
      <c r="B44" s="19">
        <v>36</v>
      </c>
      <c r="C44" s="107" t="str">
        <f t="shared" si="1"/>
        <v/>
      </c>
      <c r="D44" s="107"/>
      <c r="E44" s="19"/>
      <c r="F44" s="8"/>
      <c r="G44" s="19" t="s">
        <v>4</v>
      </c>
      <c r="H44" s="108"/>
      <c r="I44" s="108"/>
      <c r="J44" s="19"/>
      <c r="K44" s="107" t="str">
        <f t="shared" si="0"/>
        <v/>
      </c>
      <c r="L44" s="107"/>
      <c r="M44" s="6" t="str">
        <f t="shared" si="2"/>
        <v/>
      </c>
      <c r="N44" s="19"/>
      <c r="O44" s="8"/>
      <c r="P44" s="108"/>
      <c r="Q44" s="108"/>
      <c r="R44" s="111" t="str">
        <f t="shared" si="3"/>
        <v/>
      </c>
      <c r="S44" s="111"/>
      <c r="T44" s="112" t="str">
        <f t="shared" si="4"/>
        <v/>
      </c>
      <c r="U44" s="112"/>
    </row>
    <row r="45" spans="2:21">
      <c r="B45" s="19">
        <v>37</v>
      </c>
      <c r="C45" s="107" t="str">
        <f t="shared" si="1"/>
        <v/>
      </c>
      <c r="D45" s="107"/>
      <c r="E45" s="19"/>
      <c r="F45" s="8"/>
      <c r="G45" s="19" t="s">
        <v>3</v>
      </c>
      <c r="H45" s="108"/>
      <c r="I45" s="108"/>
      <c r="J45" s="19"/>
      <c r="K45" s="107" t="str">
        <f t="shared" si="0"/>
        <v/>
      </c>
      <c r="L45" s="107"/>
      <c r="M45" s="6" t="str">
        <f t="shared" si="2"/>
        <v/>
      </c>
      <c r="N45" s="19"/>
      <c r="O45" s="8"/>
      <c r="P45" s="108"/>
      <c r="Q45" s="108"/>
      <c r="R45" s="111" t="str">
        <f t="shared" si="3"/>
        <v/>
      </c>
      <c r="S45" s="111"/>
      <c r="T45" s="112" t="str">
        <f t="shared" si="4"/>
        <v/>
      </c>
      <c r="U45" s="112"/>
    </row>
    <row r="46" spans="2:21">
      <c r="B46" s="19">
        <v>38</v>
      </c>
      <c r="C46" s="107" t="str">
        <f t="shared" si="1"/>
        <v/>
      </c>
      <c r="D46" s="107"/>
      <c r="E46" s="19"/>
      <c r="F46" s="8"/>
      <c r="G46" s="19" t="s">
        <v>4</v>
      </c>
      <c r="H46" s="108"/>
      <c r="I46" s="108"/>
      <c r="J46" s="19"/>
      <c r="K46" s="107" t="str">
        <f t="shared" si="0"/>
        <v/>
      </c>
      <c r="L46" s="107"/>
      <c r="M46" s="6" t="str">
        <f t="shared" si="2"/>
        <v/>
      </c>
      <c r="N46" s="19"/>
      <c r="O46" s="8"/>
      <c r="P46" s="108"/>
      <c r="Q46" s="108"/>
      <c r="R46" s="111" t="str">
        <f t="shared" si="3"/>
        <v/>
      </c>
      <c r="S46" s="111"/>
      <c r="T46" s="112" t="str">
        <f t="shared" si="4"/>
        <v/>
      </c>
      <c r="U46" s="112"/>
    </row>
    <row r="47" spans="2:21">
      <c r="B47" s="19">
        <v>39</v>
      </c>
      <c r="C47" s="107" t="str">
        <f t="shared" si="1"/>
        <v/>
      </c>
      <c r="D47" s="107"/>
      <c r="E47" s="19"/>
      <c r="F47" s="8"/>
      <c r="G47" s="19" t="s">
        <v>4</v>
      </c>
      <c r="H47" s="108"/>
      <c r="I47" s="108"/>
      <c r="J47" s="19"/>
      <c r="K47" s="107" t="str">
        <f t="shared" si="0"/>
        <v/>
      </c>
      <c r="L47" s="107"/>
      <c r="M47" s="6" t="str">
        <f t="shared" si="2"/>
        <v/>
      </c>
      <c r="N47" s="19"/>
      <c r="O47" s="8"/>
      <c r="P47" s="108"/>
      <c r="Q47" s="108"/>
      <c r="R47" s="111" t="str">
        <f t="shared" si="3"/>
        <v/>
      </c>
      <c r="S47" s="111"/>
      <c r="T47" s="112" t="str">
        <f t="shared" si="4"/>
        <v/>
      </c>
      <c r="U47" s="112"/>
    </row>
    <row r="48" spans="2:21">
      <c r="B48" s="19">
        <v>40</v>
      </c>
      <c r="C48" s="107" t="str">
        <f t="shared" si="1"/>
        <v/>
      </c>
      <c r="D48" s="107"/>
      <c r="E48" s="19"/>
      <c r="F48" s="8"/>
      <c r="G48" s="19" t="s">
        <v>37</v>
      </c>
      <c r="H48" s="108"/>
      <c r="I48" s="108"/>
      <c r="J48" s="19"/>
      <c r="K48" s="107" t="str">
        <f t="shared" si="0"/>
        <v/>
      </c>
      <c r="L48" s="107"/>
      <c r="M48" s="6" t="str">
        <f t="shared" si="2"/>
        <v/>
      </c>
      <c r="N48" s="19"/>
      <c r="O48" s="8"/>
      <c r="P48" s="108"/>
      <c r="Q48" s="108"/>
      <c r="R48" s="111" t="str">
        <f t="shared" si="3"/>
        <v/>
      </c>
      <c r="S48" s="111"/>
      <c r="T48" s="112" t="str">
        <f t="shared" si="4"/>
        <v/>
      </c>
      <c r="U48" s="112"/>
    </row>
    <row r="49" spans="2:21">
      <c r="B49" s="19">
        <v>41</v>
      </c>
      <c r="C49" s="107" t="str">
        <f t="shared" si="1"/>
        <v/>
      </c>
      <c r="D49" s="107"/>
      <c r="E49" s="19"/>
      <c r="F49" s="8"/>
      <c r="G49" s="19" t="s">
        <v>4</v>
      </c>
      <c r="H49" s="108"/>
      <c r="I49" s="108"/>
      <c r="J49" s="19"/>
      <c r="K49" s="107" t="str">
        <f t="shared" si="0"/>
        <v/>
      </c>
      <c r="L49" s="107"/>
      <c r="M49" s="6" t="str">
        <f t="shared" si="2"/>
        <v/>
      </c>
      <c r="N49" s="19"/>
      <c r="O49" s="8"/>
      <c r="P49" s="108"/>
      <c r="Q49" s="108"/>
      <c r="R49" s="111" t="str">
        <f t="shared" si="3"/>
        <v/>
      </c>
      <c r="S49" s="111"/>
      <c r="T49" s="112" t="str">
        <f t="shared" si="4"/>
        <v/>
      </c>
      <c r="U49" s="112"/>
    </row>
    <row r="50" spans="2:21">
      <c r="B50" s="19">
        <v>42</v>
      </c>
      <c r="C50" s="107" t="str">
        <f t="shared" si="1"/>
        <v/>
      </c>
      <c r="D50" s="107"/>
      <c r="E50" s="19"/>
      <c r="F50" s="8"/>
      <c r="G50" s="19" t="s">
        <v>4</v>
      </c>
      <c r="H50" s="108"/>
      <c r="I50" s="108"/>
      <c r="J50" s="19"/>
      <c r="K50" s="107" t="str">
        <f t="shared" si="0"/>
        <v/>
      </c>
      <c r="L50" s="107"/>
      <c r="M50" s="6" t="str">
        <f t="shared" si="2"/>
        <v/>
      </c>
      <c r="N50" s="19"/>
      <c r="O50" s="8"/>
      <c r="P50" s="108"/>
      <c r="Q50" s="108"/>
      <c r="R50" s="111" t="str">
        <f t="shared" si="3"/>
        <v/>
      </c>
      <c r="S50" s="111"/>
      <c r="T50" s="112" t="str">
        <f t="shared" si="4"/>
        <v/>
      </c>
      <c r="U50" s="112"/>
    </row>
    <row r="51" spans="2:21">
      <c r="B51" s="19">
        <v>43</v>
      </c>
      <c r="C51" s="107" t="str">
        <f t="shared" si="1"/>
        <v/>
      </c>
      <c r="D51" s="107"/>
      <c r="E51" s="19"/>
      <c r="F51" s="8"/>
      <c r="G51" s="19" t="s">
        <v>3</v>
      </c>
      <c r="H51" s="108"/>
      <c r="I51" s="108"/>
      <c r="J51" s="19"/>
      <c r="K51" s="107" t="str">
        <f t="shared" si="0"/>
        <v/>
      </c>
      <c r="L51" s="107"/>
      <c r="M51" s="6" t="str">
        <f t="shared" si="2"/>
        <v/>
      </c>
      <c r="N51" s="19"/>
      <c r="O51" s="8"/>
      <c r="P51" s="108"/>
      <c r="Q51" s="108"/>
      <c r="R51" s="111" t="str">
        <f t="shared" si="3"/>
        <v/>
      </c>
      <c r="S51" s="111"/>
      <c r="T51" s="112" t="str">
        <f t="shared" si="4"/>
        <v/>
      </c>
      <c r="U51" s="112"/>
    </row>
    <row r="52" spans="2:21">
      <c r="B52" s="19">
        <v>44</v>
      </c>
      <c r="C52" s="107" t="str">
        <f t="shared" si="1"/>
        <v/>
      </c>
      <c r="D52" s="107"/>
      <c r="E52" s="19"/>
      <c r="F52" s="8"/>
      <c r="G52" s="19" t="s">
        <v>3</v>
      </c>
      <c r="H52" s="108"/>
      <c r="I52" s="108"/>
      <c r="J52" s="19"/>
      <c r="K52" s="107" t="str">
        <f t="shared" si="0"/>
        <v/>
      </c>
      <c r="L52" s="107"/>
      <c r="M52" s="6" t="str">
        <f t="shared" si="2"/>
        <v/>
      </c>
      <c r="N52" s="19"/>
      <c r="O52" s="8"/>
      <c r="P52" s="108"/>
      <c r="Q52" s="108"/>
      <c r="R52" s="111" t="str">
        <f t="shared" si="3"/>
        <v/>
      </c>
      <c r="S52" s="111"/>
      <c r="T52" s="112" t="str">
        <f t="shared" si="4"/>
        <v/>
      </c>
      <c r="U52" s="112"/>
    </row>
    <row r="53" spans="2:21">
      <c r="B53" s="19">
        <v>45</v>
      </c>
      <c r="C53" s="107" t="str">
        <f t="shared" si="1"/>
        <v/>
      </c>
      <c r="D53" s="107"/>
      <c r="E53" s="19"/>
      <c r="F53" s="8"/>
      <c r="G53" s="19" t="s">
        <v>4</v>
      </c>
      <c r="H53" s="108"/>
      <c r="I53" s="108"/>
      <c r="J53" s="19"/>
      <c r="K53" s="107" t="str">
        <f t="shared" si="0"/>
        <v/>
      </c>
      <c r="L53" s="107"/>
      <c r="M53" s="6" t="str">
        <f t="shared" si="2"/>
        <v/>
      </c>
      <c r="N53" s="19"/>
      <c r="O53" s="8"/>
      <c r="P53" s="108"/>
      <c r="Q53" s="108"/>
      <c r="R53" s="111" t="str">
        <f t="shared" si="3"/>
        <v/>
      </c>
      <c r="S53" s="111"/>
      <c r="T53" s="112" t="str">
        <f t="shared" si="4"/>
        <v/>
      </c>
      <c r="U53" s="112"/>
    </row>
    <row r="54" spans="2:21">
      <c r="B54" s="19">
        <v>46</v>
      </c>
      <c r="C54" s="107" t="str">
        <f t="shared" si="1"/>
        <v/>
      </c>
      <c r="D54" s="107"/>
      <c r="E54" s="19"/>
      <c r="F54" s="8"/>
      <c r="G54" s="19" t="s">
        <v>4</v>
      </c>
      <c r="H54" s="108"/>
      <c r="I54" s="108"/>
      <c r="J54" s="19"/>
      <c r="K54" s="107" t="str">
        <f t="shared" si="0"/>
        <v/>
      </c>
      <c r="L54" s="107"/>
      <c r="M54" s="6" t="str">
        <f t="shared" si="2"/>
        <v/>
      </c>
      <c r="N54" s="19"/>
      <c r="O54" s="8"/>
      <c r="P54" s="108"/>
      <c r="Q54" s="108"/>
      <c r="R54" s="111" t="str">
        <f t="shared" si="3"/>
        <v/>
      </c>
      <c r="S54" s="111"/>
      <c r="T54" s="112" t="str">
        <f t="shared" si="4"/>
        <v/>
      </c>
      <c r="U54" s="112"/>
    </row>
    <row r="55" spans="2:21">
      <c r="B55" s="19">
        <v>47</v>
      </c>
      <c r="C55" s="107" t="str">
        <f t="shared" si="1"/>
        <v/>
      </c>
      <c r="D55" s="107"/>
      <c r="E55" s="19"/>
      <c r="F55" s="8"/>
      <c r="G55" s="19" t="s">
        <v>3</v>
      </c>
      <c r="H55" s="108"/>
      <c r="I55" s="108"/>
      <c r="J55" s="19"/>
      <c r="K55" s="107" t="str">
        <f t="shared" si="0"/>
        <v/>
      </c>
      <c r="L55" s="107"/>
      <c r="M55" s="6" t="str">
        <f t="shared" si="2"/>
        <v/>
      </c>
      <c r="N55" s="19"/>
      <c r="O55" s="8"/>
      <c r="P55" s="108"/>
      <c r="Q55" s="108"/>
      <c r="R55" s="111" t="str">
        <f t="shared" si="3"/>
        <v/>
      </c>
      <c r="S55" s="111"/>
      <c r="T55" s="112" t="str">
        <f t="shared" si="4"/>
        <v/>
      </c>
      <c r="U55" s="112"/>
    </row>
    <row r="56" spans="2:21">
      <c r="B56" s="19">
        <v>48</v>
      </c>
      <c r="C56" s="107" t="str">
        <f t="shared" si="1"/>
        <v/>
      </c>
      <c r="D56" s="107"/>
      <c r="E56" s="19"/>
      <c r="F56" s="8"/>
      <c r="G56" s="19" t="s">
        <v>3</v>
      </c>
      <c r="H56" s="108"/>
      <c r="I56" s="108"/>
      <c r="J56" s="19"/>
      <c r="K56" s="107" t="str">
        <f t="shared" si="0"/>
        <v/>
      </c>
      <c r="L56" s="107"/>
      <c r="M56" s="6" t="str">
        <f t="shared" si="2"/>
        <v/>
      </c>
      <c r="N56" s="19"/>
      <c r="O56" s="8"/>
      <c r="P56" s="108"/>
      <c r="Q56" s="108"/>
      <c r="R56" s="111" t="str">
        <f t="shared" si="3"/>
        <v/>
      </c>
      <c r="S56" s="111"/>
      <c r="T56" s="112" t="str">
        <f t="shared" si="4"/>
        <v/>
      </c>
      <c r="U56" s="112"/>
    </row>
    <row r="57" spans="2:21">
      <c r="B57" s="19">
        <v>49</v>
      </c>
      <c r="C57" s="107" t="str">
        <f t="shared" si="1"/>
        <v/>
      </c>
      <c r="D57" s="107"/>
      <c r="E57" s="19"/>
      <c r="F57" s="8"/>
      <c r="G57" s="19" t="s">
        <v>3</v>
      </c>
      <c r="H57" s="108"/>
      <c r="I57" s="108"/>
      <c r="J57" s="19"/>
      <c r="K57" s="107" t="str">
        <f t="shared" si="0"/>
        <v/>
      </c>
      <c r="L57" s="107"/>
      <c r="M57" s="6" t="str">
        <f t="shared" si="2"/>
        <v/>
      </c>
      <c r="N57" s="19"/>
      <c r="O57" s="8"/>
      <c r="P57" s="108"/>
      <c r="Q57" s="108"/>
      <c r="R57" s="111" t="str">
        <f t="shared" si="3"/>
        <v/>
      </c>
      <c r="S57" s="111"/>
      <c r="T57" s="112" t="str">
        <f t="shared" si="4"/>
        <v/>
      </c>
      <c r="U57" s="112"/>
    </row>
    <row r="58" spans="2:21">
      <c r="B58" s="19">
        <v>50</v>
      </c>
      <c r="C58" s="107" t="str">
        <f t="shared" si="1"/>
        <v/>
      </c>
      <c r="D58" s="107"/>
      <c r="E58" s="19"/>
      <c r="F58" s="8"/>
      <c r="G58" s="19" t="s">
        <v>3</v>
      </c>
      <c r="H58" s="108"/>
      <c r="I58" s="108"/>
      <c r="J58" s="19"/>
      <c r="K58" s="107" t="str">
        <f t="shared" si="0"/>
        <v/>
      </c>
      <c r="L58" s="107"/>
      <c r="M58" s="6" t="str">
        <f t="shared" si="2"/>
        <v/>
      </c>
      <c r="N58" s="19"/>
      <c r="O58" s="8"/>
      <c r="P58" s="108"/>
      <c r="Q58" s="108"/>
      <c r="R58" s="111" t="str">
        <f t="shared" si="3"/>
        <v/>
      </c>
      <c r="S58" s="111"/>
      <c r="T58" s="112" t="str">
        <f t="shared" si="4"/>
        <v/>
      </c>
      <c r="U58" s="112"/>
    </row>
    <row r="59" spans="2:21">
      <c r="B59" s="19">
        <v>51</v>
      </c>
      <c r="C59" s="107" t="str">
        <f t="shared" si="1"/>
        <v/>
      </c>
      <c r="D59" s="107"/>
      <c r="E59" s="19"/>
      <c r="F59" s="8"/>
      <c r="G59" s="19" t="s">
        <v>3</v>
      </c>
      <c r="H59" s="108"/>
      <c r="I59" s="108"/>
      <c r="J59" s="19"/>
      <c r="K59" s="107" t="str">
        <f t="shared" si="0"/>
        <v/>
      </c>
      <c r="L59" s="107"/>
      <c r="M59" s="6" t="str">
        <f t="shared" si="2"/>
        <v/>
      </c>
      <c r="N59" s="19"/>
      <c r="O59" s="8"/>
      <c r="P59" s="108"/>
      <c r="Q59" s="108"/>
      <c r="R59" s="111" t="str">
        <f t="shared" si="3"/>
        <v/>
      </c>
      <c r="S59" s="111"/>
      <c r="T59" s="112" t="str">
        <f t="shared" si="4"/>
        <v/>
      </c>
      <c r="U59" s="112"/>
    </row>
    <row r="60" spans="2:21">
      <c r="B60" s="19">
        <v>52</v>
      </c>
      <c r="C60" s="107" t="str">
        <f t="shared" si="1"/>
        <v/>
      </c>
      <c r="D60" s="107"/>
      <c r="E60" s="19"/>
      <c r="F60" s="8"/>
      <c r="G60" s="19" t="s">
        <v>3</v>
      </c>
      <c r="H60" s="108"/>
      <c r="I60" s="108"/>
      <c r="J60" s="19"/>
      <c r="K60" s="107" t="str">
        <f t="shared" si="0"/>
        <v/>
      </c>
      <c r="L60" s="107"/>
      <c r="M60" s="6" t="str">
        <f t="shared" si="2"/>
        <v/>
      </c>
      <c r="N60" s="19"/>
      <c r="O60" s="8"/>
      <c r="P60" s="108"/>
      <c r="Q60" s="108"/>
      <c r="R60" s="111" t="str">
        <f t="shared" si="3"/>
        <v/>
      </c>
      <c r="S60" s="111"/>
      <c r="T60" s="112" t="str">
        <f t="shared" si="4"/>
        <v/>
      </c>
      <c r="U60" s="112"/>
    </row>
    <row r="61" spans="2:21">
      <c r="B61" s="19">
        <v>53</v>
      </c>
      <c r="C61" s="107" t="str">
        <f t="shared" si="1"/>
        <v/>
      </c>
      <c r="D61" s="107"/>
      <c r="E61" s="19"/>
      <c r="F61" s="8"/>
      <c r="G61" s="19" t="s">
        <v>3</v>
      </c>
      <c r="H61" s="108"/>
      <c r="I61" s="108"/>
      <c r="J61" s="19"/>
      <c r="K61" s="107" t="str">
        <f t="shared" si="0"/>
        <v/>
      </c>
      <c r="L61" s="107"/>
      <c r="M61" s="6" t="str">
        <f t="shared" si="2"/>
        <v/>
      </c>
      <c r="N61" s="19"/>
      <c r="O61" s="8"/>
      <c r="P61" s="108"/>
      <c r="Q61" s="108"/>
      <c r="R61" s="111" t="str">
        <f t="shared" si="3"/>
        <v/>
      </c>
      <c r="S61" s="111"/>
      <c r="T61" s="112" t="str">
        <f t="shared" si="4"/>
        <v/>
      </c>
      <c r="U61" s="112"/>
    </row>
    <row r="62" spans="2:21">
      <c r="B62" s="19">
        <v>54</v>
      </c>
      <c r="C62" s="107" t="str">
        <f t="shared" si="1"/>
        <v/>
      </c>
      <c r="D62" s="107"/>
      <c r="E62" s="19"/>
      <c r="F62" s="8"/>
      <c r="G62" s="19" t="s">
        <v>3</v>
      </c>
      <c r="H62" s="108"/>
      <c r="I62" s="108"/>
      <c r="J62" s="19"/>
      <c r="K62" s="107" t="str">
        <f t="shared" si="0"/>
        <v/>
      </c>
      <c r="L62" s="107"/>
      <c r="M62" s="6" t="str">
        <f t="shared" si="2"/>
        <v/>
      </c>
      <c r="N62" s="19"/>
      <c r="O62" s="8"/>
      <c r="P62" s="108"/>
      <c r="Q62" s="108"/>
      <c r="R62" s="111" t="str">
        <f t="shared" si="3"/>
        <v/>
      </c>
      <c r="S62" s="111"/>
      <c r="T62" s="112" t="str">
        <f t="shared" si="4"/>
        <v/>
      </c>
      <c r="U62" s="112"/>
    </row>
    <row r="63" spans="2:21">
      <c r="B63" s="19">
        <v>55</v>
      </c>
      <c r="C63" s="107" t="str">
        <f t="shared" si="1"/>
        <v/>
      </c>
      <c r="D63" s="107"/>
      <c r="E63" s="19"/>
      <c r="F63" s="8"/>
      <c r="G63" s="19" t="s">
        <v>4</v>
      </c>
      <c r="H63" s="108"/>
      <c r="I63" s="108"/>
      <c r="J63" s="19"/>
      <c r="K63" s="107" t="str">
        <f t="shared" si="0"/>
        <v/>
      </c>
      <c r="L63" s="107"/>
      <c r="M63" s="6" t="str">
        <f t="shared" si="2"/>
        <v/>
      </c>
      <c r="N63" s="19"/>
      <c r="O63" s="8"/>
      <c r="P63" s="108"/>
      <c r="Q63" s="108"/>
      <c r="R63" s="111" t="str">
        <f t="shared" si="3"/>
        <v/>
      </c>
      <c r="S63" s="111"/>
      <c r="T63" s="112" t="str">
        <f t="shared" si="4"/>
        <v/>
      </c>
      <c r="U63" s="112"/>
    </row>
    <row r="64" spans="2:21">
      <c r="B64" s="19">
        <v>56</v>
      </c>
      <c r="C64" s="107" t="str">
        <f t="shared" si="1"/>
        <v/>
      </c>
      <c r="D64" s="107"/>
      <c r="E64" s="19"/>
      <c r="F64" s="8"/>
      <c r="G64" s="19" t="s">
        <v>3</v>
      </c>
      <c r="H64" s="108"/>
      <c r="I64" s="108"/>
      <c r="J64" s="19"/>
      <c r="K64" s="107" t="str">
        <f t="shared" si="0"/>
        <v/>
      </c>
      <c r="L64" s="107"/>
      <c r="M64" s="6" t="str">
        <f t="shared" si="2"/>
        <v/>
      </c>
      <c r="N64" s="19"/>
      <c r="O64" s="8"/>
      <c r="P64" s="108"/>
      <c r="Q64" s="108"/>
      <c r="R64" s="111" t="str">
        <f t="shared" si="3"/>
        <v/>
      </c>
      <c r="S64" s="111"/>
      <c r="T64" s="112" t="str">
        <f t="shared" si="4"/>
        <v/>
      </c>
      <c r="U64" s="112"/>
    </row>
    <row r="65" spans="2:21">
      <c r="B65" s="19">
        <v>57</v>
      </c>
      <c r="C65" s="107" t="str">
        <f t="shared" si="1"/>
        <v/>
      </c>
      <c r="D65" s="107"/>
      <c r="E65" s="19"/>
      <c r="F65" s="8"/>
      <c r="G65" s="19" t="s">
        <v>3</v>
      </c>
      <c r="H65" s="108"/>
      <c r="I65" s="108"/>
      <c r="J65" s="19"/>
      <c r="K65" s="107" t="str">
        <f t="shared" si="0"/>
        <v/>
      </c>
      <c r="L65" s="107"/>
      <c r="M65" s="6" t="str">
        <f t="shared" si="2"/>
        <v/>
      </c>
      <c r="N65" s="19"/>
      <c r="O65" s="8"/>
      <c r="P65" s="108"/>
      <c r="Q65" s="108"/>
      <c r="R65" s="111" t="str">
        <f t="shared" si="3"/>
        <v/>
      </c>
      <c r="S65" s="111"/>
      <c r="T65" s="112" t="str">
        <f t="shared" si="4"/>
        <v/>
      </c>
      <c r="U65" s="112"/>
    </row>
    <row r="66" spans="2:21">
      <c r="B66" s="19">
        <v>58</v>
      </c>
      <c r="C66" s="107" t="str">
        <f t="shared" si="1"/>
        <v/>
      </c>
      <c r="D66" s="107"/>
      <c r="E66" s="19"/>
      <c r="F66" s="8"/>
      <c r="G66" s="19" t="s">
        <v>3</v>
      </c>
      <c r="H66" s="108"/>
      <c r="I66" s="108"/>
      <c r="J66" s="19"/>
      <c r="K66" s="107" t="str">
        <f t="shared" si="0"/>
        <v/>
      </c>
      <c r="L66" s="107"/>
      <c r="M66" s="6" t="str">
        <f t="shared" si="2"/>
        <v/>
      </c>
      <c r="N66" s="19"/>
      <c r="O66" s="8"/>
      <c r="P66" s="108"/>
      <c r="Q66" s="108"/>
      <c r="R66" s="111" t="str">
        <f t="shared" si="3"/>
        <v/>
      </c>
      <c r="S66" s="111"/>
      <c r="T66" s="112" t="str">
        <f t="shared" si="4"/>
        <v/>
      </c>
      <c r="U66" s="112"/>
    </row>
    <row r="67" spans="2:21">
      <c r="B67" s="19">
        <v>59</v>
      </c>
      <c r="C67" s="107" t="str">
        <f t="shared" si="1"/>
        <v/>
      </c>
      <c r="D67" s="107"/>
      <c r="E67" s="19"/>
      <c r="F67" s="8"/>
      <c r="G67" s="19" t="s">
        <v>3</v>
      </c>
      <c r="H67" s="108"/>
      <c r="I67" s="108"/>
      <c r="J67" s="19"/>
      <c r="K67" s="107" t="str">
        <f t="shared" si="0"/>
        <v/>
      </c>
      <c r="L67" s="107"/>
      <c r="M67" s="6" t="str">
        <f t="shared" si="2"/>
        <v/>
      </c>
      <c r="N67" s="19"/>
      <c r="O67" s="8"/>
      <c r="P67" s="108"/>
      <c r="Q67" s="108"/>
      <c r="R67" s="111" t="str">
        <f t="shared" si="3"/>
        <v/>
      </c>
      <c r="S67" s="111"/>
      <c r="T67" s="112" t="str">
        <f t="shared" si="4"/>
        <v/>
      </c>
      <c r="U67" s="112"/>
    </row>
    <row r="68" spans="2:21">
      <c r="B68" s="19">
        <v>60</v>
      </c>
      <c r="C68" s="107" t="str">
        <f t="shared" si="1"/>
        <v/>
      </c>
      <c r="D68" s="107"/>
      <c r="E68" s="19"/>
      <c r="F68" s="8"/>
      <c r="G68" s="19" t="s">
        <v>4</v>
      </c>
      <c r="H68" s="108"/>
      <c r="I68" s="108"/>
      <c r="J68" s="19"/>
      <c r="K68" s="107" t="str">
        <f t="shared" si="0"/>
        <v/>
      </c>
      <c r="L68" s="107"/>
      <c r="M68" s="6" t="str">
        <f t="shared" si="2"/>
        <v/>
      </c>
      <c r="N68" s="19"/>
      <c r="O68" s="8"/>
      <c r="P68" s="108"/>
      <c r="Q68" s="108"/>
      <c r="R68" s="111" t="str">
        <f t="shared" si="3"/>
        <v/>
      </c>
      <c r="S68" s="111"/>
      <c r="T68" s="112" t="str">
        <f t="shared" si="4"/>
        <v/>
      </c>
      <c r="U68" s="112"/>
    </row>
    <row r="69" spans="2:21">
      <c r="B69" s="19">
        <v>61</v>
      </c>
      <c r="C69" s="107" t="str">
        <f t="shared" si="1"/>
        <v/>
      </c>
      <c r="D69" s="107"/>
      <c r="E69" s="19"/>
      <c r="F69" s="8"/>
      <c r="G69" s="19" t="s">
        <v>4</v>
      </c>
      <c r="H69" s="108"/>
      <c r="I69" s="108"/>
      <c r="J69" s="19"/>
      <c r="K69" s="107" t="str">
        <f t="shared" si="0"/>
        <v/>
      </c>
      <c r="L69" s="107"/>
      <c r="M69" s="6" t="str">
        <f t="shared" si="2"/>
        <v/>
      </c>
      <c r="N69" s="19"/>
      <c r="O69" s="8"/>
      <c r="P69" s="108"/>
      <c r="Q69" s="108"/>
      <c r="R69" s="111" t="str">
        <f t="shared" si="3"/>
        <v/>
      </c>
      <c r="S69" s="111"/>
      <c r="T69" s="112" t="str">
        <f t="shared" si="4"/>
        <v/>
      </c>
      <c r="U69" s="112"/>
    </row>
    <row r="70" spans="2:21">
      <c r="B70" s="19">
        <v>62</v>
      </c>
      <c r="C70" s="107" t="str">
        <f t="shared" si="1"/>
        <v/>
      </c>
      <c r="D70" s="107"/>
      <c r="E70" s="19"/>
      <c r="F70" s="8"/>
      <c r="G70" s="19" t="s">
        <v>3</v>
      </c>
      <c r="H70" s="108"/>
      <c r="I70" s="108"/>
      <c r="J70" s="19"/>
      <c r="K70" s="107" t="str">
        <f t="shared" si="0"/>
        <v/>
      </c>
      <c r="L70" s="107"/>
      <c r="M70" s="6" t="str">
        <f t="shared" si="2"/>
        <v/>
      </c>
      <c r="N70" s="19"/>
      <c r="O70" s="8"/>
      <c r="P70" s="108"/>
      <c r="Q70" s="108"/>
      <c r="R70" s="111" t="str">
        <f t="shared" si="3"/>
        <v/>
      </c>
      <c r="S70" s="111"/>
      <c r="T70" s="112" t="str">
        <f t="shared" si="4"/>
        <v/>
      </c>
      <c r="U70" s="112"/>
    </row>
    <row r="71" spans="2:21">
      <c r="B71" s="19">
        <v>63</v>
      </c>
      <c r="C71" s="107" t="str">
        <f t="shared" si="1"/>
        <v/>
      </c>
      <c r="D71" s="107"/>
      <c r="E71" s="19"/>
      <c r="F71" s="8"/>
      <c r="G71" s="19" t="s">
        <v>4</v>
      </c>
      <c r="H71" s="108"/>
      <c r="I71" s="108"/>
      <c r="J71" s="19"/>
      <c r="K71" s="107" t="str">
        <f t="shared" si="0"/>
        <v/>
      </c>
      <c r="L71" s="107"/>
      <c r="M71" s="6" t="str">
        <f t="shared" si="2"/>
        <v/>
      </c>
      <c r="N71" s="19"/>
      <c r="O71" s="8"/>
      <c r="P71" s="108"/>
      <c r="Q71" s="108"/>
      <c r="R71" s="111" t="str">
        <f t="shared" si="3"/>
        <v/>
      </c>
      <c r="S71" s="111"/>
      <c r="T71" s="112" t="str">
        <f t="shared" si="4"/>
        <v/>
      </c>
      <c r="U71" s="112"/>
    </row>
    <row r="72" spans="2:21">
      <c r="B72" s="19">
        <v>64</v>
      </c>
      <c r="C72" s="107" t="str">
        <f t="shared" si="1"/>
        <v/>
      </c>
      <c r="D72" s="107"/>
      <c r="E72" s="19"/>
      <c r="F72" s="8"/>
      <c r="G72" s="19" t="s">
        <v>3</v>
      </c>
      <c r="H72" s="108"/>
      <c r="I72" s="108"/>
      <c r="J72" s="19"/>
      <c r="K72" s="107" t="str">
        <f t="shared" si="0"/>
        <v/>
      </c>
      <c r="L72" s="107"/>
      <c r="M72" s="6" t="str">
        <f t="shared" si="2"/>
        <v/>
      </c>
      <c r="N72" s="19"/>
      <c r="O72" s="8"/>
      <c r="P72" s="108"/>
      <c r="Q72" s="108"/>
      <c r="R72" s="111" t="str">
        <f t="shared" si="3"/>
        <v/>
      </c>
      <c r="S72" s="111"/>
      <c r="T72" s="112" t="str">
        <f t="shared" si="4"/>
        <v/>
      </c>
      <c r="U72" s="112"/>
    </row>
    <row r="73" spans="2:21">
      <c r="B73" s="19">
        <v>65</v>
      </c>
      <c r="C73" s="107" t="str">
        <f t="shared" si="1"/>
        <v/>
      </c>
      <c r="D73" s="107"/>
      <c r="E73" s="19"/>
      <c r="F73" s="8"/>
      <c r="G73" s="19" t="s">
        <v>4</v>
      </c>
      <c r="H73" s="108"/>
      <c r="I73" s="108"/>
      <c r="J73" s="19"/>
      <c r="K73" s="107" t="str">
        <f t="shared" ref="K73:K108" si="5">IF(F73="","",C73*0.03)</f>
        <v/>
      </c>
      <c r="L73" s="107"/>
      <c r="M73" s="6" t="str">
        <f t="shared" si="2"/>
        <v/>
      </c>
      <c r="N73" s="19"/>
      <c r="O73" s="8"/>
      <c r="P73" s="108"/>
      <c r="Q73" s="108"/>
      <c r="R73" s="111" t="str">
        <f t="shared" si="3"/>
        <v/>
      </c>
      <c r="S73" s="111"/>
      <c r="T73" s="112" t="str">
        <f t="shared" si="4"/>
        <v/>
      </c>
      <c r="U73" s="112"/>
    </row>
    <row r="74" spans="2:21">
      <c r="B74" s="19">
        <v>66</v>
      </c>
      <c r="C74" s="107" t="str">
        <f t="shared" ref="C74:C108" si="6">IF(R73="","",C73+R73)</f>
        <v/>
      </c>
      <c r="D74" s="107"/>
      <c r="E74" s="19"/>
      <c r="F74" s="8"/>
      <c r="G74" s="19" t="s">
        <v>4</v>
      </c>
      <c r="H74" s="108"/>
      <c r="I74" s="108"/>
      <c r="J74" s="19"/>
      <c r="K74" s="107" t="str">
        <f t="shared" si="5"/>
        <v/>
      </c>
      <c r="L74" s="107"/>
      <c r="M74" s="6" t="str">
        <f t="shared" ref="M74:M108" si="7">IF(J74="","",(K74/J74)/1000)</f>
        <v/>
      </c>
      <c r="N74" s="19"/>
      <c r="O74" s="8"/>
      <c r="P74" s="108"/>
      <c r="Q74" s="108"/>
      <c r="R74" s="111" t="str">
        <f t="shared" ref="R74:R108" si="8">IF(O74="","",(IF(G74="売",H74-P74,P74-H74))*M74*100000)</f>
        <v/>
      </c>
      <c r="S74" s="111"/>
      <c r="T74" s="112" t="str">
        <f t="shared" ref="T74:T108" si="9">IF(O74="","",IF(R74&lt;0,J74*(-1),IF(G74="買",(P74-H74)*100,(H74-P74)*100)))</f>
        <v/>
      </c>
      <c r="U74" s="112"/>
    </row>
    <row r="75" spans="2:21">
      <c r="B75" s="19">
        <v>67</v>
      </c>
      <c r="C75" s="107" t="str">
        <f t="shared" si="6"/>
        <v/>
      </c>
      <c r="D75" s="107"/>
      <c r="E75" s="19"/>
      <c r="F75" s="8"/>
      <c r="G75" s="19" t="s">
        <v>3</v>
      </c>
      <c r="H75" s="108"/>
      <c r="I75" s="108"/>
      <c r="J75" s="19"/>
      <c r="K75" s="107" t="str">
        <f t="shared" si="5"/>
        <v/>
      </c>
      <c r="L75" s="107"/>
      <c r="M75" s="6" t="str">
        <f t="shared" si="7"/>
        <v/>
      </c>
      <c r="N75" s="19"/>
      <c r="O75" s="8"/>
      <c r="P75" s="108"/>
      <c r="Q75" s="108"/>
      <c r="R75" s="111" t="str">
        <f t="shared" si="8"/>
        <v/>
      </c>
      <c r="S75" s="111"/>
      <c r="T75" s="112" t="str">
        <f t="shared" si="9"/>
        <v/>
      </c>
      <c r="U75" s="112"/>
    </row>
    <row r="76" spans="2:21">
      <c r="B76" s="19">
        <v>68</v>
      </c>
      <c r="C76" s="107" t="str">
        <f t="shared" si="6"/>
        <v/>
      </c>
      <c r="D76" s="107"/>
      <c r="E76" s="19"/>
      <c r="F76" s="8"/>
      <c r="G76" s="19" t="s">
        <v>3</v>
      </c>
      <c r="H76" s="108"/>
      <c r="I76" s="108"/>
      <c r="J76" s="19"/>
      <c r="K76" s="107" t="str">
        <f t="shared" si="5"/>
        <v/>
      </c>
      <c r="L76" s="107"/>
      <c r="M76" s="6" t="str">
        <f t="shared" si="7"/>
        <v/>
      </c>
      <c r="N76" s="19"/>
      <c r="O76" s="8"/>
      <c r="P76" s="108"/>
      <c r="Q76" s="108"/>
      <c r="R76" s="111" t="str">
        <f t="shared" si="8"/>
        <v/>
      </c>
      <c r="S76" s="111"/>
      <c r="T76" s="112" t="str">
        <f t="shared" si="9"/>
        <v/>
      </c>
      <c r="U76" s="112"/>
    </row>
    <row r="77" spans="2:21">
      <c r="B77" s="19">
        <v>69</v>
      </c>
      <c r="C77" s="107" t="str">
        <f t="shared" si="6"/>
        <v/>
      </c>
      <c r="D77" s="107"/>
      <c r="E77" s="19"/>
      <c r="F77" s="8"/>
      <c r="G77" s="19" t="s">
        <v>3</v>
      </c>
      <c r="H77" s="108"/>
      <c r="I77" s="108"/>
      <c r="J77" s="19"/>
      <c r="K77" s="107" t="str">
        <f t="shared" si="5"/>
        <v/>
      </c>
      <c r="L77" s="107"/>
      <c r="M77" s="6" t="str">
        <f t="shared" si="7"/>
        <v/>
      </c>
      <c r="N77" s="19"/>
      <c r="O77" s="8"/>
      <c r="P77" s="108"/>
      <c r="Q77" s="108"/>
      <c r="R77" s="111" t="str">
        <f t="shared" si="8"/>
        <v/>
      </c>
      <c r="S77" s="111"/>
      <c r="T77" s="112" t="str">
        <f t="shared" si="9"/>
        <v/>
      </c>
      <c r="U77" s="112"/>
    </row>
    <row r="78" spans="2:21">
      <c r="B78" s="19">
        <v>70</v>
      </c>
      <c r="C78" s="107" t="str">
        <f t="shared" si="6"/>
        <v/>
      </c>
      <c r="D78" s="107"/>
      <c r="E78" s="19"/>
      <c r="F78" s="8"/>
      <c r="G78" s="19" t="s">
        <v>4</v>
      </c>
      <c r="H78" s="108"/>
      <c r="I78" s="108"/>
      <c r="J78" s="19"/>
      <c r="K78" s="107" t="str">
        <f t="shared" si="5"/>
        <v/>
      </c>
      <c r="L78" s="107"/>
      <c r="M78" s="6" t="str">
        <f t="shared" si="7"/>
        <v/>
      </c>
      <c r="N78" s="19"/>
      <c r="O78" s="8"/>
      <c r="P78" s="108"/>
      <c r="Q78" s="108"/>
      <c r="R78" s="111" t="str">
        <f t="shared" si="8"/>
        <v/>
      </c>
      <c r="S78" s="111"/>
      <c r="T78" s="112" t="str">
        <f t="shared" si="9"/>
        <v/>
      </c>
      <c r="U78" s="112"/>
    </row>
    <row r="79" spans="2:21">
      <c r="B79" s="19">
        <v>71</v>
      </c>
      <c r="C79" s="107" t="str">
        <f t="shared" si="6"/>
        <v/>
      </c>
      <c r="D79" s="107"/>
      <c r="E79" s="19"/>
      <c r="F79" s="8"/>
      <c r="G79" s="19" t="s">
        <v>3</v>
      </c>
      <c r="H79" s="108"/>
      <c r="I79" s="108"/>
      <c r="J79" s="19"/>
      <c r="K79" s="107" t="str">
        <f t="shared" si="5"/>
        <v/>
      </c>
      <c r="L79" s="107"/>
      <c r="M79" s="6" t="str">
        <f t="shared" si="7"/>
        <v/>
      </c>
      <c r="N79" s="19"/>
      <c r="O79" s="8"/>
      <c r="P79" s="108"/>
      <c r="Q79" s="108"/>
      <c r="R79" s="111" t="str">
        <f t="shared" si="8"/>
        <v/>
      </c>
      <c r="S79" s="111"/>
      <c r="T79" s="112" t="str">
        <f t="shared" si="9"/>
        <v/>
      </c>
      <c r="U79" s="112"/>
    </row>
    <row r="80" spans="2:21">
      <c r="B80" s="19">
        <v>72</v>
      </c>
      <c r="C80" s="107" t="str">
        <f t="shared" si="6"/>
        <v/>
      </c>
      <c r="D80" s="107"/>
      <c r="E80" s="19"/>
      <c r="F80" s="8"/>
      <c r="G80" s="19" t="s">
        <v>4</v>
      </c>
      <c r="H80" s="108"/>
      <c r="I80" s="108"/>
      <c r="J80" s="19"/>
      <c r="K80" s="107" t="str">
        <f t="shared" si="5"/>
        <v/>
      </c>
      <c r="L80" s="107"/>
      <c r="M80" s="6" t="str">
        <f t="shared" si="7"/>
        <v/>
      </c>
      <c r="N80" s="19"/>
      <c r="O80" s="8"/>
      <c r="P80" s="108"/>
      <c r="Q80" s="108"/>
      <c r="R80" s="111" t="str">
        <f t="shared" si="8"/>
        <v/>
      </c>
      <c r="S80" s="111"/>
      <c r="T80" s="112" t="str">
        <f t="shared" si="9"/>
        <v/>
      </c>
      <c r="U80" s="112"/>
    </row>
    <row r="81" spans="2:21">
      <c r="B81" s="19">
        <v>73</v>
      </c>
      <c r="C81" s="107" t="str">
        <f t="shared" si="6"/>
        <v/>
      </c>
      <c r="D81" s="107"/>
      <c r="E81" s="19"/>
      <c r="F81" s="8"/>
      <c r="G81" s="19" t="s">
        <v>3</v>
      </c>
      <c r="H81" s="108"/>
      <c r="I81" s="108"/>
      <c r="J81" s="19"/>
      <c r="K81" s="107" t="str">
        <f t="shared" si="5"/>
        <v/>
      </c>
      <c r="L81" s="107"/>
      <c r="M81" s="6" t="str">
        <f t="shared" si="7"/>
        <v/>
      </c>
      <c r="N81" s="19"/>
      <c r="O81" s="8"/>
      <c r="P81" s="108"/>
      <c r="Q81" s="108"/>
      <c r="R81" s="111" t="str">
        <f t="shared" si="8"/>
        <v/>
      </c>
      <c r="S81" s="111"/>
      <c r="T81" s="112" t="str">
        <f t="shared" si="9"/>
        <v/>
      </c>
      <c r="U81" s="112"/>
    </row>
    <row r="82" spans="2:21">
      <c r="B82" s="19">
        <v>74</v>
      </c>
      <c r="C82" s="107" t="str">
        <f t="shared" si="6"/>
        <v/>
      </c>
      <c r="D82" s="107"/>
      <c r="E82" s="19"/>
      <c r="F82" s="8"/>
      <c r="G82" s="19" t="s">
        <v>3</v>
      </c>
      <c r="H82" s="108"/>
      <c r="I82" s="108"/>
      <c r="J82" s="19"/>
      <c r="K82" s="107" t="str">
        <f t="shared" si="5"/>
        <v/>
      </c>
      <c r="L82" s="107"/>
      <c r="M82" s="6" t="str">
        <f t="shared" si="7"/>
        <v/>
      </c>
      <c r="N82" s="19"/>
      <c r="O82" s="8"/>
      <c r="P82" s="108"/>
      <c r="Q82" s="108"/>
      <c r="R82" s="111" t="str">
        <f t="shared" si="8"/>
        <v/>
      </c>
      <c r="S82" s="111"/>
      <c r="T82" s="112" t="str">
        <f t="shared" si="9"/>
        <v/>
      </c>
      <c r="U82" s="112"/>
    </row>
    <row r="83" spans="2:21">
      <c r="B83" s="19">
        <v>75</v>
      </c>
      <c r="C83" s="107" t="str">
        <f t="shared" si="6"/>
        <v/>
      </c>
      <c r="D83" s="107"/>
      <c r="E83" s="19"/>
      <c r="F83" s="8"/>
      <c r="G83" s="19" t="s">
        <v>3</v>
      </c>
      <c r="H83" s="108"/>
      <c r="I83" s="108"/>
      <c r="J83" s="19"/>
      <c r="K83" s="107" t="str">
        <f t="shared" si="5"/>
        <v/>
      </c>
      <c r="L83" s="107"/>
      <c r="M83" s="6" t="str">
        <f t="shared" si="7"/>
        <v/>
      </c>
      <c r="N83" s="19"/>
      <c r="O83" s="8"/>
      <c r="P83" s="108"/>
      <c r="Q83" s="108"/>
      <c r="R83" s="111" t="str">
        <f t="shared" si="8"/>
        <v/>
      </c>
      <c r="S83" s="111"/>
      <c r="T83" s="112" t="str">
        <f t="shared" si="9"/>
        <v/>
      </c>
      <c r="U83" s="112"/>
    </row>
    <row r="84" spans="2:21">
      <c r="B84" s="19">
        <v>76</v>
      </c>
      <c r="C84" s="107" t="str">
        <f t="shared" si="6"/>
        <v/>
      </c>
      <c r="D84" s="107"/>
      <c r="E84" s="19"/>
      <c r="F84" s="8"/>
      <c r="G84" s="19" t="s">
        <v>3</v>
      </c>
      <c r="H84" s="108"/>
      <c r="I84" s="108"/>
      <c r="J84" s="19"/>
      <c r="K84" s="107" t="str">
        <f t="shared" si="5"/>
        <v/>
      </c>
      <c r="L84" s="107"/>
      <c r="M84" s="6" t="str">
        <f t="shared" si="7"/>
        <v/>
      </c>
      <c r="N84" s="19"/>
      <c r="O84" s="8"/>
      <c r="P84" s="108"/>
      <c r="Q84" s="108"/>
      <c r="R84" s="111" t="str">
        <f t="shared" si="8"/>
        <v/>
      </c>
      <c r="S84" s="111"/>
      <c r="T84" s="112" t="str">
        <f t="shared" si="9"/>
        <v/>
      </c>
      <c r="U84" s="112"/>
    </row>
    <row r="85" spans="2:21">
      <c r="B85" s="19">
        <v>77</v>
      </c>
      <c r="C85" s="107" t="str">
        <f t="shared" si="6"/>
        <v/>
      </c>
      <c r="D85" s="107"/>
      <c r="E85" s="19"/>
      <c r="F85" s="8"/>
      <c r="G85" s="19" t="s">
        <v>4</v>
      </c>
      <c r="H85" s="108"/>
      <c r="I85" s="108"/>
      <c r="J85" s="19"/>
      <c r="K85" s="107" t="str">
        <f t="shared" si="5"/>
        <v/>
      </c>
      <c r="L85" s="107"/>
      <c r="M85" s="6" t="str">
        <f t="shared" si="7"/>
        <v/>
      </c>
      <c r="N85" s="19"/>
      <c r="O85" s="8"/>
      <c r="P85" s="108"/>
      <c r="Q85" s="108"/>
      <c r="R85" s="111" t="str">
        <f t="shared" si="8"/>
        <v/>
      </c>
      <c r="S85" s="111"/>
      <c r="T85" s="112" t="str">
        <f t="shared" si="9"/>
        <v/>
      </c>
      <c r="U85" s="112"/>
    </row>
    <row r="86" spans="2:21">
      <c r="B86" s="19">
        <v>78</v>
      </c>
      <c r="C86" s="107" t="str">
        <f t="shared" si="6"/>
        <v/>
      </c>
      <c r="D86" s="107"/>
      <c r="E86" s="19"/>
      <c r="F86" s="8"/>
      <c r="G86" s="19" t="s">
        <v>3</v>
      </c>
      <c r="H86" s="108"/>
      <c r="I86" s="108"/>
      <c r="J86" s="19"/>
      <c r="K86" s="107" t="str">
        <f t="shared" si="5"/>
        <v/>
      </c>
      <c r="L86" s="107"/>
      <c r="M86" s="6" t="str">
        <f t="shared" si="7"/>
        <v/>
      </c>
      <c r="N86" s="19"/>
      <c r="O86" s="8"/>
      <c r="P86" s="108"/>
      <c r="Q86" s="108"/>
      <c r="R86" s="111" t="str">
        <f t="shared" si="8"/>
        <v/>
      </c>
      <c r="S86" s="111"/>
      <c r="T86" s="112" t="str">
        <f t="shared" si="9"/>
        <v/>
      </c>
      <c r="U86" s="112"/>
    </row>
    <row r="87" spans="2:21">
      <c r="B87" s="19">
        <v>79</v>
      </c>
      <c r="C87" s="107" t="str">
        <f t="shared" si="6"/>
        <v/>
      </c>
      <c r="D87" s="107"/>
      <c r="E87" s="19"/>
      <c r="F87" s="8"/>
      <c r="G87" s="19" t="s">
        <v>4</v>
      </c>
      <c r="H87" s="108"/>
      <c r="I87" s="108"/>
      <c r="J87" s="19"/>
      <c r="K87" s="107" t="str">
        <f t="shared" si="5"/>
        <v/>
      </c>
      <c r="L87" s="107"/>
      <c r="M87" s="6" t="str">
        <f t="shared" si="7"/>
        <v/>
      </c>
      <c r="N87" s="19"/>
      <c r="O87" s="8"/>
      <c r="P87" s="108"/>
      <c r="Q87" s="108"/>
      <c r="R87" s="111" t="str">
        <f t="shared" si="8"/>
        <v/>
      </c>
      <c r="S87" s="111"/>
      <c r="T87" s="112" t="str">
        <f t="shared" si="9"/>
        <v/>
      </c>
      <c r="U87" s="112"/>
    </row>
    <row r="88" spans="2:21">
      <c r="B88" s="19">
        <v>80</v>
      </c>
      <c r="C88" s="107" t="str">
        <f t="shared" si="6"/>
        <v/>
      </c>
      <c r="D88" s="107"/>
      <c r="E88" s="19"/>
      <c r="F88" s="8"/>
      <c r="G88" s="19" t="s">
        <v>4</v>
      </c>
      <c r="H88" s="108"/>
      <c r="I88" s="108"/>
      <c r="J88" s="19"/>
      <c r="K88" s="107" t="str">
        <f t="shared" si="5"/>
        <v/>
      </c>
      <c r="L88" s="107"/>
      <c r="M88" s="6" t="str">
        <f t="shared" si="7"/>
        <v/>
      </c>
      <c r="N88" s="19"/>
      <c r="O88" s="8"/>
      <c r="P88" s="108"/>
      <c r="Q88" s="108"/>
      <c r="R88" s="111" t="str">
        <f t="shared" si="8"/>
        <v/>
      </c>
      <c r="S88" s="111"/>
      <c r="T88" s="112" t="str">
        <f t="shared" si="9"/>
        <v/>
      </c>
      <c r="U88" s="112"/>
    </row>
    <row r="89" spans="2:21">
      <c r="B89" s="19">
        <v>81</v>
      </c>
      <c r="C89" s="107" t="str">
        <f t="shared" si="6"/>
        <v/>
      </c>
      <c r="D89" s="107"/>
      <c r="E89" s="19"/>
      <c r="F89" s="8"/>
      <c r="G89" s="19" t="s">
        <v>4</v>
      </c>
      <c r="H89" s="108"/>
      <c r="I89" s="108"/>
      <c r="J89" s="19"/>
      <c r="K89" s="107" t="str">
        <f t="shared" si="5"/>
        <v/>
      </c>
      <c r="L89" s="107"/>
      <c r="M89" s="6" t="str">
        <f t="shared" si="7"/>
        <v/>
      </c>
      <c r="N89" s="19"/>
      <c r="O89" s="8"/>
      <c r="P89" s="108"/>
      <c r="Q89" s="108"/>
      <c r="R89" s="111" t="str">
        <f t="shared" si="8"/>
        <v/>
      </c>
      <c r="S89" s="111"/>
      <c r="T89" s="112" t="str">
        <f t="shared" si="9"/>
        <v/>
      </c>
      <c r="U89" s="112"/>
    </row>
    <row r="90" spans="2:21">
      <c r="B90" s="19">
        <v>82</v>
      </c>
      <c r="C90" s="107" t="str">
        <f t="shared" si="6"/>
        <v/>
      </c>
      <c r="D90" s="107"/>
      <c r="E90" s="19"/>
      <c r="F90" s="8"/>
      <c r="G90" s="19" t="s">
        <v>4</v>
      </c>
      <c r="H90" s="108"/>
      <c r="I90" s="108"/>
      <c r="J90" s="19"/>
      <c r="K90" s="107" t="str">
        <f t="shared" si="5"/>
        <v/>
      </c>
      <c r="L90" s="107"/>
      <c r="M90" s="6" t="str">
        <f t="shared" si="7"/>
        <v/>
      </c>
      <c r="N90" s="19"/>
      <c r="O90" s="8"/>
      <c r="P90" s="108"/>
      <c r="Q90" s="108"/>
      <c r="R90" s="111" t="str">
        <f t="shared" si="8"/>
        <v/>
      </c>
      <c r="S90" s="111"/>
      <c r="T90" s="112" t="str">
        <f t="shared" si="9"/>
        <v/>
      </c>
      <c r="U90" s="112"/>
    </row>
    <row r="91" spans="2:21">
      <c r="B91" s="19">
        <v>83</v>
      </c>
      <c r="C91" s="107" t="str">
        <f t="shared" si="6"/>
        <v/>
      </c>
      <c r="D91" s="107"/>
      <c r="E91" s="19"/>
      <c r="F91" s="8"/>
      <c r="G91" s="19" t="s">
        <v>4</v>
      </c>
      <c r="H91" s="108"/>
      <c r="I91" s="108"/>
      <c r="J91" s="19"/>
      <c r="K91" s="107" t="str">
        <f t="shared" si="5"/>
        <v/>
      </c>
      <c r="L91" s="107"/>
      <c r="M91" s="6" t="str">
        <f t="shared" si="7"/>
        <v/>
      </c>
      <c r="N91" s="19"/>
      <c r="O91" s="8"/>
      <c r="P91" s="108"/>
      <c r="Q91" s="108"/>
      <c r="R91" s="111" t="str">
        <f t="shared" si="8"/>
        <v/>
      </c>
      <c r="S91" s="111"/>
      <c r="T91" s="112" t="str">
        <f t="shared" si="9"/>
        <v/>
      </c>
      <c r="U91" s="112"/>
    </row>
    <row r="92" spans="2:21">
      <c r="B92" s="19">
        <v>84</v>
      </c>
      <c r="C92" s="107" t="str">
        <f t="shared" si="6"/>
        <v/>
      </c>
      <c r="D92" s="107"/>
      <c r="E92" s="19"/>
      <c r="F92" s="8"/>
      <c r="G92" s="19" t="s">
        <v>3</v>
      </c>
      <c r="H92" s="108"/>
      <c r="I92" s="108"/>
      <c r="J92" s="19"/>
      <c r="K92" s="107" t="str">
        <f t="shared" si="5"/>
        <v/>
      </c>
      <c r="L92" s="107"/>
      <c r="M92" s="6" t="str">
        <f t="shared" si="7"/>
        <v/>
      </c>
      <c r="N92" s="19"/>
      <c r="O92" s="8"/>
      <c r="P92" s="108"/>
      <c r="Q92" s="108"/>
      <c r="R92" s="111" t="str">
        <f t="shared" si="8"/>
        <v/>
      </c>
      <c r="S92" s="111"/>
      <c r="T92" s="112" t="str">
        <f t="shared" si="9"/>
        <v/>
      </c>
      <c r="U92" s="112"/>
    </row>
    <row r="93" spans="2:21">
      <c r="B93" s="19">
        <v>85</v>
      </c>
      <c r="C93" s="107" t="str">
        <f t="shared" si="6"/>
        <v/>
      </c>
      <c r="D93" s="107"/>
      <c r="E93" s="19"/>
      <c r="F93" s="8"/>
      <c r="G93" s="19" t="s">
        <v>4</v>
      </c>
      <c r="H93" s="108"/>
      <c r="I93" s="108"/>
      <c r="J93" s="19"/>
      <c r="K93" s="107" t="str">
        <f t="shared" si="5"/>
        <v/>
      </c>
      <c r="L93" s="107"/>
      <c r="M93" s="6" t="str">
        <f t="shared" si="7"/>
        <v/>
      </c>
      <c r="N93" s="19"/>
      <c r="O93" s="8"/>
      <c r="P93" s="108"/>
      <c r="Q93" s="108"/>
      <c r="R93" s="111" t="str">
        <f t="shared" si="8"/>
        <v/>
      </c>
      <c r="S93" s="111"/>
      <c r="T93" s="112" t="str">
        <f t="shared" si="9"/>
        <v/>
      </c>
      <c r="U93" s="112"/>
    </row>
    <row r="94" spans="2:21">
      <c r="B94" s="19">
        <v>86</v>
      </c>
      <c r="C94" s="107" t="str">
        <f t="shared" si="6"/>
        <v/>
      </c>
      <c r="D94" s="107"/>
      <c r="E94" s="19"/>
      <c r="F94" s="8"/>
      <c r="G94" s="19" t="s">
        <v>3</v>
      </c>
      <c r="H94" s="108"/>
      <c r="I94" s="108"/>
      <c r="J94" s="19"/>
      <c r="K94" s="107" t="str">
        <f t="shared" si="5"/>
        <v/>
      </c>
      <c r="L94" s="107"/>
      <c r="M94" s="6" t="str">
        <f t="shared" si="7"/>
        <v/>
      </c>
      <c r="N94" s="19"/>
      <c r="O94" s="8"/>
      <c r="P94" s="108"/>
      <c r="Q94" s="108"/>
      <c r="R94" s="111" t="str">
        <f t="shared" si="8"/>
        <v/>
      </c>
      <c r="S94" s="111"/>
      <c r="T94" s="112" t="str">
        <f t="shared" si="9"/>
        <v/>
      </c>
      <c r="U94" s="112"/>
    </row>
    <row r="95" spans="2:21">
      <c r="B95" s="19">
        <v>87</v>
      </c>
      <c r="C95" s="107" t="str">
        <f t="shared" si="6"/>
        <v/>
      </c>
      <c r="D95" s="107"/>
      <c r="E95" s="19"/>
      <c r="F95" s="8"/>
      <c r="G95" s="19" t="s">
        <v>4</v>
      </c>
      <c r="H95" s="108"/>
      <c r="I95" s="108"/>
      <c r="J95" s="19"/>
      <c r="K95" s="107" t="str">
        <f t="shared" si="5"/>
        <v/>
      </c>
      <c r="L95" s="107"/>
      <c r="M95" s="6" t="str">
        <f t="shared" si="7"/>
        <v/>
      </c>
      <c r="N95" s="19"/>
      <c r="O95" s="8"/>
      <c r="P95" s="108"/>
      <c r="Q95" s="108"/>
      <c r="R95" s="111" t="str">
        <f t="shared" si="8"/>
        <v/>
      </c>
      <c r="S95" s="111"/>
      <c r="T95" s="112" t="str">
        <f t="shared" si="9"/>
        <v/>
      </c>
      <c r="U95" s="112"/>
    </row>
    <row r="96" spans="2:21">
      <c r="B96" s="19">
        <v>88</v>
      </c>
      <c r="C96" s="107" t="str">
        <f t="shared" si="6"/>
        <v/>
      </c>
      <c r="D96" s="107"/>
      <c r="E96" s="19"/>
      <c r="F96" s="8"/>
      <c r="G96" s="19" t="s">
        <v>3</v>
      </c>
      <c r="H96" s="108"/>
      <c r="I96" s="108"/>
      <c r="J96" s="19"/>
      <c r="K96" s="107" t="str">
        <f t="shared" si="5"/>
        <v/>
      </c>
      <c r="L96" s="107"/>
      <c r="M96" s="6" t="str">
        <f t="shared" si="7"/>
        <v/>
      </c>
      <c r="N96" s="19"/>
      <c r="O96" s="8"/>
      <c r="P96" s="108"/>
      <c r="Q96" s="108"/>
      <c r="R96" s="111" t="str">
        <f t="shared" si="8"/>
        <v/>
      </c>
      <c r="S96" s="111"/>
      <c r="T96" s="112" t="str">
        <f t="shared" si="9"/>
        <v/>
      </c>
      <c r="U96" s="112"/>
    </row>
    <row r="97" spans="2:21">
      <c r="B97" s="19">
        <v>89</v>
      </c>
      <c r="C97" s="107" t="str">
        <f t="shared" si="6"/>
        <v/>
      </c>
      <c r="D97" s="107"/>
      <c r="E97" s="19"/>
      <c r="F97" s="8"/>
      <c r="G97" s="19" t="s">
        <v>4</v>
      </c>
      <c r="H97" s="108"/>
      <c r="I97" s="108"/>
      <c r="J97" s="19"/>
      <c r="K97" s="107" t="str">
        <f t="shared" si="5"/>
        <v/>
      </c>
      <c r="L97" s="107"/>
      <c r="M97" s="6" t="str">
        <f t="shared" si="7"/>
        <v/>
      </c>
      <c r="N97" s="19"/>
      <c r="O97" s="8"/>
      <c r="P97" s="108"/>
      <c r="Q97" s="108"/>
      <c r="R97" s="111" t="str">
        <f t="shared" si="8"/>
        <v/>
      </c>
      <c r="S97" s="111"/>
      <c r="T97" s="112" t="str">
        <f t="shared" si="9"/>
        <v/>
      </c>
      <c r="U97" s="112"/>
    </row>
    <row r="98" spans="2:21">
      <c r="B98" s="19">
        <v>90</v>
      </c>
      <c r="C98" s="107" t="str">
        <f t="shared" si="6"/>
        <v/>
      </c>
      <c r="D98" s="107"/>
      <c r="E98" s="19"/>
      <c r="F98" s="8"/>
      <c r="G98" s="19" t="s">
        <v>3</v>
      </c>
      <c r="H98" s="108"/>
      <c r="I98" s="108"/>
      <c r="J98" s="19"/>
      <c r="K98" s="107" t="str">
        <f t="shared" si="5"/>
        <v/>
      </c>
      <c r="L98" s="107"/>
      <c r="M98" s="6" t="str">
        <f t="shared" si="7"/>
        <v/>
      </c>
      <c r="N98" s="19"/>
      <c r="O98" s="8"/>
      <c r="P98" s="108"/>
      <c r="Q98" s="108"/>
      <c r="R98" s="111" t="str">
        <f t="shared" si="8"/>
        <v/>
      </c>
      <c r="S98" s="111"/>
      <c r="T98" s="112" t="str">
        <f t="shared" si="9"/>
        <v/>
      </c>
      <c r="U98" s="112"/>
    </row>
    <row r="99" spans="2:21">
      <c r="B99" s="19">
        <v>91</v>
      </c>
      <c r="C99" s="107" t="str">
        <f t="shared" si="6"/>
        <v/>
      </c>
      <c r="D99" s="107"/>
      <c r="E99" s="19"/>
      <c r="F99" s="8"/>
      <c r="G99" s="19" t="s">
        <v>4</v>
      </c>
      <c r="H99" s="108"/>
      <c r="I99" s="108"/>
      <c r="J99" s="19"/>
      <c r="K99" s="107" t="str">
        <f t="shared" si="5"/>
        <v/>
      </c>
      <c r="L99" s="107"/>
      <c r="M99" s="6" t="str">
        <f t="shared" si="7"/>
        <v/>
      </c>
      <c r="N99" s="19"/>
      <c r="O99" s="8"/>
      <c r="P99" s="108"/>
      <c r="Q99" s="108"/>
      <c r="R99" s="111" t="str">
        <f t="shared" si="8"/>
        <v/>
      </c>
      <c r="S99" s="111"/>
      <c r="T99" s="112" t="str">
        <f t="shared" si="9"/>
        <v/>
      </c>
      <c r="U99" s="112"/>
    </row>
    <row r="100" spans="2:21">
      <c r="B100" s="19">
        <v>92</v>
      </c>
      <c r="C100" s="107" t="str">
        <f t="shared" si="6"/>
        <v/>
      </c>
      <c r="D100" s="107"/>
      <c r="E100" s="19"/>
      <c r="F100" s="8"/>
      <c r="G100" s="19" t="s">
        <v>4</v>
      </c>
      <c r="H100" s="108"/>
      <c r="I100" s="108"/>
      <c r="J100" s="19"/>
      <c r="K100" s="107" t="str">
        <f t="shared" si="5"/>
        <v/>
      </c>
      <c r="L100" s="107"/>
      <c r="M100" s="6" t="str">
        <f t="shared" si="7"/>
        <v/>
      </c>
      <c r="N100" s="19"/>
      <c r="O100" s="8"/>
      <c r="P100" s="108"/>
      <c r="Q100" s="108"/>
      <c r="R100" s="111" t="str">
        <f t="shared" si="8"/>
        <v/>
      </c>
      <c r="S100" s="111"/>
      <c r="T100" s="112" t="str">
        <f t="shared" si="9"/>
        <v/>
      </c>
      <c r="U100" s="112"/>
    </row>
    <row r="101" spans="2:21">
      <c r="B101" s="19">
        <v>93</v>
      </c>
      <c r="C101" s="107" t="str">
        <f t="shared" si="6"/>
        <v/>
      </c>
      <c r="D101" s="107"/>
      <c r="E101" s="19"/>
      <c r="F101" s="8"/>
      <c r="G101" s="19" t="s">
        <v>3</v>
      </c>
      <c r="H101" s="108"/>
      <c r="I101" s="108"/>
      <c r="J101" s="19"/>
      <c r="K101" s="107" t="str">
        <f t="shared" si="5"/>
        <v/>
      </c>
      <c r="L101" s="107"/>
      <c r="M101" s="6" t="str">
        <f t="shared" si="7"/>
        <v/>
      </c>
      <c r="N101" s="19"/>
      <c r="O101" s="8"/>
      <c r="P101" s="108"/>
      <c r="Q101" s="108"/>
      <c r="R101" s="111" t="str">
        <f t="shared" si="8"/>
        <v/>
      </c>
      <c r="S101" s="111"/>
      <c r="T101" s="112" t="str">
        <f t="shared" si="9"/>
        <v/>
      </c>
      <c r="U101" s="112"/>
    </row>
    <row r="102" spans="2:21">
      <c r="B102" s="19">
        <v>94</v>
      </c>
      <c r="C102" s="107" t="str">
        <f t="shared" si="6"/>
        <v/>
      </c>
      <c r="D102" s="107"/>
      <c r="E102" s="19"/>
      <c r="F102" s="8"/>
      <c r="G102" s="19" t="s">
        <v>3</v>
      </c>
      <c r="H102" s="108"/>
      <c r="I102" s="108"/>
      <c r="J102" s="19"/>
      <c r="K102" s="107" t="str">
        <f t="shared" si="5"/>
        <v/>
      </c>
      <c r="L102" s="107"/>
      <c r="M102" s="6" t="str">
        <f t="shared" si="7"/>
        <v/>
      </c>
      <c r="N102" s="19"/>
      <c r="O102" s="8"/>
      <c r="P102" s="108"/>
      <c r="Q102" s="108"/>
      <c r="R102" s="111" t="str">
        <f t="shared" si="8"/>
        <v/>
      </c>
      <c r="S102" s="111"/>
      <c r="T102" s="112" t="str">
        <f t="shared" si="9"/>
        <v/>
      </c>
      <c r="U102" s="112"/>
    </row>
    <row r="103" spans="2:21">
      <c r="B103" s="19">
        <v>95</v>
      </c>
      <c r="C103" s="107" t="str">
        <f t="shared" si="6"/>
        <v/>
      </c>
      <c r="D103" s="107"/>
      <c r="E103" s="19"/>
      <c r="F103" s="8"/>
      <c r="G103" s="19" t="s">
        <v>3</v>
      </c>
      <c r="H103" s="108"/>
      <c r="I103" s="108"/>
      <c r="J103" s="19"/>
      <c r="K103" s="107" t="str">
        <f t="shared" si="5"/>
        <v/>
      </c>
      <c r="L103" s="107"/>
      <c r="M103" s="6" t="str">
        <f t="shared" si="7"/>
        <v/>
      </c>
      <c r="N103" s="19"/>
      <c r="O103" s="8"/>
      <c r="P103" s="108"/>
      <c r="Q103" s="108"/>
      <c r="R103" s="111" t="str">
        <f t="shared" si="8"/>
        <v/>
      </c>
      <c r="S103" s="111"/>
      <c r="T103" s="112" t="str">
        <f t="shared" si="9"/>
        <v/>
      </c>
      <c r="U103" s="112"/>
    </row>
    <row r="104" spans="2:21">
      <c r="B104" s="19">
        <v>96</v>
      </c>
      <c r="C104" s="107" t="str">
        <f t="shared" si="6"/>
        <v/>
      </c>
      <c r="D104" s="107"/>
      <c r="E104" s="19"/>
      <c r="F104" s="8"/>
      <c r="G104" s="19" t="s">
        <v>4</v>
      </c>
      <c r="H104" s="108"/>
      <c r="I104" s="108"/>
      <c r="J104" s="19"/>
      <c r="K104" s="107" t="str">
        <f t="shared" si="5"/>
        <v/>
      </c>
      <c r="L104" s="107"/>
      <c r="M104" s="6" t="str">
        <f t="shared" si="7"/>
        <v/>
      </c>
      <c r="N104" s="19"/>
      <c r="O104" s="8"/>
      <c r="P104" s="108"/>
      <c r="Q104" s="108"/>
      <c r="R104" s="111" t="str">
        <f t="shared" si="8"/>
        <v/>
      </c>
      <c r="S104" s="111"/>
      <c r="T104" s="112" t="str">
        <f t="shared" si="9"/>
        <v/>
      </c>
      <c r="U104" s="112"/>
    </row>
    <row r="105" spans="2:21">
      <c r="B105" s="19">
        <v>97</v>
      </c>
      <c r="C105" s="107" t="str">
        <f t="shared" si="6"/>
        <v/>
      </c>
      <c r="D105" s="107"/>
      <c r="E105" s="19"/>
      <c r="F105" s="8"/>
      <c r="G105" s="19" t="s">
        <v>3</v>
      </c>
      <c r="H105" s="108"/>
      <c r="I105" s="108"/>
      <c r="J105" s="19"/>
      <c r="K105" s="107" t="str">
        <f t="shared" si="5"/>
        <v/>
      </c>
      <c r="L105" s="107"/>
      <c r="M105" s="6" t="str">
        <f t="shared" si="7"/>
        <v/>
      </c>
      <c r="N105" s="19"/>
      <c r="O105" s="8"/>
      <c r="P105" s="108"/>
      <c r="Q105" s="108"/>
      <c r="R105" s="111" t="str">
        <f t="shared" si="8"/>
        <v/>
      </c>
      <c r="S105" s="111"/>
      <c r="T105" s="112" t="str">
        <f t="shared" si="9"/>
        <v/>
      </c>
      <c r="U105" s="112"/>
    </row>
    <row r="106" spans="2:21">
      <c r="B106" s="19">
        <v>98</v>
      </c>
      <c r="C106" s="107" t="str">
        <f t="shared" si="6"/>
        <v/>
      </c>
      <c r="D106" s="107"/>
      <c r="E106" s="19"/>
      <c r="F106" s="8"/>
      <c r="G106" s="19" t="s">
        <v>4</v>
      </c>
      <c r="H106" s="108"/>
      <c r="I106" s="108"/>
      <c r="J106" s="19"/>
      <c r="K106" s="107" t="str">
        <f t="shared" si="5"/>
        <v/>
      </c>
      <c r="L106" s="107"/>
      <c r="M106" s="6" t="str">
        <f t="shared" si="7"/>
        <v/>
      </c>
      <c r="N106" s="19"/>
      <c r="O106" s="8"/>
      <c r="P106" s="108"/>
      <c r="Q106" s="108"/>
      <c r="R106" s="111" t="str">
        <f t="shared" si="8"/>
        <v/>
      </c>
      <c r="S106" s="111"/>
      <c r="T106" s="112" t="str">
        <f t="shared" si="9"/>
        <v/>
      </c>
      <c r="U106" s="112"/>
    </row>
    <row r="107" spans="2:21">
      <c r="B107" s="19">
        <v>99</v>
      </c>
      <c r="C107" s="107" t="str">
        <f t="shared" si="6"/>
        <v/>
      </c>
      <c r="D107" s="107"/>
      <c r="E107" s="19"/>
      <c r="F107" s="8"/>
      <c r="G107" s="19" t="s">
        <v>4</v>
      </c>
      <c r="H107" s="108"/>
      <c r="I107" s="108"/>
      <c r="J107" s="19"/>
      <c r="K107" s="107" t="str">
        <f t="shared" si="5"/>
        <v/>
      </c>
      <c r="L107" s="107"/>
      <c r="M107" s="6" t="str">
        <f t="shared" si="7"/>
        <v/>
      </c>
      <c r="N107" s="19"/>
      <c r="O107" s="8"/>
      <c r="P107" s="108"/>
      <c r="Q107" s="108"/>
      <c r="R107" s="111" t="str">
        <f t="shared" si="8"/>
        <v/>
      </c>
      <c r="S107" s="111"/>
      <c r="T107" s="112" t="str">
        <f t="shared" si="9"/>
        <v/>
      </c>
      <c r="U107" s="112"/>
    </row>
    <row r="108" spans="2:21">
      <c r="B108" s="19">
        <v>100</v>
      </c>
      <c r="C108" s="107" t="str">
        <f t="shared" si="6"/>
        <v/>
      </c>
      <c r="D108" s="107"/>
      <c r="E108" s="19"/>
      <c r="F108" s="8"/>
      <c r="G108" s="19" t="s">
        <v>3</v>
      </c>
      <c r="H108" s="108"/>
      <c r="I108" s="108"/>
      <c r="J108" s="19"/>
      <c r="K108" s="107" t="str">
        <f t="shared" si="5"/>
        <v/>
      </c>
      <c r="L108" s="107"/>
      <c r="M108" s="6" t="str">
        <f t="shared" si="7"/>
        <v/>
      </c>
      <c r="N108" s="19"/>
      <c r="O108" s="8"/>
      <c r="P108" s="108"/>
      <c r="Q108" s="108"/>
      <c r="R108" s="111" t="str">
        <f t="shared" si="8"/>
        <v/>
      </c>
      <c r="S108" s="111"/>
      <c r="T108" s="112" t="str">
        <f t="shared" si="9"/>
        <v/>
      </c>
      <c r="U108" s="112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定数</vt:lpstr>
      <vt:lpstr>検証　1H足　FIB1.27</vt:lpstr>
      <vt:lpstr>検証　1H足　FIB1.5</vt:lpstr>
      <vt:lpstr>検証　1H足　FIB2.0</vt:lpstr>
      <vt:lpstr>画像</vt:lpstr>
      <vt:lpstr>マイルール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Osaka_office</cp:lastModifiedBy>
  <cp:revision/>
  <cp:lastPrinted>2019-05-22T03:11:54Z</cp:lastPrinted>
  <dcterms:created xsi:type="dcterms:W3CDTF">2013-10-09T23:04:08Z</dcterms:created>
  <dcterms:modified xsi:type="dcterms:W3CDTF">2019-06-21T05:06:49Z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