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et\Desktop\"/>
    </mc:Choice>
  </mc:AlternateContent>
  <xr:revisionPtr revIDLastSave="0" documentId="13_ncr:1_{A0D53805-D9BF-4047-A820-579394D0C0B5}" xr6:coauthVersionLast="43" xr6:coauthVersionMax="43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定数" sheetId="29" state="hidden" r:id="rId1"/>
    <sheet name="検証　1H足　FIB1.27" sheetId="33" r:id="rId2"/>
    <sheet name="検証　1H足　FIB1.5" sheetId="32" r:id="rId3"/>
    <sheet name="検証　1H足　FIB2.0" sheetId="31" r:id="rId4"/>
    <sheet name="画像" sheetId="39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W103" i="33"/>
  <c r="V103" i="33"/>
  <c r="T103" i="33"/>
  <c r="R103" i="33" s="1"/>
  <c r="C104" i="33" s="1"/>
  <c r="X104" i="33" s="1"/>
  <c r="Y104" i="33" s="1"/>
  <c r="K103" i="33"/>
  <c r="M103" i="33" s="1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M101" i="33"/>
  <c r="K101" i="33"/>
  <c r="V100" i="33"/>
  <c r="T100" i="33"/>
  <c r="M100" i="33"/>
  <c r="K100" i="33"/>
  <c r="V99" i="33"/>
  <c r="T99" i="33"/>
  <c r="V98" i="33"/>
  <c r="T98" i="33"/>
  <c r="V97" i="33"/>
  <c r="T97" i="33"/>
  <c r="V96" i="33"/>
  <c r="T96" i="33"/>
  <c r="V95" i="33"/>
  <c r="T95" i="33"/>
  <c r="V94" i="33"/>
  <c r="T94" i="33"/>
  <c r="V93" i="33"/>
  <c r="T93" i="33"/>
  <c r="V92" i="33"/>
  <c r="T92" i="33"/>
  <c r="V91" i="33"/>
  <c r="T91" i="33"/>
  <c r="V90" i="33"/>
  <c r="T90" i="33"/>
  <c r="V89" i="33"/>
  <c r="T89" i="33"/>
  <c r="V88" i="33"/>
  <c r="T88" i="33"/>
  <c r="V87" i="33"/>
  <c r="T87" i="33"/>
  <c r="V86" i="33"/>
  <c r="T86" i="33"/>
  <c r="V85" i="33"/>
  <c r="T85" i="33"/>
  <c r="V84" i="33"/>
  <c r="T84" i="33"/>
  <c r="V83" i="33"/>
  <c r="T83" i="33"/>
  <c r="V82" i="33"/>
  <c r="T82" i="33"/>
  <c r="V81" i="33"/>
  <c r="T81" i="33"/>
  <c r="V80" i="33"/>
  <c r="T80" i="33"/>
  <c r="V79" i="33"/>
  <c r="T79" i="33"/>
  <c r="V78" i="33"/>
  <c r="T78" i="33"/>
  <c r="V77" i="33"/>
  <c r="T77" i="33"/>
  <c r="V76" i="33"/>
  <c r="T76" i="33"/>
  <c r="V75" i="33"/>
  <c r="T75" i="33"/>
  <c r="V74" i="33"/>
  <c r="T74" i="33"/>
  <c r="V73" i="33"/>
  <c r="T73" i="33"/>
  <c r="V72" i="33"/>
  <c r="T72" i="33"/>
  <c r="V71" i="33"/>
  <c r="T71" i="33"/>
  <c r="V70" i="33"/>
  <c r="T70" i="33"/>
  <c r="V69" i="33"/>
  <c r="T69" i="33"/>
  <c r="V68" i="33"/>
  <c r="T68" i="33"/>
  <c r="V67" i="33"/>
  <c r="T67" i="33"/>
  <c r="V66" i="33"/>
  <c r="T66" i="33"/>
  <c r="V65" i="33"/>
  <c r="T65" i="33"/>
  <c r="V64" i="33"/>
  <c r="T64" i="33"/>
  <c r="V63" i="33"/>
  <c r="T63" i="33"/>
  <c r="V62" i="33"/>
  <c r="T62" i="33"/>
  <c r="V61" i="33"/>
  <c r="T61" i="33"/>
  <c r="V60" i="33"/>
  <c r="T60" i="33"/>
  <c r="V59" i="33"/>
  <c r="T59" i="33"/>
  <c r="V58" i="33"/>
  <c r="T58" i="33"/>
  <c r="V57" i="33"/>
  <c r="T57" i="33"/>
  <c r="V56" i="33"/>
  <c r="T56" i="33"/>
  <c r="V55" i="33"/>
  <c r="T55" i="33"/>
  <c r="V54" i="33"/>
  <c r="T54" i="33"/>
  <c r="V53" i="33"/>
  <c r="T53" i="33"/>
  <c r="V52" i="33"/>
  <c r="T52" i="33"/>
  <c r="V51" i="33"/>
  <c r="T51" i="33"/>
  <c r="V50" i="33"/>
  <c r="T50" i="33"/>
  <c r="V49" i="33"/>
  <c r="T49" i="33"/>
  <c r="V48" i="33"/>
  <c r="T48" i="33"/>
  <c r="V47" i="33"/>
  <c r="T47" i="33"/>
  <c r="V46" i="33"/>
  <c r="T46" i="33"/>
  <c r="V45" i="33"/>
  <c r="T45" i="33"/>
  <c r="V44" i="33"/>
  <c r="T44" i="33"/>
  <c r="V43" i="33"/>
  <c r="T43" i="33"/>
  <c r="V42" i="33"/>
  <c r="T42" i="33"/>
  <c r="V41" i="33"/>
  <c r="T41" i="33"/>
  <c r="V40" i="33"/>
  <c r="T40" i="33"/>
  <c r="V39" i="33"/>
  <c r="T39" i="33"/>
  <c r="V38" i="33"/>
  <c r="T38" i="33"/>
  <c r="V37" i="33"/>
  <c r="T37" i="33"/>
  <c r="V36" i="33"/>
  <c r="T36" i="33"/>
  <c r="V35" i="33"/>
  <c r="T35" i="33"/>
  <c r="V34" i="33"/>
  <c r="T34" i="33"/>
  <c r="V33" i="33"/>
  <c r="T33" i="33"/>
  <c r="V32" i="33"/>
  <c r="T32" i="33"/>
  <c r="V31" i="33"/>
  <c r="T31" i="33"/>
  <c r="V30" i="33"/>
  <c r="T30" i="33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V17" i="33" s="1"/>
  <c r="T16" i="33"/>
  <c r="V16" i="33" s="1"/>
  <c r="T15" i="33"/>
  <c r="T14" i="33"/>
  <c r="V14" i="33" s="1"/>
  <c r="T13" i="33"/>
  <c r="V13" i="33" s="1"/>
  <c r="T12" i="33"/>
  <c r="T11" i="33"/>
  <c r="V11" i="33" s="1"/>
  <c r="T10" i="33"/>
  <c r="W10" i="33" s="1"/>
  <c r="T9" i="33"/>
  <c r="W9" i="33" s="1"/>
  <c r="C9" i="33"/>
  <c r="K9" i="33"/>
  <c r="M9" i="33" s="1"/>
  <c r="R9" i="33" s="1"/>
  <c r="C10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 s="1"/>
  <c r="V102" i="32"/>
  <c r="T102" i="32"/>
  <c r="V101" i="32"/>
  <c r="T101" i="32"/>
  <c r="V100" i="32"/>
  <c r="T100" i="32"/>
  <c r="V99" i="32"/>
  <c r="T99" i="32"/>
  <c r="V98" i="32"/>
  <c r="T98" i="32"/>
  <c r="V97" i="32"/>
  <c r="T97" i="32"/>
  <c r="V96" i="32"/>
  <c r="T96" i="32"/>
  <c r="V95" i="32"/>
  <c r="T95" i="32"/>
  <c r="V94" i="32"/>
  <c r="T94" i="32"/>
  <c r="V93" i="32"/>
  <c r="T93" i="32"/>
  <c r="V92" i="32"/>
  <c r="T92" i="32"/>
  <c r="V91" i="32"/>
  <c r="T91" i="32"/>
  <c r="V90" i="32"/>
  <c r="T90" i="32"/>
  <c r="V89" i="32"/>
  <c r="T89" i="32"/>
  <c r="V88" i="32"/>
  <c r="T88" i="32"/>
  <c r="V87" i="32"/>
  <c r="T87" i="32"/>
  <c r="V86" i="32"/>
  <c r="T86" i="32"/>
  <c r="V85" i="32"/>
  <c r="T85" i="32"/>
  <c r="V84" i="32"/>
  <c r="T84" i="32"/>
  <c r="V83" i="32"/>
  <c r="T83" i="32"/>
  <c r="V82" i="32"/>
  <c r="T82" i="32"/>
  <c r="V81" i="32"/>
  <c r="T81" i="32"/>
  <c r="V80" i="32"/>
  <c r="T80" i="32"/>
  <c r="V79" i="32"/>
  <c r="T79" i="32"/>
  <c r="V78" i="32"/>
  <c r="T78" i="32"/>
  <c r="V77" i="32"/>
  <c r="T77" i="32"/>
  <c r="V76" i="32"/>
  <c r="T76" i="32"/>
  <c r="V75" i="32"/>
  <c r="T75" i="32"/>
  <c r="V74" i="32"/>
  <c r="T74" i="32"/>
  <c r="V73" i="32"/>
  <c r="T73" i="32"/>
  <c r="V72" i="32"/>
  <c r="T72" i="32"/>
  <c r="V71" i="32"/>
  <c r="T71" i="32"/>
  <c r="V70" i="32"/>
  <c r="T70" i="32"/>
  <c r="V69" i="32"/>
  <c r="T69" i="32"/>
  <c r="V68" i="32"/>
  <c r="T68" i="32"/>
  <c r="V67" i="32"/>
  <c r="T67" i="32"/>
  <c r="V66" i="32"/>
  <c r="T66" i="32"/>
  <c r="V65" i="32"/>
  <c r="T65" i="32"/>
  <c r="V64" i="32"/>
  <c r="T64" i="32"/>
  <c r="V63" i="32"/>
  <c r="T63" i="32"/>
  <c r="V62" i="32"/>
  <c r="T62" i="32"/>
  <c r="V61" i="32"/>
  <c r="T61" i="32"/>
  <c r="V60" i="32"/>
  <c r="T60" i="32"/>
  <c r="V59" i="32"/>
  <c r="T59" i="32"/>
  <c r="V58" i="32"/>
  <c r="T58" i="32"/>
  <c r="V57" i="32"/>
  <c r="T57" i="32"/>
  <c r="V56" i="32"/>
  <c r="T56" i="32"/>
  <c r="V55" i="32"/>
  <c r="T55" i="32"/>
  <c r="V54" i="32"/>
  <c r="T54" i="32"/>
  <c r="V53" i="32"/>
  <c r="T53" i="32"/>
  <c r="V52" i="32"/>
  <c r="T52" i="32"/>
  <c r="V51" i="32"/>
  <c r="T51" i="32"/>
  <c r="V50" i="32"/>
  <c r="T50" i="32"/>
  <c r="V49" i="32"/>
  <c r="T49" i="32"/>
  <c r="V48" i="32"/>
  <c r="T48" i="32"/>
  <c r="V47" i="32"/>
  <c r="T47" i="32"/>
  <c r="V46" i="32"/>
  <c r="T46" i="32"/>
  <c r="V45" i="32"/>
  <c r="T45" i="32"/>
  <c r="V44" i="32"/>
  <c r="T44" i="32"/>
  <c r="V43" i="32"/>
  <c r="T43" i="32"/>
  <c r="V42" i="32"/>
  <c r="T42" i="32"/>
  <c r="V41" i="32"/>
  <c r="T41" i="32"/>
  <c r="V40" i="32"/>
  <c r="T40" i="32"/>
  <c r="V39" i="32"/>
  <c r="T39" i="32"/>
  <c r="V38" i="32"/>
  <c r="T38" i="32"/>
  <c r="V37" i="32"/>
  <c r="T37" i="32"/>
  <c r="V36" i="32"/>
  <c r="T36" i="32"/>
  <c r="V35" i="32"/>
  <c r="T35" i="32"/>
  <c r="V34" i="32"/>
  <c r="T34" i="32"/>
  <c r="V33" i="32"/>
  <c r="T33" i="32"/>
  <c r="V32" i="32"/>
  <c r="T32" i="32"/>
  <c r="V31" i="32"/>
  <c r="T31" i="32"/>
  <c r="V30" i="32"/>
  <c r="T30" i="32"/>
  <c r="V29" i="32"/>
  <c r="T29" i="32"/>
  <c r="V28" i="32"/>
  <c r="T28" i="32"/>
  <c r="V27" i="32"/>
  <c r="T27" i="32"/>
  <c r="V26" i="32"/>
  <c r="T26" i="32"/>
  <c r="V25" i="32"/>
  <c r="T25" i="32"/>
  <c r="V24" i="32"/>
  <c r="T24" i="32"/>
  <c r="V23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9" i="32"/>
  <c r="V9" i="32" s="1"/>
  <c r="C9" i="32"/>
  <c r="K9" i="32" s="1"/>
  <c r="M9" i="32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V102" i="31"/>
  <c r="T102" i="31"/>
  <c r="V101" i="31"/>
  <c r="T101" i="31"/>
  <c r="V100" i="31"/>
  <c r="T100" i="31"/>
  <c r="V99" i="31"/>
  <c r="T99" i="31"/>
  <c r="V98" i="31"/>
  <c r="T98" i="31"/>
  <c r="V97" i="31"/>
  <c r="T97" i="31"/>
  <c r="V96" i="31"/>
  <c r="T96" i="31"/>
  <c r="V95" i="31"/>
  <c r="T95" i="31"/>
  <c r="V94" i="31"/>
  <c r="T94" i="31"/>
  <c r="V93" i="31"/>
  <c r="T93" i="31"/>
  <c r="V92" i="31"/>
  <c r="T92" i="31"/>
  <c r="V91" i="31"/>
  <c r="T91" i="31"/>
  <c r="V90" i="31"/>
  <c r="T90" i="31"/>
  <c r="V89" i="31"/>
  <c r="T89" i="31"/>
  <c r="V88" i="31"/>
  <c r="T88" i="31"/>
  <c r="V87" i="31"/>
  <c r="T87" i="31"/>
  <c r="V86" i="31"/>
  <c r="T86" i="31"/>
  <c r="V85" i="31"/>
  <c r="T85" i="31"/>
  <c r="V84" i="31"/>
  <c r="T84" i="31"/>
  <c r="V83" i="31"/>
  <c r="T83" i="31"/>
  <c r="V82" i="31"/>
  <c r="T82" i="31"/>
  <c r="V81" i="31"/>
  <c r="T81" i="31"/>
  <c r="V80" i="31"/>
  <c r="T80" i="31"/>
  <c r="V79" i="31"/>
  <c r="T79" i="31"/>
  <c r="V78" i="31"/>
  <c r="T78" i="31"/>
  <c r="V77" i="31"/>
  <c r="T77" i="31"/>
  <c r="V76" i="31"/>
  <c r="T76" i="31"/>
  <c r="V75" i="31"/>
  <c r="T75" i="31"/>
  <c r="V74" i="31"/>
  <c r="T74" i="31"/>
  <c r="V73" i="31"/>
  <c r="T73" i="31"/>
  <c r="V72" i="31"/>
  <c r="T72" i="31"/>
  <c r="V71" i="31"/>
  <c r="T71" i="31"/>
  <c r="V70" i="31"/>
  <c r="T70" i="31"/>
  <c r="V69" i="31"/>
  <c r="T69" i="31"/>
  <c r="V68" i="31"/>
  <c r="T68" i="31"/>
  <c r="V67" i="31"/>
  <c r="T67" i="31"/>
  <c r="V66" i="31"/>
  <c r="T66" i="31"/>
  <c r="V65" i="31"/>
  <c r="T65" i="31"/>
  <c r="V64" i="31"/>
  <c r="T64" i="31"/>
  <c r="V63" i="31"/>
  <c r="T63" i="31"/>
  <c r="V62" i="31"/>
  <c r="T62" i="31"/>
  <c r="V61" i="31"/>
  <c r="T61" i="31"/>
  <c r="V60" i="31"/>
  <c r="T60" i="31"/>
  <c r="V59" i="31"/>
  <c r="T59" i="31"/>
  <c r="V58" i="31"/>
  <c r="T58" i="31"/>
  <c r="V57" i="31"/>
  <c r="T57" i="31"/>
  <c r="V56" i="31"/>
  <c r="T56" i="31"/>
  <c r="V55" i="31"/>
  <c r="T55" i="31"/>
  <c r="V54" i="31"/>
  <c r="T54" i="31"/>
  <c r="V53" i="31"/>
  <c r="T53" i="31"/>
  <c r="V52" i="31"/>
  <c r="T52" i="31"/>
  <c r="V51" i="31"/>
  <c r="T51" i="31"/>
  <c r="V50" i="31"/>
  <c r="T50" i="31"/>
  <c r="V49" i="31"/>
  <c r="T49" i="31"/>
  <c r="V48" i="31"/>
  <c r="T48" i="31"/>
  <c r="V47" i="31"/>
  <c r="T47" i="31"/>
  <c r="V46" i="31"/>
  <c r="T46" i="31"/>
  <c r="V45" i="31"/>
  <c r="T45" i="31"/>
  <c r="V44" i="31"/>
  <c r="T44" i="31"/>
  <c r="V43" i="31"/>
  <c r="T43" i="31"/>
  <c r="V42" i="31"/>
  <c r="T42" i="31"/>
  <c r="V41" i="31"/>
  <c r="T41" i="31"/>
  <c r="V40" i="31"/>
  <c r="T40" i="31"/>
  <c r="V39" i="31"/>
  <c r="T39" i="31"/>
  <c r="V38" i="31"/>
  <c r="T38" i="31"/>
  <c r="V37" i="31"/>
  <c r="T37" i="31"/>
  <c r="V36" i="31"/>
  <c r="T36" i="31"/>
  <c r="V35" i="31"/>
  <c r="T35" i="31"/>
  <c r="V34" i="31"/>
  <c r="T34" i="31"/>
  <c r="V33" i="31"/>
  <c r="T33" i="31"/>
  <c r="V32" i="31"/>
  <c r="T32" i="31"/>
  <c r="V31" i="31"/>
  <c r="T31" i="31"/>
  <c r="V30" i="31"/>
  <c r="T30" i="31"/>
  <c r="V29" i="31"/>
  <c r="T29" i="31"/>
  <c r="V28" i="31"/>
  <c r="T28" i="31"/>
  <c r="V27" i="31"/>
  <c r="T27" i="31"/>
  <c r="V26" i="31"/>
  <c r="T26" i="31"/>
  <c r="V25" i="31"/>
  <c r="T25" i="31"/>
  <c r="V24" i="31"/>
  <c r="T24" i="31"/>
  <c r="V23" i="31"/>
  <c r="T23" i="31"/>
  <c r="T22" i="31"/>
  <c r="T21" i="31"/>
  <c r="T20" i="31"/>
  <c r="T19" i="31"/>
  <c r="V19" i="31" s="1"/>
  <c r="T18" i="31"/>
  <c r="T17" i="31"/>
  <c r="T16" i="31"/>
  <c r="V16" i="31" s="1"/>
  <c r="T15" i="31"/>
  <c r="T14" i="31"/>
  <c r="T13" i="31"/>
  <c r="T12" i="31"/>
  <c r="T11" i="31"/>
  <c r="T10" i="31"/>
  <c r="T9" i="31"/>
  <c r="C9" i="31"/>
  <c r="K9" i="31" s="1"/>
  <c r="M9" i="31" s="1"/>
  <c r="R10" i="17"/>
  <c r="C11" i="17" s="1"/>
  <c r="T10" i="17"/>
  <c r="R11" i="17"/>
  <c r="C12" i="17"/>
  <c r="T11" i="17"/>
  <c r="R12" i="17"/>
  <c r="C13" i="17" s="1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C18" i="17" s="1"/>
  <c r="T17" i="17"/>
  <c r="R18" i="17"/>
  <c r="T18" i="17"/>
  <c r="R19" i="17"/>
  <c r="C20" i="17" s="1"/>
  <c r="T19" i="17"/>
  <c r="R20" i="17"/>
  <c r="C21" i="17"/>
  <c r="T20" i="17"/>
  <c r="R21" i="17"/>
  <c r="C22" i="17" s="1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C31" i="17" s="1"/>
  <c r="T30" i="17"/>
  <c r="R31" i="17"/>
  <c r="C32" i="17" s="1"/>
  <c r="T31" i="17"/>
  <c r="R32" i="17"/>
  <c r="C33" i="17" s="1"/>
  <c r="T32" i="17"/>
  <c r="R33" i="17"/>
  <c r="C34" i="17" s="1"/>
  <c r="T33" i="17"/>
  <c r="R34" i="17"/>
  <c r="T34" i="17"/>
  <c r="R35" i="17"/>
  <c r="C36" i="17" s="1"/>
  <c r="T35" i="17"/>
  <c r="R36" i="17"/>
  <c r="C37" i="17"/>
  <c r="T36" i="17"/>
  <c r="R37" i="17"/>
  <c r="C38" i="17" s="1"/>
  <c r="T37" i="17"/>
  <c r="R38" i="17"/>
  <c r="C39" i="17" s="1"/>
  <c r="T38" i="17"/>
  <c r="R39" i="17"/>
  <c r="T39" i="17"/>
  <c r="R40" i="17"/>
  <c r="C41" i="17" s="1"/>
  <c r="T40" i="17"/>
  <c r="R41" i="17"/>
  <c r="C42" i="17" s="1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C50" i="17" s="1"/>
  <c r="T49" i="17"/>
  <c r="R50" i="17"/>
  <c r="T50" i="17"/>
  <c r="R51" i="17"/>
  <c r="C52" i="17" s="1"/>
  <c r="T51" i="17"/>
  <c r="R52" i="17"/>
  <c r="C53" i="17"/>
  <c r="T52" i="17"/>
  <c r="R53" i="17"/>
  <c r="C54" i="17" s="1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C59" i="17" s="1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C66" i="17" s="1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C71" i="17" s="1"/>
  <c r="T70" i="17"/>
  <c r="R71" i="17"/>
  <c r="C72" i="17" s="1"/>
  <c r="T71" i="17"/>
  <c r="R72" i="17"/>
  <c r="C73" i="17" s="1"/>
  <c r="T72" i="17"/>
  <c r="R73" i="17"/>
  <c r="C74" i="17" s="1"/>
  <c r="T73" i="17"/>
  <c r="R74" i="17"/>
  <c r="C75" i="17" s="1"/>
  <c r="T74" i="17"/>
  <c r="R75" i="17"/>
  <c r="C76" i="17"/>
  <c r="T75" i="17"/>
  <c r="R76" i="17"/>
  <c r="C77" i="17"/>
  <c r="T76" i="17"/>
  <c r="R77" i="17"/>
  <c r="C78" i="17" s="1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 s="1"/>
  <c r="T85" i="17"/>
  <c r="R86" i="17"/>
  <c r="C87" i="17" s="1"/>
  <c r="T86" i="17"/>
  <c r="R87" i="17"/>
  <c r="C88" i="17" s="1"/>
  <c r="T87" i="17"/>
  <c r="R88" i="17"/>
  <c r="C89" i="17" s="1"/>
  <c r="T88" i="17"/>
  <c r="R89" i="17"/>
  <c r="C90" i="17" s="1"/>
  <c r="T89" i="17"/>
  <c r="R90" i="17"/>
  <c r="C91" i="17" s="1"/>
  <c r="T90" i="17"/>
  <c r="R91" i="17"/>
  <c r="C92" i="17" s="1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 s="1"/>
  <c r="T99" i="17"/>
  <c r="R100" i="17"/>
  <c r="C101" i="17" s="1"/>
  <c r="T100" i="17"/>
  <c r="R101" i="17"/>
  <c r="C102" i="17" s="1"/>
  <c r="T101" i="17"/>
  <c r="R102" i="17"/>
  <c r="C103" i="17" s="1"/>
  <c r="T102" i="17"/>
  <c r="R103" i="17"/>
  <c r="C104" i="17" s="1"/>
  <c r="T103" i="17"/>
  <c r="R104" i="17"/>
  <c r="C105" i="17" s="1"/>
  <c r="T104" i="17"/>
  <c r="R105" i="17"/>
  <c r="C106" i="17" s="1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C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C70" i="17"/>
  <c r="K69" i="17"/>
  <c r="K68" i="17"/>
  <c r="K67" i="17"/>
  <c r="C67" i="17"/>
  <c r="K66" i="17"/>
  <c r="K65" i="17"/>
  <c r="K64" i="17"/>
  <c r="K63" i="17"/>
  <c r="C63" i="17"/>
  <c r="K62" i="17"/>
  <c r="K61" i="17"/>
  <c r="K60" i="17"/>
  <c r="C60" i="17"/>
  <c r="K59" i="17"/>
  <c r="K58" i="17"/>
  <c r="C58" i="17"/>
  <c r="K57" i="17"/>
  <c r="K56" i="17"/>
  <c r="C56" i="17"/>
  <c r="K55" i="17"/>
  <c r="K54" i="17"/>
  <c r="K53" i="17"/>
  <c r="K52" i="17"/>
  <c r="K51" i="17"/>
  <c r="C51" i="17"/>
  <c r="K50" i="17"/>
  <c r="K49" i="17"/>
  <c r="K48" i="17"/>
  <c r="K47" i="17"/>
  <c r="C47" i="17"/>
  <c r="K46" i="17"/>
  <c r="K45" i="17"/>
  <c r="K44" i="17"/>
  <c r="C44" i="17"/>
  <c r="K43" i="17"/>
  <c r="K42" i="17"/>
  <c r="K41" i="17"/>
  <c r="K40" i="17"/>
  <c r="C40" i="17"/>
  <c r="K39" i="17"/>
  <c r="K38" i="17"/>
  <c r="K37" i="17"/>
  <c r="K36" i="17"/>
  <c r="K35" i="17"/>
  <c r="C35" i="17"/>
  <c r="K34" i="17"/>
  <c r="K33" i="17"/>
  <c r="K32" i="17"/>
  <c r="K31" i="17"/>
  <c r="K30" i="17"/>
  <c r="K29" i="17"/>
  <c r="K28" i="17"/>
  <c r="C28" i="17"/>
  <c r="K27" i="17"/>
  <c r="K26" i="17"/>
  <c r="C26" i="17"/>
  <c r="K25" i="17"/>
  <c r="K24" i="17"/>
  <c r="C24" i="17"/>
  <c r="K23" i="17"/>
  <c r="K22" i="17"/>
  <c r="K21" i="17"/>
  <c r="K20" i="17"/>
  <c r="K19" i="17"/>
  <c r="C19" i="17"/>
  <c r="K18" i="17"/>
  <c r="K17" i="17"/>
  <c r="K16" i="17"/>
  <c r="K15" i="17"/>
  <c r="C15" i="17"/>
  <c r="K14" i="17"/>
  <c r="K13" i="17"/>
  <c r="K12" i="17"/>
  <c r="K11" i="17"/>
  <c r="K10" i="17"/>
  <c r="K9" i="17"/>
  <c r="M9" i="17" s="1"/>
  <c r="R9" i="17" s="1"/>
  <c r="L2" i="17"/>
  <c r="V19" i="33"/>
  <c r="V20" i="33" s="1"/>
  <c r="V12" i="33" l="1"/>
  <c r="W11" i="33"/>
  <c r="V9" i="33"/>
  <c r="V10" i="33" s="1"/>
  <c r="W9" i="32"/>
  <c r="R9" i="31"/>
  <c r="C10" i="31" s="1"/>
  <c r="K10" i="31" s="1"/>
  <c r="M10" i="31" s="1"/>
  <c r="R10" i="31" s="1"/>
  <c r="C11" i="31" s="1"/>
  <c r="R101" i="33"/>
  <c r="C102" i="33" s="1"/>
  <c r="X102" i="33" s="1"/>
  <c r="Y102" i="33" s="1"/>
  <c r="R100" i="33"/>
  <c r="C101" i="33" s="1"/>
  <c r="X101" i="33" s="1"/>
  <c r="Y101" i="33" s="1"/>
  <c r="V15" i="33"/>
  <c r="V21" i="33"/>
  <c r="V20" i="31"/>
  <c r="V21" i="31" s="1"/>
  <c r="V22" i="31" s="1"/>
  <c r="V13" i="31"/>
  <c r="V14" i="31" s="1"/>
  <c r="V15" i="31" s="1"/>
  <c r="V17" i="31"/>
  <c r="V10" i="32"/>
  <c r="V11" i="32" s="1"/>
  <c r="V12" i="32" s="1"/>
  <c r="V13" i="32" s="1"/>
  <c r="V14" i="32" s="1"/>
  <c r="V15" i="32" s="1"/>
  <c r="V16" i="32" s="1"/>
  <c r="V17" i="32" s="1"/>
  <c r="V18" i="32" s="1"/>
  <c r="V19" i="32" s="1"/>
  <c r="V18" i="33"/>
  <c r="W12" i="33"/>
  <c r="W13" i="33" s="1"/>
  <c r="W14" i="33" s="1"/>
  <c r="W15" i="33" s="1"/>
  <c r="W16" i="33" s="1"/>
  <c r="W17" i="33" s="1"/>
  <c r="H4" i="33"/>
  <c r="W9" i="31"/>
  <c r="W10" i="31" s="1"/>
  <c r="W11" i="31" s="1"/>
  <c r="W12" i="31" s="1"/>
  <c r="W13" i="31" s="1"/>
  <c r="W14" i="31" s="1"/>
  <c r="W15" i="31" s="1"/>
  <c r="W16" i="31" s="1"/>
  <c r="W17" i="31" s="1"/>
  <c r="W18" i="31" s="1"/>
  <c r="W19" i="31" s="1"/>
  <c r="W20" i="31" s="1"/>
  <c r="W21" i="31" s="1"/>
  <c r="W22" i="31" s="1"/>
  <c r="W23" i="31" s="1"/>
  <c r="W24" i="31" s="1"/>
  <c r="W25" i="31" s="1"/>
  <c r="W26" i="31" s="1"/>
  <c r="W27" i="31" s="1"/>
  <c r="W28" i="31" s="1"/>
  <c r="W29" i="31" s="1"/>
  <c r="W30" i="31" s="1"/>
  <c r="W31" i="31" s="1"/>
  <c r="W32" i="31" s="1"/>
  <c r="W33" i="31" s="1"/>
  <c r="W34" i="31" s="1"/>
  <c r="W35" i="31" s="1"/>
  <c r="W36" i="31" s="1"/>
  <c r="W37" i="31" s="1"/>
  <c r="W38" i="31" s="1"/>
  <c r="W39" i="31" s="1"/>
  <c r="W40" i="31" s="1"/>
  <c r="W41" i="31" s="1"/>
  <c r="W42" i="31" s="1"/>
  <c r="W43" i="31" s="1"/>
  <c r="W44" i="31" s="1"/>
  <c r="W45" i="31" s="1"/>
  <c r="W46" i="31" s="1"/>
  <c r="W47" i="31" s="1"/>
  <c r="W48" i="31" s="1"/>
  <c r="W49" i="31" s="1"/>
  <c r="W50" i="31" s="1"/>
  <c r="W51" i="31" s="1"/>
  <c r="W52" i="31" s="1"/>
  <c r="W53" i="31" s="1"/>
  <c r="W54" i="31" s="1"/>
  <c r="W55" i="31" s="1"/>
  <c r="W56" i="31" s="1"/>
  <c r="W57" i="31" s="1"/>
  <c r="W58" i="31" s="1"/>
  <c r="W59" i="31" s="1"/>
  <c r="W60" i="31" s="1"/>
  <c r="W61" i="31" s="1"/>
  <c r="W62" i="31" s="1"/>
  <c r="W63" i="31" s="1"/>
  <c r="W64" i="31" s="1"/>
  <c r="W65" i="31" s="1"/>
  <c r="W66" i="31" s="1"/>
  <c r="W67" i="31" s="1"/>
  <c r="W68" i="31" s="1"/>
  <c r="W69" i="31" s="1"/>
  <c r="W70" i="31" s="1"/>
  <c r="W71" i="31" s="1"/>
  <c r="W72" i="31" s="1"/>
  <c r="W73" i="31" s="1"/>
  <c r="W74" i="31" s="1"/>
  <c r="W75" i="31" s="1"/>
  <c r="W76" i="31" s="1"/>
  <c r="W77" i="31" s="1"/>
  <c r="W78" i="31" s="1"/>
  <c r="W79" i="31" s="1"/>
  <c r="W80" i="31" s="1"/>
  <c r="W81" i="31" s="1"/>
  <c r="W82" i="31" s="1"/>
  <c r="W83" i="31" s="1"/>
  <c r="W84" i="31" s="1"/>
  <c r="W85" i="31" s="1"/>
  <c r="W86" i="31" s="1"/>
  <c r="W87" i="31" s="1"/>
  <c r="W88" i="31" s="1"/>
  <c r="W89" i="31" s="1"/>
  <c r="W90" i="31" s="1"/>
  <c r="W91" i="31" s="1"/>
  <c r="W92" i="31" s="1"/>
  <c r="W93" i="31" s="1"/>
  <c r="W94" i="31" s="1"/>
  <c r="W95" i="31" s="1"/>
  <c r="W96" i="31" s="1"/>
  <c r="W97" i="31" s="1"/>
  <c r="W98" i="31" s="1"/>
  <c r="W99" i="31" s="1"/>
  <c r="W100" i="31" s="1"/>
  <c r="W101" i="31" s="1"/>
  <c r="W102" i="31" s="1"/>
  <c r="V22" i="33"/>
  <c r="R9" i="32"/>
  <c r="C10" i="32" s="1"/>
  <c r="X10" i="32" s="1"/>
  <c r="H4" i="32"/>
  <c r="V9" i="31"/>
  <c r="V10" i="31" s="1"/>
  <c r="V11" i="31" s="1"/>
  <c r="V12" i="31" s="1"/>
  <c r="W10" i="32"/>
  <c r="W11" i="32" s="1"/>
  <c r="W12" i="32" s="1"/>
  <c r="W18" i="33"/>
  <c r="W19" i="33" s="1"/>
  <c r="W20" i="33" s="1"/>
  <c r="W21" i="33" s="1"/>
  <c r="W22" i="33" s="1"/>
  <c r="W23" i="33" s="1"/>
  <c r="W24" i="33" s="1"/>
  <c r="W25" i="33" s="1"/>
  <c r="V18" i="31"/>
  <c r="D4" i="17"/>
  <c r="C5" i="17"/>
  <c r="G5" i="17"/>
  <c r="E5" i="17"/>
  <c r="C10" i="17"/>
  <c r="T9" i="17"/>
  <c r="H4" i="17" s="1"/>
  <c r="H4" i="31"/>
  <c r="K10" i="33"/>
  <c r="M10" i="33" s="1"/>
  <c r="R10" i="33" s="1"/>
  <c r="X10" i="33"/>
  <c r="X10" i="31"/>
  <c r="I5" i="17" l="1"/>
  <c r="K10" i="32"/>
  <c r="M10" i="32" s="1"/>
  <c r="R10" i="32" s="1"/>
  <c r="C11" i="32" s="1"/>
  <c r="V20" i="32"/>
  <c r="V21" i="32" s="1"/>
  <c r="V22" i="32" s="1"/>
  <c r="L5" i="33"/>
  <c r="L5" i="31"/>
  <c r="W26" i="33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38" i="33" s="1"/>
  <c r="W39" i="33" s="1"/>
  <c r="W40" i="33" s="1"/>
  <c r="W41" i="33" s="1"/>
  <c r="W42" i="33" s="1"/>
  <c r="W43" i="33" s="1"/>
  <c r="W44" i="33" s="1"/>
  <c r="W45" i="33" s="1"/>
  <c r="W46" i="33" s="1"/>
  <c r="W47" i="33" s="1"/>
  <c r="W48" i="33" s="1"/>
  <c r="W49" i="33" s="1"/>
  <c r="W50" i="33" s="1"/>
  <c r="W51" i="33" s="1"/>
  <c r="W52" i="33" s="1"/>
  <c r="W53" i="33" s="1"/>
  <c r="W54" i="33" s="1"/>
  <c r="W55" i="33" s="1"/>
  <c r="W56" i="33" s="1"/>
  <c r="W57" i="33" s="1"/>
  <c r="W58" i="33" s="1"/>
  <c r="W59" i="33" s="1"/>
  <c r="W60" i="33" s="1"/>
  <c r="W61" i="33" s="1"/>
  <c r="W62" i="33" s="1"/>
  <c r="W63" i="33" s="1"/>
  <c r="W64" i="33" s="1"/>
  <c r="W65" i="33" s="1"/>
  <c r="W66" i="33" s="1"/>
  <c r="W67" i="33" s="1"/>
  <c r="W68" i="33" s="1"/>
  <c r="W69" i="33" s="1"/>
  <c r="W70" i="33" s="1"/>
  <c r="W71" i="33" s="1"/>
  <c r="W72" i="33" s="1"/>
  <c r="W73" i="33" s="1"/>
  <c r="W74" i="33" s="1"/>
  <c r="W75" i="33" s="1"/>
  <c r="W76" i="33" s="1"/>
  <c r="W77" i="33" s="1"/>
  <c r="W78" i="33" s="1"/>
  <c r="W79" i="33" s="1"/>
  <c r="W80" i="33" s="1"/>
  <c r="W81" i="33" s="1"/>
  <c r="W82" i="33" s="1"/>
  <c r="W83" i="33" s="1"/>
  <c r="W84" i="33" s="1"/>
  <c r="W85" i="33" s="1"/>
  <c r="W86" i="33" s="1"/>
  <c r="W87" i="33" s="1"/>
  <c r="W88" i="33" s="1"/>
  <c r="W89" i="33" s="1"/>
  <c r="W90" i="33" s="1"/>
  <c r="W91" i="33" s="1"/>
  <c r="W92" i="33" s="1"/>
  <c r="W93" i="33" s="1"/>
  <c r="W94" i="33" s="1"/>
  <c r="W95" i="33" s="1"/>
  <c r="W96" i="33" s="1"/>
  <c r="W97" i="33" s="1"/>
  <c r="W98" i="33" s="1"/>
  <c r="W99" i="33" s="1"/>
  <c r="W100" i="33" s="1"/>
  <c r="W101" i="33" s="1"/>
  <c r="P5" i="31"/>
  <c r="W13" i="32"/>
  <c r="W14" i="32" s="1"/>
  <c r="W15" i="32" s="1"/>
  <c r="W16" i="32" s="1"/>
  <c r="W17" i="32" s="1"/>
  <c r="W18" i="32" s="1"/>
  <c r="W19" i="32" s="1"/>
  <c r="W20" i="32" s="1"/>
  <c r="W21" i="32" s="1"/>
  <c r="W22" i="32" s="1"/>
  <c r="W23" i="32" s="1"/>
  <c r="W24" i="32" s="1"/>
  <c r="W25" i="32" s="1"/>
  <c r="W26" i="32" s="1"/>
  <c r="W27" i="32" s="1"/>
  <c r="W28" i="32" s="1"/>
  <c r="W29" i="32" s="1"/>
  <c r="W30" i="32" s="1"/>
  <c r="W31" i="32" s="1"/>
  <c r="W32" i="32" s="1"/>
  <c r="W33" i="32" s="1"/>
  <c r="W34" i="32" s="1"/>
  <c r="W35" i="32" s="1"/>
  <c r="W36" i="32" s="1"/>
  <c r="W37" i="32" s="1"/>
  <c r="W38" i="32" s="1"/>
  <c r="W39" i="32" s="1"/>
  <c r="W40" i="32" s="1"/>
  <c r="W41" i="32" s="1"/>
  <c r="W42" i="32" s="1"/>
  <c r="W43" i="32" s="1"/>
  <c r="W44" i="32" s="1"/>
  <c r="W45" i="32" s="1"/>
  <c r="W46" i="32" s="1"/>
  <c r="W47" i="32" s="1"/>
  <c r="W48" i="32" s="1"/>
  <c r="W49" i="32" s="1"/>
  <c r="W50" i="32" s="1"/>
  <c r="W51" i="32" s="1"/>
  <c r="W52" i="32" s="1"/>
  <c r="W53" i="32" s="1"/>
  <c r="W54" i="32" s="1"/>
  <c r="W55" i="32" s="1"/>
  <c r="W56" i="32" s="1"/>
  <c r="W57" i="32" s="1"/>
  <c r="W58" i="32" s="1"/>
  <c r="W59" i="32" s="1"/>
  <c r="W60" i="32" s="1"/>
  <c r="W61" i="32" s="1"/>
  <c r="W62" i="32" s="1"/>
  <c r="W63" i="32" s="1"/>
  <c r="W64" i="32" s="1"/>
  <c r="W65" i="32" s="1"/>
  <c r="W66" i="32" s="1"/>
  <c r="W67" i="32" s="1"/>
  <c r="W68" i="32" s="1"/>
  <c r="W69" i="32" s="1"/>
  <c r="W70" i="32" s="1"/>
  <c r="W71" i="32" s="1"/>
  <c r="W72" i="32" s="1"/>
  <c r="W73" i="32" s="1"/>
  <c r="W74" i="32" s="1"/>
  <c r="W75" i="32" s="1"/>
  <c r="W76" i="32" s="1"/>
  <c r="W77" i="32" s="1"/>
  <c r="W78" i="32" s="1"/>
  <c r="W79" i="32" s="1"/>
  <c r="W80" i="32" s="1"/>
  <c r="W81" i="32" s="1"/>
  <c r="W82" i="32" s="1"/>
  <c r="W83" i="32" s="1"/>
  <c r="W84" i="32" s="1"/>
  <c r="W85" i="32" s="1"/>
  <c r="W86" i="32" s="1"/>
  <c r="W87" i="32" s="1"/>
  <c r="W88" i="32" s="1"/>
  <c r="W89" i="32" s="1"/>
  <c r="W90" i="32" s="1"/>
  <c r="W91" i="32" s="1"/>
  <c r="W92" i="32" s="1"/>
  <c r="W93" i="32" s="1"/>
  <c r="W94" i="32" s="1"/>
  <c r="W95" i="32" s="1"/>
  <c r="W96" i="32" s="1"/>
  <c r="W97" i="32" s="1"/>
  <c r="W98" i="32" s="1"/>
  <c r="W99" i="32" s="1"/>
  <c r="W100" i="32" s="1"/>
  <c r="W101" i="32" s="1"/>
  <c r="W102" i="32" s="1"/>
  <c r="P4" i="17"/>
  <c r="L4" i="17"/>
  <c r="X11" i="31"/>
  <c r="Y11" i="31" s="1"/>
  <c r="K11" i="31"/>
  <c r="M11" i="31" s="1"/>
  <c r="R11" i="31" s="1"/>
  <c r="C11" i="33"/>
  <c r="L5" i="32" l="1"/>
  <c r="P5" i="33"/>
  <c r="P5" i="32"/>
  <c r="C12" i="31"/>
  <c r="K11" i="32"/>
  <c r="M11" i="32" s="1"/>
  <c r="R11" i="32" s="1"/>
  <c r="X11" i="32"/>
  <c r="Y11" i="32" s="1"/>
  <c r="K11" i="33"/>
  <c r="M11" i="33" s="1"/>
  <c r="R11" i="33" s="1"/>
  <c r="X11" i="33"/>
  <c r="Y11" i="33" s="1"/>
  <c r="C12" i="33" l="1"/>
  <c r="X12" i="31"/>
  <c r="Y12" i="31" s="1"/>
  <c r="K12" i="31"/>
  <c r="M12" i="31" s="1"/>
  <c r="R12" i="31" s="1"/>
  <c r="C12" i="32"/>
  <c r="C13" i="31" l="1"/>
  <c r="K12" i="33"/>
  <c r="M12" i="33" s="1"/>
  <c r="R12" i="33" s="1"/>
  <c r="X12" i="33"/>
  <c r="Y12" i="33" s="1"/>
  <c r="X12" i="32"/>
  <c r="Y12" i="32" s="1"/>
  <c r="K12" i="32"/>
  <c r="M12" i="32" s="1"/>
  <c r="R12" i="32" s="1"/>
  <c r="K13" i="31" l="1"/>
  <c r="M13" i="31" s="1"/>
  <c r="R13" i="31" s="1"/>
  <c r="X13" i="31"/>
  <c r="Y13" i="31" s="1"/>
  <c r="C13" i="33"/>
  <c r="C13" i="32"/>
  <c r="C14" i="31" l="1"/>
  <c r="X13" i="32"/>
  <c r="Y13" i="32" s="1"/>
  <c r="K13" i="32"/>
  <c r="M13" i="32" s="1"/>
  <c r="R13" i="32" s="1"/>
  <c r="X13" i="33"/>
  <c r="Y13" i="33" s="1"/>
  <c r="K13" i="33"/>
  <c r="M13" i="33" s="1"/>
  <c r="R13" i="33" s="1"/>
  <c r="K14" i="31" l="1"/>
  <c r="M14" i="31" s="1"/>
  <c r="R14" i="31" s="1"/>
  <c r="X14" i="31"/>
  <c r="Y14" i="31" s="1"/>
  <c r="C14" i="33"/>
  <c r="C14" i="32"/>
  <c r="C15" i="31" l="1"/>
  <c r="X14" i="33"/>
  <c r="Y14" i="33" s="1"/>
  <c r="K14" i="33"/>
  <c r="M14" i="33" s="1"/>
  <c r="R14" i="33" s="1"/>
  <c r="X14" i="32"/>
  <c r="Y14" i="32" s="1"/>
  <c r="K14" i="32"/>
  <c r="M14" i="32" s="1"/>
  <c r="R14" i="32" s="1"/>
  <c r="C15" i="32" l="1"/>
  <c r="K15" i="31"/>
  <c r="M15" i="31" s="1"/>
  <c r="R15" i="31" s="1"/>
  <c r="C16" i="31" s="1"/>
  <c r="X15" i="31"/>
  <c r="Y15" i="31" s="1"/>
  <c r="C15" i="33"/>
  <c r="K15" i="33" l="1"/>
  <c r="M15" i="33" s="1"/>
  <c r="R15" i="33" s="1"/>
  <c r="C16" i="33" s="1"/>
  <c r="X15" i="33"/>
  <c r="Y15" i="33" s="1"/>
  <c r="X15" i="32"/>
  <c r="Y15" i="32" s="1"/>
  <c r="K15" i="32"/>
  <c r="M15" i="32" s="1"/>
  <c r="R15" i="32" s="1"/>
  <c r="C16" i="32" s="1"/>
  <c r="K16" i="31"/>
  <c r="M16" i="31" s="1"/>
  <c r="R16" i="31" s="1"/>
  <c r="C17" i="31" s="1"/>
  <c r="X16" i="31"/>
  <c r="Y16" i="31" s="1"/>
  <c r="X16" i="33" l="1"/>
  <c r="Y16" i="33" s="1"/>
  <c r="K16" i="33"/>
  <c r="M16" i="33" s="1"/>
  <c r="R16" i="33" s="1"/>
  <c r="C17" i="33" s="1"/>
  <c r="X17" i="31"/>
  <c r="Y17" i="31" s="1"/>
  <c r="K17" i="31"/>
  <c r="M17" i="31" s="1"/>
  <c r="R17" i="31" s="1"/>
  <c r="C18" i="31" s="1"/>
  <c r="X16" i="32"/>
  <c r="Y16" i="32" s="1"/>
  <c r="K16" i="32"/>
  <c r="M16" i="32" s="1"/>
  <c r="R16" i="32" s="1"/>
  <c r="C17" i="32" s="1"/>
  <c r="K17" i="33" l="1"/>
  <c r="M17" i="33" s="1"/>
  <c r="R17" i="33" s="1"/>
  <c r="C18" i="33" s="1"/>
  <c r="X17" i="33"/>
  <c r="Y17" i="33" s="1"/>
  <c r="K17" i="32"/>
  <c r="M17" i="32" s="1"/>
  <c r="R17" i="32" s="1"/>
  <c r="C18" i="32" s="1"/>
  <c r="X17" i="32"/>
  <c r="Y17" i="32" s="1"/>
  <c r="X18" i="31"/>
  <c r="Y18" i="31" s="1"/>
  <c r="K18" i="31"/>
  <c r="M18" i="31" s="1"/>
  <c r="R18" i="31" s="1"/>
  <c r="C19" i="31" s="1"/>
  <c r="K18" i="33" l="1"/>
  <c r="M18" i="33" s="1"/>
  <c r="R18" i="33" s="1"/>
  <c r="C19" i="33" s="1"/>
  <c r="X18" i="33"/>
  <c r="Y18" i="33" s="1"/>
  <c r="K19" i="31"/>
  <c r="M19" i="31" s="1"/>
  <c r="R19" i="31" s="1"/>
  <c r="C20" i="31" s="1"/>
  <c r="X19" i="31"/>
  <c r="Y19" i="31" s="1"/>
  <c r="X18" i="32"/>
  <c r="Y18" i="32" s="1"/>
  <c r="K18" i="32"/>
  <c r="M18" i="32" s="1"/>
  <c r="R18" i="32" s="1"/>
  <c r="C19" i="32" s="1"/>
  <c r="K19" i="33" l="1"/>
  <c r="M19" i="33" s="1"/>
  <c r="R19" i="33" s="1"/>
  <c r="C20" i="33" s="1"/>
  <c r="X19" i="33"/>
  <c r="Y19" i="33" s="1"/>
  <c r="K19" i="32"/>
  <c r="M19" i="32" s="1"/>
  <c r="R19" i="32" s="1"/>
  <c r="C20" i="32" s="1"/>
  <c r="X19" i="32"/>
  <c r="Y19" i="32" s="1"/>
  <c r="K20" i="31"/>
  <c r="M20" i="31" s="1"/>
  <c r="R20" i="31" s="1"/>
  <c r="C21" i="31" s="1"/>
  <c r="X20" i="31"/>
  <c r="Y20" i="31" s="1"/>
  <c r="K21" i="31" l="1"/>
  <c r="M21" i="31" s="1"/>
  <c r="R21" i="31" s="1"/>
  <c r="C22" i="31" s="1"/>
  <c r="X21" i="31"/>
  <c r="Y21" i="31" s="1"/>
  <c r="X20" i="32"/>
  <c r="Y20" i="32" s="1"/>
  <c r="K20" i="32"/>
  <c r="M20" i="32" s="1"/>
  <c r="R20" i="32" s="1"/>
  <c r="C21" i="32" s="1"/>
  <c r="K20" i="33"/>
  <c r="M20" i="33" s="1"/>
  <c r="R20" i="33" s="1"/>
  <c r="C21" i="33" s="1"/>
  <c r="X20" i="33"/>
  <c r="Y20" i="33" s="1"/>
  <c r="X22" i="31" l="1"/>
  <c r="Y22" i="31" s="1"/>
  <c r="K22" i="31"/>
  <c r="M22" i="31" s="1"/>
  <c r="R22" i="31" s="1"/>
  <c r="C23" i="31" s="1"/>
  <c r="K21" i="33"/>
  <c r="M21" i="33" s="1"/>
  <c r="R21" i="33" s="1"/>
  <c r="C22" i="33" s="1"/>
  <c r="X21" i="33"/>
  <c r="Y21" i="33" s="1"/>
  <c r="K21" i="32"/>
  <c r="M21" i="32" s="1"/>
  <c r="R21" i="32" s="1"/>
  <c r="C22" i="32" s="1"/>
  <c r="X21" i="32"/>
  <c r="Y21" i="32" s="1"/>
  <c r="K22" i="32" l="1"/>
  <c r="M22" i="32" s="1"/>
  <c r="R22" i="32" s="1"/>
  <c r="C23" i="32" s="1"/>
  <c r="X22" i="32"/>
  <c r="Y22" i="32" s="1"/>
  <c r="K22" i="33"/>
  <c r="M22" i="33" s="1"/>
  <c r="R22" i="33" s="1"/>
  <c r="C23" i="33" s="1"/>
  <c r="X22" i="33"/>
  <c r="Y22" i="33" s="1"/>
  <c r="X23" i="31"/>
  <c r="Y23" i="31" s="1"/>
  <c r="K23" i="31"/>
  <c r="M23" i="31" s="1"/>
  <c r="R23" i="31" s="1"/>
  <c r="C24" i="31" s="1"/>
  <c r="X23" i="32" l="1"/>
  <c r="Y23" i="32" s="1"/>
  <c r="K23" i="32"/>
  <c r="M23" i="32" s="1"/>
  <c r="R23" i="32" s="1"/>
  <c r="C24" i="32" s="1"/>
  <c r="K24" i="31"/>
  <c r="M24" i="31" s="1"/>
  <c r="R24" i="31" s="1"/>
  <c r="C25" i="31" s="1"/>
  <c r="X24" i="31"/>
  <c r="Y24" i="31" s="1"/>
  <c r="X23" i="33"/>
  <c r="Y23" i="33" s="1"/>
  <c r="K23" i="33"/>
  <c r="M23" i="33" s="1"/>
  <c r="R23" i="33" s="1"/>
  <c r="C24" i="33" s="1"/>
  <c r="K24" i="33" l="1"/>
  <c r="M24" i="33" s="1"/>
  <c r="R24" i="33" s="1"/>
  <c r="C25" i="33" s="1"/>
  <c r="X24" i="33"/>
  <c r="Y24" i="33" s="1"/>
  <c r="K25" i="31"/>
  <c r="M25" i="31" s="1"/>
  <c r="R25" i="31" s="1"/>
  <c r="C26" i="31" s="1"/>
  <c r="X25" i="31"/>
  <c r="Y25" i="31" s="1"/>
  <c r="K24" i="32"/>
  <c r="M24" i="32" s="1"/>
  <c r="R24" i="32" s="1"/>
  <c r="C25" i="32" s="1"/>
  <c r="X24" i="32"/>
  <c r="Y24" i="32" s="1"/>
  <c r="X25" i="32" l="1"/>
  <c r="Y25" i="32" s="1"/>
  <c r="K25" i="32"/>
  <c r="M25" i="32" s="1"/>
  <c r="R25" i="32" s="1"/>
  <c r="C26" i="32" s="1"/>
  <c r="K26" i="31"/>
  <c r="M26" i="31" s="1"/>
  <c r="R26" i="31" s="1"/>
  <c r="C27" i="31" s="1"/>
  <c r="X26" i="31"/>
  <c r="Y26" i="31" s="1"/>
  <c r="K25" i="33"/>
  <c r="M25" i="33" s="1"/>
  <c r="R25" i="33" s="1"/>
  <c r="C26" i="33" s="1"/>
  <c r="X25" i="33"/>
  <c r="Y25" i="33" s="1"/>
  <c r="K26" i="32" l="1"/>
  <c r="M26" i="32" s="1"/>
  <c r="R26" i="32" s="1"/>
  <c r="C27" i="32" s="1"/>
  <c r="X26" i="32"/>
  <c r="Y26" i="32" s="1"/>
  <c r="K26" i="33"/>
  <c r="M26" i="33" s="1"/>
  <c r="R26" i="33" s="1"/>
  <c r="C27" i="33" s="1"/>
  <c r="X26" i="33"/>
  <c r="Y26" i="33" s="1"/>
  <c r="K27" i="31"/>
  <c r="M27" i="31" s="1"/>
  <c r="R27" i="31" s="1"/>
  <c r="C28" i="31" s="1"/>
  <c r="X27" i="31"/>
  <c r="Y27" i="31" s="1"/>
  <c r="K27" i="32" l="1"/>
  <c r="M27" i="32" s="1"/>
  <c r="R27" i="32" s="1"/>
  <c r="C28" i="32" s="1"/>
  <c r="X27" i="32"/>
  <c r="Y27" i="32" s="1"/>
  <c r="K28" i="31"/>
  <c r="M28" i="31" s="1"/>
  <c r="R28" i="31" s="1"/>
  <c r="C29" i="31" s="1"/>
  <c r="X28" i="31"/>
  <c r="Y28" i="31" s="1"/>
  <c r="K27" i="33"/>
  <c r="M27" i="33" s="1"/>
  <c r="R27" i="33" s="1"/>
  <c r="C28" i="33" s="1"/>
  <c r="X27" i="33"/>
  <c r="Y27" i="33" s="1"/>
  <c r="X28" i="32" l="1"/>
  <c r="Y28" i="32" s="1"/>
  <c r="K28" i="32"/>
  <c r="M28" i="32" s="1"/>
  <c r="R28" i="32" s="1"/>
  <c r="C29" i="32" s="1"/>
  <c r="K28" i="33"/>
  <c r="M28" i="33" s="1"/>
  <c r="R28" i="33" s="1"/>
  <c r="C29" i="33" s="1"/>
  <c r="X28" i="33"/>
  <c r="Y28" i="33" s="1"/>
  <c r="K29" i="31"/>
  <c r="M29" i="31" s="1"/>
  <c r="R29" i="31" s="1"/>
  <c r="C30" i="31" s="1"/>
  <c r="X29" i="31"/>
  <c r="Y29" i="31" s="1"/>
  <c r="K100" i="31" l="1"/>
  <c r="M100" i="31" s="1"/>
  <c r="R100" i="31" s="1"/>
  <c r="C101" i="31" s="1"/>
  <c r="K30" i="31"/>
  <c r="M30" i="31" s="1"/>
  <c r="R30" i="31" s="1"/>
  <c r="C31" i="31" s="1"/>
  <c r="X30" i="31"/>
  <c r="Y30" i="31" s="1"/>
  <c r="X29" i="32"/>
  <c r="Y29" i="32" s="1"/>
  <c r="K29" i="32"/>
  <c r="M29" i="32" s="1"/>
  <c r="R29" i="32" s="1"/>
  <c r="C30" i="32" s="1"/>
  <c r="K29" i="33"/>
  <c r="M29" i="33" s="1"/>
  <c r="R29" i="33" s="1"/>
  <c r="C30" i="33" s="1"/>
  <c r="X29" i="33"/>
  <c r="Y29" i="33" s="1"/>
  <c r="X101" i="31" l="1"/>
  <c r="Y101" i="31" s="1"/>
  <c r="K101" i="31"/>
  <c r="M101" i="31" s="1"/>
  <c r="R101" i="31" s="1"/>
  <c r="C102" i="31" s="1"/>
  <c r="K30" i="33"/>
  <c r="M30" i="33" s="1"/>
  <c r="R30" i="33" s="1"/>
  <c r="C31" i="33" s="1"/>
  <c r="X30" i="33"/>
  <c r="Y30" i="33" s="1"/>
  <c r="K31" i="31"/>
  <c r="M31" i="31" s="1"/>
  <c r="R31" i="31" s="1"/>
  <c r="C32" i="31" s="1"/>
  <c r="X31" i="31"/>
  <c r="Y31" i="31" s="1"/>
  <c r="X30" i="32"/>
  <c r="Y30" i="32" s="1"/>
  <c r="K30" i="32"/>
  <c r="M30" i="32" s="1"/>
  <c r="R30" i="32" s="1"/>
  <c r="C31" i="32" s="1"/>
  <c r="X102" i="31" l="1"/>
  <c r="Y102" i="31" s="1"/>
  <c r="K102" i="31"/>
  <c r="M102" i="31" s="1"/>
  <c r="R102" i="31" s="1"/>
  <c r="C103" i="31" s="1"/>
  <c r="K31" i="33"/>
  <c r="M31" i="33" s="1"/>
  <c r="R31" i="33" s="1"/>
  <c r="C32" i="33" s="1"/>
  <c r="X31" i="33"/>
  <c r="Y31" i="33" s="1"/>
  <c r="K31" i="32"/>
  <c r="M31" i="32" s="1"/>
  <c r="R31" i="32" s="1"/>
  <c r="C32" i="32" s="1"/>
  <c r="X31" i="32"/>
  <c r="Y31" i="32" s="1"/>
  <c r="X32" i="31"/>
  <c r="Y32" i="31" s="1"/>
  <c r="K32" i="31"/>
  <c r="M32" i="31" s="1"/>
  <c r="R32" i="31" s="1"/>
  <c r="C33" i="31" s="1"/>
  <c r="X103" i="31" l="1"/>
  <c r="Y103" i="31" s="1"/>
  <c r="K103" i="31"/>
  <c r="M103" i="31" s="1"/>
  <c r="R103" i="31" s="1"/>
  <c r="C104" i="31" s="1"/>
  <c r="X104" i="31" s="1"/>
  <c r="Y104" i="31" s="1"/>
  <c r="K33" i="31"/>
  <c r="M33" i="31" s="1"/>
  <c r="R33" i="31" s="1"/>
  <c r="C34" i="31" s="1"/>
  <c r="X33" i="31"/>
  <c r="Y33" i="31" s="1"/>
  <c r="K32" i="33"/>
  <c r="M32" i="33" s="1"/>
  <c r="R32" i="33" s="1"/>
  <c r="C33" i="33" s="1"/>
  <c r="X32" i="33"/>
  <c r="Y32" i="33" s="1"/>
  <c r="K32" i="32"/>
  <c r="M32" i="32" s="1"/>
  <c r="R32" i="32" s="1"/>
  <c r="C33" i="32" s="1"/>
  <c r="X32" i="32"/>
  <c r="Y32" i="32" s="1"/>
  <c r="K34" i="31" l="1"/>
  <c r="M34" i="31" s="1"/>
  <c r="R34" i="31" s="1"/>
  <c r="C35" i="31" s="1"/>
  <c r="X34" i="31"/>
  <c r="Y34" i="31" s="1"/>
  <c r="K33" i="32"/>
  <c r="M33" i="32" s="1"/>
  <c r="R33" i="32" s="1"/>
  <c r="C34" i="32" s="1"/>
  <c r="X33" i="32"/>
  <c r="Y33" i="32" s="1"/>
  <c r="X33" i="33"/>
  <c r="Y33" i="33" s="1"/>
  <c r="K33" i="33"/>
  <c r="M33" i="33" s="1"/>
  <c r="R33" i="33" s="1"/>
  <c r="C34" i="33" s="1"/>
  <c r="X35" i="31" l="1"/>
  <c r="Y35" i="31" s="1"/>
  <c r="K35" i="31"/>
  <c r="M35" i="31" s="1"/>
  <c r="R35" i="31" s="1"/>
  <c r="C36" i="31" s="1"/>
  <c r="K34" i="32"/>
  <c r="M34" i="32" s="1"/>
  <c r="R34" i="32" s="1"/>
  <c r="C35" i="32" s="1"/>
  <c r="X34" i="32"/>
  <c r="Y34" i="32" s="1"/>
  <c r="K34" i="33"/>
  <c r="M34" i="33" s="1"/>
  <c r="R34" i="33" s="1"/>
  <c r="C35" i="33" s="1"/>
  <c r="X34" i="33"/>
  <c r="Y34" i="33" s="1"/>
  <c r="K35" i="33" l="1"/>
  <c r="M35" i="33" s="1"/>
  <c r="R35" i="33" s="1"/>
  <c r="C36" i="33" s="1"/>
  <c r="X35" i="33"/>
  <c r="Y35" i="33" s="1"/>
  <c r="X35" i="32"/>
  <c r="Y35" i="32" s="1"/>
  <c r="K35" i="32"/>
  <c r="M35" i="32" s="1"/>
  <c r="R35" i="32" s="1"/>
  <c r="C36" i="32" s="1"/>
  <c r="X36" i="31"/>
  <c r="Y36" i="31" s="1"/>
  <c r="K36" i="31"/>
  <c r="M36" i="31" s="1"/>
  <c r="R36" i="31" s="1"/>
  <c r="K36" i="33" l="1"/>
  <c r="M36" i="33" s="1"/>
  <c r="R36" i="33" s="1"/>
  <c r="X36" i="33"/>
  <c r="Y36" i="33" s="1"/>
  <c r="C37" i="31"/>
  <c r="K37" i="31" s="1"/>
  <c r="M37" i="31" s="1"/>
  <c r="R37" i="31" s="1"/>
  <c r="C38" i="31" s="1"/>
  <c r="X36" i="32"/>
  <c r="Y36" i="32" s="1"/>
  <c r="K36" i="32"/>
  <c r="M36" i="32" s="1"/>
  <c r="R36" i="32" s="1"/>
  <c r="K38" i="31" l="1"/>
  <c r="M38" i="31" s="1"/>
  <c r="R38" i="31" s="1"/>
  <c r="C37" i="33"/>
  <c r="K37" i="33" s="1"/>
  <c r="M37" i="33" s="1"/>
  <c r="R37" i="33" s="1"/>
  <c r="C38" i="33" s="1"/>
  <c r="C37" i="32"/>
  <c r="K37" i="32" s="1"/>
  <c r="M37" i="32" s="1"/>
  <c r="R37" i="32" s="1"/>
  <c r="C38" i="32" s="1"/>
  <c r="X37" i="31"/>
  <c r="Y37" i="31" s="1"/>
  <c r="K38" i="33" l="1"/>
  <c r="M38" i="33" s="1"/>
  <c r="R38" i="33" s="1"/>
  <c r="K38" i="32"/>
  <c r="M38" i="32" s="1"/>
  <c r="R38" i="32" s="1"/>
  <c r="X38" i="31"/>
  <c r="Y38" i="31" s="1"/>
  <c r="C39" i="31"/>
  <c r="X37" i="33"/>
  <c r="Y37" i="33" s="1"/>
  <c r="X37" i="32"/>
  <c r="Y37" i="32" s="1"/>
  <c r="X38" i="32" l="1"/>
  <c r="Y38" i="32" s="1"/>
  <c r="X38" i="33"/>
  <c r="Y38" i="33" s="1"/>
  <c r="C39" i="33"/>
  <c r="X39" i="31"/>
  <c r="Y39" i="31" s="1"/>
  <c r="K39" i="31"/>
  <c r="M39" i="31" s="1"/>
  <c r="R39" i="31" s="1"/>
  <c r="C39" i="32"/>
  <c r="K39" i="32" l="1"/>
  <c r="M39" i="32" s="1"/>
  <c r="R39" i="32" s="1"/>
  <c r="X39" i="32"/>
  <c r="Y39" i="32" s="1"/>
  <c r="C40" i="31"/>
  <c r="X39" i="33"/>
  <c r="Y39" i="33" s="1"/>
  <c r="K39" i="33"/>
  <c r="M39" i="33" s="1"/>
  <c r="R39" i="33" s="1"/>
  <c r="X40" i="31" l="1"/>
  <c r="Y40" i="31" s="1"/>
  <c r="K40" i="31"/>
  <c r="M40" i="31" s="1"/>
  <c r="R40" i="31" s="1"/>
  <c r="C40" i="32"/>
  <c r="C40" i="33"/>
  <c r="X40" i="33" l="1"/>
  <c r="Y40" i="33" s="1"/>
  <c r="K40" i="33"/>
  <c r="M40" i="33" s="1"/>
  <c r="R40" i="33" s="1"/>
  <c r="K40" i="32"/>
  <c r="M40" i="32" s="1"/>
  <c r="R40" i="32" s="1"/>
  <c r="X40" i="32"/>
  <c r="Y40" i="32" s="1"/>
  <c r="C41" i="31"/>
  <c r="C41" i="33" l="1"/>
  <c r="X41" i="31"/>
  <c r="Y41" i="31" s="1"/>
  <c r="K41" i="31"/>
  <c r="M41" i="31" s="1"/>
  <c r="R41" i="31" s="1"/>
  <c r="C41" i="32"/>
  <c r="C42" i="31" l="1"/>
  <c r="K41" i="32"/>
  <c r="M41" i="32" s="1"/>
  <c r="R41" i="32" s="1"/>
  <c r="X41" i="32"/>
  <c r="Y41" i="32" s="1"/>
  <c r="X41" i="33"/>
  <c r="Y41" i="33" s="1"/>
  <c r="K41" i="33"/>
  <c r="M41" i="33" s="1"/>
  <c r="R41" i="33" s="1"/>
  <c r="C42" i="32" l="1"/>
  <c r="X42" i="31"/>
  <c r="Y42" i="31" s="1"/>
  <c r="K42" i="31"/>
  <c r="M42" i="31" s="1"/>
  <c r="R42" i="31" s="1"/>
  <c r="C42" i="33"/>
  <c r="K42" i="32" l="1"/>
  <c r="M42" i="32" s="1"/>
  <c r="R42" i="32" s="1"/>
  <c r="X42" i="32"/>
  <c r="Y42" i="32" s="1"/>
  <c r="C43" i="31"/>
  <c r="X42" i="33"/>
  <c r="Y42" i="33" s="1"/>
  <c r="K42" i="33"/>
  <c r="M42" i="33" s="1"/>
  <c r="R42" i="33" s="1"/>
  <c r="C43" i="33" l="1"/>
  <c r="C43" i="32"/>
  <c r="X43" i="31"/>
  <c r="Y43" i="31" s="1"/>
  <c r="K43" i="31"/>
  <c r="M43" i="31" s="1"/>
  <c r="R43" i="31" s="1"/>
  <c r="C44" i="31" s="1"/>
  <c r="X43" i="33" l="1"/>
  <c r="Y43" i="33" s="1"/>
  <c r="K43" i="33"/>
  <c r="M43" i="33" s="1"/>
  <c r="R43" i="33" s="1"/>
  <c r="C44" i="33" s="1"/>
  <c r="K43" i="32"/>
  <c r="M43" i="32" s="1"/>
  <c r="R43" i="32" s="1"/>
  <c r="C44" i="32" s="1"/>
  <c r="X43" i="32"/>
  <c r="Y43" i="32" s="1"/>
  <c r="X44" i="31"/>
  <c r="Y44" i="31" s="1"/>
  <c r="K44" i="31"/>
  <c r="M44" i="31" s="1"/>
  <c r="R44" i="31" s="1"/>
  <c r="C45" i="31" s="1"/>
  <c r="X44" i="33" l="1"/>
  <c r="Y44" i="33" s="1"/>
  <c r="K44" i="33"/>
  <c r="M44" i="33" s="1"/>
  <c r="R44" i="33" s="1"/>
  <c r="C45" i="33" s="1"/>
  <c r="X45" i="31"/>
  <c r="Y45" i="31" s="1"/>
  <c r="K45" i="31"/>
  <c r="M45" i="31" s="1"/>
  <c r="R45" i="31" s="1"/>
  <c r="C46" i="31" s="1"/>
  <c r="K44" i="32"/>
  <c r="M44" i="32" s="1"/>
  <c r="R44" i="32" s="1"/>
  <c r="C45" i="32" s="1"/>
  <c r="X44" i="32"/>
  <c r="Y44" i="32" s="1"/>
  <c r="X45" i="33" l="1"/>
  <c r="Y45" i="33" s="1"/>
  <c r="K45" i="33"/>
  <c r="M45" i="33" s="1"/>
  <c r="R45" i="33" s="1"/>
  <c r="C46" i="33" s="1"/>
  <c r="K45" i="32"/>
  <c r="M45" i="32" s="1"/>
  <c r="R45" i="32" s="1"/>
  <c r="C46" i="32" s="1"/>
  <c r="X45" i="32"/>
  <c r="Y45" i="32" s="1"/>
  <c r="X46" i="31"/>
  <c r="Y46" i="31" s="1"/>
  <c r="K46" i="31"/>
  <c r="M46" i="31" s="1"/>
  <c r="R46" i="31" s="1"/>
  <c r="C47" i="31" s="1"/>
  <c r="X47" i="31" l="1"/>
  <c r="Y47" i="31" s="1"/>
  <c r="K47" i="31"/>
  <c r="M47" i="31" s="1"/>
  <c r="R47" i="31" s="1"/>
  <c r="C48" i="31" s="1"/>
  <c r="X46" i="33"/>
  <c r="Y46" i="33" s="1"/>
  <c r="K46" i="33"/>
  <c r="M46" i="33" s="1"/>
  <c r="R46" i="33" s="1"/>
  <c r="C47" i="33" s="1"/>
  <c r="K46" i="32"/>
  <c r="M46" i="32" s="1"/>
  <c r="R46" i="32" s="1"/>
  <c r="C47" i="32" s="1"/>
  <c r="X46" i="32"/>
  <c r="Y46" i="32" s="1"/>
  <c r="X48" i="31" l="1"/>
  <c r="Y48" i="31" s="1"/>
  <c r="K48" i="31"/>
  <c r="M48" i="31" s="1"/>
  <c r="R48" i="31" s="1"/>
  <c r="C49" i="31" s="1"/>
  <c r="X47" i="32"/>
  <c r="Y47" i="32" s="1"/>
  <c r="K47" i="32"/>
  <c r="M47" i="32" s="1"/>
  <c r="R47" i="32" s="1"/>
  <c r="C48" i="32" s="1"/>
  <c r="X47" i="33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s="1"/>
  <c r="X49" i="31"/>
  <c r="Y49" i="31" s="1"/>
  <c r="K49" i="31"/>
  <c r="M49" i="31" s="1"/>
  <c r="R49" i="31" s="1"/>
  <c r="C50" i="31" s="1"/>
  <c r="K48" i="32"/>
  <c r="M48" i="32" s="1"/>
  <c r="R48" i="32" s="1"/>
  <c r="C49" i="32" s="1"/>
  <c r="X48" i="32"/>
  <c r="Y48" i="32" s="1"/>
  <c r="X49" i="33" l="1"/>
  <c r="Y49" i="33" s="1"/>
  <c r="K49" i="33"/>
  <c r="M49" i="33" s="1"/>
  <c r="R49" i="33" s="1"/>
  <c r="C50" i="33" s="1"/>
  <c r="K49" i="32"/>
  <c r="M49" i="32" s="1"/>
  <c r="R49" i="32" s="1"/>
  <c r="C50" i="32" s="1"/>
  <c r="X49" i="32"/>
  <c r="Y49" i="32" s="1"/>
  <c r="X50" i="31"/>
  <c r="Y50" i="31" s="1"/>
  <c r="K50" i="31"/>
  <c r="M50" i="31" s="1"/>
  <c r="R50" i="31" s="1"/>
  <c r="C51" i="31" s="1"/>
  <c r="X50" i="33" l="1"/>
  <c r="Y50" i="33" s="1"/>
  <c r="K50" i="33"/>
  <c r="M50" i="33" s="1"/>
  <c r="R50" i="33" s="1"/>
  <c r="C51" i="33" s="1"/>
  <c r="X51" i="31"/>
  <c r="Y51" i="31" s="1"/>
  <c r="K51" i="31"/>
  <c r="M51" i="31" s="1"/>
  <c r="R51" i="31" s="1"/>
  <c r="C52" i="31" s="1"/>
  <c r="K50" i="32"/>
  <c r="M50" i="32" s="1"/>
  <c r="R50" i="32" s="1"/>
  <c r="C51" i="32" s="1"/>
  <c r="X50" i="32"/>
  <c r="Y50" i="32" s="1"/>
  <c r="X51" i="33" l="1"/>
  <c r="Y51" i="33" s="1"/>
  <c r="K51" i="33"/>
  <c r="M51" i="33" s="1"/>
  <c r="R51" i="33" s="1"/>
  <c r="C52" i="33" s="1"/>
  <c r="K51" i="32"/>
  <c r="M51" i="32" s="1"/>
  <c r="R51" i="32" s="1"/>
  <c r="C52" i="32" s="1"/>
  <c r="X51" i="32"/>
  <c r="Y51" i="32" s="1"/>
  <c r="X52" i="31"/>
  <c r="Y52" i="31" s="1"/>
  <c r="K52" i="31"/>
  <c r="M52" i="31" s="1"/>
  <c r="R52" i="31" s="1"/>
  <c r="C53" i="31" s="1"/>
  <c r="X52" i="33" l="1"/>
  <c r="Y52" i="33" s="1"/>
  <c r="K52" i="33"/>
  <c r="M52" i="33" s="1"/>
  <c r="R52" i="33" s="1"/>
  <c r="C53" i="33" s="1"/>
  <c r="X53" i="31"/>
  <c r="Y53" i="31" s="1"/>
  <c r="K53" i="31"/>
  <c r="M53" i="31" s="1"/>
  <c r="R53" i="31" s="1"/>
  <c r="C54" i="31" s="1"/>
  <c r="K52" i="32"/>
  <c r="M52" i="32" s="1"/>
  <c r="R52" i="32" s="1"/>
  <c r="C53" i="32" s="1"/>
  <c r="X52" i="32"/>
  <c r="Y52" i="32" s="1"/>
  <c r="X53" i="33" l="1"/>
  <c r="Y53" i="33" s="1"/>
  <c r="K53" i="33"/>
  <c r="M53" i="33" s="1"/>
  <c r="R53" i="33" s="1"/>
  <c r="C54" i="33" s="1"/>
  <c r="K53" i="32"/>
  <c r="M53" i="32" s="1"/>
  <c r="R53" i="32" s="1"/>
  <c r="C54" i="32" s="1"/>
  <c r="X53" i="32"/>
  <c r="Y53" i="32" s="1"/>
  <c r="X54" i="31"/>
  <c r="Y54" i="31" s="1"/>
  <c r="K54" i="31"/>
  <c r="M54" i="31" s="1"/>
  <c r="R54" i="31" s="1"/>
  <c r="C55" i="31" s="1"/>
  <c r="K55" i="31" l="1"/>
  <c r="M55" i="31" s="1"/>
  <c r="R55" i="31" s="1"/>
  <c r="C56" i="31" s="1"/>
  <c r="X55" i="31"/>
  <c r="Y55" i="31" s="1"/>
  <c r="X54" i="32"/>
  <c r="Y54" i="32" s="1"/>
  <c r="K54" i="32"/>
  <c r="M54" i="32" s="1"/>
  <c r="R54" i="32" s="1"/>
  <c r="C55" i="32" s="1"/>
  <c r="X54" i="33"/>
  <c r="Y54" i="33" s="1"/>
  <c r="K54" i="33"/>
  <c r="M54" i="33" s="1"/>
  <c r="R54" i="33" s="1"/>
  <c r="C55" i="33" s="1"/>
  <c r="K56" i="31" l="1"/>
  <c r="M56" i="31" s="1"/>
  <c r="R56" i="31" s="1"/>
  <c r="C57" i="31" s="1"/>
  <c r="X56" i="31"/>
  <c r="Y56" i="31" s="1"/>
  <c r="X55" i="33"/>
  <c r="Y55" i="33" s="1"/>
  <c r="K55" i="33"/>
  <c r="M55" i="33" s="1"/>
  <c r="R55" i="33" s="1"/>
  <c r="C56" i="33" s="1"/>
  <c r="K55" i="32"/>
  <c r="M55" i="32" s="1"/>
  <c r="R55" i="32" s="1"/>
  <c r="C56" i="32" s="1"/>
  <c r="X55" i="32"/>
  <c r="Y55" i="32" s="1"/>
  <c r="K57" i="31" l="1"/>
  <c r="M57" i="31" s="1"/>
  <c r="R57" i="31" s="1"/>
  <c r="C58" i="31" s="1"/>
  <c r="X57" i="31"/>
  <c r="Y57" i="31" s="1"/>
  <c r="K56" i="32"/>
  <c r="M56" i="32" s="1"/>
  <c r="R56" i="32" s="1"/>
  <c r="C57" i="32" s="1"/>
  <c r="X56" i="32"/>
  <c r="Y56" i="32" s="1"/>
  <c r="X56" i="33"/>
  <c r="Y56" i="33" s="1"/>
  <c r="K56" i="33"/>
  <c r="M56" i="33" s="1"/>
  <c r="R56" i="33" s="1"/>
  <c r="C57" i="33" s="1"/>
  <c r="K58" i="31" l="1"/>
  <c r="M58" i="31" s="1"/>
  <c r="R58" i="31" s="1"/>
  <c r="C59" i="31" s="1"/>
  <c r="X58" i="31"/>
  <c r="Y58" i="31" s="1"/>
  <c r="X57" i="33"/>
  <c r="Y57" i="33" s="1"/>
  <c r="K57" i="33"/>
  <c r="M57" i="33" s="1"/>
  <c r="R57" i="33" s="1"/>
  <c r="C58" i="33" s="1"/>
  <c r="K57" i="32"/>
  <c r="M57" i="32" s="1"/>
  <c r="R57" i="32" s="1"/>
  <c r="C58" i="32" s="1"/>
  <c r="X57" i="32"/>
  <c r="Y57" i="32" s="1"/>
  <c r="K58" i="32" l="1"/>
  <c r="M58" i="32" s="1"/>
  <c r="R58" i="32" s="1"/>
  <c r="C59" i="32" s="1"/>
  <c r="X58" i="32"/>
  <c r="Y58" i="32" s="1"/>
  <c r="K59" i="31"/>
  <c r="M59" i="31" s="1"/>
  <c r="R59" i="31" s="1"/>
  <c r="C60" i="31" s="1"/>
  <c r="X59" i="31"/>
  <c r="Y59" i="31" s="1"/>
  <c r="X58" i="33"/>
  <c r="Y58" i="33" s="1"/>
  <c r="K58" i="33"/>
  <c r="M58" i="33" s="1"/>
  <c r="R58" i="33" s="1"/>
  <c r="C59" i="33" s="1"/>
  <c r="X59" i="33" l="1"/>
  <c r="Y59" i="33" s="1"/>
  <c r="K59" i="33"/>
  <c r="M59" i="33" s="1"/>
  <c r="R59" i="33" s="1"/>
  <c r="C60" i="33" s="1"/>
  <c r="X60" i="31"/>
  <c r="Y60" i="31" s="1"/>
  <c r="K60" i="31"/>
  <c r="M60" i="31" s="1"/>
  <c r="R60" i="31" s="1"/>
  <c r="C61" i="31" s="1"/>
  <c r="K59" i="32"/>
  <c r="M59" i="32" s="1"/>
  <c r="R59" i="32" s="1"/>
  <c r="C60" i="32" s="1"/>
  <c r="X59" i="32"/>
  <c r="Y59" i="32" s="1"/>
  <c r="X60" i="33" l="1"/>
  <c r="Y60" i="33" s="1"/>
  <c r="K60" i="33"/>
  <c r="M60" i="33" s="1"/>
  <c r="R60" i="33" s="1"/>
  <c r="C61" i="33" s="1"/>
  <c r="K60" i="32"/>
  <c r="M60" i="32" s="1"/>
  <c r="R60" i="32" s="1"/>
  <c r="C61" i="32" s="1"/>
  <c r="X60" i="32"/>
  <c r="Y60" i="32" s="1"/>
  <c r="X61" i="31"/>
  <c r="Y61" i="31" s="1"/>
  <c r="K61" i="31"/>
  <c r="M61" i="31" s="1"/>
  <c r="R61" i="31" s="1"/>
  <c r="C62" i="31" s="1"/>
  <c r="X62" i="31" l="1"/>
  <c r="Y62" i="31" s="1"/>
  <c r="K62" i="31"/>
  <c r="M62" i="31" s="1"/>
  <c r="R62" i="31" s="1"/>
  <c r="C63" i="31" s="1"/>
  <c r="X61" i="33"/>
  <c r="Y61" i="33" s="1"/>
  <c r="K61" i="33"/>
  <c r="M61" i="33" s="1"/>
  <c r="R61" i="33" s="1"/>
  <c r="C62" i="33" s="1"/>
  <c r="K61" i="32"/>
  <c r="M61" i="32" s="1"/>
  <c r="R61" i="32" s="1"/>
  <c r="C62" i="32" s="1"/>
  <c r="X61" i="32"/>
  <c r="Y61" i="32" s="1"/>
  <c r="X63" i="31" l="1"/>
  <c r="Y63" i="31" s="1"/>
  <c r="K63" i="31"/>
  <c r="M63" i="31" s="1"/>
  <c r="R63" i="31" s="1"/>
  <c r="C64" i="31" s="1"/>
  <c r="K62" i="32"/>
  <c r="M62" i="32" s="1"/>
  <c r="R62" i="32" s="1"/>
  <c r="C63" i="32" s="1"/>
  <c r="X62" i="32"/>
  <c r="Y62" i="32" s="1"/>
  <c r="X62" i="33"/>
  <c r="Y62" i="33" s="1"/>
  <c r="K62" i="33"/>
  <c r="M62" i="33" s="1"/>
  <c r="R62" i="33" s="1"/>
  <c r="C63" i="33" s="1"/>
  <c r="X64" i="31" l="1"/>
  <c r="Y64" i="31" s="1"/>
  <c r="K64" i="31"/>
  <c r="M64" i="31" s="1"/>
  <c r="R64" i="31" s="1"/>
  <c r="C65" i="31" s="1"/>
  <c r="X63" i="33"/>
  <c r="Y63" i="33" s="1"/>
  <c r="K63" i="33"/>
  <c r="M63" i="33" s="1"/>
  <c r="R63" i="33" s="1"/>
  <c r="C64" i="33" s="1"/>
  <c r="K63" i="32"/>
  <c r="M63" i="32" s="1"/>
  <c r="R63" i="32" s="1"/>
  <c r="C64" i="32" s="1"/>
  <c r="X63" i="32"/>
  <c r="Y63" i="32" s="1"/>
  <c r="K64" i="32" l="1"/>
  <c r="M64" i="32" s="1"/>
  <c r="R64" i="32" s="1"/>
  <c r="C65" i="32" s="1"/>
  <c r="X64" i="32"/>
  <c r="Y64" i="32" s="1"/>
  <c r="X65" i="31"/>
  <c r="Y65" i="31" s="1"/>
  <c r="K65" i="31"/>
  <c r="M65" i="31" s="1"/>
  <c r="R65" i="31" s="1"/>
  <c r="C66" i="31" s="1"/>
  <c r="X64" i="33"/>
  <c r="Y64" i="33" s="1"/>
  <c r="K64" i="33"/>
  <c r="M64" i="33" s="1"/>
  <c r="R64" i="33" s="1"/>
  <c r="C65" i="33" s="1"/>
  <c r="X65" i="33" l="1"/>
  <c r="Y65" i="33" s="1"/>
  <c r="K65" i="33"/>
  <c r="M65" i="33" s="1"/>
  <c r="R65" i="33" s="1"/>
  <c r="C66" i="33" s="1"/>
  <c r="K65" i="32"/>
  <c r="M65" i="32" s="1"/>
  <c r="R65" i="32" s="1"/>
  <c r="C66" i="32" s="1"/>
  <c r="X65" i="32"/>
  <c r="Y65" i="32" s="1"/>
  <c r="X66" i="31"/>
  <c r="Y66" i="31" s="1"/>
  <c r="K66" i="31"/>
  <c r="M66" i="31" s="1"/>
  <c r="R66" i="31" s="1"/>
  <c r="C67" i="31" s="1"/>
  <c r="X66" i="33" l="1"/>
  <c r="Y66" i="33" s="1"/>
  <c r="K66" i="33"/>
  <c r="M66" i="33" s="1"/>
  <c r="R66" i="33" s="1"/>
  <c r="C67" i="33" s="1"/>
  <c r="K66" i="32"/>
  <c r="M66" i="32" s="1"/>
  <c r="R66" i="32" s="1"/>
  <c r="C67" i="32" s="1"/>
  <c r="X66" i="32"/>
  <c r="Y66" i="32" s="1"/>
  <c r="X67" i="31"/>
  <c r="Y67" i="31" s="1"/>
  <c r="K67" i="31"/>
  <c r="M67" i="31" s="1"/>
  <c r="R67" i="31" s="1"/>
  <c r="C68" i="31" s="1"/>
  <c r="X68" i="31" l="1"/>
  <c r="Y68" i="31" s="1"/>
  <c r="K68" i="31"/>
  <c r="M68" i="31" s="1"/>
  <c r="R68" i="31" s="1"/>
  <c r="C69" i="31" s="1"/>
  <c r="K67" i="32"/>
  <c r="M67" i="32" s="1"/>
  <c r="R67" i="32" s="1"/>
  <c r="C68" i="32" s="1"/>
  <c r="X67" i="32"/>
  <c r="Y67" i="32" s="1"/>
  <c r="X67" i="33"/>
  <c r="Y67" i="33" s="1"/>
  <c r="K67" i="33"/>
  <c r="M67" i="33" s="1"/>
  <c r="R67" i="33" s="1"/>
  <c r="C68" i="33" s="1"/>
  <c r="X68" i="33" l="1"/>
  <c r="Y68" i="33" s="1"/>
  <c r="K68" i="33"/>
  <c r="M68" i="33" s="1"/>
  <c r="R68" i="33" s="1"/>
  <c r="C69" i="33" s="1"/>
  <c r="X69" i="31"/>
  <c r="Y69" i="31" s="1"/>
  <c r="K69" i="31"/>
  <c r="M69" i="31" s="1"/>
  <c r="R69" i="31" s="1"/>
  <c r="C70" i="31" s="1"/>
  <c r="K68" i="32"/>
  <c r="M68" i="32" s="1"/>
  <c r="R68" i="32" s="1"/>
  <c r="C69" i="32" s="1"/>
  <c r="X68" i="32"/>
  <c r="Y68" i="32" s="1"/>
  <c r="X69" i="33" l="1"/>
  <c r="Y69" i="33" s="1"/>
  <c r="K69" i="33"/>
  <c r="M69" i="33" s="1"/>
  <c r="R69" i="33" s="1"/>
  <c r="C70" i="33" s="1"/>
  <c r="X69" i="32"/>
  <c r="Y69" i="32" s="1"/>
  <c r="K69" i="32"/>
  <c r="M69" i="32" s="1"/>
  <c r="R69" i="32" s="1"/>
  <c r="C70" i="32" s="1"/>
  <c r="X70" i="31"/>
  <c r="Y70" i="31" s="1"/>
  <c r="K70" i="31"/>
  <c r="M70" i="31" s="1"/>
  <c r="R70" i="31" s="1"/>
  <c r="C71" i="31" s="1"/>
  <c r="X70" i="33" l="1"/>
  <c r="Y70" i="33" s="1"/>
  <c r="K70" i="33"/>
  <c r="M70" i="33" s="1"/>
  <c r="R70" i="33" s="1"/>
  <c r="C71" i="33" s="1"/>
  <c r="X71" i="31"/>
  <c r="Y71" i="31" s="1"/>
  <c r="K71" i="31"/>
  <c r="M71" i="31" s="1"/>
  <c r="R71" i="31" s="1"/>
  <c r="C72" i="31" s="1"/>
  <c r="K70" i="32"/>
  <c r="M70" i="32" s="1"/>
  <c r="R70" i="32" s="1"/>
  <c r="C71" i="32" s="1"/>
  <c r="X70" i="32"/>
  <c r="Y70" i="32" s="1"/>
  <c r="X71" i="33" l="1"/>
  <c r="Y71" i="33" s="1"/>
  <c r="K71" i="33"/>
  <c r="M71" i="33" s="1"/>
  <c r="R71" i="33" s="1"/>
  <c r="C72" i="33" s="1"/>
  <c r="K71" i="32"/>
  <c r="M71" i="32" s="1"/>
  <c r="R71" i="32" s="1"/>
  <c r="C72" i="32" s="1"/>
  <c r="X71" i="32"/>
  <c r="Y71" i="32" s="1"/>
  <c r="X72" i="31"/>
  <c r="Y72" i="31" s="1"/>
  <c r="K72" i="31"/>
  <c r="M72" i="31" s="1"/>
  <c r="R72" i="31" s="1"/>
  <c r="C73" i="31" s="1"/>
  <c r="X73" i="31" l="1"/>
  <c r="Y73" i="31" s="1"/>
  <c r="K73" i="31"/>
  <c r="M73" i="31" s="1"/>
  <c r="R73" i="31" s="1"/>
  <c r="C74" i="31" s="1"/>
  <c r="X72" i="33"/>
  <c r="Y72" i="33" s="1"/>
  <c r="K72" i="33"/>
  <c r="M72" i="33" s="1"/>
  <c r="R72" i="33" s="1"/>
  <c r="C73" i="33" s="1"/>
  <c r="K72" i="32"/>
  <c r="M72" i="32" s="1"/>
  <c r="R72" i="32" s="1"/>
  <c r="C73" i="32" s="1"/>
  <c r="X72" i="32"/>
  <c r="Y72" i="32" s="1"/>
  <c r="X74" i="31" l="1"/>
  <c r="Y74" i="31" s="1"/>
  <c r="K74" i="31"/>
  <c r="M74" i="31" s="1"/>
  <c r="R74" i="31" s="1"/>
  <c r="C75" i="31" s="1"/>
  <c r="K73" i="32"/>
  <c r="M73" i="32" s="1"/>
  <c r="R73" i="32" s="1"/>
  <c r="C74" i="32" s="1"/>
  <c r="X73" i="32"/>
  <c r="Y73" i="32" s="1"/>
  <c r="X73" i="33"/>
  <c r="Y73" i="33" s="1"/>
  <c r="K73" i="33"/>
  <c r="M73" i="33" s="1"/>
  <c r="R73" i="33" s="1"/>
  <c r="C74" i="33" s="1"/>
  <c r="X74" i="33" l="1"/>
  <c r="Y74" i="33" s="1"/>
  <c r="K74" i="33"/>
  <c r="M74" i="33" s="1"/>
  <c r="R74" i="33" s="1"/>
  <c r="C75" i="33" s="1"/>
  <c r="X75" i="31"/>
  <c r="Y75" i="31" s="1"/>
  <c r="K75" i="31"/>
  <c r="M75" i="31" s="1"/>
  <c r="R75" i="31" s="1"/>
  <c r="K74" i="32"/>
  <c r="M74" i="32" s="1"/>
  <c r="R74" i="32" s="1"/>
  <c r="C75" i="32" s="1"/>
  <c r="X74" i="32"/>
  <c r="Y74" i="32" s="1"/>
  <c r="X75" i="33" l="1"/>
  <c r="Y75" i="33" s="1"/>
  <c r="K75" i="33"/>
  <c r="M75" i="33" s="1"/>
  <c r="R75" i="33" s="1"/>
  <c r="K75" i="32"/>
  <c r="M75" i="32" s="1"/>
  <c r="R75" i="32" s="1"/>
  <c r="X75" i="32"/>
  <c r="Y75" i="32" s="1"/>
  <c r="C76" i="31"/>
  <c r="K76" i="31" s="1"/>
  <c r="M76" i="31" s="1"/>
  <c r="R76" i="31" s="1"/>
  <c r="C77" i="31" s="1"/>
  <c r="K77" i="31" l="1"/>
  <c r="M77" i="31" s="1"/>
  <c r="R77" i="31" s="1"/>
  <c r="X76" i="31"/>
  <c r="Y76" i="31" s="1"/>
  <c r="C76" i="33"/>
  <c r="K76" i="33" s="1"/>
  <c r="M76" i="33" s="1"/>
  <c r="R76" i="33" s="1"/>
  <c r="C77" i="33" s="1"/>
  <c r="C76" i="32"/>
  <c r="K76" i="32" s="1"/>
  <c r="M76" i="32" s="1"/>
  <c r="R76" i="32" s="1"/>
  <c r="C77" i="32" s="1"/>
  <c r="C78" i="31" l="1"/>
  <c r="X77" i="31"/>
  <c r="Y77" i="31" s="1"/>
  <c r="K77" i="33"/>
  <c r="M77" i="33" s="1"/>
  <c r="R77" i="33" s="1"/>
  <c r="K77" i="32"/>
  <c r="M77" i="32" s="1"/>
  <c r="R77" i="32" s="1"/>
  <c r="C78" i="32" s="1"/>
  <c r="X76" i="32"/>
  <c r="Y76" i="32" s="1"/>
  <c r="X76" i="33"/>
  <c r="Y76" i="33" s="1"/>
  <c r="X78" i="31" l="1"/>
  <c r="Y78" i="31" s="1"/>
  <c r="K78" i="31"/>
  <c r="M78" i="31" s="1"/>
  <c r="R78" i="31" s="1"/>
  <c r="C78" i="33"/>
  <c r="X77" i="33"/>
  <c r="Y77" i="33" s="1"/>
  <c r="K78" i="32"/>
  <c r="M78" i="32" s="1"/>
  <c r="R78" i="32" s="1"/>
  <c r="X77" i="32"/>
  <c r="Y77" i="32" s="1"/>
  <c r="C79" i="31" l="1"/>
  <c r="X78" i="33"/>
  <c r="Y78" i="33" s="1"/>
  <c r="K78" i="33"/>
  <c r="M78" i="33" s="1"/>
  <c r="R78" i="33" s="1"/>
  <c r="X78" i="32"/>
  <c r="Y78" i="32" s="1"/>
  <c r="C79" i="32"/>
  <c r="K79" i="31" l="1"/>
  <c r="M79" i="31" s="1"/>
  <c r="R79" i="31" s="1"/>
  <c r="X79" i="31"/>
  <c r="Y79" i="31" s="1"/>
  <c r="C79" i="33"/>
  <c r="K79" i="32"/>
  <c r="M79" i="32" s="1"/>
  <c r="R79" i="32" s="1"/>
  <c r="X79" i="32"/>
  <c r="Y79" i="32" s="1"/>
  <c r="X79" i="33" l="1"/>
  <c r="Y79" i="33" s="1"/>
  <c r="K79" i="33"/>
  <c r="M79" i="33" s="1"/>
  <c r="R79" i="33" s="1"/>
  <c r="C80" i="31"/>
  <c r="C80" i="32"/>
  <c r="C80" i="33" l="1"/>
  <c r="X80" i="31"/>
  <c r="Y80" i="31" s="1"/>
  <c r="K80" i="31"/>
  <c r="M80" i="31" s="1"/>
  <c r="R80" i="31" s="1"/>
  <c r="K80" i="32"/>
  <c r="M80" i="32" s="1"/>
  <c r="R80" i="32" s="1"/>
  <c r="X80" i="32"/>
  <c r="Y80" i="32" s="1"/>
  <c r="C81" i="31" l="1"/>
  <c r="X80" i="33"/>
  <c r="Y80" i="33" s="1"/>
  <c r="K80" i="33"/>
  <c r="M80" i="33" s="1"/>
  <c r="R80" i="33" s="1"/>
  <c r="C81" i="32"/>
  <c r="C81" i="33" l="1"/>
  <c r="X81" i="31"/>
  <c r="Y81" i="31" s="1"/>
  <c r="K81" i="31"/>
  <c r="M81" i="31" s="1"/>
  <c r="R81" i="31" s="1"/>
  <c r="K81" i="32"/>
  <c r="M81" i="32" s="1"/>
  <c r="R81" i="32" s="1"/>
  <c r="X81" i="32"/>
  <c r="Y81" i="32" s="1"/>
  <c r="C82" i="31" l="1"/>
  <c r="X81" i="33"/>
  <c r="Y81" i="33" s="1"/>
  <c r="K81" i="33"/>
  <c r="M81" i="33" s="1"/>
  <c r="R81" i="33" s="1"/>
  <c r="C82" i="32"/>
  <c r="C82" i="33" l="1"/>
  <c r="X82" i="31"/>
  <c r="Y82" i="31" s="1"/>
  <c r="K82" i="31"/>
  <c r="M82" i="31" s="1"/>
  <c r="R82" i="31" s="1"/>
  <c r="C83" i="31" s="1"/>
  <c r="K82" i="32"/>
  <c r="M82" i="32" s="1"/>
  <c r="R82" i="32" s="1"/>
  <c r="C83" i="32" s="1"/>
  <c r="X82" i="32"/>
  <c r="Y82" i="32" s="1"/>
  <c r="X83" i="31" l="1"/>
  <c r="Y83" i="31" s="1"/>
  <c r="K83" i="31"/>
  <c r="M83" i="31" s="1"/>
  <c r="R83" i="31" s="1"/>
  <c r="C84" i="31" s="1"/>
  <c r="X82" i="33"/>
  <c r="Y82" i="33" s="1"/>
  <c r="K82" i="33"/>
  <c r="M82" i="33" s="1"/>
  <c r="R82" i="33" s="1"/>
  <c r="C83" i="33" s="1"/>
  <c r="K83" i="32"/>
  <c r="M83" i="32" s="1"/>
  <c r="R83" i="32" s="1"/>
  <c r="C84" i="32" s="1"/>
  <c r="X83" i="32"/>
  <c r="Y83" i="32" s="1"/>
  <c r="X84" i="31" l="1"/>
  <c r="Y84" i="31" s="1"/>
  <c r="K84" i="31"/>
  <c r="M84" i="31" s="1"/>
  <c r="R84" i="31" s="1"/>
  <c r="C85" i="31" s="1"/>
  <c r="X83" i="33"/>
  <c r="Y83" i="33" s="1"/>
  <c r="K83" i="33"/>
  <c r="M83" i="33" s="1"/>
  <c r="R83" i="33" s="1"/>
  <c r="C84" i="33" s="1"/>
  <c r="K84" i="32"/>
  <c r="M84" i="32" s="1"/>
  <c r="R84" i="32" s="1"/>
  <c r="C85" i="32" s="1"/>
  <c r="X84" i="32"/>
  <c r="Y84" i="32" s="1"/>
  <c r="X84" i="33" l="1"/>
  <c r="Y84" i="33" s="1"/>
  <c r="K84" i="33"/>
  <c r="M84" i="33" s="1"/>
  <c r="R84" i="33" s="1"/>
  <c r="C85" i="33" s="1"/>
  <c r="X85" i="31"/>
  <c r="Y85" i="31" s="1"/>
  <c r="K85" i="31"/>
  <c r="M85" i="31" s="1"/>
  <c r="R85" i="31" s="1"/>
  <c r="C86" i="31" s="1"/>
  <c r="K85" i="32"/>
  <c r="M85" i="32" s="1"/>
  <c r="R85" i="32" s="1"/>
  <c r="C86" i="32" s="1"/>
  <c r="X85" i="32"/>
  <c r="Y85" i="32" s="1"/>
  <c r="X86" i="31" l="1"/>
  <c r="Y86" i="31" s="1"/>
  <c r="K86" i="31"/>
  <c r="M86" i="31" s="1"/>
  <c r="R86" i="31" s="1"/>
  <c r="C87" i="31" s="1"/>
  <c r="X85" i="33"/>
  <c r="Y85" i="33" s="1"/>
  <c r="K85" i="33"/>
  <c r="M85" i="33" s="1"/>
  <c r="R85" i="33" s="1"/>
  <c r="C86" i="33" s="1"/>
  <c r="K86" i="32"/>
  <c r="M86" i="32" s="1"/>
  <c r="R86" i="32" s="1"/>
  <c r="C87" i="32" s="1"/>
  <c r="X86" i="32"/>
  <c r="Y86" i="32" s="1"/>
  <c r="X86" i="33" l="1"/>
  <c r="Y86" i="33" s="1"/>
  <c r="K86" i="33"/>
  <c r="M86" i="33" s="1"/>
  <c r="R86" i="33" s="1"/>
  <c r="C87" i="33" s="1"/>
  <c r="X87" i="31"/>
  <c r="Y87" i="31" s="1"/>
  <c r="K87" i="31"/>
  <c r="M87" i="31" s="1"/>
  <c r="R87" i="31" s="1"/>
  <c r="C88" i="31" s="1"/>
  <c r="K87" i="32"/>
  <c r="M87" i="32" s="1"/>
  <c r="R87" i="32" s="1"/>
  <c r="C88" i="32" s="1"/>
  <c r="X87" i="32"/>
  <c r="Y87" i="32" s="1"/>
  <c r="X87" i="33" l="1"/>
  <c r="Y87" i="33" s="1"/>
  <c r="K87" i="33"/>
  <c r="M87" i="33" s="1"/>
  <c r="R87" i="33" s="1"/>
  <c r="C88" i="33" s="1"/>
  <c r="K88" i="31"/>
  <c r="M88" i="31" s="1"/>
  <c r="R88" i="31" s="1"/>
  <c r="C89" i="31" s="1"/>
  <c r="X88" i="31"/>
  <c r="Y88" i="31" s="1"/>
  <c r="K88" i="32"/>
  <c r="M88" i="32" s="1"/>
  <c r="R88" i="32" s="1"/>
  <c r="C89" i="32" s="1"/>
  <c r="X88" i="32"/>
  <c r="Y88" i="32" s="1"/>
  <c r="X89" i="31" l="1"/>
  <c r="Y89" i="31" s="1"/>
  <c r="K89" i="31"/>
  <c r="M89" i="31" s="1"/>
  <c r="R89" i="31" s="1"/>
  <c r="C90" i="31" s="1"/>
  <c r="X88" i="33"/>
  <c r="Y88" i="33" s="1"/>
  <c r="K88" i="33"/>
  <c r="M88" i="33" s="1"/>
  <c r="R88" i="33" s="1"/>
  <c r="C89" i="33" s="1"/>
  <c r="K89" i="32"/>
  <c r="M89" i="32" s="1"/>
  <c r="R89" i="32" s="1"/>
  <c r="C90" i="32" s="1"/>
  <c r="X89" i="32"/>
  <c r="Y89" i="32" s="1"/>
  <c r="X89" i="33" l="1"/>
  <c r="Y89" i="33" s="1"/>
  <c r="K89" i="33"/>
  <c r="M89" i="33" s="1"/>
  <c r="R89" i="33" s="1"/>
  <c r="C90" i="33" s="1"/>
  <c r="X90" i="31"/>
  <c r="Y90" i="31" s="1"/>
  <c r="K90" i="31"/>
  <c r="M90" i="31" s="1"/>
  <c r="R90" i="31" s="1"/>
  <c r="C91" i="31" s="1"/>
  <c r="X90" i="32"/>
  <c r="Y90" i="32" s="1"/>
  <c r="K90" i="32"/>
  <c r="M90" i="32" s="1"/>
  <c r="R90" i="32" s="1"/>
  <c r="C91" i="32" s="1"/>
  <c r="X90" i="33" l="1"/>
  <c r="Y90" i="33" s="1"/>
  <c r="K90" i="33"/>
  <c r="M90" i="33" s="1"/>
  <c r="R90" i="33" s="1"/>
  <c r="C91" i="33" s="1"/>
  <c r="X91" i="31"/>
  <c r="Y91" i="31" s="1"/>
  <c r="K91" i="31"/>
  <c r="M91" i="31" s="1"/>
  <c r="R91" i="31" s="1"/>
  <c r="C92" i="31" s="1"/>
  <c r="X91" i="32"/>
  <c r="Y91" i="32" s="1"/>
  <c r="K91" i="32"/>
  <c r="M91" i="32" s="1"/>
  <c r="R91" i="32" s="1"/>
  <c r="C92" i="32" s="1"/>
  <c r="X91" i="33" l="1"/>
  <c r="Y91" i="33" s="1"/>
  <c r="K91" i="33"/>
  <c r="M91" i="33" s="1"/>
  <c r="R91" i="33" s="1"/>
  <c r="C92" i="33" s="1"/>
  <c r="X92" i="31"/>
  <c r="Y92" i="31" s="1"/>
  <c r="K92" i="31"/>
  <c r="M92" i="31" s="1"/>
  <c r="R92" i="31" s="1"/>
  <c r="C93" i="31" s="1"/>
  <c r="K92" i="32"/>
  <c r="M92" i="32" s="1"/>
  <c r="R92" i="32" s="1"/>
  <c r="C93" i="32" s="1"/>
  <c r="X92" i="32"/>
  <c r="Y92" i="32" s="1"/>
  <c r="X93" i="31" l="1"/>
  <c r="Y93" i="31" s="1"/>
  <c r="K93" i="31"/>
  <c r="M93" i="31" s="1"/>
  <c r="R93" i="31" s="1"/>
  <c r="C94" i="31" s="1"/>
  <c r="X92" i="33"/>
  <c r="Y92" i="33" s="1"/>
  <c r="K92" i="33"/>
  <c r="M92" i="33" s="1"/>
  <c r="R92" i="33" s="1"/>
  <c r="C93" i="33" s="1"/>
  <c r="K93" i="32"/>
  <c r="M93" i="32" s="1"/>
  <c r="R93" i="32" s="1"/>
  <c r="C94" i="32" s="1"/>
  <c r="X93" i="32"/>
  <c r="Y93" i="32" s="1"/>
  <c r="X94" i="31" l="1"/>
  <c r="Y94" i="31" s="1"/>
  <c r="K94" i="31"/>
  <c r="M94" i="31" s="1"/>
  <c r="R94" i="31" s="1"/>
  <c r="C95" i="31" s="1"/>
  <c r="X93" i="33"/>
  <c r="Y93" i="33" s="1"/>
  <c r="K93" i="33"/>
  <c r="M93" i="33" s="1"/>
  <c r="R93" i="33" s="1"/>
  <c r="C94" i="33" s="1"/>
  <c r="K94" i="32"/>
  <c r="M94" i="32" s="1"/>
  <c r="R94" i="32" s="1"/>
  <c r="C95" i="32" s="1"/>
  <c r="X94" i="32"/>
  <c r="Y94" i="32" s="1"/>
  <c r="X95" i="31" l="1"/>
  <c r="Y95" i="31" s="1"/>
  <c r="K95" i="31"/>
  <c r="M95" i="31" s="1"/>
  <c r="R95" i="31" s="1"/>
  <c r="C96" i="31" s="1"/>
  <c r="X94" i="33"/>
  <c r="Y94" i="33" s="1"/>
  <c r="K94" i="33"/>
  <c r="M94" i="33" s="1"/>
  <c r="R94" i="33" s="1"/>
  <c r="C95" i="33" s="1"/>
  <c r="K95" i="32"/>
  <c r="M95" i="32" s="1"/>
  <c r="R95" i="32" s="1"/>
  <c r="C96" i="32" s="1"/>
  <c r="X95" i="32"/>
  <c r="Y95" i="32" s="1"/>
  <c r="X95" i="33" l="1"/>
  <c r="Y95" i="33" s="1"/>
  <c r="K95" i="33"/>
  <c r="M95" i="33" s="1"/>
  <c r="R95" i="33" s="1"/>
  <c r="C96" i="33" s="1"/>
  <c r="X96" i="31"/>
  <c r="Y96" i="31" s="1"/>
  <c r="K96" i="31"/>
  <c r="M96" i="31" s="1"/>
  <c r="R96" i="31" s="1"/>
  <c r="C97" i="31" s="1"/>
  <c r="K96" i="32"/>
  <c r="M96" i="32" s="1"/>
  <c r="R96" i="32" s="1"/>
  <c r="C97" i="32" s="1"/>
  <c r="X96" i="32"/>
  <c r="Y96" i="32" s="1"/>
  <c r="X96" i="33" l="1"/>
  <c r="Y96" i="33" s="1"/>
  <c r="K96" i="33"/>
  <c r="M96" i="33" s="1"/>
  <c r="R96" i="33" s="1"/>
  <c r="C97" i="33" s="1"/>
  <c r="X97" i="31"/>
  <c r="Y97" i="31" s="1"/>
  <c r="K97" i="31"/>
  <c r="M97" i="31" s="1"/>
  <c r="R97" i="31" s="1"/>
  <c r="C98" i="31" s="1"/>
  <c r="X97" i="32"/>
  <c r="Y97" i="32" s="1"/>
  <c r="K97" i="32"/>
  <c r="M97" i="32" s="1"/>
  <c r="R97" i="32" s="1"/>
  <c r="C98" i="32" s="1"/>
  <c r="X98" i="31" l="1"/>
  <c r="Y98" i="31" s="1"/>
  <c r="K98" i="31"/>
  <c r="M98" i="31" s="1"/>
  <c r="R98" i="31" s="1"/>
  <c r="C99" i="31" s="1"/>
  <c r="K97" i="33"/>
  <c r="M97" i="33" s="1"/>
  <c r="R97" i="33" s="1"/>
  <c r="C98" i="33" s="1"/>
  <c r="X97" i="33"/>
  <c r="Y97" i="33" s="1"/>
  <c r="K98" i="32"/>
  <c r="M98" i="32" s="1"/>
  <c r="R98" i="32" s="1"/>
  <c r="C99" i="32" s="1"/>
  <c r="X98" i="32"/>
  <c r="Y98" i="32" s="1"/>
  <c r="X98" i="33" l="1"/>
  <c r="Y98" i="33" s="1"/>
  <c r="K98" i="33"/>
  <c r="M98" i="33" s="1"/>
  <c r="R98" i="33" s="1"/>
  <c r="C99" i="33" s="1"/>
  <c r="X99" i="31"/>
  <c r="Y99" i="31" s="1"/>
  <c r="K99" i="31"/>
  <c r="M99" i="31" s="1"/>
  <c r="R99" i="31" s="1"/>
  <c r="K99" i="32"/>
  <c r="M99" i="32" s="1"/>
  <c r="R99" i="32" s="1"/>
  <c r="C100" i="32" s="1"/>
  <c r="X99" i="32"/>
  <c r="Y99" i="32" s="1"/>
  <c r="C100" i="31" l="1"/>
  <c r="D4" i="31"/>
  <c r="P2" i="31" s="1"/>
  <c r="G5" i="31"/>
  <c r="E5" i="31"/>
  <c r="C5" i="31"/>
  <c r="K99" i="33"/>
  <c r="M99" i="33" s="1"/>
  <c r="R99" i="33" s="1"/>
  <c r="X99" i="33"/>
  <c r="Y99" i="33" s="1"/>
  <c r="K100" i="32"/>
  <c r="M100" i="32" s="1"/>
  <c r="R100" i="32" s="1"/>
  <c r="C101" i="32" s="1"/>
  <c r="X100" i="32"/>
  <c r="Y100" i="32" s="1"/>
  <c r="I5" i="31" l="1"/>
  <c r="C100" i="33"/>
  <c r="E5" i="33"/>
  <c r="D4" i="33"/>
  <c r="P2" i="33" s="1"/>
  <c r="G5" i="33"/>
  <c r="C5" i="33"/>
  <c r="X100" i="31"/>
  <c r="Y100" i="31" s="1"/>
  <c r="P4" i="31" s="1"/>
  <c r="L4" i="31"/>
  <c r="K101" i="32"/>
  <c r="M101" i="32" s="1"/>
  <c r="R101" i="32" s="1"/>
  <c r="X101" i="32"/>
  <c r="Y101" i="32" s="1"/>
  <c r="I5" i="33" l="1"/>
  <c r="X100" i="33"/>
  <c r="Y100" i="33" s="1"/>
  <c r="P4" i="33" s="1"/>
  <c r="L4" i="33"/>
  <c r="C102" i="32"/>
  <c r="K102" i="32" s="1"/>
  <c r="M102" i="32" s="1"/>
  <c r="R102" i="32" s="1"/>
  <c r="C103" i="32" s="1"/>
  <c r="K103" i="32" l="1"/>
  <c r="M103" i="32" s="1"/>
  <c r="R103" i="32" s="1"/>
  <c r="X102" i="32"/>
  <c r="Y102" i="32" s="1"/>
  <c r="C104" i="32" l="1"/>
  <c r="D4" i="32"/>
  <c r="P2" i="32" s="1"/>
  <c r="G5" i="32"/>
  <c r="X103" i="32"/>
  <c r="Y103" i="32" s="1"/>
  <c r="C5" i="32"/>
  <c r="I5" i="32" s="1"/>
  <c r="E5" i="32"/>
  <c r="X104" i="32" l="1"/>
  <c r="Y104" i="32" s="1"/>
  <c r="P4" i="32" s="1"/>
  <c r="L4" i="32"/>
</calcChain>
</file>

<file path=xl/sharedStrings.xml><?xml version="1.0" encoding="utf-8"?>
<sst xmlns="http://schemas.openxmlformats.org/spreadsheetml/2006/main" count="573" uniqueCount="71">
  <si>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</si>
  <si>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</si>
  <si>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</si>
  <si>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</si>
  <si>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</si>
  <si>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4"/>
  </si>
  <si>
    <t>時間足</t>
    <rPh sb="0" eb="2">
      <t>ジカン</t>
    </rPh>
    <rPh sb="2" eb="3">
      <t>アシ</t>
    </rPh>
    <phoneticPr fontId="4"/>
  </si>
  <si>
    <t>当初資金</t>
    <rPh sb="0" eb="2">
      <t>トウショ</t>
    </rPh>
    <rPh sb="2" eb="4">
      <t>シキン</t>
    </rPh>
    <phoneticPr fontId="4"/>
  </si>
  <si>
    <t>最終資金</t>
    <rPh sb="0" eb="2">
      <t>サイシュウ</t>
    </rPh>
    <rPh sb="2" eb="4">
      <t>シキン</t>
    </rPh>
    <phoneticPr fontId="4"/>
  </si>
  <si>
    <t>エントリー理由</t>
    <rPh sb="5" eb="7">
      <t>リユウ</t>
    </rPh>
    <phoneticPr fontId="4"/>
  </si>
  <si>
    <t>決済理由</t>
    <rPh sb="0" eb="2">
      <t>ケッサイ</t>
    </rPh>
    <rPh sb="2" eb="4">
      <t>リユウ</t>
    </rPh>
    <phoneticPr fontId="4"/>
  </si>
  <si>
    <t>損益金額</t>
    <rPh sb="0" eb="2">
      <t>ソンエキ</t>
    </rPh>
    <rPh sb="2" eb="4">
      <t>キンガク</t>
    </rPh>
    <phoneticPr fontId="4"/>
  </si>
  <si>
    <t>損益pips</t>
    <rPh sb="0" eb="2">
      <t>ソンエキ</t>
    </rPh>
    <phoneticPr fontId="4"/>
  </si>
  <si>
    <t>最大ドローアップ</t>
    <rPh sb="0" eb="2">
      <t>サイダイ</t>
    </rPh>
    <phoneticPr fontId="4"/>
  </si>
  <si>
    <t>最大ドローダウン</t>
    <rPh sb="0" eb="2">
      <t>サイダイ</t>
    </rPh>
    <phoneticPr fontId="4"/>
  </si>
  <si>
    <t>勝数</t>
    <rPh sb="0" eb="1">
      <t>カ</t>
    </rPh>
    <rPh sb="1" eb="2">
      <t>カズ</t>
    </rPh>
    <phoneticPr fontId="4"/>
  </si>
  <si>
    <t>負数</t>
    <rPh sb="0" eb="1">
      <t>マ</t>
    </rPh>
    <rPh sb="1" eb="2">
      <t>カズ</t>
    </rPh>
    <phoneticPr fontId="4"/>
  </si>
  <si>
    <t>引分</t>
    <rPh sb="0" eb="1">
      <t>ヒ</t>
    </rPh>
    <rPh sb="1" eb="2">
      <t>ワ</t>
    </rPh>
    <phoneticPr fontId="4"/>
  </si>
  <si>
    <t>勝率</t>
    <rPh sb="0" eb="2">
      <t>ショウリツ</t>
    </rPh>
    <phoneticPr fontId="4"/>
  </si>
  <si>
    <t>最大連勝</t>
    <rPh sb="0" eb="2">
      <t>サイダイ</t>
    </rPh>
    <rPh sb="2" eb="4">
      <t>レンショウ</t>
    </rPh>
    <phoneticPr fontId="4"/>
  </si>
  <si>
    <t>最大連敗</t>
    <rPh sb="0" eb="2">
      <t>サイダイ</t>
    </rPh>
    <rPh sb="2" eb="4">
      <t>レンパイ</t>
    </rPh>
    <phoneticPr fontId="4"/>
  </si>
  <si>
    <t>No.</t>
    <phoneticPr fontId="4"/>
  </si>
  <si>
    <t>資金</t>
    <rPh sb="0" eb="2">
      <t>シキン</t>
    </rPh>
    <phoneticPr fontId="4"/>
  </si>
  <si>
    <t>エントリー</t>
    <phoneticPr fontId="4"/>
  </si>
  <si>
    <t>リスク（3%）</t>
    <phoneticPr fontId="4"/>
  </si>
  <si>
    <t>ロット</t>
    <phoneticPr fontId="4"/>
  </si>
  <si>
    <t>決済</t>
    <rPh sb="0" eb="2">
      <t>ケッサイ</t>
    </rPh>
    <phoneticPr fontId="4"/>
  </si>
  <si>
    <t>損益</t>
    <rPh sb="0" eb="2">
      <t>ソンエキ</t>
    </rPh>
    <phoneticPr fontId="4"/>
  </si>
  <si>
    <t>西暦</t>
    <rPh sb="0" eb="2">
      <t>セイレキ</t>
    </rPh>
    <phoneticPr fontId="4"/>
  </si>
  <si>
    <t>日付</t>
    <rPh sb="0" eb="2">
      <t>ヒヅケ</t>
    </rPh>
    <phoneticPr fontId="4"/>
  </si>
  <si>
    <t>売買</t>
    <rPh sb="0" eb="2">
      <t>バイバイ</t>
    </rPh>
    <phoneticPr fontId="4"/>
  </si>
  <si>
    <t>レート</t>
    <phoneticPr fontId="4"/>
  </si>
  <si>
    <t>pips</t>
    <phoneticPr fontId="4"/>
  </si>
  <si>
    <t>損失上限</t>
    <rPh sb="0" eb="2">
      <t>ソンシツ</t>
    </rPh>
    <rPh sb="2" eb="4">
      <t>ジョウゲン</t>
    </rPh>
    <phoneticPr fontId="4"/>
  </si>
  <si>
    <t>金額</t>
    <rPh sb="0" eb="2">
      <t>キンガク</t>
    </rPh>
    <phoneticPr fontId="4"/>
  </si>
  <si>
    <t>・トレーリングストップ（ダウ理論）</t>
    <rPh sb="14" eb="16">
      <t>リロン</t>
    </rPh>
    <phoneticPr fontId="4"/>
  </si>
  <si>
    <t>日足</t>
    <rPh sb="0" eb="2">
      <t>ヒアシ</t>
    </rPh>
    <phoneticPr fontId="4"/>
  </si>
  <si>
    <t>売</t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</si>
  <si>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4"/>
  </si>
  <si>
    <t>検証終了通貨</t>
    <rPh sb="0" eb="2">
      <t>ケンショウ</t>
    </rPh>
    <rPh sb="2" eb="4">
      <t>シュウリョウ</t>
    </rPh>
    <rPh sb="4" eb="6">
      <t>ツウカ</t>
    </rPh>
    <phoneticPr fontId="3"/>
  </si>
  <si>
    <t>通貨ペア</t>
    <rPh sb="0" eb="2">
      <t>ツウカ</t>
    </rPh>
    <phoneticPr fontId="3"/>
  </si>
  <si>
    <t>終了日</t>
    <rPh sb="0" eb="3">
      <t>シュウリョウビ</t>
    </rPh>
    <phoneticPr fontId="3"/>
  </si>
  <si>
    <t>ルール</t>
    <phoneticPr fontId="3"/>
  </si>
  <si>
    <t>PB</t>
    <phoneticPr fontId="3"/>
  </si>
  <si>
    <t>日足</t>
    <rPh sb="0" eb="2">
      <t>ヒアシ</t>
    </rPh>
    <phoneticPr fontId="3"/>
  </si>
  <si>
    <t>4Ｈ足</t>
    <rPh sb="2" eb="3">
      <t>アシ</t>
    </rPh>
    <phoneticPr fontId="3"/>
  </si>
  <si>
    <t>１Ｈ足</t>
    <rPh sb="2" eb="3">
      <t>アシ</t>
    </rPh>
    <phoneticPr fontId="3"/>
  </si>
  <si>
    <t>GBP/USD</t>
    <phoneticPr fontId="3"/>
  </si>
  <si>
    <t>取引通貨単位</t>
    <rPh sb="0" eb="2">
      <t>トリヒキ</t>
    </rPh>
    <rPh sb="2" eb="4">
      <t>ツウカ</t>
    </rPh>
    <rPh sb="4" eb="6">
      <t>タンイ</t>
    </rPh>
    <phoneticPr fontId="3"/>
  </si>
  <si>
    <t>通貨平均価格</t>
    <rPh sb="0" eb="2">
      <t>ツウカ</t>
    </rPh>
    <rPh sb="2" eb="4">
      <t>ヘイキン</t>
    </rPh>
    <rPh sb="4" eb="6">
      <t>カカク</t>
    </rPh>
    <phoneticPr fontId="3"/>
  </si>
  <si>
    <t>USD</t>
    <phoneticPr fontId="3"/>
  </si>
  <si>
    <t>EUR</t>
    <phoneticPr fontId="3"/>
  </si>
  <si>
    <t>GBP</t>
    <phoneticPr fontId="3"/>
  </si>
  <si>
    <t>CHF</t>
    <phoneticPr fontId="3"/>
  </si>
  <si>
    <t>NZD</t>
    <phoneticPr fontId="3"/>
  </si>
  <si>
    <t>CAD</t>
    <phoneticPr fontId="3"/>
  </si>
  <si>
    <t>AUD</t>
    <phoneticPr fontId="3"/>
  </si>
  <si>
    <t>JPY</t>
    <phoneticPr fontId="3"/>
  </si>
  <si>
    <t>ドローダウン％</t>
    <phoneticPr fontId="3"/>
  </si>
  <si>
    <t>最大ドローダウン%</t>
    <rPh sb="0" eb="2">
      <t>サイダイ</t>
    </rPh>
    <phoneticPr fontId="4"/>
  </si>
  <si>
    <t>最大ドローアップ金額</t>
    <rPh sb="0" eb="2">
      <t>サイダイ</t>
    </rPh>
    <rPh sb="8" eb="10">
      <t>キンガク</t>
    </rPh>
    <phoneticPr fontId="4"/>
  </si>
  <si>
    <t>・フィボナッチターゲット1.5で決済</t>
    <rPh sb="16" eb="18">
      <t>ケッサイ</t>
    </rPh>
    <phoneticPr fontId="4"/>
  </si>
  <si>
    <t>・フィボナッチターゲット1.27で決済</t>
    <rPh sb="17" eb="19">
      <t>ケッサイ</t>
    </rPh>
    <phoneticPr fontId="4"/>
  </si>
  <si>
    <t>・フィボナッチターゲット2.0で決済</t>
    <rPh sb="16" eb="18">
      <t>ケッサイ</t>
    </rPh>
    <phoneticPr fontId="4"/>
  </si>
  <si>
    <t>USD/JPY</t>
    <phoneticPr fontId="3"/>
  </si>
  <si>
    <t>1時間足</t>
    <rPh sb="1" eb="3">
      <t>ジカン</t>
    </rPh>
    <rPh sb="3" eb="4">
      <t>アシ</t>
    </rPh>
    <phoneticPr fontId="4"/>
  </si>
  <si>
    <t>GBPUSD</t>
    <phoneticPr fontId="3"/>
  </si>
  <si>
    <t>引き続き、GBP/USDの4時間足（マイルール追加版）で検証を進めていきます。</t>
    <rPh sb="0" eb="1">
      <t>ヒ</t>
    </rPh>
    <rPh sb="2" eb="3">
      <t>ツヅ</t>
    </rPh>
    <rPh sb="14" eb="16">
      <t>ジカン</t>
    </rPh>
    <rPh sb="16" eb="17">
      <t>アシ</t>
    </rPh>
    <rPh sb="23" eb="25">
      <t>ツイカ</t>
    </rPh>
    <rPh sb="25" eb="26">
      <t>バン</t>
    </rPh>
    <rPh sb="28" eb="30">
      <t>ケンショウ</t>
    </rPh>
    <rPh sb="31" eb="32">
      <t>スス</t>
    </rPh>
    <phoneticPr fontId="3"/>
  </si>
  <si>
    <r>
      <t xml:space="preserve">10MA・20MAの両方の上側にキャンドルがあれば買い方向、下側なら売り方向。MAに触れてPB出現でエントリー待ち、PB高値or安値ブレイクでエントリー。
</t>
    </r>
    <r>
      <rPr>
        <sz val="8"/>
        <color rgb="FFFF0000"/>
        <rFont val="ＭＳ Ｐゴシック"/>
        <family val="3"/>
        <charset val="128"/>
      </rPr>
      <t>①10・20MAの両方又は片方が横向きになっており、かつMAの距離が近い・交差している場合、エントリーを見送る。
②PB前のローソク足の並びで、終値の切上げ・切下げが継続しない場合、エントリーを見送る。
③①と重複するかもしれませんが、顕著なレンジではエントリーを見送る。</t>
    </r>
    <rPh sb="87" eb="89">
      <t>リョウホウ</t>
    </rPh>
    <rPh sb="89" eb="90">
      <t>マタ</t>
    </rPh>
    <rPh sb="91" eb="93">
      <t>カタホウ</t>
    </rPh>
    <rPh sb="94" eb="96">
      <t>ヨコム</t>
    </rPh>
    <rPh sb="109" eb="111">
      <t>キョリ</t>
    </rPh>
    <rPh sb="112" eb="113">
      <t>チカ</t>
    </rPh>
    <rPh sb="115" eb="117">
      <t>コウサ</t>
    </rPh>
    <rPh sb="121" eb="123">
      <t>バアイ</t>
    </rPh>
    <rPh sb="130" eb="132">
      <t>ミオク</t>
    </rPh>
    <rPh sb="138" eb="139">
      <t>マエ</t>
    </rPh>
    <rPh sb="144" eb="145">
      <t>アシ</t>
    </rPh>
    <rPh sb="146" eb="147">
      <t>ナラ</t>
    </rPh>
    <rPh sb="150" eb="152">
      <t>オワリネ</t>
    </rPh>
    <rPh sb="153" eb="155">
      <t>キリア</t>
    </rPh>
    <rPh sb="157" eb="159">
      <t>キリサ</t>
    </rPh>
    <rPh sb="161" eb="163">
      <t>ケイゾク</t>
    </rPh>
    <rPh sb="166" eb="168">
      <t>バアイ</t>
    </rPh>
    <rPh sb="175" eb="177">
      <t>ミオク</t>
    </rPh>
    <rPh sb="183" eb="185">
      <t>ジュウフク</t>
    </rPh>
    <rPh sb="196" eb="198">
      <t>ケンチョ</t>
    </rPh>
    <rPh sb="210" eb="212">
      <t>ミオク</t>
    </rPh>
    <phoneticPr fontId="4"/>
  </si>
  <si>
    <t>今回の検証から、下記のマイルールを追加しました
①10・20MAの両方又は片方が横向きになっており、かつMAの距離が近い・交差している場合、エントリーを見送る（写真①）
②PB前のローソク足の並びで、終値の切上げ・切下げが継続していない場合、エントリーを見送る（写真①）
③①と重複するかもしれませんが、顕著なレンジではエントリーを見送る。（写真②）
気づきとしましては、ドル円の時に比べてGBP/USDはPBの出現頻度が少ないように感じました。
ドルストレートならではのチャートの癖みたいなのがあるのか？？　今後注目してみます・・・。</t>
  </si>
  <si>
    <t>マイルールを追加したせいか、1カ月に0～1回のエントリーだった月がチラホラありました。
そうなってくると、監視する通貨を増やしてカバーするのか、PB以外の手法も取り入れていくのか・・・
このままでは利益の積み重ねは難しいのかなと感じました。
それと、最大10連敗はかなりのダメージで、リアル時に精神崩壊してしまわないか心配です・・・（汗）
あとはフィボ-2.0までの到達が苦しく、-1.5から引き返す場面も多かったので、
GBP/USDの1時間足に関しては、-1.5までの利確で留める方が良いのかなと思いました。</t>
    <rPh sb="6" eb="8">
      <t>ツイカ</t>
    </rPh>
    <rPh sb="16" eb="17">
      <t>ゲツ</t>
    </rPh>
    <rPh sb="21" eb="22">
      <t>カイ</t>
    </rPh>
    <rPh sb="31" eb="32">
      <t>ツキ</t>
    </rPh>
    <rPh sb="53" eb="55">
      <t>カンシ</t>
    </rPh>
    <rPh sb="57" eb="59">
      <t>ツウカ</t>
    </rPh>
    <rPh sb="60" eb="61">
      <t>フ</t>
    </rPh>
    <rPh sb="74" eb="76">
      <t>イガイ</t>
    </rPh>
    <rPh sb="77" eb="79">
      <t>シュホウ</t>
    </rPh>
    <rPh sb="80" eb="81">
      <t>ト</t>
    </rPh>
    <rPh sb="82" eb="83">
      <t>イ</t>
    </rPh>
    <rPh sb="99" eb="101">
      <t>リエキ</t>
    </rPh>
    <rPh sb="102" eb="103">
      <t>ツ</t>
    </rPh>
    <rPh sb="104" eb="105">
      <t>カサ</t>
    </rPh>
    <rPh sb="107" eb="108">
      <t>ムズカ</t>
    </rPh>
    <rPh sb="114" eb="115">
      <t>カン</t>
    </rPh>
    <rPh sb="125" eb="127">
      <t>サイダイ</t>
    </rPh>
    <rPh sb="129" eb="131">
      <t>レンパイ</t>
    </rPh>
    <rPh sb="145" eb="146">
      <t>ジ</t>
    </rPh>
    <rPh sb="149" eb="151">
      <t>ホウカイ</t>
    </rPh>
    <rPh sb="159" eb="161">
      <t>シンパイ</t>
    </rPh>
    <rPh sb="167" eb="168">
      <t>アセ</t>
    </rPh>
    <rPh sb="184" eb="186">
      <t>トウタツ</t>
    </rPh>
    <rPh sb="187" eb="188">
      <t>クル</t>
    </rPh>
    <rPh sb="197" eb="198">
      <t>ヒ</t>
    </rPh>
    <rPh sb="199" eb="200">
      <t>カエ</t>
    </rPh>
    <rPh sb="201" eb="203">
      <t>バメン</t>
    </rPh>
    <rPh sb="204" eb="205">
      <t>オオ</t>
    </rPh>
    <rPh sb="221" eb="223">
      <t>ジカン</t>
    </rPh>
    <rPh sb="223" eb="224">
      <t>アシ</t>
    </rPh>
    <rPh sb="225" eb="226">
      <t>カン</t>
    </rPh>
    <rPh sb="237" eb="239">
      <t>リカク</t>
    </rPh>
    <rPh sb="240" eb="241">
      <t>トド</t>
    </rPh>
    <rPh sb="243" eb="244">
      <t>ホウ</t>
    </rPh>
    <rPh sb="245" eb="246">
      <t>ヨ</t>
    </rPh>
    <rPh sb="251" eb="252">
      <t>オモ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</si>
</sst>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8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</cellStyleXfs>
  <cellXfs count="10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shrinkToFit="1"/>
    </xf>
    <xf numFmtId="0" fontId="9" fillId="3" borderId="1" xfId="0" applyFont="1" applyFill="1" applyBorder="1" applyAlignment="1">
      <alignment horizontal="center" vertical="center" shrinkToFit="1"/>
    </xf>
    <xf numFmtId="176" fontId="10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10" fillId="0" borderId="1" xfId="0" applyNumberFormat="1" applyFont="1" applyBorder="1" applyAlignment="1">
      <alignment horizontal="center" vertical="center"/>
    </xf>
    <xf numFmtId="0" fontId="9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9" fillId="4" borderId="6" xfId="0" applyFont="1" applyFill="1" applyBorder="1">
      <alignment vertical="center"/>
    </xf>
    <xf numFmtId="0" fontId="9" fillId="5" borderId="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 shrinkToFit="1"/>
    </xf>
    <xf numFmtId="0" fontId="9" fillId="8" borderId="1" xfId="0" applyFont="1" applyFill="1" applyBorder="1" applyAlignment="1">
      <alignment horizontal="center" vertical="center" shrinkToFit="1"/>
    </xf>
    <xf numFmtId="0" fontId="9" fillId="9" borderId="6" xfId="0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 shrinkToFit="1"/>
    </xf>
    <xf numFmtId="0" fontId="9" fillId="9" borderId="10" xfId="0" applyFont="1" applyFill="1" applyBorder="1" applyAlignment="1">
      <alignment horizontal="center" vertical="center" shrinkToFit="1"/>
    </xf>
    <xf numFmtId="0" fontId="9" fillId="9" borderId="11" xfId="0" applyFont="1" applyFill="1" applyBorder="1" applyAlignment="1">
      <alignment horizontal="center" vertical="center" shrinkToFit="1"/>
    </xf>
    <xf numFmtId="0" fontId="9" fillId="5" borderId="10" xfId="0" applyFont="1" applyFill="1" applyBorder="1" applyAlignment="1">
      <alignment horizontal="center" vertical="center" shrinkToFit="1"/>
    </xf>
    <xf numFmtId="0" fontId="9" fillId="5" borderId="3" xfId="0" applyFont="1" applyFill="1" applyBorder="1" applyAlignment="1">
      <alignment horizontal="center" vertical="center" shrinkToFit="1"/>
    </xf>
    <xf numFmtId="0" fontId="9" fillId="5" borderId="2" xfId="0" applyFont="1" applyFill="1" applyBorder="1" applyAlignment="1">
      <alignment horizontal="center" vertical="center" shrinkToFit="1"/>
    </xf>
    <xf numFmtId="0" fontId="9" fillId="2" borderId="10" xfId="0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 vertical="center" shrinkToFit="1"/>
    </xf>
    <xf numFmtId="0" fontId="9" fillId="10" borderId="1" xfId="0" applyFont="1" applyFill="1" applyBorder="1" applyAlignment="1">
      <alignment horizontal="center" vertical="center" shrinkToFit="1"/>
    </xf>
    <xf numFmtId="0" fontId="9" fillId="3" borderId="10" xfId="0" applyFont="1" applyFill="1" applyBorder="1" applyAlignment="1">
      <alignment horizontal="center" vertical="center" shrinkToFit="1"/>
    </xf>
    <xf numFmtId="0" fontId="9" fillId="3" borderId="3" xfId="0" applyFont="1" applyFill="1" applyBorder="1" applyAlignment="1">
      <alignment horizontal="center" vertical="center" shrinkToFit="1"/>
    </xf>
    <xf numFmtId="0" fontId="9" fillId="3" borderId="2" xfId="0" applyFont="1" applyFill="1" applyBorder="1" applyAlignment="1">
      <alignment horizontal="center" vertical="center" shrinkToFit="1"/>
    </xf>
    <xf numFmtId="0" fontId="9" fillId="11" borderId="1" xfId="0" applyFont="1" applyFill="1" applyBorder="1" applyAlignment="1">
      <alignment horizontal="center" vertical="center" shrinkToFit="1"/>
    </xf>
    <xf numFmtId="0" fontId="9" fillId="5" borderId="7" xfId="0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180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181" fontId="10" fillId="0" borderId="1" xfId="0" applyNumberFormat="1" applyFont="1" applyBorder="1" applyAlignment="1">
      <alignment horizontal="center" vertical="center"/>
    </xf>
    <xf numFmtId="180" fontId="10" fillId="0" borderId="7" xfId="0" applyNumberFormat="1" applyFont="1" applyBorder="1" applyAlignment="1">
      <alignment horizontal="center" vertical="center"/>
    </xf>
    <xf numFmtId="180" fontId="10" fillId="0" borderId="2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6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  <cellStyle name="標準 4" xfId="4" xr:uid="{00000000-0005-0000-0000-000004000000}"/>
    <cellStyle name="標準 5" xfId="5" xr:uid="{EA0E99FE-4FB0-4C47-B860-5A887E6D03A0}"/>
  </cellStyles>
  <dxfs count="3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512076</xdr:colOff>
      <xdr:row>44</xdr:row>
      <xdr:rowOff>160971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CC5B6B3-3E6B-4F39-BDF1-8F603F75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600"/>
          <a:ext cx="18190476" cy="7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29</xdr:col>
      <xdr:colOff>388266</xdr:colOff>
      <xdr:row>92</xdr:row>
      <xdr:rowOff>160971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716B60A-1043-4CA3-8697-B41133B8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90000"/>
          <a:ext cx="18066666" cy="7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29</xdr:col>
      <xdr:colOff>435886</xdr:colOff>
      <xdr:row>140</xdr:row>
      <xdr:rowOff>122876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B7F7A17-C4CE-4C97-AEF5-4DD91F93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424400"/>
          <a:ext cx="18114286" cy="7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76200</xdr:rowOff>
    </xdr:from>
    <xdr:to>
      <xdr:col>29</xdr:col>
      <xdr:colOff>388266</xdr:colOff>
      <xdr:row>187</xdr:row>
      <xdr:rowOff>21276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1AD972B-6D39-4983-9E35-58F22583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679400"/>
          <a:ext cx="18066666" cy="7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29</xdr:col>
      <xdr:colOff>388266</xdr:colOff>
      <xdr:row>233</xdr:row>
      <xdr:rowOff>113352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5B9034F-080D-4D4D-96F0-F411199D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959800"/>
          <a:ext cx="18066666" cy="7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29</xdr:col>
      <xdr:colOff>464457</xdr:colOff>
      <xdr:row>280</xdr:row>
      <xdr:rowOff>21267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0BF830F-7ED7-46F8-A83D-1543616A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138600"/>
          <a:ext cx="18142857" cy="7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29</xdr:col>
      <xdr:colOff>464457</xdr:colOff>
      <xdr:row>327</xdr:row>
      <xdr:rowOff>21267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B50F1F8-3EB5-461B-8EFC-F3D71075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0495200"/>
          <a:ext cx="18142857" cy="7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29</xdr:col>
      <xdr:colOff>512076</xdr:colOff>
      <xdr:row>374</xdr:row>
      <xdr:rowOff>103828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A8BEEE4-E1B7-4006-BC97-8DF18BC6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9029600"/>
          <a:ext cx="18190476" cy="7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50800</xdr:rowOff>
    </xdr:from>
    <xdr:to>
      <xdr:col>29</xdr:col>
      <xdr:colOff>502552</xdr:colOff>
      <xdr:row>422</xdr:row>
      <xdr:rowOff>91114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84B0404-9168-4088-9D62-597C1F1F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7437000"/>
          <a:ext cx="18180952" cy="7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29</xdr:col>
      <xdr:colOff>407314</xdr:colOff>
      <xdr:row>470</xdr:row>
      <xdr:rowOff>49838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F5E7E2A-C4D6-45A9-97F8-FE57DEEA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5920600"/>
          <a:ext cx="18085714" cy="7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29</xdr:col>
      <xdr:colOff>321600</xdr:colOff>
      <xdr:row>519</xdr:row>
      <xdr:rowOff>160971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4938B9F-6E9E-4F04-9A5C-64DB39C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810600"/>
          <a:ext cx="18000000" cy="7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29</xdr:col>
      <xdr:colOff>407314</xdr:colOff>
      <xdr:row>568</xdr:row>
      <xdr:rowOff>160971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A1B9D7A-A32A-49AB-B833-85E467711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3522800"/>
          <a:ext cx="18085714" cy="7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29</xdr:col>
      <xdr:colOff>502552</xdr:colOff>
      <xdr:row>618</xdr:row>
      <xdr:rowOff>164145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786CF86-001B-4C44-910D-5D41EC30E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2412800"/>
          <a:ext cx="18180952" cy="76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29</xdr:col>
      <xdr:colOff>340647</xdr:colOff>
      <xdr:row>668</xdr:row>
      <xdr:rowOff>94305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5482A95-5012-4CCA-B522-6FE5838E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1302800"/>
          <a:ext cx="18019047" cy="7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29</xdr:col>
      <xdr:colOff>407314</xdr:colOff>
      <xdr:row>717</xdr:row>
      <xdr:rowOff>160971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5E066E7-371B-403F-9CA3-FD1931D3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0015000"/>
          <a:ext cx="18085714" cy="7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29</xdr:col>
      <xdr:colOff>512076</xdr:colOff>
      <xdr:row>767</xdr:row>
      <xdr:rowOff>49838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93DEF96-6A78-469C-B7BF-C09D01E20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8727200"/>
          <a:ext cx="18190476" cy="7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29</xdr:col>
      <xdr:colOff>531124</xdr:colOff>
      <xdr:row>816</xdr:row>
      <xdr:rowOff>2219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C3AF838-34DC-458F-924A-6504657A6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37439400"/>
          <a:ext cx="18209524" cy="7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0</xdr:rowOff>
    </xdr:from>
    <xdr:to>
      <xdr:col>29</xdr:col>
      <xdr:colOff>435886</xdr:colOff>
      <xdr:row>864</xdr:row>
      <xdr:rowOff>30790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633D52D-CDE8-44D8-BD9A-3F64CD16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45973800"/>
          <a:ext cx="18114286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29</xdr:col>
      <xdr:colOff>426362</xdr:colOff>
      <xdr:row>911</xdr:row>
      <xdr:rowOff>94305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E09195C-8D91-49A0-9177-9B6CAEBB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54508200"/>
          <a:ext cx="18104762" cy="7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29</xdr:col>
      <xdr:colOff>493028</xdr:colOff>
      <xdr:row>959</xdr:row>
      <xdr:rowOff>84781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1ED86B7-E2DA-4AA3-8DA3-3A2AB6FE5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63042600"/>
          <a:ext cx="18171428" cy="7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29</xdr:col>
      <xdr:colOff>446579</xdr:colOff>
      <xdr:row>1006</xdr:row>
      <xdr:rowOff>153060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A027402-E6CD-4AA7-BF90-47F15B75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71399200"/>
          <a:ext cx="18124979" cy="762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29</xdr:col>
      <xdr:colOff>464457</xdr:colOff>
      <xdr:row>1054</xdr:row>
      <xdr:rowOff>132400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94E063D-338A-4602-8FD6-1A653A26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79933600"/>
          <a:ext cx="18142857" cy="7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0</xdr:rowOff>
    </xdr:from>
    <xdr:to>
      <xdr:col>29</xdr:col>
      <xdr:colOff>521600</xdr:colOff>
      <xdr:row>1103</xdr:row>
      <xdr:rowOff>40314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77B12EF2-3F75-48B3-8AFE-B128C1B4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88468000"/>
          <a:ext cx="18200000" cy="7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29</xdr:col>
      <xdr:colOff>445409</xdr:colOff>
      <xdr:row>1150</xdr:row>
      <xdr:rowOff>122876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51FBDA9-38F0-4AC5-8A73-BA4B7940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97002400"/>
          <a:ext cx="18123809" cy="7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1157</xdr:row>
      <xdr:rowOff>0</xdr:rowOff>
    </xdr:from>
    <xdr:to>
      <xdr:col>29</xdr:col>
      <xdr:colOff>512076</xdr:colOff>
      <xdr:row>1200</xdr:row>
      <xdr:rowOff>2219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19E9F0A-3466-461E-81E8-77CC62BD3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05714600"/>
          <a:ext cx="18190476" cy="7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1205</xdr:row>
      <xdr:rowOff>0</xdr:rowOff>
    </xdr:from>
    <xdr:to>
      <xdr:col>29</xdr:col>
      <xdr:colOff>340647</xdr:colOff>
      <xdr:row>1247</xdr:row>
      <xdr:rowOff>94305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0A734B3-43D2-4CC4-A746-D91E81547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14249000"/>
          <a:ext cx="18019047" cy="7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1253</xdr:row>
      <xdr:rowOff>0</xdr:rowOff>
    </xdr:from>
    <xdr:to>
      <xdr:col>29</xdr:col>
      <xdr:colOff>416838</xdr:colOff>
      <xdr:row>1296</xdr:row>
      <xdr:rowOff>2219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FAE1302-0AD1-48D4-9575-562EECD3E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22783400"/>
          <a:ext cx="18095238" cy="7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1301</xdr:row>
      <xdr:rowOff>0</xdr:rowOff>
    </xdr:from>
    <xdr:to>
      <xdr:col>29</xdr:col>
      <xdr:colOff>369219</xdr:colOff>
      <xdr:row>1343</xdr:row>
      <xdr:rowOff>151448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C4EADB4-0927-4059-B4F2-D82B0CDD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31317800"/>
          <a:ext cx="18047619" cy="7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29</xdr:col>
      <xdr:colOff>502552</xdr:colOff>
      <xdr:row>1392</xdr:row>
      <xdr:rowOff>49838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89BA1A0-44C0-4737-8133-17E5C915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39852200"/>
          <a:ext cx="18180952" cy="7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1398</xdr:row>
      <xdr:rowOff>0</xdr:rowOff>
    </xdr:from>
    <xdr:to>
      <xdr:col>29</xdr:col>
      <xdr:colOff>340647</xdr:colOff>
      <xdr:row>1441</xdr:row>
      <xdr:rowOff>40314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E4E3666-C60E-4EEF-9837-71BA2F55C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48564400"/>
          <a:ext cx="18019047" cy="76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13</xdr:row>
      <xdr:rowOff>85727</xdr:rowOff>
    </xdr:from>
    <xdr:to>
      <xdr:col>23</xdr:col>
      <xdr:colOff>412444</xdr:colOff>
      <xdr:row>36</xdr:row>
      <xdr:rowOff>47625</xdr:rowOff>
    </xdr:to>
    <xdr:pic>
      <xdr:nvPicPr>
        <xdr:cNvPr id="4099" name="Picture 3">
          <a:extLst>
            <a:ext uri="{FF2B5EF4-FFF2-40B4-BE49-F238E27FC236}">
              <a16:creationId xmlns:a16="http://schemas.microsoft.com/office/drawing/2014/main" id="{00000000-0008-0000-05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58025" y="2143127"/>
          <a:ext cx="9127819" cy="39052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197069</xdr:colOff>
      <xdr:row>0</xdr:row>
      <xdr:rowOff>164224</xdr:rowOff>
    </xdr:from>
    <xdr:to>
      <xdr:col>19</xdr:col>
      <xdr:colOff>254219</xdr:colOff>
      <xdr:row>11</xdr:row>
      <xdr:rowOff>88681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5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28793" y="164224"/>
          <a:ext cx="6205702" cy="18031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15</xdr:col>
      <xdr:colOff>131380</xdr:colOff>
      <xdr:row>2</xdr:row>
      <xdr:rowOff>124810</xdr:rowOff>
    </xdr:from>
    <xdr:to>
      <xdr:col>15</xdr:col>
      <xdr:colOff>617483</xdr:colOff>
      <xdr:row>9</xdr:row>
      <xdr:rowOff>124810</xdr:rowOff>
    </xdr:to>
    <xdr:sp macro="" textlink="">
      <xdr:nvSpPr>
        <xdr:cNvPr id="4" name="円/楕円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0378966" y="466396"/>
          <a:ext cx="486103" cy="102475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15</xdr:col>
      <xdr:colOff>177362</xdr:colOff>
      <xdr:row>10</xdr:row>
      <xdr:rowOff>13138</xdr:rowOff>
    </xdr:from>
    <xdr:ext cx="394595" cy="27571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0424948" y="1550276"/>
          <a:ext cx="394595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ＰＢ</a:t>
          </a:r>
        </a:p>
      </xdr:txBody>
    </xdr:sp>
    <xdr:clientData/>
  </xdr:oneCellAnchor>
  <xdr:twoCellAnchor>
    <xdr:from>
      <xdr:col>11</xdr:col>
      <xdr:colOff>45982</xdr:colOff>
      <xdr:row>2</xdr:row>
      <xdr:rowOff>13138</xdr:rowOff>
    </xdr:from>
    <xdr:to>
      <xdr:col>15</xdr:col>
      <xdr:colOff>85397</xdr:colOff>
      <xdr:row>11</xdr:row>
      <xdr:rowOff>19707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7560879" y="354724"/>
          <a:ext cx="2772104" cy="1372914"/>
        </a:xfrm>
        <a:prstGeom prst="rect">
          <a:avLst/>
        </a:prstGeom>
        <a:noFill/>
        <a:ln>
          <a:solidFill>
            <a:srgbClr val="FFFF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203638</xdr:colOff>
      <xdr:row>1</xdr:row>
      <xdr:rowOff>45983</xdr:rowOff>
    </xdr:from>
    <xdr:ext cx="609590" cy="27571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7035362" y="216776"/>
          <a:ext cx="60959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 b="1">
              <a:solidFill>
                <a:schemeClr val="bg1"/>
              </a:solidFill>
            </a:rPr>
            <a:t>写真①</a:t>
          </a:r>
        </a:p>
      </xdr:txBody>
    </xdr:sp>
    <xdr:clientData/>
  </xdr:oneCellAnchor>
  <xdr:oneCellAnchor>
    <xdr:from>
      <xdr:col>11</xdr:col>
      <xdr:colOff>216775</xdr:colOff>
      <xdr:row>2</xdr:row>
      <xdr:rowOff>98534</xdr:rowOff>
    </xdr:from>
    <xdr:ext cx="2483069" cy="48610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7731672" y="440120"/>
          <a:ext cx="2483069" cy="4861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 b="1">
              <a:solidFill>
                <a:srgbClr val="FFFF00"/>
              </a:solidFill>
            </a:rPr>
            <a:t>終値の切上・切下が継続しない（レンジ？）</a:t>
          </a:r>
        </a:p>
      </xdr:txBody>
    </xdr:sp>
    <xdr:clientData/>
  </xdr:oneCellAnchor>
  <xdr:oneCellAnchor>
    <xdr:from>
      <xdr:col>16</xdr:col>
      <xdr:colOff>459827</xdr:colOff>
      <xdr:row>7</xdr:row>
      <xdr:rowOff>26275</xdr:rowOff>
    </xdr:from>
    <xdr:ext cx="1228397" cy="30217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1390586" y="1221827"/>
          <a:ext cx="1228397" cy="3021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100" b="1">
              <a:solidFill>
                <a:srgbClr val="FFFF00"/>
              </a:solidFill>
            </a:rPr>
            <a:t>20</a:t>
          </a:r>
          <a:r>
            <a:rPr kumimoji="1" lang="ja-JP" altLang="en-US" sz="1100" b="1">
              <a:solidFill>
                <a:srgbClr val="FFFF00"/>
              </a:solidFill>
            </a:rPr>
            <a:t>ＭＡが横向き</a:t>
          </a:r>
        </a:p>
      </xdr:txBody>
    </xdr:sp>
    <xdr:clientData/>
  </xdr:oneCellAnchor>
  <xdr:twoCellAnchor>
    <xdr:from>
      <xdr:col>16</xdr:col>
      <xdr:colOff>361292</xdr:colOff>
      <xdr:row>6</xdr:row>
      <xdr:rowOff>111672</xdr:rowOff>
    </xdr:from>
    <xdr:to>
      <xdr:col>16</xdr:col>
      <xdr:colOff>512378</xdr:colOff>
      <xdr:row>7</xdr:row>
      <xdr:rowOff>144517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 flipV="1">
          <a:off x="11292051" y="1136431"/>
          <a:ext cx="151086" cy="203638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328449</xdr:colOff>
      <xdr:row>14</xdr:row>
      <xdr:rowOff>39414</xdr:rowOff>
    </xdr:from>
    <xdr:ext cx="609590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7160173" y="2259724"/>
          <a:ext cx="60959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 b="1">
              <a:solidFill>
                <a:schemeClr val="bg1"/>
              </a:solidFill>
            </a:rPr>
            <a:t>写真②</a:t>
          </a:r>
        </a:p>
      </xdr:txBody>
    </xdr:sp>
    <xdr:clientData/>
  </xdr:oneCellAnchor>
  <xdr:oneCellAnchor>
    <xdr:from>
      <xdr:col>17</xdr:col>
      <xdr:colOff>183931</xdr:colOff>
      <xdr:row>10</xdr:row>
      <xdr:rowOff>91965</xdr:rowOff>
    </xdr:from>
    <xdr:ext cx="1397887" cy="27571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797862" y="1629103"/>
          <a:ext cx="13978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100" b="1">
              <a:solidFill>
                <a:schemeClr val="bg1"/>
              </a:solidFill>
            </a:rPr>
            <a:t>※</a:t>
          </a:r>
          <a:r>
            <a:rPr kumimoji="1" lang="ja-JP" altLang="en-US" sz="1100" b="1">
              <a:solidFill>
                <a:schemeClr val="bg1"/>
              </a:solidFill>
            </a:rPr>
            <a:t>エントリーしない</a:t>
          </a:r>
        </a:p>
      </xdr:txBody>
    </xdr:sp>
    <xdr:clientData/>
  </xdr:oneCellAnchor>
  <xdr:oneCellAnchor>
    <xdr:from>
      <xdr:col>19</xdr:col>
      <xdr:colOff>608833</xdr:colOff>
      <xdr:row>16</xdr:row>
      <xdr:rowOff>166744</xdr:rowOff>
    </xdr:from>
    <xdr:ext cx="1397887" cy="27571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3639033" y="2738494"/>
          <a:ext cx="13978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en-US" altLang="ja-JP" sz="1100" b="1">
              <a:solidFill>
                <a:schemeClr val="bg1"/>
              </a:solidFill>
            </a:rPr>
            <a:t>※</a:t>
          </a:r>
          <a:r>
            <a:rPr kumimoji="1" lang="ja-JP" altLang="en-US" sz="1100" b="1">
              <a:solidFill>
                <a:schemeClr val="bg1"/>
              </a:solidFill>
            </a:rPr>
            <a:t>エントリーしない</a:t>
          </a:r>
        </a:p>
      </xdr:txBody>
    </xdr:sp>
    <xdr:clientData/>
  </xdr:oneCellAnchor>
  <xdr:twoCellAnchor>
    <xdr:from>
      <xdr:col>21</xdr:col>
      <xdr:colOff>511175</xdr:colOff>
      <xdr:row>23</xdr:row>
      <xdr:rowOff>149226</xdr:rowOff>
    </xdr:from>
    <xdr:to>
      <xdr:col>22</xdr:col>
      <xdr:colOff>117475</xdr:colOff>
      <xdr:row>29</xdr:row>
      <xdr:rowOff>149226</xdr:rowOff>
    </xdr:to>
    <xdr:sp macro="" textlink="">
      <xdr:nvSpPr>
        <xdr:cNvPr id="19" name="円/楕円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14912975" y="3921126"/>
          <a:ext cx="292100" cy="1028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21</xdr:col>
      <xdr:colOff>465082</xdr:colOff>
      <xdr:row>30</xdr:row>
      <xdr:rowOff>72479</xdr:rowOff>
    </xdr:from>
    <xdr:ext cx="394595" cy="27571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4866882" y="5044529"/>
          <a:ext cx="394595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ＰＢ</a:t>
          </a:r>
        </a:p>
      </xdr:txBody>
    </xdr:sp>
    <xdr:clientData/>
  </xdr:oneCellAnchor>
  <xdr:oneCellAnchor>
    <xdr:from>
      <xdr:col>15</xdr:col>
      <xdr:colOff>460375</xdr:colOff>
      <xdr:row>18</xdr:row>
      <xdr:rowOff>133350</xdr:rowOff>
    </xdr:from>
    <xdr:ext cx="1603375" cy="43180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0747375" y="3048000"/>
          <a:ext cx="1603375" cy="431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 b="1">
              <a:solidFill>
                <a:srgbClr val="FFFF00"/>
              </a:solidFill>
            </a:rPr>
            <a:t>レンジ相場</a:t>
          </a:r>
        </a:p>
      </xdr:txBody>
    </xdr:sp>
    <xdr:clientData/>
  </xdr:oneCellAnchor>
  <xdr:twoCellAnchor>
    <xdr:from>
      <xdr:col>16</xdr:col>
      <xdr:colOff>120650</xdr:colOff>
      <xdr:row>20</xdr:row>
      <xdr:rowOff>69850</xdr:rowOff>
    </xdr:from>
    <xdr:to>
      <xdr:col>16</xdr:col>
      <xdr:colOff>120650</xdr:colOff>
      <xdr:row>22</xdr:row>
      <xdr:rowOff>133350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>
          <a:off x="11093450" y="3327400"/>
          <a:ext cx="0" cy="406400"/>
        </a:xfrm>
        <a:prstGeom prst="straightConnector1">
          <a:avLst/>
        </a:prstGeom>
        <a:ln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" x14ac:dyDescent="0.2"/>
  <sheetData>
    <row r="2" spans="1:2" x14ac:dyDescent="0.2">
      <c r="A2" t="s">
        <v>48</v>
      </c>
    </row>
    <row r="3" spans="1:2" x14ac:dyDescent="0.2">
      <c r="A3">
        <v>100000</v>
      </c>
    </row>
    <row r="5" spans="1:2" x14ac:dyDescent="0.2">
      <c r="A5" t="s">
        <v>49</v>
      </c>
    </row>
    <row r="6" spans="1:2" x14ac:dyDescent="0.2">
      <c r="A6" t="s">
        <v>56</v>
      </c>
      <c r="B6">
        <v>90</v>
      </c>
    </row>
    <row r="7" spans="1:2" x14ac:dyDescent="0.2">
      <c r="A7" t="s">
        <v>55</v>
      </c>
      <c r="B7">
        <v>90</v>
      </c>
    </row>
    <row r="8" spans="1:2" x14ac:dyDescent="0.2">
      <c r="A8" t="s">
        <v>53</v>
      </c>
      <c r="B8">
        <v>110</v>
      </c>
    </row>
    <row r="9" spans="1:2" x14ac:dyDescent="0.2">
      <c r="A9" t="s">
        <v>51</v>
      </c>
      <c r="B9">
        <v>120</v>
      </c>
    </row>
    <row r="10" spans="1:2" x14ac:dyDescent="0.2">
      <c r="A10" t="s">
        <v>52</v>
      </c>
      <c r="B10">
        <v>150</v>
      </c>
    </row>
    <row r="11" spans="1:2" x14ac:dyDescent="0.2">
      <c r="A11" t="s">
        <v>57</v>
      </c>
      <c r="B11">
        <v>100</v>
      </c>
    </row>
    <row r="12" spans="1:2" x14ac:dyDescent="0.2">
      <c r="A12" t="s">
        <v>54</v>
      </c>
      <c r="B12">
        <v>80</v>
      </c>
    </row>
    <row r="13" spans="1:2" x14ac:dyDescent="0.2">
      <c r="A13" t="s">
        <v>50</v>
      </c>
      <c r="B13">
        <v>120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zoomScale="115" zoomScaleNormal="115" workbookViewId="0">
      <pane ySplit="8" topLeftCell="A9" activePane="bottomLeft" state="frozen"/>
      <selection activeCell="P104" sqref="P104:Q104"/>
      <selection pane="bottomLeft" activeCell="E9" sqref="E9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2" hidden="1" customWidth="1"/>
    <col min="23" max="23" width="0" hidden="1" customWidth="1"/>
  </cols>
  <sheetData>
    <row r="2" spans="2:25" x14ac:dyDescent="0.2">
      <c r="B2" s="53" t="s">
        <v>5</v>
      </c>
      <c r="C2" s="53"/>
      <c r="D2" s="55" t="s">
        <v>66</v>
      </c>
      <c r="E2" s="55"/>
      <c r="F2" s="53" t="s">
        <v>6</v>
      </c>
      <c r="G2" s="53"/>
      <c r="H2" s="57" t="s">
        <v>65</v>
      </c>
      <c r="I2" s="57"/>
      <c r="J2" s="53" t="s">
        <v>7</v>
      </c>
      <c r="K2" s="53"/>
      <c r="L2" s="54">
        <v>500000</v>
      </c>
      <c r="M2" s="55"/>
      <c r="N2" s="53" t="s">
        <v>8</v>
      </c>
      <c r="O2" s="53"/>
      <c r="P2" s="56">
        <f>SUM(L2,D4)</f>
        <v>867483.6826282012</v>
      </c>
      <c r="Q2" s="57"/>
      <c r="R2" s="1"/>
      <c r="S2" s="1"/>
      <c r="T2" s="1"/>
    </row>
    <row r="3" spans="2:25" ht="100.5" customHeight="1" x14ac:dyDescent="0.2">
      <c r="B3" s="53" t="s">
        <v>9</v>
      </c>
      <c r="C3" s="53"/>
      <c r="D3" s="58" t="s">
        <v>68</v>
      </c>
      <c r="E3" s="58"/>
      <c r="F3" s="58"/>
      <c r="G3" s="58"/>
      <c r="H3" s="58"/>
      <c r="I3" s="58"/>
      <c r="J3" s="53" t="s">
        <v>10</v>
      </c>
      <c r="K3" s="53"/>
      <c r="L3" s="59" t="s">
        <v>62</v>
      </c>
      <c r="M3" s="60"/>
      <c r="N3" s="60"/>
      <c r="O3" s="60"/>
      <c r="P3" s="60"/>
      <c r="Q3" s="60"/>
      <c r="R3" s="1"/>
      <c r="S3" s="1"/>
    </row>
    <row r="4" spans="2:25" x14ac:dyDescent="0.2">
      <c r="B4" s="53" t="s">
        <v>11</v>
      </c>
      <c r="C4" s="53"/>
      <c r="D4" s="61">
        <f>SUM($R$9:$S$993)</f>
        <v>367483.6826282012</v>
      </c>
      <c r="E4" s="61"/>
      <c r="F4" s="53" t="s">
        <v>12</v>
      </c>
      <c r="G4" s="53"/>
      <c r="H4" s="62">
        <f>SUM($T$9:$U$108)</f>
        <v>639.99999999998295</v>
      </c>
      <c r="I4" s="57"/>
      <c r="J4" s="63"/>
      <c r="K4" s="63"/>
      <c r="L4" s="56">
        <f>MAX($C$9:$D$990)-C9</f>
        <v>663513.93852781085</v>
      </c>
      <c r="M4" s="56"/>
      <c r="N4" s="63" t="s">
        <v>59</v>
      </c>
      <c r="O4" s="63"/>
      <c r="P4" s="64">
        <f>MAX(Y:Y)</f>
        <v>0.27979162928674117</v>
      </c>
      <c r="Q4" s="64"/>
      <c r="R4" s="1"/>
      <c r="S4" s="1"/>
      <c r="T4" s="1"/>
    </row>
    <row r="5" spans="2:25" x14ac:dyDescent="0.2">
      <c r="B5" s="38" t="s">
        <v>15</v>
      </c>
      <c r="C5" s="2">
        <f>COUNTIF($R$9:$R$990,"&gt;0")</f>
        <v>53</v>
      </c>
      <c r="D5" s="37" t="s">
        <v>16</v>
      </c>
      <c r="E5" s="15">
        <f>COUNTIF($R$9:$R$990,"&lt;0")</f>
        <v>42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0.55789473684210522</v>
      </c>
      <c r="J5" s="65" t="s">
        <v>19</v>
      </c>
      <c r="K5" s="53"/>
      <c r="L5" s="66">
        <f>MAX(V9:V993)</f>
        <v>2</v>
      </c>
      <c r="M5" s="67"/>
      <c r="N5" s="17" t="s">
        <v>20</v>
      </c>
      <c r="O5" s="9"/>
      <c r="P5" s="66">
        <f>MAX(W9:W993)</f>
        <v>10</v>
      </c>
      <c r="Q5" s="67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 x14ac:dyDescent="0.2">
      <c r="B7" s="68" t="s">
        <v>21</v>
      </c>
      <c r="C7" s="70" t="s">
        <v>22</v>
      </c>
      <c r="D7" s="71"/>
      <c r="E7" s="74" t="s">
        <v>23</v>
      </c>
      <c r="F7" s="75"/>
      <c r="G7" s="75"/>
      <c r="H7" s="75"/>
      <c r="I7" s="76"/>
      <c r="J7" s="77" t="s">
        <v>24</v>
      </c>
      <c r="K7" s="78"/>
      <c r="L7" s="79"/>
      <c r="M7" s="80" t="s">
        <v>25</v>
      </c>
      <c r="N7" s="81" t="s">
        <v>26</v>
      </c>
      <c r="O7" s="82"/>
      <c r="P7" s="82"/>
      <c r="Q7" s="83"/>
      <c r="R7" s="84" t="s">
        <v>27</v>
      </c>
      <c r="S7" s="84"/>
      <c r="T7" s="84"/>
      <c r="U7" s="84"/>
    </row>
    <row r="8" spans="2:25" x14ac:dyDescent="0.2">
      <c r="B8" s="69"/>
      <c r="C8" s="72"/>
      <c r="D8" s="73"/>
      <c r="E8" s="18" t="s">
        <v>28</v>
      </c>
      <c r="F8" s="18" t="s">
        <v>29</v>
      </c>
      <c r="G8" s="18" t="s">
        <v>30</v>
      </c>
      <c r="H8" s="85" t="s">
        <v>31</v>
      </c>
      <c r="I8" s="76"/>
      <c r="J8" s="4" t="s">
        <v>32</v>
      </c>
      <c r="K8" s="86" t="s">
        <v>33</v>
      </c>
      <c r="L8" s="79"/>
      <c r="M8" s="80"/>
      <c r="N8" s="5" t="s">
        <v>28</v>
      </c>
      <c r="O8" s="5" t="s">
        <v>29</v>
      </c>
      <c r="P8" s="87" t="s">
        <v>31</v>
      </c>
      <c r="Q8" s="83"/>
      <c r="R8" s="84" t="s">
        <v>34</v>
      </c>
      <c r="S8" s="84"/>
      <c r="T8" s="84" t="s">
        <v>32</v>
      </c>
      <c r="U8" s="84"/>
      <c r="Y8" t="s">
        <v>58</v>
      </c>
    </row>
    <row r="9" spans="2:25" x14ac:dyDescent="0.2">
      <c r="B9" s="39">
        <v>1</v>
      </c>
      <c r="C9" s="88">
        <f>L2</f>
        <v>500000</v>
      </c>
      <c r="D9" s="88"/>
      <c r="E9" s="39">
        <v>2017</v>
      </c>
      <c r="F9" s="8">
        <v>43506</v>
      </c>
      <c r="G9" s="46" t="s">
        <v>3</v>
      </c>
      <c r="H9" s="89">
        <v>1.2488999999999999</v>
      </c>
      <c r="I9" s="89"/>
      <c r="J9" s="39">
        <v>23</v>
      </c>
      <c r="K9" s="88">
        <f>IF(J9="","",C9*0.03)</f>
        <v>15000</v>
      </c>
      <c r="L9" s="88"/>
      <c r="M9" s="6">
        <f>IF(J9="","",(K9/J9)/LOOKUP(RIGHT($D$2,3),定数!$A$6:$A$13,定数!$B$6:$B$13))</f>
        <v>5.4347826086956523</v>
      </c>
      <c r="N9" s="39">
        <v>2017</v>
      </c>
      <c r="O9" s="8">
        <v>43506</v>
      </c>
      <c r="P9" s="89">
        <v>1.2463</v>
      </c>
      <c r="Q9" s="89"/>
      <c r="R9" s="90">
        <f>IF(P9="","",T9*M9*LOOKUP(RIGHT($D$2,3),定数!$A$6:$A$13,定数!$B$6:$B$13))</f>
        <v>16956.521739130018</v>
      </c>
      <c r="S9" s="90"/>
      <c r="T9" s="91">
        <f>IF(P9="","",IF(G9="買",(P9-H9),(H9-P9))*IF(RIGHT($D$2,3)="JPY",100,10000))</f>
        <v>25.999999999999357</v>
      </c>
      <c r="U9" s="9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88">
        <f t="shared" ref="C10:C73" si="0">IF(R9="","",C9+R9)</f>
        <v>516956.52173913002</v>
      </c>
      <c r="D10" s="88"/>
      <c r="E10" s="39"/>
      <c r="F10" s="8">
        <v>43525</v>
      </c>
      <c r="G10" s="46" t="s">
        <v>3</v>
      </c>
      <c r="H10" s="89">
        <v>1.238</v>
      </c>
      <c r="I10" s="89"/>
      <c r="J10" s="39">
        <v>26</v>
      </c>
      <c r="K10" s="92">
        <f>IF(J10="","",C10*0.03)</f>
        <v>15508.695652173899</v>
      </c>
      <c r="L10" s="93"/>
      <c r="M10" s="6">
        <f>IF(J10="","",(K10/J10)/LOOKUP(RIGHT($D$2,3),定数!$A$6:$A$13,定数!$B$6:$B$13))</f>
        <v>4.9707357859531722</v>
      </c>
      <c r="N10" s="39"/>
      <c r="O10" s="8">
        <v>43525</v>
      </c>
      <c r="P10" s="89">
        <v>1.2349000000000001</v>
      </c>
      <c r="Q10" s="89"/>
      <c r="R10" s="90">
        <f>IF(P10="","",T10*M10*LOOKUP(RIGHT($D$2,3),定数!$A$6:$A$13,定数!$B$6:$B$13))</f>
        <v>18491.137123745088</v>
      </c>
      <c r="S10" s="90"/>
      <c r="T10" s="91">
        <f>IF(P10="","",IF(G10="買",(P10-H10),(H10-P10))*IF(RIGHT($D$2,3)="JPY",100,10000))</f>
        <v>30.999999999998806</v>
      </c>
      <c r="U10" s="9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516956.52173913002</v>
      </c>
    </row>
    <row r="11" spans="2:25" x14ac:dyDescent="0.2">
      <c r="B11" s="39">
        <v>3</v>
      </c>
      <c r="C11" s="88">
        <f t="shared" si="0"/>
        <v>535447.65886287508</v>
      </c>
      <c r="D11" s="88"/>
      <c r="E11" s="39"/>
      <c r="F11" s="8">
        <v>43527</v>
      </c>
      <c r="G11" s="49" t="s">
        <v>3</v>
      </c>
      <c r="H11" s="89">
        <v>1.2262999999999999</v>
      </c>
      <c r="I11" s="89"/>
      <c r="J11" s="39">
        <v>10</v>
      </c>
      <c r="K11" s="92">
        <f t="shared" ref="K11:K74" si="3">IF(J11="","",C11*0.03)</f>
        <v>16063.429765886252</v>
      </c>
      <c r="L11" s="93"/>
      <c r="M11" s="6">
        <f>IF(J11="","",(K11/J11)/LOOKUP(RIGHT($D$2,3),定数!$A$6:$A$13,定数!$B$6:$B$13))</f>
        <v>13.386191471571879</v>
      </c>
      <c r="N11" s="39"/>
      <c r="O11" s="8">
        <v>43527</v>
      </c>
      <c r="P11" s="89">
        <v>1.2273000000000001</v>
      </c>
      <c r="Q11" s="89"/>
      <c r="R11" s="90">
        <f>IF(P11="","",T11*M11*LOOKUP(RIGHT($D$2,3),定数!$A$6:$A$13,定数!$B$6:$B$13))</f>
        <v>-16063.429765888053</v>
      </c>
      <c r="S11" s="90"/>
      <c r="T11" s="91">
        <f>IF(P11="","",IF(G11="買",(P11-H11),(H11-P11))*IF(RIGHT($D$2,3)="JPY",100,10000))</f>
        <v>-10.000000000001119</v>
      </c>
      <c r="U11" s="91"/>
      <c r="V11" s="22">
        <f t="shared" si="1"/>
        <v>0</v>
      </c>
      <c r="W11">
        <f t="shared" si="2"/>
        <v>1</v>
      </c>
      <c r="X11" s="40">
        <f>IF(C11&lt;&gt;"",MAX(X10,C11),"")</f>
        <v>535447.65886287508</v>
      </c>
      <c r="Y11" s="41">
        <f>IF(X11&lt;&gt;"",1-(C11/X11),"")</f>
        <v>0</v>
      </c>
    </row>
    <row r="12" spans="2:25" x14ac:dyDescent="0.2">
      <c r="B12" s="39">
        <v>4</v>
      </c>
      <c r="C12" s="88">
        <f t="shared" si="0"/>
        <v>519384.22909698705</v>
      </c>
      <c r="D12" s="88"/>
      <c r="E12" s="39"/>
      <c r="F12" s="8">
        <v>43531</v>
      </c>
      <c r="G12" s="47" t="s">
        <v>3</v>
      </c>
      <c r="H12" s="89">
        <v>1.2217</v>
      </c>
      <c r="I12" s="89"/>
      <c r="J12" s="39">
        <v>22</v>
      </c>
      <c r="K12" s="92">
        <f t="shared" si="3"/>
        <v>15581.526872909611</v>
      </c>
      <c r="L12" s="93"/>
      <c r="M12" s="6">
        <f>IF(J12="","",(K12/J12)/LOOKUP(RIGHT($D$2,3),定数!$A$6:$A$13,定数!$B$6:$B$13))</f>
        <v>5.9020935124657621</v>
      </c>
      <c r="N12" s="39"/>
      <c r="O12" s="8">
        <v>43531</v>
      </c>
      <c r="P12" s="89">
        <v>1.2191000000000001</v>
      </c>
      <c r="Q12" s="89"/>
      <c r="R12" s="90">
        <f>IF(P12="","",T12*M12*LOOKUP(RIGHT($D$2,3),定数!$A$6:$A$13,定数!$B$6:$B$13))</f>
        <v>18414.531758892725</v>
      </c>
      <c r="S12" s="90"/>
      <c r="T12" s="91">
        <f t="shared" ref="T12:T75" si="4">IF(P12="","",IF(G12="買",(P12-H12),(H12-P12))*IF(RIGHT($D$2,3)="JPY",100,10000))</f>
        <v>25.999999999999357</v>
      </c>
      <c r="U12" s="91"/>
      <c r="V12" s="22">
        <f t="shared" si="1"/>
        <v>1</v>
      </c>
      <c r="W12">
        <f t="shared" si="2"/>
        <v>0</v>
      </c>
      <c r="X12" s="40">
        <f t="shared" ref="X12:X75" si="5">IF(C12&lt;&gt;"",MAX(X11,C12),"")</f>
        <v>535447.65886287508</v>
      </c>
      <c r="Y12" s="41">
        <f t="shared" ref="Y12:Y75" si="6">IF(X12&lt;&gt;"",1-(C12/X12),"")</f>
        <v>3.0000000000003357E-2</v>
      </c>
    </row>
    <row r="13" spans="2:25" x14ac:dyDescent="0.2">
      <c r="B13" s="39">
        <v>5</v>
      </c>
      <c r="C13" s="88">
        <f t="shared" si="0"/>
        <v>537798.76085587975</v>
      </c>
      <c r="D13" s="88"/>
      <c r="E13" s="39"/>
      <c r="F13" s="8">
        <v>43533</v>
      </c>
      <c r="G13" s="47" t="s">
        <v>3</v>
      </c>
      <c r="H13" s="89">
        <v>1.2150000000000001</v>
      </c>
      <c r="I13" s="89"/>
      <c r="J13" s="39">
        <v>25</v>
      </c>
      <c r="K13" s="92">
        <f t="shared" si="3"/>
        <v>16133.962825676392</v>
      </c>
      <c r="L13" s="93"/>
      <c r="M13" s="6">
        <f>IF(J13="","",(K13/J13)/LOOKUP(RIGHT($D$2,3),定数!$A$6:$A$13,定数!$B$6:$B$13))</f>
        <v>5.3779876085587972</v>
      </c>
      <c r="N13" s="39"/>
      <c r="O13" s="8">
        <v>43533</v>
      </c>
      <c r="P13" s="89">
        <v>1.2175</v>
      </c>
      <c r="Q13" s="89"/>
      <c r="R13" s="90">
        <f>IF(P13="","",T13*M13*LOOKUP(RIGHT($D$2,3),定数!$A$6:$A$13,定数!$B$6:$B$13))</f>
        <v>-16133.962825676048</v>
      </c>
      <c r="S13" s="90"/>
      <c r="T13" s="91">
        <f t="shared" si="4"/>
        <v>-24.999999999999467</v>
      </c>
      <c r="U13" s="91"/>
      <c r="V13" s="22">
        <f t="shared" si="1"/>
        <v>0</v>
      </c>
      <c r="W13">
        <f t="shared" si="2"/>
        <v>1</v>
      </c>
      <c r="X13" s="40">
        <f t="shared" si="5"/>
        <v>537798.76085587975</v>
      </c>
      <c r="Y13" s="41">
        <f t="shared" si="6"/>
        <v>0</v>
      </c>
    </row>
    <row r="14" spans="2:25" x14ac:dyDescent="0.2">
      <c r="B14" s="39">
        <v>6</v>
      </c>
      <c r="C14" s="88">
        <f t="shared" si="0"/>
        <v>521664.79803020367</v>
      </c>
      <c r="D14" s="88"/>
      <c r="E14" s="39"/>
      <c r="F14" s="8">
        <v>43546</v>
      </c>
      <c r="G14" s="47" t="s">
        <v>3</v>
      </c>
      <c r="H14" s="89">
        <v>1.2464</v>
      </c>
      <c r="I14" s="89"/>
      <c r="J14" s="39">
        <v>27</v>
      </c>
      <c r="K14" s="92">
        <f t="shared" si="3"/>
        <v>15649.943940906109</v>
      </c>
      <c r="L14" s="93"/>
      <c r="M14" s="6">
        <f>IF(J14="","",(K14/J14)/LOOKUP(RIGHT($D$2,3),定数!$A$6:$A$13,定数!$B$6:$B$13))</f>
        <v>4.8302296113907746</v>
      </c>
      <c r="N14" s="39"/>
      <c r="O14" s="8">
        <v>43546</v>
      </c>
      <c r="P14" s="89">
        <v>1.2432000000000001</v>
      </c>
      <c r="Q14" s="89"/>
      <c r="R14" s="90">
        <f>IF(P14="","",T14*M14*LOOKUP(RIGHT($D$2,3),定数!$A$6:$A$13,定数!$B$6:$B$13))</f>
        <v>18548.081707739817</v>
      </c>
      <c r="S14" s="90"/>
      <c r="T14" s="91">
        <f t="shared" si="4"/>
        <v>31.999999999998696</v>
      </c>
      <c r="U14" s="91"/>
      <c r="V14" s="22">
        <f t="shared" si="1"/>
        <v>1</v>
      </c>
      <c r="W14">
        <f t="shared" si="2"/>
        <v>0</v>
      </c>
      <c r="X14" s="40">
        <f t="shared" si="5"/>
        <v>537798.76085587975</v>
      </c>
      <c r="Y14" s="41">
        <f t="shared" si="6"/>
        <v>2.9999999999999361E-2</v>
      </c>
    </row>
    <row r="15" spans="2:25" x14ac:dyDescent="0.2">
      <c r="B15" s="39">
        <v>7</v>
      </c>
      <c r="C15" s="88">
        <f t="shared" si="0"/>
        <v>540212.87973794353</v>
      </c>
      <c r="D15" s="88"/>
      <c r="E15" s="39"/>
      <c r="F15" s="8">
        <v>43547</v>
      </c>
      <c r="G15" s="47" t="s">
        <v>4</v>
      </c>
      <c r="H15" s="89">
        <v>1.2502</v>
      </c>
      <c r="I15" s="89"/>
      <c r="J15" s="39">
        <v>14</v>
      </c>
      <c r="K15" s="92">
        <f t="shared" si="3"/>
        <v>16206.386392138305</v>
      </c>
      <c r="L15" s="93"/>
      <c r="M15" s="6">
        <f>IF(J15="","",(K15/J15)/LOOKUP(RIGHT($D$2,3),定数!$A$6:$A$13,定数!$B$6:$B$13))</f>
        <v>9.6466585667489912</v>
      </c>
      <c r="N15" s="39"/>
      <c r="O15" s="8">
        <v>43547</v>
      </c>
      <c r="P15" s="89">
        <v>1.2517</v>
      </c>
      <c r="Q15" s="89"/>
      <c r="R15" s="90">
        <f>IF(P15="","",T15*M15*LOOKUP(RIGHT($D$2,3),定数!$A$6:$A$13,定数!$B$6:$B$13))</f>
        <v>17363.985420148845</v>
      </c>
      <c r="S15" s="90"/>
      <c r="T15" s="91">
        <f t="shared" si="4"/>
        <v>15.000000000000568</v>
      </c>
      <c r="U15" s="91"/>
      <c r="V15" s="22">
        <f t="shared" si="1"/>
        <v>2</v>
      </c>
      <c r="W15">
        <f t="shared" si="2"/>
        <v>0</v>
      </c>
      <c r="X15" s="40">
        <f t="shared" si="5"/>
        <v>540212.87973794353</v>
      </c>
      <c r="Y15" s="41">
        <f t="shared" si="6"/>
        <v>0</v>
      </c>
    </row>
    <row r="16" spans="2:25" x14ac:dyDescent="0.2">
      <c r="B16" s="39">
        <v>8</v>
      </c>
      <c r="C16" s="88">
        <f t="shared" si="0"/>
        <v>557576.86515809235</v>
      </c>
      <c r="D16" s="88"/>
      <c r="E16" s="39"/>
      <c r="F16" s="8">
        <v>43558</v>
      </c>
      <c r="G16" s="47" t="s">
        <v>4</v>
      </c>
      <c r="H16" s="89">
        <v>1.2544</v>
      </c>
      <c r="I16" s="89"/>
      <c r="J16" s="39">
        <v>9</v>
      </c>
      <c r="K16" s="92">
        <f t="shared" si="3"/>
        <v>16727.305954742769</v>
      </c>
      <c r="L16" s="93"/>
      <c r="M16" s="6">
        <f>IF(J16="","",(K16/J16)/LOOKUP(RIGHT($D$2,3),定数!$A$6:$A$13,定数!$B$6:$B$13))</f>
        <v>15.488246254391452</v>
      </c>
      <c r="N16" s="39"/>
      <c r="O16" s="8">
        <v>43558</v>
      </c>
      <c r="P16" s="89">
        <v>1.2535000000000001</v>
      </c>
      <c r="Q16" s="89"/>
      <c r="R16" s="90">
        <f>IF(P16="","",T16*M16*LOOKUP(RIGHT($D$2,3),定数!$A$6:$A$13,定数!$B$6:$B$13))</f>
        <v>-16727.305954740925</v>
      </c>
      <c r="S16" s="90"/>
      <c r="T16" s="91">
        <f t="shared" si="4"/>
        <v>-8.9999999999990088</v>
      </c>
      <c r="U16" s="91"/>
      <c r="V16" s="22">
        <f t="shared" si="1"/>
        <v>0</v>
      </c>
      <c r="W16">
        <f t="shared" si="2"/>
        <v>1</v>
      </c>
      <c r="X16" s="40">
        <f t="shared" si="5"/>
        <v>557576.86515809235</v>
      </c>
      <c r="Y16" s="41">
        <f t="shared" si="6"/>
        <v>0</v>
      </c>
    </row>
    <row r="17" spans="2:25" x14ac:dyDescent="0.2">
      <c r="B17" s="39">
        <v>9</v>
      </c>
      <c r="C17" s="88">
        <f t="shared" si="0"/>
        <v>540849.55920335138</v>
      </c>
      <c r="D17" s="88"/>
      <c r="E17" s="39"/>
      <c r="F17" s="8">
        <v>43568</v>
      </c>
      <c r="G17" s="47" t="s">
        <v>4</v>
      </c>
      <c r="H17" s="89">
        <v>1.2565</v>
      </c>
      <c r="I17" s="89"/>
      <c r="J17" s="39">
        <v>16</v>
      </c>
      <c r="K17" s="92">
        <f t="shared" si="3"/>
        <v>16225.486776100541</v>
      </c>
      <c r="L17" s="93"/>
      <c r="M17" s="6">
        <f>IF(J17="","",(K17/J17)/LOOKUP(RIGHT($D$2,3),定数!$A$6:$A$13,定数!$B$6:$B$13))</f>
        <v>8.4507743625523641</v>
      </c>
      <c r="N17" s="39"/>
      <c r="O17" s="8">
        <v>43568</v>
      </c>
      <c r="P17" s="89">
        <v>1.2548999999999999</v>
      </c>
      <c r="Q17" s="89"/>
      <c r="R17" s="90">
        <f>IF(P17="","",T17*M17*LOOKUP(RIGHT($D$2,3),定数!$A$6:$A$13,定数!$B$6:$B$13))</f>
        <v>-16225.486776101003</v>
      </c>
      <c r="S17" s="90"/>
      <c r="T17" s="91">
        <f t="shared" si="4"/>
        <v>-16.000000000000458</v>
      </c>
      <c r="U17" s="91"/>
      <c r="V17" s="22">
        <f t="shared" si="1"/>
        <v>0</v>
      </c>
      <c r="W17">
        <f t="shared" si="2"/>
        <v>2</v>
      </c>
      <c r="X17" s="40">
        <f t="shared" si="5"/>
        <v>557576.86515809235</v>
      </c>
      <c r="Y17" s="41">
        <f t="shared" si="6"/>
        <v>2.9999999999996807E-2</v>
      </c>
    </row>
    <row r="18" spans="2:25" x14ac:dyDescent="0.2">
      <c r="B18" s="39">
        <v>10</v>
      </c>
      <c r="C18" s="88">
        <f t="shared" si="0"/>
        <v>524624.07242725033</v>
      </c>
      <c r="D18" s="88"/>
      <c r="E18" s="39"/>
      <c r="F18" s="8">
        <v>43572</v>
      </c>
      <c r="G18" s="47" t="s">
        <v>4</v>
      </c>
      <c r="H18" s="89">
        <v>1.2534000000000001</v>
      </c>
      <c r="I18" s="89"/>
      <c r="J18" s="39">
        <v>11</v>
      </c>
      <c r="K18" s="92">
        <f t="shared" si="3"/>
        <v>15738.72217281751</v>
      </c>
      <c r="L18" s="93"/>
      <c r="M18" s="6">
        <f>IF(J18="","",(K18/J18)/LOOKUP(RIGHT($D$2,3),定数!$A$6:$A$13,定数!$B$6:$B$13))</f>
        <v>11.923274373346599</v>
      </c>
      <c r="N18" s="39"/>
      <c r="O18" s="8">
        <v>43572</v>
      </c>
      <c r="P18" s="89">
        <v>1.2544999999999999</v>
      </c>
      <c r="Q18" s="89"/>
      <c r="R18" s="90">
        <f>IF(P18="","",T18*M18*LOOKUP(RIGHT($D$2,3),定数!$A$6:$A$13,定数!$B$6:$B$13))</f>
        <v>15738.722172815777</v>
      </c>
      <c r="S18" s="90"/>
      <c r="T18" s="91">
        <f t="shared" si="4"/>
        <v>10.999999999998789</v>
      </c>
      <c r="U18" s="91"/>
      <c r="V18" s="22">
        <f t="shared" si="1"/>
        <v>1</v>
      </c>
      <c r="W18">
        <f t="shared" si="2"/>
        <v>0</v>
      </c>
      <c r="X18" s="40">
        <f t="shared" si="5"/>
        <v>557576.86515809235</v>
      </c>
      <c r="Y18" s="41">
        <f t="shared" si="6"/>
        <v>5.9099999999997821E-2</v>
      </c>
    </row>
    <row r="19" spans="2:25" x14ac:dyDescent="0.2">
      <c r="B19" s="39">
        <v>11</v>
      </c>
      <c r="C19" s="88">
        <f t="shared" si="0"/>
        <v>540362.79460006615</v>
      </c>
      <c r="D19" s="88"/>
      <c r="E19" s="39"/>
      <c r="F19" s="8">
        <v>43580</v>
      </c>
      <c r="G19" s="47" t="s">
        <v>4</v>
      </c>
      <c r="H19" s="89">
        <v>1.2834000000000001</v>
      </c>
      <c r="I19" s="89"/>
      <c r="J19" s="39">
        <v>12</v>
      </c>
      <c r="K19" s="92">
        <f t="shared" si="3"/>
        <v>16210.883838001984</v>
      </c>
      <c r="L19" s="93"/>
      <c r="M19" s="6">
        <f>IF(J19="","",(K19/J19)/LOOKUP(RIGHT($D$2,3),定数!$A$6:$A$13,定数!$B$6:$B$13))</f>
        <v>11.257558220834712</v>
      </c>
      <c r="N19" s="39"/>
      <c r="O19" s="8">
        <v>43581</v>
      </c>
      <c r="P19" s="89">
        <v>1.2822</v>
      </c>
      <c r="Q19" s="89"/>
      <c r="R19" s="90">
        <f>IF(P19="","",T19*M19*LOOKUP(RIGHT($D$2,3),定数!$A$6:$A$13,定数!$B$6:$B$13))</f>
        <v>-16210.883838003199</v>
      </c>
      <c r="S19" s="90"/>
      <c r="T19" s="91">
        <f t="shared" si="4"/>
        <v>-12.000000000000899</v>
      </c>
      <c r="U19" s="91"/>
      <c r="V19" s="22">
        <f t="shared" si="1"/>
        <v>0</v>
      </c>
      <c r="W19">
        <f t="shared" si="2"/>
        <v>1</v>
      </c>
      <c r="X19" s="40">
        <f t="shared" si="5"/>
        <v>557576.86515809235</v>
      </c>
      <c r="Y19" s="41">
        <f t="shared" si="6"/>
        <v>3.0873000000000705E-2</v>
      </c>
    </row>
    <row r="20" spans="2:25" x14ac:dyDescent="0.2">
      <c r="B20" s="39">
        <v>12</v>
      </c>
      <c r="C20" s="88">
        <f t="shared" si="0"/>
        <v>524151.91076206294</v>
      </c>
      <c r="D20" s="88"/>
      <c r="E20" s="39"/>
      <c r="F20" s="8">
        <v>43583</v>
      </c>
      <c r="G20" s="47" t="s">
        <v>4</v>
      </c>
      <c r="H20" s="89">
        <v>1.2939000000000001</v>
      </c>
      <c r="I20" s="89"/>
      <c r="J20" s="39">
        <v>38</v>
      </c>
      <c r="K20" s="92">
        <f t="shared" si="3"/>
        <v>15724.557322861887</v>
      </c>
      <c r="L20" s="93"/>
      <c r="M20" s="6">
        <f>IF(J20="","",(K20/J20)/LOOKUP(RIGHT($D$2,3),定数!$A$6:$A$13,定数!$B$6:$B$13))</f>
        <v>3.44836783396094</v>
      </c>
      <c r="N20" s="39"/>
      <c r="O20" s="8">
        <v>43586</v>
      </c>
      <c r="P20" s="89">
        <v>1.2901</v>
      </c>
      <c r="Q20" s="89"/>
      <c r="R20" s="90">
        <f>IF(P20="","",T20*M20*LOOKUP(RIGHT($D$2,3),定数!$A$6:$A$13,定数!$B$6:$B$13))</f>
        <v>-15724.557322861994</v>
      </c>
      <c r="S20" s="90"/>
      <c r="T20" s="91">
        <f t="shared" si="4"/>
        <v>-38.000000000000256</v>
      </c>
      <c r="U20" s="91"/>
      <c r="V20" s="22">
        <f t="shared" si="1"/>
        <v>0</v>
      </c>
      <c r="W20">
        <f t="shared" si="2"/>
        <v>2</v>
      </c>
      <c r="X20" s="40">
        <f t="shared" si="5"/>
        <v>557576.86515809235</v>
      </c>
      <c r="Y20" s="41">
        <f t="shared" si="6"/>
        <v>5.9946810000002904E-2</v>
      </c>
    </row>
    <row r="21" spans="2:25" x14ac:dyDescent="0.2">
      <c r="B21" s="39">
        <v>13</v>
      </c>
      <c r="C21" s="88">
        <f t="shared" si="0"/>
        <v>508427.35343920096</v>
      </c>
      <c r="D21" s="88"/>
      <c r="E21" s="39"/>
      <c r="F21" s="8">
        <v>43590</v>
      </c>
      <c r="G21" s="47" t="s">
        <v>4</v>
      </c>
      <c r="H21" s="89">
        <v>1.2952999999999999</v>
      </c>
      <c r="I21" s="89"/>
      <c r="J21" s="39">
        <v>23</v>
      </c>
      <c r="K21" s="92">
        <f t="shared" si="3"/>
        <v>15252.820603176027</v>
      </c>
      <c r="L21" s="93"/>
      <c r="M21" s="6">
        <f>IF(J21="","",(K21/J21)/LOOKUP(RIGHT($D$2,3),定数!$A$6:$A$13,定数!$B$6:$B$13))</f>
        <v>5.5263842765130535</v>
      </c>
      <c r="N21" s="39"/>
      <c r="O21" s="8">
        <v>43590</v>
      </c>
      <c r="P21" s="89">
        <v>1.2979000000000001</v>
      </c>
      <c r="Q21" s="89"/>
      <c r="R21" s="90">
        <f>IF(P21="","",T21*M21*LOOKUP(RIGHT($D$2,3),定数!$A$6:$A$13,定数!$B$6:$B$13))</f>
        <v>17242.318942721773</v>
      </c>
      <c r="S21" s="90"/>
      <c r="T21" s="91">
        <f t="shared" si="4"/>
        <v>26.000000000001577</v>
      </c>
      <c r="U21" s="91"/>
      <c r="V21" s="22">
        <f t="shared" si="1"/>
        <v>1</v>
      </c>
      <c r="W21">
        <f t="shared" si="2"/>
        <v>0</v>
      </c>
      <c r="X21" s="40">
        <f t="shared" si="5"/>
        <v>557576.86515809235</v>
      </c>
      <c r="Y21" s="41">
        <f t="shared" si="6"/>
        <v>8.8148405700003041E-2</v>
      </c>
    </row>
    <row r="22" spans="2:25" x14ac:dyDescent="0.2">
      <c r="B22" s="39">
        <v>14</v>
      </c>
      <c r="C22" s="88">
        <f t="shared" si="0"/>
        <v>525669.67238192272</v>
      </c>
      <c r="D22" s="88"/>
      <c r="E22" s="39"/>
      <c r="F22" s="8">
        <v>43603</v>
      </c>
      <c r="G22" s="47" t="s">
        <v>4</v>
      </c>
      <c r="H22" s="89">
        <v>1.2972999999999999</v>
      </c>
      <c r="I22" s="89"/>
      <c r="J22" s="39">
        <v>15</v>
      </c>
      <c r="K22" s="92">
        <f t="shared" si="3"/>
        <v>15770.090171457681</v>
      </c>
      <c r="L22" s="93"/>
      <c r="M22" s="6">
        <f>IF(J22="","",(K22/J22)/LOOKUP(RIGHT($D$2,3),定数!$A$6:$A$13,定数!$B$6:$B$13))</f>
        <v>8.7611612063653794</v>
      </c>
      <c r="N22" s="39"/>
      <c r="O22" s="8">
        <v>43603</v>
      </c>
      <c r="P22" s="89">
        <v>1.2958000000000001</v>
      </c>
      <c r="Q22" s="89"/>
      <c r="R22" s="90">
        <f>IF(P22="","",T22*M22*LOOKUP(RIGHT($D$2,3),定数!$A$6:$A$13,定数!$B$6:$B$13))</f>
        <v>-15770.090171455946</v>
      </c>
      <c r="S22" s="90"/>
      <c r="T22" s="91">
        <f t="shared" si="4"/>
        <v>-14.999999999998348</v>
      </c>
      <c r="U22" s="91"/>
      <c r="V22" s="22">
        <f t="shared" si="1"/>
        <v>0</v>
      </c>
      <c r="W22">
        <f t="shared" si="2"/>
        <v>1</v>
      </c>
      <c r="X22" s="40">
        <f t="shared" si="5"/>
        <v>557576.86515809235</v>
      </c>
      <c r="Y22" s="41">
        <f t="shared" si="6"/>
        <v>5.7224742936783812E-2</v>
      </c>
    </row>
    <row r="23" spans="2:25" x14ac:dyDescent="0.2">
      <c r="B23" s="39">
        <v>15</v>
      </c>
      <c r="C23" s="88">
        <f t="shared" si="0"/>
        <v>509899.58221046679</v>
      </c>
      <c r="D23" s="88"/>
      <c r="E23" s="39"/>
      <c r="F23" s="8">
        <v>43608</v>
      </c>
      <c r="G23" s="47" t="s">
        <v>3</v>
      </c>
      <c r="H23" s="89">
        <v>1.2987</v>
      </c>
      <c r="I23" s="89"/>
      <c r="J23" s="39">
        <v>10</v>
      </c>
      <c r="K23" s="92">
        <f t="shared" si="3"/>
        <v>15296.987466314004</v>
      </c>
      <c r="L23" s="93"/>
      <c r="M23" s="6">
        <f>IF(J23="","",(K23/J23)/LOOKUP(RIGHT($D$2,3),定数!$A$6:$A$13,定数!$B$6:$B$13))</f>
        <v>12.747489555261669</v>
      </c>
      <c r="N23" s="39"/>
      <c r="O23" s="8">
        <v>43608</v>
      </c>
      <c r="P23" s="89">
        <v>1.2997000000000001</v>
      </c>
      <c r="Q23" s="89"/>
      <c r="R23" s="90">
        <f>IF(P23="","",T23*M23*LOOKUP(RIGHT($D$2,3),定数!$A$6:$A$13,定数!$B$6:$B$13))</f>
        <v>-15296.987466315715</v>
      </c>
      <c r="S23" s="90"/>
      <c r="T23" s="91">
        <f t="shared" si="4"/>
        <v>-10.000000000001119</v>
      </c>
      <c r="U23" s="91"/>
      <c r="V23" t="str">
        <f t="shared" ref="V23:W74" si="7">IF(S23&lt;&gt;"",IF(S23&lt;0,1+V22,0),"")</f>
        <v/>
      </c>
      <c r="W23">
        <f t="shared" si="2"/>
        <v>2</v>
      </c>
      <c r="X23" s="40">
        <f t="shared" si="5"/>
        <v>557576.86515809235</v>
      </c>
      <c r="Y23" s="41">
        <f t="shared" si="6"/>
        <v>8.550800064867714E-2</v>
      </c>
    </row>
    <row r="24" spans="2:25" x14ac:dyDescent="0.2">
      <c r="B24" s="39">
        <v>16</v>
      </c>
      <c r="C24" s="88">
        <f t="shared" si="0"/>
        <v>494602.59474415105</v>
      </c>
      <c r="D24" s="88"/>
      <c r="E24" s="39"/>
      <c r="F24" s="8">
        <v>43618</v>
      </c>
      <c r="G24" s="47" t="s">
        <v>3</v>
      </c>
      <c r="H24" s="89">
        <v>1.2855000000000001</v>
      </c>
      <c r="I24" s="89"/>
      <c r="J24" s="39">
        <v>22</v>
      </c>
      <c r="K24" s="92">
        <f t="shared" si="3"/>
        <v>14838.07784232453</v>
      </c>
      <c r="L24" s="93"/>
      <c r="M24" s="6">
        <f>IF(J24="","",(K24/J24)/LOOKUP(RIGHT($D$2,3),定数!$A$6:$A$13,定数!$B$6:$B$13))</f>
        <v>5.6204840311835342</v>
      </c>
      <c r="N24" s="39"/>
      <c r="O24" s="8">
        <v>43618</v>
      </c>
      <c r="P24" s="89">
        <v>1.2877000000000001</v>
      </c>
      <c r="Q24" s="89"/>
      <c r="R24" s="90">
        <f>IF(P24="","",T24*M24*LOOKUP(RIGHT($D$2,3),定数!$A$6:$A$13,定数!$B$6:$B$13))</f>
        <v>-14838.077842324394</v>
      </c>
      <c r="S24" s="90"/>
      <c r="T24" s="91">
        <f t="shared" si="4"/>
        <v>-21.999999999999797</v>
      </c>
      <c r="U24" s="91"/>
      <c r="V24" t="str">
        <f t="shared" si="7"/>
        <v/>
      </c>
      <c r="W24">
        <f t="shared" si="2"/>
        <v>3</v>
      </c>
      <c r="X24" s="40">
        <f t="shared" si="5"/>
        <v>557576.86515809235</v>
      </c>
      <c r="Y24" s="41">
        <f t="shared" si="6"/>
        <v>0.11294276062922004</v>
      </c>
    </row>
    <row r="25" spans="2:25" x14ac:dyDescent="0.2">
      <c r="B25" s="39">
        <v>17</v>
      </c>
      <c r="C25" s="88">
        <f t="shared" si="0"/>
        <v>479764.51690182666</v>
      </c>
      <c r="D25" s="88"/>
      <c r="E25" s="39"/>
      <c r="F25" s="8">
        <v>43622</v>
      </c>
      <c r="G25" s="47" t="s">
        <v>4</v>
      </c>
      <c r="H25" s="89">
        <v>1.2925</v>
      </c>
      <c r="I25" s="89"/>
      <c r="J25" s="39">
        <v>16</v>
      </c>
      <c r="K25" s="92">
        <f t="shared" si="3"/>
        <v>14392.935507054799</v>
      </c>
      <c r="L25" s="93"/>
      <c r="M25" s="6">
        <f>IF(J25="","",(K25/J25)/LOOKUP(RIGHT($D$2,3),定数!$A$6:$A$13,定数!$B$6:$B$13))</f>
        <v>7.4963205765910415</v>
      </c>
      <c r="N25" s="39"/>
      <c r="O25" s="8">
        <v>43622</v>
      </c>
      <c r="P25" s="89">
        <v>1.2943</v>
      </c>
      <c r="Q25" s="89"/>
      <c r="R25" s="90">
        <f>IF(P25="","",T25*M25*LOOKUP(RIGHT($D$2,3),定数!$A$6:$A$13,定数!$B$6:$B$13))</f>
        <v>16192.052445436864</v>
      </c>
      <c r="S25" s="90"/>
      <c r="T25" s="91">
        <f t="shared" si="4"/>
        <v>18.000000000000238</v>
      </c>
      <c r="U25" s="91"/>
      <c r="V25" t="str">
        <f t="shared" si="7"/>
        <v/>
      </c>
      <c r="W25">
        <f t="shared" si="2"/>
        <v>0</v>
      </c>
      <c r="X25" s="40">
        <f t="shared" si="5"/>
        <v>557576.86515809235</v>
      </c>
      <c r="Y25" s="41">
        <f t="shared" si="6"/>
        <v>0.13955447781034314</v>
      </c>
    </row>
    <row r="26" spans="2:25" x14ac:dyDescent="0.2">
      <c r="B26" s="39">
        <v>18</v>
      </c>
      <c r="C26" s="88">
        <f t="shared" si="0"/>
        <v>495956.56934726355</v>
      </c>
      <c r="D26" s="88"/>
      <c r="E26" s="39"/>
      <c r="F26" s="8">
        <v>43632</v>
      </c>
      <c r="G26" s="47" t="s">
        <v>4</v>
      </c>
      <c r="H26" s="89">
        <v>1.2770999999999999</v>
      </c>
      <c r="I26" s="89"/>
      <c r="J26" s="39">
        <v>12</v>
      </c>
      <c r="K26" s="92">
        <f t="shared" si="3"/>
        <v>14878.697080417905</v>
      </c>
      <c r="L26" s="93"/>
      <c r="M26" s="6">
        <f>IF(J26="","",(K26/J26)/LOOKUP(RIGHT($D$2,3),定数!$A$6:$A$13,定数!$B$6:$B$13))</f>
        <v>10.33242852806799</v>
      </c>
      <c r="N26" s="39"/>
      <c r="O26" s="8">
        <v>43632</v>
      </c>
      <c r="P26" s="89">
        <v>1.2759</v>
      </c>
      <c r="Q26" s="89"/>
      <c r="R26" s="90">
        <f>IF(P26="","",T26*M26*LOOKUP(RIGHT($D$2,3),定数!$A$6:$A$13,定数!$B$6:$B$13))</f>
        <v>-14878.697080416267</v>
      </c>
      <c r="S26" s="90"/>
      <c r="T26" s="91">
        <f t="shared" si="4"/>
        <v>-11.999999999998678</v>
      </c>
      <c r="U26" s="91"/>
      <c r="V26" t="str">
        <f t="shared" si="7"/>
        <v/>
      </c>
      <c r="W26">
        <f t="shared" si="2"/>
        <v>1</v>
      </c>
      <c r="X26" s="40">
        <f t="shared" si="5"/>
        <v>557576.86515809235</v>
      </c>
      <c r="Y26" s="41">
        <f t="shared" si="6"/>
        <v>0.11051444143644185</v>
      </c>
    </row>
    <row r="27" spans="2:25" x14ac:dyDescent="0.2">
      <c r="B27" s="39">
        <v>19</v>
      </c>
      <c r="C27" s="88">
        <f t="shared" si="0"/>
        <v>481077.87226684729</v>
      </c>
      <c r="D27" s="88"/>
      <c r="E27" s="39"/>
      <c r="F27" s="8">
        <v>43674</v>
      </c>
      <c r="G27" s="47" t="s">
        <v>4</v>
      </c>
      <c r="H27" s="89">
        <v>1.3087</v>
      </c>
      <c r="I27" s="89"/>
      <c r="J27" s="39">
        <v>14</v>
      </c>
      <c r="K27" s="92">
        <f t="shared" si="3"/>
        <v>14432.336168005419</v>
      </c>
      <c r="L27" s="93"/>
      <c r="M27" s="6">
        <f>IF(J27="","",(K27/J27)/LOOKUP(RIGHT($D$2,3),定数!$A$6:$A$13,定数!$B$6:$B$13))</f>
        <v>8.5906762904794167</v>
      </c>
      <c r="N27" s="39"/>
      <c r="O27" s="8">
        <v>43674</v>
      </c>
      <c r="P27" s="89">
        <v>1.3103</v>
      </c>
      <c r="Q27" s="89"/>
      <c r="R27" s="90">
        <f>IF(P27="","",T27*M27*LOOKUP(RIGHT($D$2,3),定数!$A$6:$A$13,定数!$B$6:$B$13))</f>
        <v>16494.098477720952</v>
      </c>
      <c r="S27" s="90"/>
      <c r="T27" s="91">
        <f t="shared" si="4"/>
        <v>16.000000000000458</v>
      </c>
      <c r="U27" s="91"/>
      <c r="V27" t="str">
        <f t="shared" si="7"/>
        <v/>
      </c>
      <c r="W27">
        <f t="shared" si="2"/>
        <v>0</v>
      </c>
      <c r="X27" s="40">
        <f t="shared" si="5"/>
        <v>557576.86515809235</v>
      </c>
      <c r="Y27" s="41">
        <f t="shared" si="6"/>
        <v>0.13719900819334563</v>
      </c>
    </row>
    <row r="28" spans="2:25" x14ac:dyDescent="0.2">
      <c r="B28" s="39">
        <v>20</v>
      </c>
      <c r="C28" s="88">
        <f t="shared" si="0"/>
        <v>497571.97074456827</v>
      </c>
      <c r="D28" s="88"/>
      <c r="E28" s="39"/>
      <c r="F28" s="8">
        <v>43692</v>
      </c>
      <c r="G28" s="47" t="s">
        <v>3</v>
      </c>
      <c r="H28" s="89">
        <v>1.2908999999999999</v>
      </c>
      <c r="I28" s="89"/>
      <c r="J28" s="39">
        <v>49</v>
      </c>
      <c r="K28" s="92">
        <f t="shared" si="3"/>
        <v>14927.159122337047</v>
      </c>
      <c r="L28" s="93"/>
      <c r="M28" s="6">
        <f>IF(J28="","",(K28/J28)/LOOKUP(RIGHT($D$2,3),定数!$A$6:$A$13,定数!$B$6:$B$13))</f>
        <v>2.5386325037988176</v>
      </c>
      <c r="N28" s="39"/>
      <c r="O28" s="8">
        <v>43692</v>
      </c>
      <c r="P28" s="89">
        <v>1.2850999999999999</v>
      </c>
      <c r="Q28" s="89"/>
      <c r="R28" s="90">
        <f>IF(P28="","",T28*M28*LOOKUP(RIGHT($D$2,3),定数!$A$6:$A$13,定数!$B$6:$B$13))</f>
        <v>17668.882226439851</v>
      </c>
      <c r="S28" s="90"/>
      <c r="T28" s="91">
        <f t="shared" si="4"/>
        <v>58.00000000000027</v>
      </c>
      <c r="U28" s="91"/>
      <c r="V28" t="str">
        <f t="shared" si="7"/>
        <v/>
      </c>
      <c r="W28">
        <f t="shared" si="2"/>
        <v>0</v>
      </c>
      <c r="X28" s="40">
        <f t="shared" si="5"/>
        <v>557576.86515809235</v>
      </c>
      <c r="Y28" s="41">
        <f t="shared" si="6"/>
        <v>0.10761725990283078</v>
      </c>
    </row>
    <row r="29" spans="2:25" x14ac:dyDescent="0.2">
      <c r="B29" s="39">
        <v>21</v>
      </c>
      <c r="C29" s="88">
        <f t="shared" si="0"/>
        <v>515240.85297100811</v>
      </c>
      <c r="D29" s="88"/>
      <c r="E29" s="39"/>
      <c r="F29" s="8">
        <v>43699</v>
      </c>
      <c r="G29" s="47" t="s">
        <v>3</v>
      </c>
      <c r="H29" s="89">
        <v>1.2829999999999999</v>
      </c>
      <c r="I29" s="89"/>
      <c r="J29" s="39">
        <v>16</v>
      </c>
      <c r="K29" s="92">
        <f t="shared" si="3"/>
        <v>15457.225589130243</v>
      </c>
      <c r="L29" s="93"/>
      <c r="M29" s="6">
        <f>IF(J29="","",(K29/J29)/LOOKUP(RIGHT($D$2,3),定数!$A$6:$A$13,定数!$B$6:$B$13))</f>
        <v>8.0506383276720008</v>
      </c>
      <c r="N29" s="39"/>
      <c r="O29" s="8">
        <v>43700</v>
      </c>
      <c r="P29" s="89">
        <v>1.2811999999999999</v>
      </c>
      <c r="Q29" s="89"/>
      <c r="R29" s="90">
        <f>IF(P29="","",T29*M29*LOOKUP(RIGHT($D$2,3),定数!$A$6:$A$13,定数!$B$6:$B$13))</f>
        <v>17389.378787771751</v>
      </c>
      <c r="S29" s="90"/>
      <c r="T29" s="91">
        <f t="shared" si="4"/>
        <v>18.000000000000238</v>
      </c>
      <c r="U29" s="91"/>
      <c r="V29" t="str">
        <f t="shared" si="7"/>
        <v/>
      </c>
      <c r="W29">
        <f t="shared" si="2"/>
        <v>0</v>
      </c>
      <c r="X29" s="40">
        <f t="shared" si="5"/>
        <v>557576.86515809235</v>
      </c>
      <c r="Y29" s="41">
        <f t="shared" si="6"/>
        <v>7.59285666830537E-2</v>
      </c>
    </row>
    <row r="30" spans="2:25" x14ac:dyDescent="0.2">
      <c r="B30" s="39">
        <v>22</v>
      </c>
      <c r="C30" s="88">
        <f t="shared" si="0"/>
        <v>532630.23175877985</v>
      </c>
      <c r="D30" s="88"/>
      <c r="E30" s="39"/>
      <c r="F30" s="8">
        <v>43700</v>
      </c>
      <c r="G30" s="48" t="s">
        <v>3</v>
      </c>
      <c r="H30" s="89">
        <v>1.2804</v>
      </c>
      <c r="I30" s="89"/>
      <c r="J30" s="39">
        <v>16</v>
      </c>
      <c r="K30" s="92">
        <f t="shared" si="3"/>
        <v>15978.906952763395</v>
      </c>
      <c r="L30" s="93"/>
      <c r="M30" s="6">
        <f>IF(J30="","",(K30/J30)/LOOKUP(RIGHT($D$2,3),定数!$A$6:$A$13,定数!$B$6:$B$13))</f>
        <v>8.3223473712309346</v>
      </c>
      <c r="N30" s="39"/>
      <c r="O30" s="8">
        <v>43700</v>
      </c>
      <c r="P30" s="89">
        <v>1.2786999999999999</v>
      </c>
      <c r="Q30" s="89"/>
      <c r="R30" s="90">
        <f>IF(P30="","",T30*M30*LOOKUP(RIGHT($D$2,3),定数!$A$6:$A$13,定数!$B$6:$B$13))</f>
        <v>16977.588637311455</v>
      </c>
      <c r="S30" s="90"/>
      <c r="T30" s="91">
        <f t="shared" si="4"/>
        <v>17.000000000000348</v>
      </c>
      <c r="U30" s="91"/>
      <c r="V30" t="str">
        <f t="shared" si="7"/>
        <v/>
      </c>
      <c r="W30">
        <f t="shared" si="2"/>
        <v>0</v>
      </c>
      <c r="X30" s="40">
        <f t="shared" si="5"/>
        <v>557576.86515809235</v>
      </c>
      <c r="Y30" s="41">
        <f t="shared" si="6"/>
        <v>4.4741155808606381E-2</v>
      </c>
    </row>
    <row r="31" spans="2:25" x14ac:dyDescent="0.2">
      <c r="B31" s="39">
        <v>23</v>
      </c>
      <c r="C31" s="88">
        <f t="shared" si="0"/>
        <v>549607.82039609132</v>
      </c>
      <c r="D31" s="88"/>
      <c r="E31" s="39"/>
      <c r="F31" s="8">
        <v>43709</v>
      </c>
      <c r="G31" s="48" t="s">
        <v>4</v>
      </c>
      <c r="H31" s="89">
        <v>1.2937000000000001</v>
      </c>
      <c r="I31" s="89"/>
      <c r="J31" s="39">
        <v>20</v>
      </c>
      <c r="K31" s="92">
        <f t="shared" si="3"/>
        <v>16488.234611882741</v>
      </c>
      <c r="L31" s="93"/>
      <c r="M31" s="6">
        <f>IF(J31="","",(K31/J31)/LOOKUP(RIGHT($D$2,3),定数!$A$6:$A$13,定数!$B$6:$B$13))</f>
        <v>6.8700977549511419</v>
      </c>
      <c r="N31" s="39"/>
      <c r="O31" s="8">
        <v>43709</v>
      </c>
      <c r="P31" s="89">
        <v>1.2958000000000001</v>
      </c>
      <c r="Q31" s="89"/>
      <c r="R31" s="90">
        <f>IF(P31="","",T31*M31*LOOKUP(RIGHT($D$2,3),定数!$A$6:$A$13,定数!$B$6:$B$13))</f>
        <v>17312.646342476801</v>
      </c>
      <c r="S31" s="90"/>
      <c r="T31" s="91">
        <f t="shared" si="4"/>
        <v>20.999999999999908</v>
      </c>
      <c r="U31" s="91"/>
      <c r="V31" t="str">
        <f t="shared" si="7"/>
        <v/>
      </c>
      <c r="W31">
        <f t="shared" si="2"/>
        <v>0</v>
      </c>
      <c r="X31" s="40">
        <f t="shared" si="5"/>
        <v>557576.86515809235</v>
      </c>
      <c r="Y31" s="41">
        <f t="shared" si="6"/>
        <v>1.4292280150005054E-2</v>
      </c>
    </row>
    <row r="32" spans="2:25" x14ac:dyDescent="0.2">
      <c r="B32" s="39">
        <v>24</v>
      </c>
      <c r="C32" s="88">
        <f t="shared" si="0"/>
        <v>566920.46673856815</v>
      </c>
      <c r="D32" s="88"/>
      <c r="E32" s="39"/>
      <c r="F32" s="8">
        <v>43720</v>
      </c>
      <c r="G32" s="48" t="s">
        <v>4</v>
      </c>
      <c r="H32" s="89">
        <v>1.3280000000000001</v>
      </c>
      <c r="I32" s="89"/>
      <c r="J32" s="39">
        <v>51</v>
      </c>
      <c r="K32" s="92">
        <f t="shared" si="3"/>
        <v>17007.614002157043</v>
      </c>
      <c r="L32" s="93"/>
      <c r="M32" s="6">
        <f>IF(J32="","",(K32/J32)/LOOKUP(RIGHT($D$2,3),定数!$A$6:$A$13,定数!$B$6:$B$13))</f>
        <v>2.7790218957772947</v>
      </c>
      <c r="N32" s="39"/>
      <c r="O32" s="8">
        <v>43721</v>
      </c>
      <c r="P32" s="89">
        <v>1.3229</v>
      </c>
      <c r="Q32" s="89"/>
      <c r="R32" s="90">
        <f>IF(P32="","",T32*M32*LOOKUP(RIGHT($D$2,3),定数!$A$6:$A$13,定数!$B$6:$B$13))</f>
        <v>-17007.614002157392</v>
      </c>
      <c r="S32" s="90"/>
      <c r="T32" s="91">
        <f t="shared" si="4"/>
        <v>-51.000000000001044</v>
      </c>
      <c r="U32" s="91"/>
      <c r="V32" t="str">
        <f t="shared" si="7"/>
        <v/>
      </c>
      <c r="W32">
        <f t="shared" si="2"/>
        <v>1</v>
      </c>
      <c r="X32" s="40">
        <f t="shared" si="5"/>
        <v>566920.46673856815</v>
      </c>
      <c r="Y32" s="41">
        <f t="shared" si="6"/>
        <v>0</v>
      </c>
    </row>
    <row r="33" spans="2:25" x14ac:dyDescent="0.2">
      <c r="B33" s="39">
        <v>25</v>
      </c>
      <c r="C33" s="88">
        <f t="shared" si="0"/>
        <v>549912.8527364108</v>
      </c>
      <c r="D33" s="88"/>
      <c r="E33" s="39"/>
      <c r="F33" s="8">
        <v>43728</v>
      </c>
      <c r="G33" s="48" t="s">
        <v>4</v>
      </c>
      <c r="H33" s="89">
        <v>1.3576999999999999</v>
      </c>
      <c r="I33" s="89"/>
      <c r="J33" s="39">
        <v>63</v>
      </c>
      <c r="K33" s="92">
        <f t="shared" si="3"/>
        <v>16497.385582092324</v>
      </c>
      <c r="L33" s="93"/>
      <c r="M33" s="6">
        <f>IF(J33="","",(K33/J33)/LOOKUP(RIGHT($D$2,3),定数!$A$6:$A$13,定数!$B$6:$B$13))</f>
        <v>2.1821938600651221</v>
      </c>
      <c r="N33" s="39"/>
      <c r="O33" s="8">
        <v>43728</v>
      </c>
      <c r="P33" s="89">
        <v>1.3653</v>
      </c>
      <c r="Q33" s="89"/>
      <c r="R33" s="90">
        <f>IF(P33="","",T33*M33*LOOKUP(RIGHT($D$2,3),定数!$A$6:$A$13,定数!$B$6:$B$13))</f>
        <v>19901.608003794045</v>
      </c>
      <c r="S33" s="90"/>
      <c r="T33" s="91">
        <f t="shared" si="4"/>
        <v>76.000000000000512</v>
      </c>
      <c r="U33" s="91"/>
      <c r="V33" t="str">
        <f t="shared" si="7"/>
        <v/>
      </c>
      <c r="W33">
        <f t="shared" si="2"/>
        <v>0</v>
      </c>
      <c r="X33" s="40">
        <f t="shared" si="5"/>
        <v>566920.46673856815</v>
      </c>
      <c r="Y33" s="41">
        <f t="shared" si="6"/>
        <v>3.0000000000000582E-2</v>
      </c>
    </row>
    <row r="34" spans="2:25" x14ac:dyDescent="0.2">
      <c r="B34" s="39">
        <v>26</v>
      </c>
      <c r="C34" s="88">
        <f t="shared" si="0"/>
        <v>569814.4607402049</v>
      </c>
      <c r="D34" s="88"/>
      <c r="E34" s="39"/>
      <c r="F34" s="8">
        <v>43735</v>
      </c>
      <c r="G34" s="48" t="s">
        <v>3</v>
      </c>
      <c r="H34" s="89">
        <v>1.3381000000000001</v>
      </c>
      <c r="I34" s="89"/>
      <c r="J34" s="39">
        <v>25</v>
      </c>
      <c r="K34" s="92">
        <f t="shared" si="3"/>
        <v>17094.433822206145</v>
      </c>
      <c r="L34" s="93"/>
      <c r="M34" s="6">
        <f>IF(J34="","",(K34/J34)/LOOKUP(RIGHT($D$2,3),定数!$A$6:$A$13,定数!$B$6:$B$13))</f>
        <v>5.6981446074020479</v>
      </c>
      <c r="N34" s="39"/>
      <c r="O34" s="8">
        <v>43735</v>
      </c>
      <c r="P34" s="89">
        <v>1.3406</v>
      </c>
      <c r="Q34" s="89"/>
      <c r="R34" s="90">
        <f>IF(P34="","",T34*M34*LOOKUP(RIGHT($D$2,3),定数!$A$6:$A$13,定数!$B$6:$B$13))</f>
        <v>-17094.433822205781</v>
      </c>
      <c r="S34" s="90"/>
      <c r="T34" s="91">
        <f t="shared" si="4"/>
        <v>-24.999999999999467</v>
      </c>
      <c r="U34" s="91"/>
      <c r="V34" t="str">
        <f t="shared" si="7"/>
        <v/>
      </c>
      <c r="W34">
        <f t="shared" si="2"/>
        <v>1</v>
      </c>
      <c r="X34" s="40">
        <f t="shared" si="5"/>
        <v>569814.4607402049</v>
      </c>
      <c r="Y34" s="41">
        <f t="shared" si="6"/>
        <v>0</v>
      </c>
    </row>
    <row r="35" spans="2:25" x14ac:dyDescent="0.2">
      <c r="B35" s="39">
        <v>27</v>
      </c>
      <c r="C35" s="88">
        <f t="shared" si="0"/>
        <v>552720.02691799914</v>
      </c>
      <c r="D35" s="88"/>
      <c r="E35" s="39"/>
      <c r="F35" s="8">
        <v>43742</v>
      </c>
      <c r="G35" s="48" t="s">
        <v>4</v>
      </c>
      <c r="H35" s="89">
        <v>1.3278000000000001</v>
      </c>
      <c r="I35" s="89"/>
      <c r="J35" s="39">
        <v>26</v>
      </c>
      <c r="K35" s="92">
        <f t="shared" si="3"/>
        <v>16581.600807539973</v>
      </c>
      <c r="L35" s="93"/>
      <c r="M35" s="6">
        <f>IF(J35="","",(K35/J35)/LOOKUP(RIGHT($D$2,3),定数!$A$6:$A$13,定数!$B$6:$B$13))</f>
        <v>5.3146156434422984</v>
      </c>
      <c r="N35" s="39"/>
      <c r="O35" s="8">
        <v>43742</v>
      </c>
      <c r="P35" s="89">
        <v>1.3251999999999999</v>
      </c>
      <c r="Q35" s="89"/>
      <c r="R35" s="90">
        <f>IF(P35="","",T35*M35*LOOKUP(RIGHT($D$2,3),定数!$A$6:$A$13,定数!$B$6:$B$13))</f>
        <v>-16581.600807540977</v>
      </c>
      <c r="S35" s="90"/>
      <c r="T35" s="91">
        <f t="shared" si="4"/>
        <v>-26.000000000001577</v>
      </c>
      <c r="U35" s="91"/>
      <c r="V35" t="str">
        <f t="shared" si="7"/>
        <v/>
      </c>
      <c r="W35">
        <f t="shared" si="2"/>
        <v>2</v>
      </c>
      <c r="X35" s="40">
        <f t="shared" si="5"/>
        <v>569814.4607402049</v>
      </c>
      <c r="Y35" s="41">
        <f t="shared" si="6"/>
        <v>2.9999999999999361E-2</v>
      </c>
    </row>
    <row r="36" spans="2:25" x14ac:dyDescent="0.2">
      <c r="B36" s="39">
        <v>28</v>
      </c>
      <c r="C36" s="88">
        <f t="shared" si="0"/>
        <v>536138.42611045821</v>
      </c>
      <c r="D36" s="88"/>
      <c r="E36" s="39"/>
      <c r="F36" s="8">
        <v>43762</v>
      </c>
      <c r="G36" s="48" t="s">
        <v>4</v>
      </c>
      <c r="H36" s="89">
        <v>1.3198000000000001</v>
      </c>
      <c r="I36" s="89"/>
      <c r="J36" s="39">
        <v>8</v>
      </c>
      <c r="K36" s="92">
        <f t="shared" si="3"/>
        <v>16084.152783313746</v>
      </c>
      <c r="L36" s="93"/>
      <c r="M36" s="6">
        <f>IF(J36="","",(K36/J36)/LOOKUP(RIGHT($D$2,3),定数!$A$6:$A$13,定数!$B$6:$B$13))</f>
        <v>16.75432581595182</v>
      </c>
      <c r="N36" s="39"/>
      <c r="O36" s="8">
        <v>43762</v>
      </c>
      <c r="P36" s="89">
        <v>1.3210999999999999</v>
      </c>
      <c r="Q36" s="89"/>
      <c r="R36" s="90">
        <f>IF(P36="","",T36*M36*LOOKUP(RIGHT($D$2,3),定数!$A$6:$A$13,定数!$B$6:$B$13))</f>
        <v>26136.74827288196</v>
      </c>
      <c r="S36" s="90"/>
      <c r="T36" s="91">
        <f t="shared" si="4"/>
        <v>12.999999999998568</v>
      </c>
      <c r="U36" s="91"/>
      <c r="V36" t="str">
        <f t="shared" si="7"/>
        <v/>
      </c>
      <c r="W36">
        <f t="shared" si="2"/>
        <v>0</v>
      </c>
      <c r="X36" s="40">
        <f t="shared" si="5"/>
        <v>569814.4607402049</v>
      </c>
      <c r="Y36" s="41">
        <f t="shared" si="6"/>
        <v>5.9100000000001041E-2</v>
      </c>
    </row>
    <row r="37" spans="2:25" x14ac:dyDescent="0.2">
      <c r="B37" s="39">
        <v>29</v>
      </c>
      <c r="C37" s="88">
        <f t="shared" si="0"/>
        <v>562275.17438334017</v>
      </c>
      <c r="D37" s="88"/>
      <c r="E37" s="39"/>
      <c r="F37" s="8">
        <v>43768</v>
      </c>
      <c r="G37" s="48" t="s">
        <v>4</v>
      </c>
      <c r="H37" s="89">
        <v>1.3141</v>
      </c>
      <c r="I37" s="89"/>
      <c r="J37" s="39">
        <v>15</v>
      </c>
      <c r="K37" s="92">
        <f t="shared" si="3"/>
        <v>16868.255231500203</v>
      </c>
      <c r="L37" s="93"/>
      <c r="M37" s="6">
        <f>IF(J37="","",(K37/J37)/LOOKUP(RIGHT($D$2,3),定数!$A$6:$A$13,定数!$B$6:$B$13))</f>
        <v>9.3712529063890013</v>
      </c>
      <c r="N37" s="39"/>
      <c r="O37" s="8">
        <v>43768</v>
      </c>
      <c r="P37" s="89">
        <v>1.3157000000000001</v>
      </c>
      <c r="Q37" s="89"/>
      <c r="R37" s="90">
        <f>IF(P37="","",T37*M37*LOOKUP(RIGHT($D$2,3),定数!$A$6:$A$13,定数!$B$6:$B$13))</f>
        <v>17992.805580267399</v>
      </c>
      <c r="S37" s="90"/>
      <c r="T37" s="91">
        <f t="shared" si="4"/>
        <v>16.000000000000458</v>
      </c>
      <c r="U37" s="91"/>
      <c r="V37" t="str">
        <f t="shared" si="7"/>
        <v/>
      </c>
      <c r="W37">
        <f t="shared" si="2"/>
        <v>0</v>
      </c>
      <c r="X37" s="40">
        <f t="shared" si="5"/>
        <v>569814.4607402049</v>
      </c>
      <c r="Y37" s="41">
        <f t="shared" si="6"/>
        <v>1.3231125000006116E-2</v>
      </c>
    </row>
    <row r="38" spans="2:25" x14ac:dyDescent="0.2">
      <c r="B38" s="39">
        <v>30</v>
      </c>
      <c r="C38" s="88">
        <f t="shared" si="0"/>
        <v>580267.97996360762</v>
      </c>
      <c r="D38" s="88"/>
      <c r="E38" s="39"/>
      <c r="F38" s="8">
        <v>43776</v>
      </c>
      <c r="G38" s="48" t="s">
        <v>3</v>
      </c>
      <c r="H38" s="89">
        <v>1.3122</v>
      </c>
      <c r="I38" s="89"/>
      <c r="J38" s="39">
        <v>20</v>
      </c>
      <c r="K38" s="92">
        <f t="shared" si="3"/>
        <v>17408.039398908229</v>
      </c>
      <c r="L38" s="93"/>
      <c r="M38" s="6">
        <f>IF(J38="","",(K38/J38)/LOOKUP(RIGHT($D$2,3),定数!$A$6:$A$13,定数!$B$6:$B$13))</f>
        <v>7.2533497495450954</v>
      </c>
      <c r="N38" s="39"/>
      <c r="O38" s="8">
        <v>43776</v>
      </c>
      <c r="P38" s="89">
        <v>1.3142</v>
      </c>
      <c r="Q38" s="89"/>
      <c r="R38" s="90">
        <f>IF(P38="","",T38*M38*LOOKUP(RIGHT($D$2,3),定数!$A$6:$A$13,定数!$B$6:$B$13))</f>
        <v>-17408.039398908244</v>
      </c>
      <c r="S38" s="90"/>
      <c r="T38" s="91">
        <f t="shared" si="4"/>
        <v>-20.000000000000018</v>
      </c>
      <c r="U38" s="91"/>
      <c r="V38" t="str">
        <f t="shared" si="7"/>
        <v/>
      </c>
      <c r="W38">
        <f t="shared" si="2"/>
        <v>1</v>
      </c>
      <c r="X38" s="40">
        <f t="shared" si="5"/>
        <v>580267.97996360762</v>
      </c>
      <c r="Y38" s="41">
        <f t="shared" si="6"/>
        <v>0</v>
      </c>
    </row>
    <row r="39" spans="2:25" x14ac:dyDescent="0.2">
      <c r="B39" s="39">
        <v>31</v>
      </c>
      <c r="C39" s="88">
        <f t="shared" si="0"/>
        <v>562859.94056469935</v>
      </c>
      <c r="D39" s="88"/>
      <c r="E39" s="39"/>
      <c r="F39" s="8">
        <v>43785</v>
      </c>
      <c r="G39" s="48" t="s">
        <v>4</v>
      </c>
      <c r="H39" s="89">
        <v>1.3206</v>
      </c>
      <c r="I39" s="89"/>
      <c r="J39" s="39">
        <v>33</v>
      </c>
      <c r="K39" s="92">
        <f t="shared" si="3"/>
        <v>16885.798216940981</v>
      </c>
      <c r="L39" s="93"/>
      <c r="M39" s="6">
        <f>IF(J39="","",(K39/J39)/LOOKUP(RIGHT($D$2,3),定数!$A$6:$A$13,定数!$B$6:$B$13))</f>
        <v>4.26409045882348</v>
      </c>
      <c r="N39" s="39"/>
      <c r="O39" s="8">
        <v>43786</v>
      </c>
      <c r="P39" s="89">
        <v>1.3244</v>
      </c>
      <c r="Q39" s="89"/>
      <c r="R39" s="90">
        <f>IF(P39="","",T39*M39*LOOKUP(RIGHT($D$2,3),定数!$A$6:$A$13,定数!$B$6:$B$13))</f>
        <v>19444.252492235202</v>
      </c>
      <c r="S39" s="90"/>
      <c r="T39" s="91">
        <f t="shared" si="4"/>
        <v>38.000000000000256</v>
      </c>
      <c r="U39" s="91"/>
      <c r="V39" t="str">
        <f t="shared" si="7"/>
        <v/>
      </c>
      <c r="W39">
        <f t="shared" si="2"/>
        <v>0</v>
      </c>
      <c r="X39" s="40">
        <f t="shared" si="5"/>
        <v>580267.97996360762</v>
      </c>
      <c r="Y39" s="41">
        <f t="shared" si="6"/>
        <v>3.0000000000000027E-2</v>
      </c>
    </row>
    <row r="40" spans="2:25" x14ac:dyDescent="0.2">
      <c r="B40" s="39">
        <v>32</v>
      </c>
      <c r="C40" s="88">
        <f t="shared" si="0"/>
        <v>582304.19305693451</v>
      </c>
      <c r="D40" s="88"/>
      <c r="E40" s="39"/>
      <c r="F40" s="8">
        <v>43789</v>
      </c>
      <c r="G40" s="48" t="s">
        <v>4</v>
      </c>
      <c r="H40" s="89">
        <v>1.3250999999999999</v>
      </c>
      <c r="I40" s="89"/>
      <c r="J40" s="39">
        <v>19</v>
      </c>
      <c r="K40" s="92">
        <f t="shared" si="3"/>
        <v>17469.125791708037</v>
      </c>
      <c r="L40" s="93"/>
      <c r="M40" s="6">
        <f>IF(J40="","",(K40/J40)/LOOKUP(RIGHT($D$2,3),定数!$A$6:$A$13,定数!$B$6:$B$13))</f>
        <v>7.6618972770649281</v>
      </c>
      <c r="N40" s="39"/>
      <c r="O40" s="8">
        <v>43789</v>
      </c>
      <c r="P40" s="89">
        <v>1.3231999999999999</v>
      </c>
      <c r="Q40" s="89"/>
      <c r="R40" s="90">
        <f>IF(P40="","",T40*M40*LOOKUP(RIGHT($D$2,3),定数!$A$6:$A$13,定数!$B$6:$B$13))</f>
        <v>-17469.125791708153</v>
      </c>
      <c r="S40" s="90"/>
      <c r="T40" s="91">
        <f t="shared" si="4"/>
        <v>-19.000000000000128</v>
      </c>
      <c r="U40" s="91"/>
      <c r="V40" t="str">
        <f t="shared" si="7"/>
        <v/>
      </c>
      <c r="W40">
        <f t="shared" si="2"/>
        <v>1</v>
      </c>
      <c r="X40" s="40">
        <f t="shared" si="5"/>
        <v>582304.19305693451</v>
      </c>
      <c r="Y40" s="41">
        <f t="shared" si="6"/>
        <v>0</v>
      </c>
    </row>
    <row r="41" spans="2:25" x14ac:dyDescent="0.2">
      <c r="B41" s="39">
        <v>33</v>
      </c>
      <c r="C41" s="88">
        <f t="shared" si="0"/>
        <v>564835.06726522639</v>
      </c>
      <c r="D41" s="88"/>
      <c r="E41" s="39"/>
      <c r="F41" s="8">
        <v>43793</v>
      </c>
      <c r="G41" s="48" t="s">
        <v>4</v>
      </c>
      <c r="H41" s="89">
        <v>1.3324</v>
      </c>
      <c r="I41" s="89"/>
      <c r="J41" s="39">
        <v>20</v>
      </c>
      <c r="K41" s="92">
        <f t="shared" si="3"/>
        <v>16945.05201795679</v>
      </c>
      <c r="L41" s="93"/>
      <c r="M41" s="6">
        <f>IF(J41="","",(K41/J41)/LOOKUP(RIGHT($D$2,3),定数!$A$6:$A$13,定数!$B$6:$B$13))</f>
        <v>7.0604383408153293</v>
      </c>
      <c r="N41" s="39"/>
      <c r="O41" s="8">
        <v>43793</v>
      </c>
      <c r="P41" s="89">
        <v>1.3347</v>
      </c>
      <c r="Q41" s="89"/>
      <c r="R41" s="90">
        <f>IF(P41="","",T41*M41*LOOKUP(RIGHT($D$2,3),定数!$A$6:$A$13,定数!$B$6:$B$13))</f>
        <v>19486.809820650044</v>
      </c>
      <c r="S41" s="90"/>
      <c r="T41" s="91">
        <f t="shared" si="4"/>
        <v>22.999999999999687</v>
      </c>
      <c r="U41" s="91"/>
      <c r="V41" t="str">
        <f t="shared" si="7"/>
        <v/>
      </c>
      <c r="W41">
        <f t="shared" si="2"/>
        <v>0</v>
      </c>
      <c r="X41" s="40">
        <f t="shared" si="5"/>
        <v>582304.19305693451</v>
      </c>
      <c r="Y41" s="41">
        <f t="shared" si="6"/>
        <v>3.0000000000000138E-2</v>
      </c>
    </row>
    <row r="42" spans="2:25" x14ac:dyDescent="0.2">
      <c r="B42" s="39">
        <v>34</v>
      </c>
      <c r="C42" s="88">
        <f t="shared" si="0"/>
        <v>584321.87708587642</v>
      </c>
      <c r="D42" s="88"/>
      <c r="E42" s="39"/>
      <c r="F42" s="8">
        <v>43798</v>
      </c>
      <c r="G42" s="48" t="s">
        <v>4</v>
      </c>
      <c r="H42" s="89">
        <v>1.3426</v>
      </c>
      <c r="I42" s="89"/>
      <c r="J42" s="39">
        <v>53</v>
      </c>
      <c r="K42" s="92">
        <f t="shared" si="3"/>
        <v>17529.656312576291</v>
      </c>
      <c r="L42" s="93"/>
      <c r="M42" s="6">
        <f>IF(J42="","",(K42/J42)/LOOKUP(RIGHT($D$2,3),定数!$A$6:$A$13,定数!$B$6:$B$13))</f>
        <v>2.7562352692730014</v>
      </c>
      <c r="N42" s="39"/>
      <c r="O42" s="8">
        <v>43799</v>
      </c>
      <c r="P42" s="89">
        <v>1.3492999999999999</v>
      </c>
      <c r="Q42" s="89"/>
      <c r="R42" s="90">
        <f>IF(P42="","",T42*M42*LOOKUP(RIGHT($D$2,3),定数!$A$6:$A$13,定数!$B$6:$B$13))</f>
        <v>22160.131564954696</v>
      </c>
      <c r="S42" s="90"/>
      <c r="T42" s="91">
        <f t="shared" si="4"/>
        <v>66.999999999999289</v>
      </c>
      <c r="U42" s="91"/>
      <c r="V42" t="str">
        <f t="shared" si="7"/>
        <v/>
      </c>
      <c r="W42">
        <f t="shared" si="2"/>
        <v>0</v>
      </c>
      <c r="X42" s="40">
        <f t="shared" si="5"/>
        <v>584321.87708587642</v>
      </c>
      <c r="Y42" s="41">
        <f t="shared" si="6"/>
        <v>0</v>
      </c>
    </row>
    <row r="43" spans="2:25" x14ac:dyDescent="0.2">
      <c r="B43" s="39">
        <v>35</v>
      </c>
      <c r="C43" s="88">
        <f t="shared" si="0"/>
        <v>606482.00865083106</v>
      </c>
      <c r="D43" s="88"/>
      <c r="E43" s="39"/>
      <c r="F43" s="8">
        <v>43812</v>
      </c>
      <c r="G43" s="48" t="s">
        <v>4</v>
      </c>
      <c r="H43" s="89">
        <v>1.3365</v>
      </c>
      <c r="I43" s="89"/>
      <c r="J43" s="39">
        <v>42</v>
      </c>
      <c r="K43" s="92">
        <f t="shared" si="3"/>
        <v>18194.460259524931</v>
      </c>
      <c r="L43" s="93"/>
      <c r="M43" s="6">
        <f>IF(J43="","",(K43/J43)/LOOKUP(RIGHT($D$2,3),定数!$A$6:$A$13,定数!$B$6:$B$13))</f>
        <v>3.6100119562549464</v>
      </c>
      <c r="N43" s="39"/>
      <c r="O43" s="8">
        <v>43812</v>
      </c>
      <c r="P43" s="89">
        <v>1.3416999999999999</v>
      </c>
      <c r="Q43" s="89"/>
      <c r="R43" s="90">
        <f>IF(P43="","",T43*M43*LOOKUP(RIGHT($D$2,3),定数!$A$6:$A$13,定数!$B$6:$B$13))</f>
        <v>22526.474607030312</v>
      </c>
      <c r="S43" s="90"/>
      <c r="T43" s="91">
        <f t="shared" si="4"/>
        <v>51.999999999998714</v>
      </c>
      <c r="U43" s="91"/>
      <c r="V43" t="str">
        <f t="shared" si="7"/>
        <v/>
      </c>
      <c r="W43">
        <f t="shared" si="2"/>
        <v>0</v>
      </c>
      <c r="X43" s="40">
        <f t="shared" si="5"/>
        <v>606482.00865083106</v>
      </c>
      <c r="Y43" s="41">
        <f t="shared" si="6"/>
        <v>0</v>
      </c>
    </row>
    <row r="44" spans="2:25" x14ac:dyDescent="0.2">
      <c r="B44" s="39">
        <v>36</v>
      </c>
      <c r="C44" s="88">
        <f t="shared" si="0"/>
        <v>629008.48325786134</v>
      </c>
      <c r="D44" s="88"/>
      <c r="E44" s="39"/>
      <c r="F44" s="8">
        <v>43817</v>
      </c>
      <c r="G44" s="48" t="s">
        <v>4</v>
      </c>
      <c r="H44" s="89">
        <v>1.3357000000000001</v>
      </c>
      <c r="I44" s="89"/>
      <c r="J44" s="39">
        <v>24</v>
      </c>
      <c r="K44" s="92">
        <f t="shared" si="3"/>
        <v>18870.254497735841</v>
      </c>
      <c r="L44" s="93"/>
      <c r="M44" s="6">
        <f>IF(J44="","",(K44/J44)/LOOKUP(RIGHT($D$2,3),定数!$A$6:$A$13,定数!$B$6:$B$13))</f>
        <v>6.5521717006027229</v>
      </c>
      <c r="N44" s="39"/>
      <c r="O44" s="8">
        <v>43817</v>
      </c>
      <c r="P44" s="89">
        <v>1.3385</v>
      </c>
      <c r="Q44" s="89"/>
      <c r="R44" s="90">
        <f>IF(P44="","",T44*M44*LOOKUP(RIGHT($D$2,3),定数!$A$6:$A$13,定数!$B$6:$B$13))</f>
        <v>22015.296914024471</v>
      </c>
      <c r="S44" s="90"/>
      <c r="T44" s="91">
        <f t="shared" si="4"/>
        <v>27.999999999999137</v>
      </c>
      <c r="U44" s="91"/>
      <c r="V44" t="str">
        <f t="shared" si="7"/>
        <v/>
      </c>
      <c r="W44">
        <f t="shared" si="2"/>
        <v>0</v>
      </c>
      <c r="X44" s="40">
        <f t="shared" si="5"/>
        <v>629008.48325786134</v>
      </c>
      <c r="Y44" s="41">
        <f t="shared" si="6"/>
        <v>0</v>
      </c>
    </row>
    <row r="45" spans="2:25" x14ac:dyDescent="0.2">
      <c r="B45" s="39">
        <v>37</v>
      </c>
      <c r="C45" s="88">
        <f t="shared" si="0"/>
        <v>651023.78017188585</v>
      </c>
      <c r="D45" s="88"/>
      <c r="E45" s="39">
        <v>2018</v>
      </c>
      <c r="F45" s="8">
        <v>43480</v>
      </c>
      <c r="G45" s="48" t="s">
        <v>4</v>
      </c>
      <c r="H45" s="89">
        <v>1.3803000000000001</v>
      </c>
      <c r="I45" s="89"/>
      <c r="J45" s="39">
        <v>25</v>
      </c>
      <c r="K45" s="92">
        <f t="shared" si="3"/>
        <v>19530.713405156574</v>
      </c>
      <c r="L45" s="93"/>
      <c r="M45" s="6">
        <f>IF(J45="","",(K45/J45)/LOOKUP(RIGHT($D$2,3),定数!$A$6:$A$13,定数!$B$6:$B$13))</f>
        <v>6.5102378017188576</v>
      </c>
      <c r="N45" s="39">
        <v>2018</v>
      </c>
      <c r="O45" s="8">
        <v>43481</v>
      </c>
      <c r="P45" s="89">
        <v>1.3777999999999999</v>
      </c>
      <c r="Q45" s="89"/>
      <c r="R45" s="90">
        <f>IF(P45="","",T45*M45*LOOKUP(RIGHT($D$2,3),定数!$A$6:$A$13,定数!$B$6:$B$13))</f>
        <v>-19530.713405157891</v>
      </c>
      <c r="S45" s="90"/>
      <c r="T45" s="91">
        <f t="shared" si="4"/>
        <v>-25.000000000001688</v>
      </c>
      <c r="U45" s="91"/>
      <c r="V45" t="str">
        <f t="shared" si="7"/>
        <v/>
      </c>
      <c r="W45">
        <f t="shared" si="2"/>
        <v>1</v>
      </c>
      <c r="X45" s="40">
        <f t="shared" si="5"/>
        <v>651023.78017188585</v>
      </c>
      <c r="Y45" s="41">
        <f t="shared" si="6"/>
        <v>0</v>
      </c>
    </row>
    <row r="46" spans="2:25" x14ac:dyDescent="0.2">
      <c r="B46" s="39">
        <v>38</v>
      </c>
      <c r="C46" s="88">
        <f t="shared" si="0"/>
        <v>631493.06676672795</v>
      </c>
      <c r="D46" s="88"/>
      <c r="E46" s="39"/>
      <c r="F46" s="8">
        <v>43481</v>
      </c>
      <c r="G46" s="48" t="s">
        <v>3</v>
      </c>
      <c r="H46" s="89">
        <v>1.3783000000000001</v>
      </c>
      <c r="I46" s="89"/>
      <c r="J46" s="39">
        <v>21</v>
      </c>
      <c r="K46" s="92">
        <f t="shared" si="3"/>
        <v>18944.792003001839</v>
      </c>
      <c r="L46" s="93"/>
      <c r="M46" s="6">
        <f>IF(J46="","",(K46/J46)/LOOKUP(RIGHT($D$2,3),定数!$A$6:$A$13,定数!$B$6:$B$13))</f>
        <v>7.5177746043658091</v>
      </c>
      <c r="N46" s="39"/>
      <c r="O46" s="8">
        <v>43481</v>
      </c>
      <c r="P46" s="89">
        <v>1.3759999999999999</v>
      </c>
      <c r="Q46" s="89"/>
      <c r="R46" s="90">
        <f>IF(P46="","",T46*M46*LOOKUP(RIGHT($D$2,3),定数!$A$6:$A$13,定数!$B$6:$B$13))</f>
        <v>20749.057908051356</v>
      </c>
      <c r="S46" s="90"/>
      <c r="T46" s="91">
        <f t="shared" si="4"/>
        <v>23.000000000001908</v>
      </c>
      <c r="U46" s="91"/>
      <c r="V46" t="str">
        <f t="shared" si="7"/>
        <v/>
      </c>
      <c r="W46">
        <f t="shared" si="2"/>
        <v>0</v>
      </c>
      <c r="X46" s="40">
        <f t="shared" si="5"/>
        <v>651023.78017188585</v>
      </c>
      <c r="Y46" s="41">
        <f t="shared" si="6"/>
        <v>3.0000000000002025E-2</v>
      </c>
    </row>
    <row r="47" spans="2:25" x14ac:dyDescent="0.2">
      <c r="B47" s="39">
        <v>39</v>
      </c>
      <c r="C47" s="88">
        <f t="shared" si="0"/>
        <v>652242.12467477936</v>
      </c>
      <c r="D47" s="88"/>
      <c r="E47" s="39"/>
      <c r="F47" s="8">
        <v>43483</v>
      </c>
      <c r="G47" s="48" t="s">
        <v>4</v>
      </c>
      <c r="H47" s="89">
        <v>1.3886000000000001</v>
      </c>
      <c r="I47" s="89"/>
      <c r="J47" s="39">
        <v>22</v>
      </c>
      <c r="K47" s="92">
        <f t="shared" si="3"/>
        <v>19567.263740243379</v>
      </c>
      <c r="L47" s="93"/>
      <c r="M47" s="6">
        <f>IF(J47="","",(K47/J47)/LOOKUP(RIGHT($D$2,3),定数!$A$6:$A$13,定数!$B$6:$B$13))</f>
        <v>7.411842325849765</v>
      </c>
      <c r="N47" s="39"/>
      <c r="O47" s="8">
        <v>43484</v>
      </c>
      <c r="P47" s="89">
        <v>1.3911</v>
      </c>
      <c r="Q47" s="89"/>
      <c r="R47" s="90">
        <f>IF(P47="","",T47*M47*LOOKUP(RIGHT($D$2,3),定数!$A$6:$A$13,定数!$B$6:$B$13))</f>
        <v>22235.52697754882</v>
      </c>
      <c r="S47" s="90"/>
      <c r="T47" s="91">
        <f t="shared" si="4"/>
        <v>24.999999999999467</v>
      </c>
      <c r="U47" s="91"/>
      <c r="V47" t="str">
        <f t="shared" si="7"/>
        <v/>
      </c>
      <c r="W47">
        <f t="shared" si="2"/>
        <v>0</v>
      </c>
      <c r="X47" s="40">
        <f t="shared" si="5"/>
        <v>652242.12467477936</v>
      </c>
      <c r="Y47" s="41">
        <f t="shared" si="6"/>
        <v>0</v>
      </c>
    </row>
    <row r="48" spans="2:25" x14ac:dyDescent="0.2">
      <c r="B48" s="39">
        <v>40</v>
      </c>
      <c r="C48" s="88">
        <f t="shared" si="0"/>
        <v>674477.6516523282</v>
      </c>
      <c r="D48" s="88"/>
      <c r="E48" s="39"/>
      <c r="F48" s="8">
        <v>43496</v>
      </c>
      <c r="G48" s="48" t="s">
        <v>4</v>
      </c>
      <c r="H48" s="89">
        <v>1.4157999999999999</v>
      </c>
      <c r="I48" s="89"/>
      <c r="J48" s="39">
        <v>23</v>
      </c>
      <c r="K48" s="92">
        <f t="shared" si="3"/>
        <v>20234.329549569844</v>
      </c>
      <c r="L48" s="93"/>
      <c r="M48" s="6">
        <f>IF(J48="","",(K48/J48)/LOOKUP(RIGHT($D$2,3),定数!$A$6:$A$13,定数!$B$6:$B$13))</f>
        <v>7.3312788223079144</v>
      </c>
      <c r="N48" s="39"/>
      <c r="O48" s="8">
        <v>43496</v>
      </c>
      <c r="P48" s="89">
        <v>1.4188000000000001</v>
      </c>
      <c r="Q48" s="89"/>
      <c r="R48" s="90">
        <f>IF(P48="","",T48*M48*LOOKUP(RIGHT($D$2,3),定数!$A$6:$A$13,定数!$B$6:$B$13))</f>
        <v>26392.603760309492</v>
      </c>
      <c r="S48" s="90"/>
      <c r="T48" s="91">
        <f t="shared" si="4"/>
        <v>30.000000000001137</v>
      </c>
      <c r="U48" s="91"/>
      <c r="V48" t="str">
        <f t="shared" si="7"/>
        <v/>
      </c>
      <c r="W48">
        <f t="shared" si="2"/>
        <v>0</v>
      </c>
      <c r="X48" s="40">
        <f t="shared" si="5"/>
        <v>674477.6516523282</v>
      </c>
      <c r="Y48" s="41">
        <f t="shared" si="6"/>
        <v>0</v>
      </c>
    </row>
    <row r="49" spans="2:25" x14ac:dyDescent="0.2">
      <c r="B49" s="39">
        <v>41</v>
      </c>
      <c r="C49" s="88">
        <f t="shared" si="0"/>
        <v>700870.25541263772</v>
      </c>
      <c r="D49" s="88"/>
      <c r="E49" s="39"/>
      <c r="F49" s="8">
        <v>43496</v>
      </c>
      <c r="G49" s="48" t="s">
        <v>4</v>
      </c>
      <c r="H49" s="89">
        <v>1.4184000000000001</v>
      </c>
      <c r="I49" s="89"/>
      <c r="J49" s="39">
        <v>34</v>
      </c>
      <c r="K49" s="92">
        <f t="shared" si="3"/>
        <v>21026.10766237913</v>
      </c>
      <c r="L49" s="93"/>
      <c r="M49" s="6">
        <f>IF(J49="","",(K49/J49)/LOOKUP(RIGHT($D$2,3),定数!$A$6:$A$13,定数!$B$6:$B$13))</f>
        <v>5.1534577603870417</v>
      </c>
      <c r="N49" s="39"/>
      <c r="O49" s="8">
        <v>43496</v>
      </c>
      <c r="P49" s="89">
        <v>1.4225000000000001</v>
      </c>
      <c r="Q49" s="89"/>
      <c r="R49" s="90">
        <f>IF(P49="","",T49*M49*LOOKUP(RIGHT($D$2,3),定数!$A$6:$A$13,定数!$B$6:$B$13))</f>
        <v>25355.012181104205</v>
      </c>
      <c r="S49" s="90"/>
      <c r="T49" s="91">
        <f t="shared" si="4"/>
        <v>40.999999999999929</v>
      </c>
      <c r="U49" s="91"/>
      <c r="V49" t="str">
        <f t="shared" si="7"/>
        <v/>
      </c>
      <c r="W49">
        <f t="shared" si="2"/>
        <v>0</v>
      </c>
      <c r="X49" s="40">
        <f t="shared" si="5"/>
        <v>700870.25541263772</v>
      </c>
      <c r="Y49" s="41">
        <f t="shared" si="6"/>
        <v>0</v>
      </c>
    </row>
    <row r="50" spans="2:25" x14ac:dyDescent="0.2">
      <c r="B50" s="39">
        <v>42</v>
      </c>
      <c r="C50" s="88">
        <f t="shared" si="0"/>
        <v>726225.26759374188</v>
      </c>
      <c r="D50" s="88"/>
      <c r="E50" s="39"/>
      <c r="F50" s="8">
        <v>43497</v>
      </c>
      <c r="G50" s="48" t="s">
        <v>4</v>
      </c>
      <c r="H50" s="89">
        <v>1.4233</v>
      </c>
      <c r="I50" s="89"/>
      <c r="J50" s="39">
        <v>32</v>
      </c>
      <c r="K50" s="92">
        <f t="shared" si="3"/>
        <v>21786.758027812255</v>
      </c>
      <c r="L50" s="93"/>
      <c r="M50" s="6">
        <f>IF(J50="","",(K50/J50)/LOOKUP(RIGHT($D$2,3),定数!$A$6:$A$13,定数!$B$6:$B$13))</f>
        <v>5.673634903076108</v>
      </c>
      <c r="N50" s="39"/>
      <c r="O50" s="8">
        <v>43497</v>
      </c>
      <c r="P50" s="89">
        <v>1.4200999999999999</v>
      </c>
      <c r="Q50" s="89"/>
      <c r="R50" s="90">
        <f>IF(P50="","",T50*M50*LOOKUP(RIGHT($D$2,3),定数!$A$6:$A$13,定数!$B$6:$B$13))</f>
        <v>-21786.758027812877</v>
      </c>
      <c r="S50" s="90"/>
      <c r="T50" s="91">
        <f t="shared" si="4"/>
        <v>-32.000000000000917</v>
      </c>
      <c r="U50" s="91"/>
      <c r="V50" t="str">
        <f t="shared" si="7"/>
        <v/>
      </c>
      <c r="W50">
        <f t="shared" si="2"/>
        <v>1</v>
      </c>
      <c r="X50" s="40">
        <f t="shared" si="5"/>
        <v>726225.26759374188</v>
      </c>
      <c r="Y50" s="41">
        <f t="shared" si="6"/>
        <v>0</v>
      </c>
    </row>
    <row r="51" spans="2:25" x14ac:dyDescent="0.2">
      <c r="B51" s="39">
        <v>43</v>
      </c>
      <c r="C51" s="88">
        <f t="shared" si="0"/>
        <v>704438.50956592895</v>
      </c>
      <c r="D51" s="88"/>
      <c r="E51" s="39"/>
      <c r="F51" s="8">
        <v>43498</v>
      </c>
      <c r="G51" s="48" t="s">
        <v>3</v>
      </c>
      <c r="H51" s="89">
        <v>1.4147000000000001</v>
      </c>
      <c r="I51" s="89"/>
      <c r="J51" s="39">
        <v>28</v>
      </c>
      <c r="K51" s="92">
        <f t="shared" si="3"/>
        <v>21133.155286977868</v>
      </c>
      <c r="L51" s="93"/>
      <c r="M51" s="6">
        <f>IF(J51="","",(K51/J51)/LOOKUP(RIGHT($D$2,3),定数!$A$6:$A$13,定数!$B$6:$B$13))</f>
        <v>6.2896295496957935</v>
      </c>
      <c r="N51" s="39"/>
      <c r="O51" s="8">
        <v>43501</v>
      </c>
      <c r="P51" s="89">
        <v>1.4109</v>
      </c>
      <c r="Q51" s="89"/>
      <c r="R51" s="90">
        <f>IF(P51="","",T51*M51*LOOKUP(RIGHT($D$2,3),定数!$A$6:$A$13,定数!$B$6:$B$13))</f>
        <v>28680.710746613011</v>
      </c>
      <c r="S51" s="90"/>
      <c r="T51" s="91">
        <f t="shared" si="4"/>
        <v>38.000000000000256</v>
      </c>
      <c r="U51" s="91"/>
      <c r="V51" t="str">
        <f t="shared" si="7"/>
        <v/>
      </c>
      <c r="W51">
        <f t="shared" si="2"/>
        <v>0</v>
      </c>
      <c r="X51" s="40">
        <f t="shared" si="5"/>
        <v>726225.26759374188</v>
      </c>
      <c r="Y51" s="41">
        <f t="shared" si="6"/>
        <v>3.0000000000000915E-2</v>
      </c>
    </row>
    <row r="52" spans="2:25" x14ac:dyDescent="0.2">
      <c r="B52" s="39">
        <v>44</v>
      </c>
      <c r="C52" s="88">
        <f t="shared" si="0"/>
        <v>733119.22031254193</v>
      </c>
      <c r="D52" s="88"/>
      <c r="E52" s="39"/>
      <c r="F52" s="8">
        <v>43518</v>
      </c>
      <c r="G52" s="48" t="s">
        <v>3</v>
      </c>
      <c r="H52" s="89">
        <v>1.3880999999999999</v>
      </c>
      <c r="I52" s="89"/>
      <c r="J52" s="39">
        <v>22</v>
      </c>
      <c r="K52" s="92">
        <f t="shared" si="3"/>
        <v>21993.576609376258</v>
      </c>
      <c r="L52" s="93"/>
      <c r="M52" s="6">
        <f>IF(J52="","",(K52/J52)/LOOKUP(RIGHT($D$2,3),定数!$A$6:$A$13,定数!$B$6:$B$13))</f>
        <v>8.3309002308243389</v>
      </c>
      <c r="N52" s="39"/>
      <c r="O52" s="8">
        <v>43518</v>
      </c>
      <c r="P52" s="89">
        <v>1.3903000000000001</v>
      </c>
      <c r="Q52" s="89"/>
      <c r="R52" s="90">
        <f>IF(P52="","",T52*M52*LOOKUP(RIGHT($D$2,3),定数!$A$6:$A$13,定数!$B$6:$B$13))</f>
        <v>-21993.576609378273</v>
      </c>
      <c r="S52" s="90"/>
      <c r="T52" s="91">
        <f t="shared" si="4"/>
        <v>-22.000000000002018</v>
      </c>
      <c r="U52" s="91"/>
      <c r="V52" t="str">
        <f t="shared" si="7"/>
        <v/>
      </c>
      <c r="W52">
        <f t="shared" si="2"/>
        <v>1</v>
      </c>
      <c r="X52" s="40">
        <f t="shared" si="5"/>
        <v>733119.22031254193</v>
      </c>
      <c r="Y52" s="41">
        <f t="shared" si="6"/>
        <v>0</v>
      </c>
    </row>
    <row r="53" spans="2:25" x14ac:dyDescent="0.2">
      <c r="B53" s="39">
        <v>45</v>
      </c>
      <c r="C53" s="88">
        <f t="shared" si="0"/>
        <v>711125.6437031636</v>
      </c>
      <c r="D53" s="88"/>
      <c r="E53" s="39"/>
      <c r="F53" s="8">
        <v>43519</v>
      </c>
      <c r="G53" s="48" t="s">
        <v>4</v>
      </c>
      <c r="H53" s="89">
        <v>1.3983000000000001</v>
      </c>
      <c r="I53" s="89"/>
      <c r="J53" s="39">
        <v>79</v>
      </c>
      <c r="K53" s="92">
        <f t="shared" si="3"/>
        <v>21333.769311094908</v>
      </c>
      <c r="L53" s="93"/>
      <c r="M53" s="6">
        <f>IF(J53="","",(K53/J53)/LOOKUP(RIGHT($D$2,3),定数!$A$6:$A$13,定数!$B$6:$B$13))</f>
        <v>2.2503976066555809</v>
      </c>
      <c r="N53" s="39"/>
      <c r="O53" s="8">
        <v>43523</v>
      </c>
      <c r="P53" s="89">
        <v>1.3904000000000001</v>
      </c>
      <c r="Q53" s="89"/>
      <c r="R53" s="90">
        <f>IF(P53="","",T53*M53*LOOKUP(RIGHT($D$2,3),定数!$A$6:$A$13,定数!$B$6:$B$13))</f>
        <v>-21333.769311094955</v>
      </c>
      <c r="S53" s="90"/>
      <c r="T53" s="91">
        <f t="shared" si="4"/>
        <v>-79.000000000000185</v>
      </c>
      <c r="U53" s="91"/>
      <c r="V53" t="str">
        <f t="shared" si="7"/>
        <v/>
      </c>
      <c r="W53">
        <f t="shared" si="2"/>
        <v>2</v>
      </c>
      <c r="X53" s="40">
        <f t="shared" si="5"/>
        <v>733119.22031254193</v>
      </c>
      <c r="Y53" s="41">
        <f t="shared" si="6"/>
        <v>3.0000000000002802E-2</v>
      </c>
    </row>
    <row r="54" spans="2:25" x14ac:dyDescent="0.2">
      <c r="B54" s="39">
        <v>46</v>
      </c>
      <c r="C54" s="88">
        <f t="shared" si="0"/>
        <v>689791.8743920686</v>
      </c>
      <c r="D54" s="88"/>
      <c r="E54" s="39"/>
      <c r="F54" s="8">
        <v>43529</v>
      </c>
      <c r="G54" s="48" t="s">
        <v>4</v>
      </c>
      <c r="H54" s="89">
        <v>1.3824000000000001</v>
      </c>
      <c r="I54" s="89"/>
      <c r="J54" s="39">
        <v>44</v>
      </c>
      <c r="K54" s="92">
        <f t="shared" si="3"/>
        <v>20693.756231762058</v>
      </c>
      <c r="L54" s="93"/>
      <c r="M54" s="6">
        <f>IF(J54="","",(K54/J54)/LOOKUP(RIGHT($D$2,3),定数!$A$6:$A$13,定数!$B$6:$B$13))</f>
        <v>3.9192720135912986</v>
      </c>
      <c r="N54" s="39"/>
      <c r="O54" s="8">
        <v>43529</v>
      </c>
      <c r="P54" s="89">
        <v>1.3874</v>
      </c>
      <c r="Q54" s="89"/>
      <c r="R54" s="90">
        <f>IF(P54="","",T54*M54*LOOKUP(RIGHT($D$2,3),定数!$A$6:$A$13,定数!$B$6:$B$13))</f>
        <v>23515.63208154729</v>
      </c>
      <c r="S54" s="90"/>
      <c r="T54" s="91">
        <f t="shared" si="4"/>
        <v>49.999999999998934</v>
      </c>
      <c r="U54" s="91"/>
      <c r="V54" t="str">
        <f t="shared" si="7"/>
        <v/>
      </c>
      <c r="W54">
        <f t="shared" si="2"/>
        <v>0</v>
      </c>
      <c r="X54" s="40">
        <f t="shared" si="5"/>
        <v>733119.22031254193</v>
      </c>
      <c r="Y54" s="41">
        <f t="shared" si="6"/>
        <v>5.9100000000002928E-2</v>
      </c>
    </row>
    <row r="55" spans="2:25" x14ac:dyDescent="0.2">
      <c r="B55" s="39">
        <v>47</v>
      </c>
      <c r="C55" s="88">
        <f t="shared" si="0"/>
        <v>713307.50647361588</v>
      </c>
      <c r="D55" s="88"/>
      <c r="E55" s="39"/>
      <c r="F55" s="8">
        <v>43532</v>
      </c>
      <c r="G55" s="48" t="s">
        <v>3</v>
      </c>
      <c r="H55" s="89">
        <v>1.3858999999999999</v>
      </c>
      <c r="I55" s="89"/>
      <c r="J55" s="39">
        <v>41</v>
      </c>
      <c r="K55" s="92">
        <f t="shared" si="3"/>
        <v>21399.225194208477</v>
      </c>
      <c r="L55" s="93"/>
      <c r="M55" s="6">
        <f>IF(J55="","",(K55/J55)/LOOKUP(RIGHT($D$2,3),定数!$A$6:$A$13,定数!$B$6:$B$13))</f>
        <v>4.3494360150830245</v>
      </c>
      <c r="N55" s="39"/>
      <c r="O55" s="8">
        <v>43532</v>
      </c>
      <c r="P55" s="89">
        <v>1.3812</v>
      </c>
      <c r="Q55" s="89"/>
      <c r="R55" s="90">
        <f>IF(P55="","",T55*M55*LOOKUP(RIGHT($D$2,3),定数!$A$6:$A$13,定数!$B$6:$B$13))</f>
        <v>24530.819125067872</v>
      </c>
      <c r="S55" s="90"/>
      <c r="T55" s="91">
        <f t="shared" si="4"/>
        <v>46.999999999999261</v>
      </c>
      <c r="U55" s="91"/>
      <c r="V55" t="str">
        <f t="shared" si="7"/>
        <v/>
      </c>
      <c r="W55">
        <f t="shared" si="2"/>
        <v>0</v>
      </c>
      <c r="X55" s="40">
        <f t="shared" si="5"/>
        <v>733119.22031254193</v>
      </c>
      <c r="Y55" s="41">
        <f t="shared" si="6"/>
        <v>2.7023863636367329E-2</v>
      </c>
    </row>
    <row r="56" spans="2:25" x14ac:dyDescent="0.2">
      <c r="B56" s="39">
        <v>48</v>
      </c>
      <c r="C56" s="88">
        <f t="shared" si="0"/>
        <v>737838.32559868379</v>
      </c>
      <c r="D56" s="88"/>
      <c r="E56" s="39"/>
      <c r="F56" s="8">
        <v>43533</v>
      </c>
      <c r="G56" s="48" t="s">
        <v>4</v>
      </c>
      <c r="H56" s="89">
        <v>1.3849</v>
      </c>
      <c r="I56" s="89"/>
      <c r="J56" s="39">
        <v>45</v>
      </c>
      <c r="K56" s="92">
        <f t="shared" si="3"/>
        <v>22135.149767960513</v>
      </c>
      <c r="L56" s="93"/>
      <c r="M56" s="6">
        <f>IF(J56="","",(K56/J56)/LOOKUP(RIGHT($D$2,3),定数!$A$6:$A$13,定数!$B$6:$B$13))</f>
        <v>4.099101808881576</v>
      </c>
      <c r="N56" s="39"/>
      <c r="O56" s="8">
        <v>43536</v>
      </c>
      <c r="P56" s="89">
        <v>1.3902000000000001</v>
      </c>
      <c r="Q56" s="89"/>
      <c r="R56" s="90">
        <f>IF(P56="","",T56*M56*LOOKUP(RIGHT($D$2,3),定数!$A$6:$A$13,定数!$B$6:$B$13))</f>
        <v>26070.287504487227</v>
      </c>
      <c r="S56" s="90"/>
      <c r="T56" s="91">
        <f t="shared" si="4"/>
        <v>53.000000000000824</v>
      </c>
      <c r="U56" s="91"/>
      <c r="V56" t="str">
        <f t="shared" si="7"/>
        <v/>
      </c>
      <c r="W56">
        <f t="shared" si="2"/>
        <v>0</v>
      </c>
      <c r="X56" s="40">
        <f t="shared" si="5"/>
        <v>737838.32559868379</v>
      </c>
      <c r="Y56" s="41">
        <f t="shared" si="6"/>
        <v>0</v>
      </c>
    </row>
    <row r="57" spans="2:25" x14ac:dyDescent="0.2">
      <c r="B57" s="39">
        <v>49</v>
      </c>
      <c r="C57" s="88">
        <f t="shared" si="0"/>
        <v>763908.613103171</v>
      </c>
      <c r="D57" s="88"/>
      <c r="E57" s="39"/>
      <c r="F57" s="8">
        <v>43557</v>
      </c>
      <c r="G57" s="48" t="s">
        <v>4</v>
      </c>
      <c r="H57" s="89">
        <v>1.4053</v>
      </c>
      <c r="I57" s="89"/>
      <c r="J57" s="39">
        <v>14</v>
      </c>
      <c r="K57" s="92">
        <f t="shared" si="3"/>
        <v>22917.25839309513</v>
      </c>
      <c r="L57" s="93"/>
      <c r="M57" s="6">
        <f>IF(J57="","",(K57/J57)/LOOKUP(RIGHT($D$2,3),定数!$A$6:$A$13,定数!$B$6:$B$13))</f>
        <v>13.641225233985198</v>
      </c>
      <c r="N57" s="39"/>
      <c r="O57" s="8">
        <v>43557</v>
      </c>
      <c r="P57" s="89">
        <v>1.4069</v>
      </c>
      <c r="Q57" s="89"/>
      <c r="R57" s="90">
        <f>IF(P57="","",T57*M57*LOOKUP(RIGHT($D$2,3),定数!$A$6:$A$13,定数!$B$6:$B$13))</f>
        <v>26191.152449252331</v>
      </c>
      <c r="S57" s="90"/>
      <c r="T57" s="91">
        <f t="shared" si="4"/>
        <v>16.000000000000458</v>
      </c>
      <c r="U57" s="91"/>
      <c r="V57" t="str">
        <f t="shared" si="7"/>
        <v/>
      </c>
      <c r="W57">
        <f t="shared" si="2"/>
        <v>0</v>
      </c>
      <c r="X57" s="40">
        <f t="shared" si="5"/>
        <v>763908.613103171</v>
      </c>
      <c r="Y57" s="41">
        <f t="shared" si="6"/>
        <v>0</v>
      </c>
    </row>
    <row r="58" spans="2:25" x14ac:dyDescent="0.2">
      <c r="B58" s="39">
        <v>50</v>
      </c>
      <c r="C58" s="88">
        <f t="shared" si="0"/>
        <v>790099.76555242331</v>
      </c>
      <c r="D58" s="88"/>
      <c r="E58" s="39"/>
      <c r="F58" s="8">
        <v>43573</v>
      </c>
      <c r="G58" s="48" t="s">
        <v>3</v>
      </c>
      <c r="H58" s="89">
        <v>1.4224000000000001</v>
      </c>
      <c r="I58" s="89"/>
      <c r="J58" s="39">
        <v>23</v>
      </c>
      <c r="K58" s="92">
        <f t="shared" si="3"/>
        <v>23702.9929665727</v>
      </c>
      <c r="L58" s="93"/>
      <c r="M58" s="6">
        <f>IF(J58="","",(K58/J58)/LOOKUP(RIGHT($D$2,3),定数!$A$6:$A$13,定数!$B$6:$B$13))</f>
        <v>8.5880409299176446</v>
      </c>
      <c r="N58" s="39"/>
      <c r="O58" s="8">
        <v>43573</v>
      </c>
      <c r="P58" s="89">
        <v>1.4201999999999999</v>
      </c>
      <c r="Q58" s="89"/>
      <c r="R58" s="90">
        <f>IF(P58="","",T58*M58*LOOKUP(RIGHT($D$2,3),定数!$A$6:$A$13,定数!$B$6:$B$13))</f>
        <v>22672.428054984663</v>
      </c>
      <c r="S58" s="90"/>
      <c r="T58" s="91">
        <f t="shared" si="4"/>
        <v>22.000000000002018</v>
      </c>
      <c r="U58" s="91"/>
      <c r="V58" t="str">
        <f t="shared" si="7"/>
        <v/>
      </c>
      <c r="W58">
        <f t="shared" si="2"/>
        <v>0</v>
      </c>
      <c r="X58" s="40">
        <f t="shared" si="5"/>
        <v>790099.76555242331</v>
      </c>
      <c r="Y58" s="41">
        <f t="shared" si="6"/>
        <v>0</v>
      </c>
    </row>
    <row r="59" spans="2:25" x14ac:dyDescent="0.2">
      <c r="B59" s="39">
        <v>51</v>
      </c>
      <c r="C59" s="88">
        <f t="shared" si="0"/>
        <v>812772.19360740797</v>
      </c>
      <c r="D59" s="88"/>
      <c r="E59" s="39"/>
      <c r="F59" s="8">
        <v>43580</v>
      </c>
      <c r="G59" s="48" t="s">
        <v>3</v>
      </c>
      <c r="H59" s="89">
        <v>1.3933</v>
      </c>
      <c r="I59" s="89"/>
      <c r="J59" s="39">
        <v>24</v>
      </c>
      <c r="K59" s="92">
        <f t="shared" si="3"/>
        <v>24383.165808222238</v>
      </c>
      <c r="L59" s="93"/>
      <c r="M59" s="6">
        <f>IF(J59="","",(K59/J59)/LOOKUP(RIGHT($D$2,3),定数!$A$6:$A$13,定数!$B$6:$B$13))</f>
        <v>8.4663770167438326</v>
      </c>
      <c r="N59" s="39"/>
      <c r="O59" s="8">
        <v>43581</v>
      </c>
      <c r="P59" s="89">
        <v>1.3903000000000001</v>
      </c>
      <c r="Q59" s="89"/>
      <c r="R59" s="90">
        <f>IF(P59="","",T59*M59*LOOKUP(RIGHT($D$2,3),定数!$A$6:$A$13,定数!$B$6:$B$13))</f>
        <v>30478.957260276697</v>
      </c>
      <c r="S59" s="90"/>
      <c r="T59" s="91">
        <f t="shared" si="4"/>
        <v>29.999999999998916</v>
      </c>
      <c r="U59" s="91"/>
      <c r="V59" t="str">
        <f t="shared" si="7"/>
        <v/>
      </c>
      <c r="W59">
        <f t="shared" si="2"/>
        <v>0</v>
      </c>
      <c r="X59" s="40">
        <f t="shared" si="5"/>
        <v>812772.19360740797</v>
      </c>
      <c r="Y59" s="41">
        <f t="shared" si="6"/>
        <v>0</v>
      </c>
    </row>
    <row r="60" spans="2:25" x14ac:dyDescent="0.2">
      <c r="B60" s="39">
        <v>52</v>
      </c>
      <c r="C60" s="88">
        <f t="shared" si="0"/>
        <v>843251.15086768463</v>
      </c>
      <c r="D60" s="88"/>
      <c r="E60" s="39"/>
      <c r="F60" s="8">
        <v>43608</v>
      </c>
      <c r="G60" s="48" t="s">
        <v>3</v>
      </c>
      <c r="H60" s="89">
        <v>1.3339000000000001</v>
      </c>
      <c r="I60" s="89"/>
      <c r="J60" s="39">
        <v>26</v>
      </c>
      <c r="K60" s="92">
        <f t="shared" si="3"/>
        <v>25297.534526030537</v>
      </c>
      <c r="L60" s="93"/>
      <c r="M60" s="6">
        <f>IF(J60="","",(K60/J60)/LOOKUP(RIGHT($D$2,3),定数!$A$6:$A$13,定数!$B$6:$B$13))</f>
        <v>8.1081841429585051</v>
      </c>
      <c r="N60" s="39"/>
      <c r="O60" s="8">
        <v>43608</v>
      </c>
      <c r="P60" s="89">
        <v>1.3365</v>
      </c>
      <c r="Q60" s="89"/>
      <c r="R60" s="90">
        <f>IF(P60="","",T60*M60*LOOKUP(RIGHT($D$2,3),定数!$A$6:$A$13,定数!$B$6:$B$13))</f>
        <v>-25297.534526029911</v>
      </c>
      <c r="S60" s="90"/>
      <c r="T60" s="91">
        <f t="shared" si="4"/>
        <v>-25.999999999999357</v>
      </c>
      <c r="U60" s="91"/>
      <c r="V60" t="str">
        <f t="shared" si="7"/>
        <v/>
      </c>
      <c r="W60">
        <f t="shared" si="2"/>
        <v>1</v>
      </c>
      <c r="X60" s="40">
        <f t="shared" si="5"/>
        <v>843251.15086768463</v>
      </c>
      <c r="Y60" s="41">
        <f t="shared" si="6"/>
        <v>0</v>
      </c>
    </row>
    <row r="61" spans="2:25" x14ac:dyDescent="0.2">
      <c r="B61" s="39">
        <v>53</v>
      </c>
      <c r="C61" s="88">
        <f t="shared" si="0"/>
        <v>817953.61634165468</v>
      </c>
      <c r="D61" s="88"/>
      <c r="E61" s="39"/>
      <c r="F61" s="8">
        <v>43616</v>
      </c>
      <c r="G61" s="48" t="s">
        <v>4</v>
      </c>
      <c r="H61" s="89">
        <v>1.3342000000000001</v>
      </c>
      <c r="I61" s="89"/>
      <c r="J61" s="39">
        <v>31</v>
      </c>
      <c r="K61" s="92">
        <f t="shared" si="3"/>
        <v>24538.60849024964</v>
      </c>
      <c r="L61" s="93"/>
      <c r="M61" s="6">
        <f>IF(J61="","",(K61/J61)/LOOKUP(RIGHT($D$2,3),定数!$A$6:$A$13,定数!$B$6:$B$13))</f>
        <v>6.5964001317875374</v>
      </c>
      <c r="N61" s="39"/>
      <c r="O61" s="8">
        <v>43616</v>
      </c>
      <c r="P61" s="89">
        <v>1.3310999999999999</v>
      </c>
      <c r="Q61" s="89"/>
      <c r="R61" s="90">
        <f>IF(P61="","",T61*M61*LOOKUP(RIGHT($D$2,3),定数!$A$6:$A$13,定数!$B$6:$B$13))</f>
        <v>-24538.608490250452</v>
      </c>
      <c r="S61" s="90"/>
      <c r="T61" s="91">
        <f t="shared" si="4"/>
        <v>-31.000000000001027</v>
      </c>
      <c r="U61" s="91"/>
      <c r="V61" t="str">
        <f t="shared" si="7"/>
        <v/>
      </c>
      <c r="W61">
        <f t="shared" si="2"/>
        <v>2</v>
      </c>
      <c r="X61" s="40">
        <f t="shared" si="5"/>
        <v>843251.15086768463</v>
      </c>
      <c r="Y61" s="41">
        <f t="shared" si="6"/>
        <v>2.9999999999999249E-2</v>
      </c>
    </row>
    <row r="62" spans="2:25" x14ac:dyDescent="0.2">
      <c r="B62" s="39">
        <v>54</v>
      </c>
      <c r="C62" s="88">
        <f t="shared" si="0"/>
        <v>793415.00785140425</v>
      </c>
      <c r="D62" s="88"/>
      <c r="E62" s="39"/>
      <c r="F62" s="8">
        <v>43617</v>
      </c>
      <c r="G62" s="48" t="s">
        <v>4</v>
      </c>
      <c r="H62" s="89">
        <v>1.3338000000000001</v>
      </c>
      <c r="I62" s="89"/>
      <c r="J62" s="39">
        <v>56</v>
      </c>
      <c r="K62" s="92">
        <f t="shared" si="3"/>
        <v>23802.450235542128</v>
      </c>
      <c r="L62" s="93"/>
      <c r="M62" s="6">
        <f>IF(J62="","",(K62/J62)/LOOKUP(RIGHT($D$2,3),定数!$A$6:$A$13,定数!$B$6:$B$13))</f>
        <v>3.5420312850509119</v>
      </c>
      <c r="N62" s="39"/>
      <c r="O62" s="8">
        <v>43621</v>
      </c>
      <c r="P62" s="89">
        <v>1.3406</v>
      </c>
      <c r="Q62" s="89"/>
      <c r="R62" s="90">
        <f>IF(P62="","",T62*M62*LOOKUP(RIGHT($D$2,3),定数!$A$6:$A$13,定数!$B$6:$B$13))</f>
        <v>28902.975286015091</v>
      </c>
      <c r="S62" s="90"/>
      <c r="T62" s="91">
        <f t="shared" si="4"/>
        <v>67.999999999999176</v>
      </c>
      <c r="U62" s="91"/>
      <c r="V62" t="str">
        <f t="shared" si="7"/>
        <v/>
      </c>
      <c r="W62">
        <f t="shared" si="2"/>
        <v>0</v>
      </c>
      <c r="X62" s="40">
        <f t="shared" si="5"/>
        <v>843251.15086768463</v>
      </c>
      <c r="Y62" s="41">
        <f t="shared" si="6"/>
        <v>5.9100000000000263E-2</v>
      </c>
    </row>
    <row r="63" spans="2:25" x14ac:dyDescent="0.2">
      <c r="B63" s="39">
        <v>55</v>
      </c>
      <c r="C63" s="88">
        <f t="shared" si="0"/>
        <v>822317.98313741933</v>
      </c>
      <c r="D63" s="88"/>
      <c r="E63" s="39"/>
      <c r="F63" s="8">
        <v>43641</v>
      </c>
      <c r="G63" s="48" t="s">
        <v>3</v>
      </c>
      <c r="H63" s="89">
        <v>1.3239000000000001</v>
      </c>
      <c r="I63" s="89"/>
      <c r="J63" s="39">
        <v>29</v>
      </c>
      <c r="K63" s="92">
        <f t="shared" si="3"/>
        <v>24669.539494122579</v>
      </c>
      <c r="L63" s="93"/>
      <c r="M63" s="6">
        <f>IF(J63="","",(K63/J63)/LOOKUP(RIGHT($D$2,3),定数!$A$6:$A$13,定数!$B$6:$B$13))</f>
        <v>7.0889481304949937</v>
      </c>
      <c r="N63" s="39"/>
      <c r="O63" s="8">
        <v>43641</v>
      </c>
      <c r="P63" s="89">
        <v>1.3268</v>
      </c>
      <c r="Q63" s="89"/>
      <c r="R63" s="90">
        <f>IF(P63="","",T63*M63*LOOKUP(RIGHT($D$2,3),定数!$A$6:$A$13,定数!$B$6:$B$13))</f>
        <v>-24669.539494121753</v>
      </c>
      <c r="S63" s="90"/>
      <c r="T63" s="91">
        <f t="shared" si="4"/>
        <v>-28.999999999999027</v>
      </c>
      <c r="U63" s="91"/>
      <c r="V63" t="str">
        <f t="shared" si="7"/>
        <v/>
      </c>
      <c r="W63">
        <f t="shared" si="2"/>
        <v>1</v>
      </c>
      <c r="X63" s="40">
        <f t="shared" si="5"/>
        <v>843251.15086768463</v>
      </c>
      <c r="Y63" s="41">
        <f t="shared" si="6"/>
        <v>2.48243571428578E-2</v>
      </c>
    </row>
    <row r="64" spans="2:25" x14ac:dyDescent="0.2">
      <c r="B64" s="39">
        <v>56</v>
      </c>
      <c r="C64" s="88">
        <f t="shared" si="0"/>
        <v>797648.44364329753</v>
      </c>
      <c r="D64" s="88"/>
      <c r="E64" s="39"/>
      <c r="F64" s="8">
        <v>43650</v>
      </c>
      <c r="G64" s="48" t="s">
        <v>4</v>
      </c>
      <c r="H64" s="89">
        <v>1.3214999999999999</v>
      </c>
      <c r="I64" s="89"/>
      <c r="J64" s="39">
        <v>16</v>
      </c>
      <c r="K64" s="92">
        <f t="shared" si="3"/>
        <v>23929.453309298926</v>
      </c>
      <c r="L64" s="93"/>
      <c r="M64" s="6">
        <f>IF(J64="","",(K64/J64)/LOOKUP(RIGHT($D$2,3),定数!$A$6:$A$13,定数!$B$6:$B$13))</f>
        <v>12.463256931926525</v>
      </c>
      <c r="N64" s="39"/>
      <c r="O64" s="8">
        <v>43650</v>
      </c>
      <c r="P64" s="89">
        <v>1.3233999999999999</v>
      </c>
      <c r="Q64" s="89"/>
      <c r="R64" s="90">
        <f>IF(P64="","",T64*M64*LOOKUP(RIGHT($D$2,3),定数!$A$6:$A$13,定数!$B$6:$B$13))</f>
        <v>28416.22580479267</v>
      </c>
      <c r="S64" s="90"/>
      <c r="T64" s="91">
        <f t="shared" si="4"/>
        <v>19.000000000000128</v>
      </c>
      <c r="U64" s="91"/>
      <c r="V64" t="str">
        <f t="shared" si="7"/>
        <v/>
      </c>
      <c r="W64">
        <f t="shared" si="2"/>
        <v>0</v>
      </c>
      <c r="X64" s="40">
        <f t="shared" si="5"/>
        <v>843251.15086768463</v>
      </c>
      <c r="Y64" s="41">
        <f t="shared" si="6"/>
        <v>5.4079626428571226E-2</v>
      </c>
    </row>
    <row r="65" spans="2:25" x14ac:dyDescent="0.2">
      <c r="B65" s="39">
        <v>57</v>
      </c>
      <c r="C65" s="88">
        <f t="shared" si="0"/>
        <v>826064.66944809025</v>
      </c>
      <c r="D65" s="88"/>
      <c r="E65" s="39"/>
      <c r="F65" s="8">
        <v>43651</v>
      </c>
      <c r="G65" s="48" t="s">
        <v>4</v>
      </c>
      <c r="H65" s="89">
        <v>1.3236000000000001</v>
      </c>
      <c r="I65" s="89"/>
      <c r="J65" s="39">
        <v>18</v>
      </c>
      <c r="K65" s="92">
        <f t="shared" si="3"/>
        <v>24781.940083442707</v>
      </c>
      <c r="L65" s="93"/>
      <c r="M65" s="6">
        <f>IF(J65="","",(K65/J65)/LOOKUP(RIGHT($D$2,3),定数!$A$6:$A$13,定数!$B$6:$B$13))</f>
        <v>11.473120409001252</v>
      </c>
      <c r="N65" s="39"/>
      <c r="O65" s="8">
        <v>43651</v>
      </c>
      <c r="P65" s="89">
        <v>1.3218000000000001</v>
      </c>
      <c r="Q65" s="89"/>
      <c r="R65" s="90">
        <f>IF(P65="","",T65*M65*LOOKUP(RIGHT($D$2,3),定数!$A$6:$A$13,定数!$B$6:$B$13))</f>
        <v>-24781.940083443034</v>
      </c>
      <c r="S65" s="90"/>
      <c r="T65" s="91">
        <f t="shared" si="4"/>
        <v>-18.000000000000238</v>
      </c>
      <c r="U65" s="91"/>
      <c r="V65" t="str">
        <f t="shared" si="7"/>
        <v/>
      </c>
      <c r="W65">
        <f t="shared" si="2"/>
        <v>1</v>
      </c>
      <c r="X65" s="40">
        <f t="shared" si="5"/>
        <v>843251.15086768463</v>
      </c>
      <c r="Y65" s="41">
        <f t="shared" si="6"/>
        <v>2.0381213120088781E-2</v>
      </c>
    </row>
    <row r="66" spans="2:25" x14ac:dyDescent="0.2">
      <c r="B66" s="39">
        <v>58</v>
      </c>
      <c r="C66" s="88">
        <f t="shared" si="0"/>
        <v>801282.72936464718</v>
      </c>
      <c r="D66" s="88"/>
      <c r="E66" s="39"/>
      <c r="F66" s="8">
        <v>43651</v>
      </c>
      <c r="G66" s="48" t="s">
        <v>4</v>
      </c>
      <c r="H66" s="89">
        <v>1.3242</v>
      </c>
      <c r="I66" s="89"/>
      <c r="J66" s="39">
        <v>15</v>
      </c>
      <c r="K66" s="92">
        <f t="shared" si="3"/>
        <v>24038.481880939413</v>
      </c>
      <c r="L66" s="93"/>
      <c r="M66" s="6">
        <f>IF(J66="","",(K66/J66)/LOOKUP(RIGHT($D$2,3),定数!$A$6:$A$13,定数!$B$6:$B$13))</f>
        <v>13.354712156077452</v>
      </c>
      <c r="N66" s="39"/>
      <c r="O66" s="8">
        <v>43651</v>
      </c>
      <c r="P66" s="89">
        <v>1.3227</v>
      </c>
      <c r="Q66" s="89"/>
      <c r="R66" s="90">
        <f>IF(P66="","",T66*M66*LOOKUP(RIGHT($D$2,3),定数!$A$6:$A$13,定数!$B$6:$B$13))</f>
        <v>-24038.481880940326</v>
      </c>
      <c r="S66" s="90"/>
      <c r="T66" s="91">
        <f t="shared" si="4"/>
        <v>-15.000000000000568</v>
      </c>
      <c r="U66" s="91"/>
      <c r="V66" t="str">
        <f t="shared" si="7"/>
        <v/>
      </c>
      <c r="W66">
        <f t="shared" si="2"/>
        <v>2</v>
      </c>
      <c r="X66" s="40">
        <f t="shared" si="5"/>
        <v>843251.15086768463</v>
      </c>
      <c r="Y66" s="41">
        <f t="shared" si="6"/>
        <v>4.9769776726486525E-2</v>
      </c>
    </row>
    <row r="67" spans="2:25" x14ac:dyDescent="0.2">
      <c r="B67" s="39">
        <v>59</v>
      </c>
      <c r="C67" s="88">
        <f t="shared" si="0"/>
        <v>777244.2474837068</v>
      </c>
      <c r="D67" s="88"/>
      <c r="E67" s="39"/>
      <c r="F67" s="8">
        <v>43670</v>
      </c>
      <c r="G67" s="48" t="s">
        <v>4</v>
      </c>
      <c r="H67" s="89">
        <v>1.3141</v>
      </c>
      <c r="I67" s="89"/>
      <c r="J67" s="39">
        <v>14</v>
      </c>
      <c r="K67" s="92">
        <f t="shared" si="3"/>
        <v>23317.327424511204</v>
      </c>
      <c r="L67" s="93"/>
      <c r="M67" s="6">
        <f>IF(J67="","",(K67/J67)/LOOKUP(RIGHT($D$2,3),定数!$A$6:$A$13,定数!$B$6:$B$13))</f>
        <v>13.87936156220905</v>
      </c>
      <c r="N67" s="39"/>
      <c r="O67" s="8">
        <v>43671</v>
      </c>
      <c r="P67" s="89">
        <v>1.3154999999999999</v>
      </c>
      <c r="Q67" s="89"/>
      <c r="R67" s="90">
        <f>IF(P67="","",T67*M67*LOOKUP(RIGHT($D$2,3),定数!$A$6:$A$13,定数!$B$6:$B$13))</f>
        <v>23317.327424508636</v>
      </c>
      <c r="S67" s="90"/>
      <c r="T67" s="91">
        <f t="shared" si="4"/>
        <v>13.999999999998458</v>
      </c>
      <c r="U67" s="91"/>
      <c r="V67" t="str">
        <f t="shared" si="7"/>
        <v/>
      </c>
      <c r="W67">
        <f t="shared" si="2"/>
        <v>0</v>
      </c>
      <c r="X67" s="40">
        <f t="shared" si="5"/>
        <v>843251.15086768463</v>
      </c>
      <c r="Y67" s="41">
        <f t="shared" si="6"/>
        <v>7.8276683424693072E-2</v>
      </c>
    </row>
    <row r="68" spans="2:25" x14ac:dyDescent="0.2">
      <c r="B68" s="39">
        <v>60</v>
      </c>
      <c r="C68" s="88">
        <f t="shared" si="0"/>
        <v>800561.57490821544</v>
      </c>
      <c r="D68" s="88"/>
      <c r="E68" s="39"/>
      <c r="F68" s="8">
        <v>43678</v>
      </c>
      <c r="G68" s="48" t="s">
        <v>3</v>
      </c>
      <c r="H68" s="89">
        <v>1.3120000000000001</v>
      </c>
      <c r="I68" s="89"/>
      <c r="J68" s="39">
        <v>12</v>
      </c>
      <c r="K68" s="92">
        <f t="shared" si="3"/>
        <v>24016.847247246464</v>
      </c>
      <c r="L68" s="93"/>
      <c r="M68" s="6">
        <f>IF(J68="","",(K68/J68)/LOOKUP(RIGHT($D$2,3),定数!$A$6:$A$13,定数!$B$6:$B$13))</f>
        <v>16.678366143921156</v>
      </c>
      <c r="N68" s="39"/>
      <c r="O68" s="8">
        <v>43678</v>
      </c>
      <c r="P68" s="89">
        <v>1.3105</v>
      </c>
      <c r="Q68" s="89"/>
      <c r="R68" s="90">
        <f>IF(P68="","",T68*M68*LOOKUP(RIGHT($D$2,3),定数!$A$6:$A$13,定数!$B$6:$B$13))</f>
        <v>30021.059059059218</v>
      </c>
      <c r="S68" s="90"/>
      <c r="T68" s="91">
        <f t="shared" si="4"/>
        <v>15.000000000000568</v>
      </c>
      <c r="U68" s="91"/>
      <c r="V68" t="str">
        <f t="shared" si="7"/>
        <v/>
      </c>
      <c r="W68">
        <f t="shared" si="2"/>
        <v>0</v>
      </c>
      <c r="X68" s="40">
        <f t="shared" si="5"/>
        <v>843251.15086768463</v>
      </c>
      <c r="Y68" s="41">
        <f t="shared" si="6"/>
        <v>5.0624983927436862E-2</v>
      </c>
    </row>
    <row r="69" spans="2:25" x14ac:dyDescent="0.2">
      <c r="B69" s="39">
        <v>61</v>
      </c>
      <c r="C69" s="88">
        <f t="shared" si="0"/>
        <v>830582.63396727468</v>
      </c>
      <c r="D69" s="88"/>
      <c r="E69" s="39"/>
      <c r="F69" s="8">
        <v>43685</v>
      </c>
      <c r="G69" s="50" t="s">
        <v>3</v>
      </c>
      <c r="H69" s="89">
        <v>1.2877000000000001</v>
      </c>
      <c r="I69" s="89"/>
      <c r="J69" s="39">
        <v>21</v>
      </c>
      <c r="K69" s="92">
        <f t="shared" si="3"/>
        <v>24917.479019018239</v>
      </c>
      <c r="L69" s="93"/>
      <c r="M69" s="6">
        <f>IF(J69="","",(K69/J69)/LOOKUP(RIGHT($D$2,3),定数!$A$6:$A$13,定数!$B$6:$B$13))</f>
        <v>9.8878884996104137</v>
      </c>
      <c r="N69" s="39"/>
      <c r="O69" s="8">
        <v>43686</v>
      </c>
      <c r="P69" s="89">
        <v>1.2855000000000001</v>
      </c>
      <c r="Q69" s="89"/>
      <c r="R69" s="90">
        <f>IF(P69="","",T69*M69*LOOKUP(RIGHT($D$2,3),定数!$A$6:$A$13,定数!$B$6:$B$13))</f>
        <v>26104.025638971252</v>
      </c>
      <c r="S69" s="90"/>
      <c r="T69" s="91">
        <f t="shared" si="4"/>
        <v>21.999999999999797</v>
      </c>
      <c r="U69" s="91"/>
      <c r="V69" t="str">
        <f t="shared" si="7"/>
        <v/>
      </c>
      <c r="W69">
        <f t="shared" si="2"/>
        <v>0</v>
      </c>
      <c r="X69" s="40">
        <f t="shared" si="5"/>
        <v>843251.15086768463</v>
      </c>
      <c r="Y69" s="41">
        <f t="shared" si="6"/>
        <v>1.5023420824714417E-2</v>
      </c>
    </row>
    <row r="70" spans="2:25" x14ac:dyDescent="0.2">
      <c r="B70" s="39">
        <v>62</v>
      </c>
      <c r="C70" s="88">
        <f t="shared" si="0"/>
        <v>856686.65960624593</v>
      </c>
      <c r="D70" s="88"/>
      <c r="E70" s="39"/>
      <c r="F70" s="8">
        <v>43701</v>
      </c>
      <c r="G70" s="50" t="s">
        <v>4</v>
      </c>
      <c r="H70" s="89">
        <v>1.2834000000000001</v>
      </c>
      <c r="I70" s="89"/>
      <c r="J70" s="39">
        <v>27</v>
      </c>
      <c r="K70" s="92">
        <f t="shared" si="3"/>
        <v>25700.599788187377</v>
      </c>
      <c r="L70" s="93"/>
      <c r="M70" s="6">
        <f>IF(J70="","",(K70/J70)/LOOKUP(RIGHT($D$2,3),定数!$A$6:$A$13,定数!$B$6:$B$13))</f>
        <v>7.9322838852430184</v>
      </c>
      <c r="N70" s="39"/>
      <c r="O70" s="8">
        <v>43701</v>
      </c>
      <c r="P70" s="89">
        <v>1.2866</v>
      </c>
      <c r="Q70" s="89"/>
      <c r="R70" s="90">
        <f>IF(P70="","",T70*M70*LOOKUP(RIGHT($D$2,3),定数!$A$6:$A$13,定数!$B$6:$B$13))</f>
        <v>30459.970119331949</v>
      </c>
      <c r="S70" s="90"/>
      <c r="T70" s="91">
        <f t="shared" si="4"/>
        <v>31.999999999998696</v>
      </c>
      <c r="U70" s="91"/>
      <c r="V70" t="str">
        <f t="shared" si="7"/>
        <v/>
      </c>
      <c r="W70">
        <f t="shared" si="2"/>
        <v>0</v>
      </c>
      <c r="X70" s="40">
        <f t="shared" si="5"/>
        <v>856686.65960624593</v>
      </c>
      <c r="Y70" s="41">
        <f t="shared" si="6"/>
        <v>0</v>
      </c>
    </row>
    <row r="71" spans="2:25" x14ac:dyDescent="0.2">
      <c r="B71" s="39">
        <v>63</v>
      </c>
      <c r="C71" s="88">
        <f t="shared" si="0"/>
        <v>887146.62972557789</v>
      </c>
      <c r="D71" s="88"/>
      <c r="E71" s="39"/>
      <c r="F71" s="8">
        <v>43707</v>
      </c>
      <c r="G71" s="50" t="s">
        <v>3</v>
      </c>
      <c r="H71" s="89">
        <v>1.2999000000000001</v>
      </c>
      <c r="I71" s="89"/>
      <c r="J71" s="39">
        <v>26</v>
      </c>
      <c r="K71" s="92">
        <f t="shared" si="3"/>
        <v>26614.398891767334</v>
      </c>
      <c r="L71" s="93"/>
      <c r="M71" s="6">
        <f>IF(J71="","",(K71/J71)/LOOKUP(RIGHT($D$2,3),定数!$A$6:$A$13,定数!$B$6:$B$13))</f>
        <v>8.5302560550536324</v>
      </c>
      <c r="N71" s="39"/>
      <c r="O71" s="8">
        <v>43708</v>
      </c>
      <c r="P71" s="89">
        <v>1.3025</v>
      </c>
      <c r="Q71" s="89"/>
      <c r="R71" s="90">
        <f>IF(P71="","",T71*M71*LOOKUP(RIGHT($D$2,3),定数!$A$6:$A$13,定数!$B$6:$B$13))</f>
        <v>-26614.398891766676</v>
      </c>
      <c r="S71" s="90"/>
      <c r="T71" s="91">
        <f t="shared" si="4"/>
        <v>-25.999999999999357</v>
      </c>
      <c r="U71" s="91"/>
      <c r="V71" t="str">
        <f t="shared" si="7"/>
        <v/>
      </c>
      <c r="W71">
        <f t="shared" si="2"/>
        <v>1</v>
      </c>
      <c r="X71" s="40">
        <f t="shared" si="5"/>
        <v>887146.62972557789</v>
      </c>
      <c r="Y71" s="41">
        <f t="shared" si="6"/>
        <v>0</v>
      </c>
    </row>
    <row r="72" spans="2:25" x14ac:dyDescent="0.2">
      <c r="B72" s="39">
        <v>64</v>
      </c>
      <c r="C72" s="88">
        <f t="shared" si="0"/>
        <v>860532.23083381122</v>
      </c>
      <c r="D72" s="88"/>
      <c r="E72" s="39"/>
      <c r="F72" s="8">
        <v>43733</v>
      </c>
      <c r="G72" s="50" t="s">
        <v>4</v>
      </c>
      <c r="H72" s="89">
        <v>1.3169</v>
      </c>
      <c r="I72" s="89"/>
      <c r="J72" s="39">
        <v>21</v>
      </c>
      <c r="K72" s="92">
        <f t="shared" si="3"/>
        <v>25815.966925014334</v>
      </c>
      <c r="L72" s="93"/>
      <c r="M72" s="6">
        <f>IF(J72="","",(K72/J72)/LOOKUP(RIGHT($D$2,3),定数!$A$6:$A$13,定数!$B$6:$B$13))</f>
        <v>10.244431319450133</v>
      </c>
      <c r="N72" s="39"/>
      <c r="O72" s="8">
        <v>43733</v>
      </c>
      <c r="P72" s="89">
        <v>1.3193999999999999</v>
      </c>
      <c r="Q72" s="89"/>
      <c r="R72" s="90">
        <f>IF(P72="","",T72*M72*LOOKUP(RIGHT($D$2,3),定数!$A$6:$A$13,定数!$B$6:$B$13))</f>
        <v>30733.293958349743</v>
      </c>
      <c r="S72" s="90"/>
      <c r="T72" s="91">
        <f t="shared" si="4"/>
        <v>24.999999999999467</v>
      </c>
      <c r="U72" s="91"/>
      <c r="V72" t="str">
        <f t="shared" si="7"/>
        <v/>
      </c>
      <c r="W72">
        <f t="shared" si="2"/>
        <v>0</v>
      </c>
      <c r="X72" s="40">
        <f t="shared" si="5"/>
        <v>887146.62972557789</v>
      </c>
      <c r="Y72" s="41">
        <f t="shared" si="6"/>
        <v>2.9999999999999249E-2</v>
      </c>
    </row>
    <row r="73" spans="2:25" x14ac:dyDescent="0.2">
      <c r="B73" s="39">
        <v>65</v>
      </c>
      <c r="C73" s="88">
        <f t="shared" si="0"/>
        <v>891265.52479216096</v>
      </c>
      <c r="D73" s="88"/>
      <c r="E73" s="39"/>
      <c r="F73" s="8">
        <v>43777</v>
      </c>
      <c r="G73" s="50" t="s">
        <v>3</v>
      </c>
      <c r="H73" s="89">
        <v>1.3093999999999999</v>
      </c>
      <c r="I73" s="89"/>
      <c r="J73" s="39">
        <v>32</v>
      </c>
      <c r="K73" s="92">
        <f t="shared" si="3"/>
        <v>26737.965743764827</v>
      </c>
      <c r="L73" s="93"/>
      <c r="M73" s="6">
        <f>IF(J73="","",(K73/J73)/LOOKUP(RIGHT($D$2,3),定数!$A$6:$A$13,定数!$B$6:$B$13))</f>
        <v>6.9630119124387573</v>
      </c>
      <c r="N73" s="39"/>
      <c r="O73" s="8">
        <v>43777</v>
      </c>
      <c r="P73" s="89">
        <v>1.3126</v>
      </c>
      <c r="Q73" s="89"/>
      <c r="R73" s="90">
        <f>IF(P73="","",T73*M73*LOOKUP(RIGHT($D$2,3),定数!$A$6:$A$13,定数!$B$6:$B$13))</f>
        <v>-26737.965743765595</v>
      </c>
      <c r="S73" s="90"/>
      <c r="T73" s="91">
        <f t="shared" si="4"/>
        <v>-32.000000000000917</v>
      </c>
      <c r="U73" s="91"/>
      <c r="V73" t="str">
        <f t="shared" si="7"/>
        <v/>
      </c>
      <c r="W73">
        <f t="shared" si="2"/>
        <v>1</v>
      </c>
      <c r="X73" s="40">
        <f t="shared" si="5"/>
        <v>891265.52479216096</v>
      </c>
      <c r="Y73" s="41">
        <f t="shared" si="6"/>
        <v>0</v>
      </c>
    </row>
    <row r="74" spans="2:25" x14ac:dyDescent="0.2">
      <c r="B74" s="39">
        <v>66</v>
      </c>
      <c r="C74" s="88">
        <f t="shared" ref="C74:C108" si="8">IF(R73="","",C73+R73)</f>
        <v>864527.55904839537</v>
      </c>
      <c r="D74" s="88"/>
      <c r="E74" s="39"/>
      <c r="F74" s="8">
        <v>43782</v>
      </c>
      <c r="G74" s="50" t="s">
        <v>4</v>
      </c>
      <c r="H74" s="89">
        <v>1.2898000000000001</v>
      </c>
      <c r="I74" s="89"/>
      <c r="J74" s="39">
        <v>38</v>
      </c>
      <c r="K74" s="92">
        <f t="shared" si="3"/>
        <v>25935.826771451859</v>
      </c>
      <c r="L74" s="93"/>
      <c r="M74" s="6">
        <f>IF(J74="","",(K74/J74)/LOOKUP(RIGHT($D$2,3),定数!$A$6:$A$13,定数!$B$6:$B$13))</f>
        <v>5.6876813095289158</v>
      </c>
      <c r="N74" s="39"/>
      <c r="O74" s="8">
        <v>43782</v>
      </c>
      <c r="P74" s="89">
        <v>1.2947</v>
      </c>
      <c r="Q74" s="89"/>
      <c r="R74" s="90">
        <f>IF(P74="","",T74*M74*LOOKUP(RIGHT($D$2,3),定数!$A$6:$A$13,定数!$B$6:$B$13))</f>
        <v>33443.566100029377</v>
      </c>
      <c r="S74" s="90"/>
      <c r="T74" s="91">
        <f t="shared" si="4"/>
        <v>48.999999999999048</v>
      </c>
      <c r="U74" s="91"/>
      <c r="V74" t="str">
        <f t="shared" si="7"/>
        <v/>
      </c>
      <c r="W74">
        <f t="shared" si="7"/>
        <v>0</v>
      </c>
      <c r="X74" s="40">
        <f t="shared" si="5"/>
        <v>891265.52479216096</v>
      </c>
      <c r="Y74" s="41">
        <f t="shared" si="6"/>
        <v>3.0000000000000804E-2</v>
      </c>
    </row>
    <row r="75" spans="2:25" x14ac:dyDescent="0.2">
      <c r="B75" s="39">
        <v>67</v>
      </c>
      <c r="C75" s="88">
        <f t="shared" si="8"/>
        <v>897971.12514842476</v>
      </c>
      <c r="D75" s="88"/>
      <c r="E75" s="39"/>
      <c r="F75" s="8">
        <v>43784</v>
      </c>
      <c r="G75" s="50" t="s">
        <v>3</v>
      </c>
      <c r="H75" s="89">
        <v>1.2727999999999999</v>
      </c>
      <c r="I75" s="89"/>
      <c r="J75" s="39">
        <v>64</v>
      </c>
      <c r="K75" s="92">
        <f t="shared" ref="K75:K108" si="9">IF(J75="","",C75*0.03)</f>
        <v>26939.133754452741</v>
      </c>
      <c r="L75" s="93"/>
      <c r="M75" s="6">
        <f>IF(J75="","",(K75/J75)/LOOKUP(RIGHT($D$2,3),定数!$A$6:$A$13,定数!$B$6:$B$13))</f>
        <v>3.5076997076110339</v>
      </c>
      <c r="N75" s="39"/>
      <c r="O75" s="8">
        <v>43784</v>
      </c>
      <c r="P75" s="89">
        <v>1.2791999999999999</v>
      </c>
      <c r="Q75" s="89"/>
      <c r="R75" s="90">
        <f>IF(P75="","",T75*M75*LOOKUP(RIGHT($D$2,3),定数!$A$6:$A$13,定数!$B$6:$B$13))</f>
        <v>-26939.133754452581</v>
      </c>
      <c r="S75" s="90"/>
      <c r="T75" s="91">
        <f t="shared" si="4"/>
        <v>-63.999999999999616</v>
      </c>
      <c r="U75" s="91"/>
      <c r="V75" t="str">
        <f t="shared" ref="V75:W90" si="10">IF(S75&lt;&gt;"",IF(S75&lt;0,1+V74,0),"")</f>
        <v/>
      </c>
      <c r="W75">
        <f t="shared" si="10"/>
        <v>1</v>
      </c>
      <c r="X75" s="40">
        <f t="shared" si="5"/>
        <v>897971.12514842476</v>
      </c>
      <c r="Y75" s="41">
        <f t="shared" si="6"/>
        <v>0</v>
      </c>
    </row>
    <row r="76" spans="2:25" x14ac:dyDescent="0.2">
      <c r="B76" s="39">
        <v>68</v>
      </c>
      <c r="C76" s="88">
        <f t="shared" si="8"/>
        <v>871031.99139397219</v>
      </c>
      <c r="D76" s="88"/>
      <c r="E76" s="39"/>
      <c r="F76" s="8">
        <v>43796</v>
      </c>
      <c r="G76" s="51" t="s">
        <v>3</v>
      </c>
      <c r="H76" s="89">
        <v>1.2728999999999999</v>
      </c>
      <c r="I76" s="89"/>
      <c r="J76" s="39">
        <v>28</v>
      </c>
      <c r="K76" s="92">
        <f t="shared" si="9"/>
        <v>26130.959741819166</v>
      </c>
      <c r="L76" s="93"/>
      <c r="M76" s="6">
        <f>IF(J76="","",(K76/J76)/LOOKUP(RIGHT($D$2,3),定数!$A$6:$A$13,定数!$B$6:$B$13))</f>
        <v>7.7770713517318946</v>
      </c>
      <c r="N76" s="39"/>
      <c r="O76" s="8">
        <v>43797</v>
      </c>
      <c r="P76" s="89">
        <v>1.2757000000000001</v>
      </c>
      <c r="Q76" s="89"/>
      <c r="R76" s="90">
        <f>IF(P76="","",T76*M76*LOOKUP(RIGHT($D$2,3),定数!$A$6:$A$13,定数!$B$6:$B$13))</f>
        <v>-26130.959741820432</v>
      </c>
      <c r="S76" s="90"/>
      <c r="T76" s="91">
        <f t="shared" ref="T76:T108" si="11">IF(P76="","",IF(G76="買",(P76-H76),(H76-P76))*IF(RIGHT($D$2,3)="JPY",100,10000))</f>
        <v>-28.000000000001357</v>
      </c>
      <c r="U76" s="91"/>
      <c r="V76" t="str">
        <f t="shared" si="10"/>
        <v/>
      </c>
      <c r="W76">
        <f t="shared" si="10"/>
        <v>2</v>
      </c>
      <c r="X76" s="40">
        <f t="shared" ref="X76:X108" si="12">IF(C76&lt;&gt;"",MAX(X75,C76),"")</f>
        <v>897971.12514842476</v>
      </c>
      <c r="Y76" s="41">
        <f t="shared" ref="Y76:Y108" si="13">IF(X76&lt;&gt;"",1-(C76/X76),"")</f>
        <v>2.9999999999999805E-2</v>
      </c>
    </row>
    <row r="77" spans="2:25" x14ac:dyDescent="0.2">
      <c r="B77" s="39">
        <v>69</v>
      </c>
      <c r="C77" s="88">
        <f t="shared" si="8"/>
        <v>844901.03165215172</v>
      </c>
      <c r="D77" s="88"/>
      <c r="E77" s="39"/>
      <c r="F77" s="8">
        <v>43809</v>
      </c>
      <c r="G77" s="51" t="s">
        <v>3</v>
      </c>
      <c r="H77" s="89">
        <v>1.2704</v>
      </c>
      <c r="I77" s="89"/>
      <c r="J77" s="39">
        <v>57</v>
      </c>
      <c r="K77" s="92">
        <f t="shared" si="9"/>
        <v>25347.030949564552</v>
      </c>
      <c r="L77" s="93"/>
      <c r="M77" s="6">
        <f>IF(J77="","",(K77/J77)/LOOKUP(RIGHT($D$2,3),定数!$A$6:$A$13,定数!$B$6:$B$13))</f>
        <v>3.7057062791761042</v>
      </c>
      <c r="N77" s="39"/>
      <c r="O77" s="8">
        <v>43809</v>
      </c>
      <c r="P77" s="89">
        <v>1.2635000000000001</v>
      </c>
      <c r="Q77" s="89"/>
      <c r="R77" s="90">
        <f>IF(P77="","",T77*M77*LOOKUP(RIGHT($D$2,3),定数!$A$6:$A$13,定数!$B$6:$B$13))</f>
        <v>30683.247991577726</v>
      </c>
      <c r="S77" s="90"/>
      <c r="T77" s="91">
        <f t="shared" si="11"/>
        <v>68.999999999999062</v>
      </c>
      <c r="U77" s="91"/>
      <c r="V77" t="str">
        <f t="shared" si="10"/>
        <v/>
      </c>
      <c r="W77">
        <f t="shared" si="10"/>
        <v>0</v>
      </c>
      <c r="X77" s="40">
        <f t="shared" si="12"/>
        <v>897971.12514842476</v>
      </c>
      <c r="Y77" s="41">
        <f t="shared" si="13"/>
        <v>5.9100000000001263E-2</v>
      </c>
    </row>
    <row r="78" spans="2:25" x14ac:dyDescent="0.2">
      <c r="B78" s="39">
        <v>70</v>
      </c>
      <c r="C78" s="88">
        <f t="shared" si="8"/>
        <v>875584.27964372945</v>
      </c>
      <c r="D78" s="88"/>
      <c r="E78" s="39"/>
      <c r="F78" s="8">
        <v>43825</v>
      </c>
      <c r="G78" s="51" t="s">
        <v>3</v>
      </c>
      <c r="H78" s="89">
        <v>1.2666999999999999</v>
      </c>
      <c r="I78" s="89"/>
      <c r="J78" s="39">
        <v>32</v>
      </c>
      <c r="K78" s="92">
        <f t="shared" si="9"/>
        <v>26267.528389311883</v>
      </c>
      <c r="L78" s="93"/>
      <c r="M78" s="6">
        <f>IF(J78="","",(K78/J78)/LOOKUP(RIGHT($D$2,3),定数!$A$6:$A$13,定数!$B$6:$B$13))</f>
        <v>6.8405021847166365</v>
      </c>
      <c r="N78" s="39"/>
      <c r="O78" s="8">
        <v>43826</v>
      </c>
      <c r="P78" s="89">
        <v>1.2627999999999999</v>
      </c>
      <c r="Q78" s="89"/>
      <c r="R78" s="90">
        <f>IF(P78="","",T78*M78*LOOKUP(RIGHT($D$2,3),定数!$A$6:$A$13,定数!$B$6:$B$13))</f>
        <v>32013.550224473976</v>
      </c>
      <c r="S78" s="90"/>
      <c r="T78" s="91">
        <f t="shared" si="11"/>
        <v>39.000000000000142</v>
      </c>
      <c r="U78" s="91"/>
      <c r="V78" t="str">
        <f t="shared" si="10"/>
        <v/>
      </c>
      <c r="W78">
        <f t="shared" si="10"/>
        <v>0</v>
      </c>
      <c r="X78" s="40">
        <f t="shared" si="12"/>
        <v>897971.12514842476</v>
      </c>
      <c r="Y78" s="41">
        <f t="shared" si="13"/>
        <v>2.4930473684212306E-2</v>
      </c>
    </row>
    <row r="79" spans="2:25" x14ac:dyDescent="0.2">
      <c r="B79" s="39">
        <v>71</v>
      </c>
      <c r="C79" s="88">
        <f t="shared" si="8"/>
        <v>907597.82986820338</v>
      </c>
      <c r="D79" s="88"/>
      <c r="E79" s="39"/>
      <c r="F79" s="8">
        <v>43827</v>
      </c>
      <c r="G79" s="51" t="s">
        <v>4</v>
      </c>
      <c r="H79" s="89">
        <v>1.2689999999999999</v>
      </c>
      <c r="I79" s="89"/>
      <c r="J79" s="39">
        <v>28</v>
      </c>
      <c r="K79" s="92">
        <f t="shared" si="9"/>
        <v>27227.934896046099</v>
      </c>
      <c r="L79" s="93"/>
      <c r="M79" s="6">
        <f>IF(J79="","",(K79/J79)/LOOKUP(RIGHT($D$2,3),定数!$A$6:$A$13,定数!$B$6:$B$13))</f>
        <v>8.1035520523946722</v>
      </c>
      <c r="N79" s="39"/>
      <c r="O79" s="8">
        <v>43830</v>
      </c>
      <c r="P79" s="89">
        <v>1.2722</v>
      </c>
      <c r="Q79" s="89"/>
      <c r="R79" s="90">
        <f>IF(P79="","",T79*M79*LOOKUP(RIGHT($D$2,3),定数!$A$6:$A$13,定数!$B$6:$B$13))</f>
        <v>31117.639881196435</v>
      </c>
      <c r="S79" s="90"/>
      <c r="T79" s="91">
        <f t="shared" si="11"/>
        <v>32.000000000000917</v>
      </c>
      <c r="U79" s="91"/>
      <c r="V79" t="str">
        <f t="shared" si="10"/>
        <v/>
      </c>
      <c r="W79">
        <f t="shared" si="10"/>
        <v>0</v>
      </c>
      <c r="X79" s="40">
        <f t="shared" si="12"/>
        <v>907597.82986820338</v>
      </c>
      <c r="Y79" s="41">
        <f t="shared" si="13"/>
        <v>0</v>
      </c>
    </row>
    <row r="80" spans="2:25" x14ac:dyDescent="0.2">
      <c r="B80" s="39">
        <v>72</v>
      </c>
      <c r="C80" s="88">
        <f t="shared" si="8"/>
        <v>938715.46974939981</v>
      </c>
      <c r="D80" s="88"/>
      <c r="E80" s="39">
        <v>2019</v>
      </c>
      <c r="F80" s="8">
        <v>43482</v>
      </c>
      <c r="G80" s="51" t="s">
        <v>4</v>
      </c>
      <c r="H80" s="89">
        <v>1.292</v>
      </c>
      <c r="I80" s="89"/>
      <c r="J80" s="39">
        <v>39</v>
      </c>
      <c r="K80" s="92">
        <f t="shared" si="9"/>
        <v>28161.464092481994</v>
      </c>
      <c r="L80" s="93"/>
      <c r="M80" s="6">
        <f>IF(J80="","",(K80/J80)/LOOKUP(RIGHT($D$2,3),定数!$A$6:$A$13,定数!$B$6:$B$13))</f>
        <v>6.0174068573679476</v>
      </c>
      <c r="N80" s="39">
        <v>2019</v>
      </c>
      <c r="O80" s="8">
        <v>43482</v>
      </c>
      <c r="P80" s="89">
        <v>1.2967</v>
      </c>
      <c r="Q80" s="89"/>
      <c r="R80" s="90">
        <f>IF(P80="","",T80*M80*LOOKUP(RIGHT($D$2,3),定数!$A$6:$A$13,定数!$B$6:$B$13))</f>
        <v>33938.174675554685</v>
      </c>
      <c r="S80" s="90"/>
      <c r="T80" s="91">
        <f t="shared" si="11"/>
        <v>46.999999999999261</v>
      </c>
      <c r="U80" s="91"/>
      <c r="V80" t="str">
        <f t="shared" si="10"/>
        <v/>
      </c>
      <c r="W80">
        <f t="shared" si="10"/>
        <v>0</v>
      </c>
      <c r="X80" s="40">
        <f t="shared" si="12"/>
        <v>938715.46974939981</v>
      </c>
      <c r="Y80" s="41">
        <f t="shared" si="13"/>
        <v>0</v>
      </c>
    </row>
    <row r="81" spans="2:25" x14ac:dyDescent="0.2">
      <c r="B81" s="39">
        <v>73</v>
      </c>
      <c r="C81" s="88">
        <f t="shared" si="8"/>
        <v>972653.64442495455</v>
      </c>
      <c r="D81" s="88"/>
      <c r="E81" s="39"/>
      <c r="F81" s="8">
        <v>43507</v>
      </c>
      <c r="G81" s="51" t="s">
        <v>3</v>
      </c>
      <c r="H81" s="89">
        <v>1.2903</v>
      </c>
      <c r="I81" s="89"/>
      <c r="J81" s="39">
        <v>35</v>
      </c>
      <c r="K81" s="92">
        <f t="shared" si="9"/>
        <v>29179.609332748634</v>
      </c>
      <c r="L81" s="93"/>
      <c r="M81" s="6">
        <f>IF(J81="","",(K81/J81)/LOOKUP(RIGHT($D$2,3),定数!$A$6:$A$13,定数!$B$6:$B$13))</f>
        <v>6.9475260316068175</v>
      </c>
      <c r="N81" s="39"/>
      <c r="O81" s="8">
        <v>43507</v>
      </c>
      <c r="P81" s="89">
        <v>1.286</v>
      </c>
      <c r="Q81" s="89"/>
      <c r="R81" s="90">
        <f>IF(P81="","",T81*M81*LOOKUP(RIGHT($D$2,3),定数!$A$6:$A$13,定数!$B$6:$B$13))</f>
        <v>35849.234323090932</v>
      </c>
      <c r="S81" s="90"/>
      <c r="T81" s="91">
        <f t="shared" si="11"/>
        <v>42.999999999999702</v>
      </c>
      <c r="U81" s="91"/>
      <c r="V81" t="str">
        <f t="shared" si="10"/>
        <v/>
      </c>
      <c r="W81">
        <f t="shared" si="10"/>
        <v>0</v>
      </c>
      <c r="X81" s="40">
        <f t="shared" si="12"/>
        <v>972653.64442495455</v>
      </c>
      <c r="Y81" s="41">
        <f t="shared" si="13"/>
        <v>0</v>
      </c>
    </row>
    <row r="82" spans="2:25" x14ac:dyDescent="0.2">
      <c r="B82" s="39">
        <v>74</v>
      </c>
      <c r="C82" s="88">
        <f t="shared" si="8"/>
        <v>1008502.8787480455</v>
      </c>
      <c r="D82" s="88"/>
      <c r="E82" s="39"/>
      <c r="F82" s="8">
        <v>43511</v>
      </c>
      <c r="G82" s="51" t="s">
        <v>4</v>
      </c>
      <c r="H82" s="89">
        <v>1.2816000000000001</v>
      </c>
      <c r="I82" s="89"/>
      <c r="J82" s="39">
        <v>29</v>
      </c>
      <c r="K82" s="92">
        <f t="shared" si="9"/>
        <v>30255.086362441365</v>
      </c>
      <c r="L82" s="93"/>
      <c r="M82" s="6">
        <f>IF(J82="","",(K82/J82)/LOOKUP(RIGHT($D$2,3),定数!$A$6:$A$13,定数!$B$6:$B$13))</f>
        <v>8.6939903340348756</v>
      </c>
      <c r="N82" s="39"/>
      <c r="O82" s="8">
        <v>43511</v>
      </c>
      <c r="P82" s="89">
        <v>1.2850999999999999</v>
      </c>
      <c r="Q82" s="89"/>
      <c r="R82" s="90">
        <f>IF(P82="","",T82*M82*LOOKUP(RIGHT($D$2,3),定数!$A$6:$A$13,定数!$B$6:$B$13))</f>
        <v>36514.759402944772</v>
      </c>
      <c r="S82" s="90"/>
      <c r="T82" s="91">
        <f t="shared" si="11"/>
        <v>34.999999999998366</v>
      </c>
      <c r="U82" s="91"/>
      <c r="V82" t="str">
        <f t="shared" si="10"/>
        <v/>
      </c>
      <c r="W82">
        <f t="shared" si="10"/>
        <v>0</v>
      </c>
      <c r="X82" s="40">
        <f t="shared" si="12"/>
        <v>1008502.8787480455</v>
      </c>
      <c r="Y82" s="41">
        <f t="shared" si="13"/>
        <v>0</v>
      </c>
    </row>
    <row r="83" spans="2:25" x14ac:dyDescent="0.2">
      <c r="B83" s="39">
        <v>75</v>
      </c>
      <c r="C83" s="88">
        <f t="shared" si="8"/>
        <v>1045017.6381509904</v>
      </c>
      <c r="D83" s="88"/>
      <c r="E83" s="39"/>
      <c r="F83" s="8">
        <v>43514</v>
      </c>
      <c r="G83" s="51" t="s">
        <v>4</v>
      </c>
      <c r="H83" s="89">
        <v>1.2932999999999999</v>
      </c>
      <c r="I83" s="89"/>
      <c r="J83" s="39">
        <v>20</v>
      </c>
      <c r="K83" s="92">
        <f t="shared" si="9"/>
        <v>31350.529144529708</v>
      </c>
      <c r="L83" s="93"/>
      <c r="M83" s="6">
        <f>IF(J83="","",(K83/J83)/LOOKUP(RIGHT($D$2,3),定数!$A$6:$A$13,定数!$B$6:$B$13))</f>
        <v>13.06272047688738</v>
      </c>
      <c r="N83" s="39"/>
      <c r="O83" s="8">
        <v>43515</v>
      </c>
      <c r="P83" s="89">
        <v>1.2912999999999999</v>
      </c>
      <c r="Q83" s="89"/>
      <c r="R83" s="90">
        <f>IF(P83="","",T83*M83*LOOKUP(RIGHT($D$2,3),定数!$A$6:$A$13,定数!$B$6:$B$13))</f>
        <v>-31350.529144529741</v>
      </c>
      <c r="S83" s="90"/>
      <c r="T83" s="91">
        <f t="shared" si="11"/>
        <v>-20.000000000000018</v>
      </c>
      <c r="U83" s="91"/>
      <c r="V83" t="str">
        <f t="shared" si="10"/>
        <v/>
      </c>
      <c r="W83">
        <f t="shared" si="10"/>
        <v>1</v>
      </c>
      <c r="X83" s="40">
        <f t="shared" si="12"/>
        <v>1045017.6381509904</v>
      </c>
      <c r="Y83" s="41">
        <f t="shared" si="13"/>
        <v>0</v>
      </c>
    </row>
    <row r="84" spans="2:25" x14ac:dyDescent="0.2">
      <c r="B84" s="39">
        <v>76</v>
      </c>
      <c r="C84" s="88">
        <f t="shared" si="8"/>
        <v>1013667.1090064606</v>
      </c>
      <c r="D84" s="88"/>
      <c r="E84" s="39"/>
      <c r="F84" s="8">
        <v>43521</v>
      </c>
      <c r="G84" s="51" t="s">
        <v>4</v>
      </c>
      <c r="H84" s="89">
        <v>1.3089</v>
      </c>
      <c r="I84" s="89"/>
      <c r="J84" s="39">
        <v>16</v>
      </c>
      <c r="K84" s="92">
        <f t="shared" si="9"/>
        <v>30410.013270193816</v>
      </c>
      <c r="L84" s="93"/>
      <c r="M84" s="6">
        <f>IF(J84="","",(K84/J84)/LOOKUP(RIGHT($D$2,3),定数!$A$6:$A$13,定数!$B$6:$B$13))</f>
        <v>15.838548578225947</v>
      </c>
      <c r="N84" s="39"/>
      <c r="O84" s="8">
        <v>43521</v>
      </c>
      <c r="P84" s="89">
        <v>1.3105</v>
      </c>
      <c r="Q84" s="89"/>
      <c r="R84" s="90">
        <f>IF(P84="","",T84*M84*LOOKUP(RIGHT($D$2,3),定数!$A$6:$A$13,定数!$B$6:$B$13))</f>
        <v>30410.013270194686</v>
      </c>
      <c r="S84" s="90"/>
      <c r="T84" s="91">
        <f t="shared" si="11"/>
        <v>16.000000000000458</v>
      </c>
      <c r="U84" s="91"/>
      <c r="V84" t="str">
        <f t="shared" si="10"/>
        <v/>
      </c>
      <c r="W84">
        <f t="shared" si="10"/>
        <v>0</v>
      </c>
      <c r="X84" s="40">
        <f t="shared" si="12"/>
        <v>1045017.6381509904</v>
      </c>
      <c r="Y84" s="41">
        <f t="shared" si="13"/>
        <v>3.0000000000000027E-2</v>
      </c>
    </row>
    <row r="85" spans="2:25" x14ac:dyDescent="0.2">
      <c r="B85" s="39">
        <v>77</v>
      </c>
      <c r="C85" s="88">
        <f t="shared" si="8"/>
        <v>1044077.1222766553</v>
      </c>
      <c r="D85" s="88"/>
      <c r="E85" s="39"/>
      <c r="F85" s="8">
        <v>43522</v>
      </c>
      <c r="G85" s="51" t="s">
        <v>4</v>
      </c>
      <c r="H85" s="89">
        <v>1.3187</v>
      </c>
      <c r="I85" s="89"/>
      <c r="J85" s="39">
        <v>22</v>
      </c>
      <c r="K85" s="92">
        <f t="shared" si="9"/>
        <v>31322.313668299656</v>
      </c>
      <c r="L85" s="93"/>
      <c r="M85" s="6">
        <f>IF(J85="","",(K85/J85)/LOOKUP(RIGHT($D$2,3),定数!$A$6:$A$13,定数!$B$6:$B$13))</f>
        <v>11.864512753143808</v>
      </c>
      <c r="N85" s="39"/>
      <c r="O85" s="8">
        <v>43522</v>
      </c>
      <c r="P85" s="89">
        <v>1.3212999999999999</v>
      </c>
      <c r="Q85" s="89"/>
      <c r="R85" s="90">
        <f>IF(P85="","",T85*M85*LOOKUP(RIGHT($D$2,3),定数!$A$6:$A$13,定数!$B$6:$B$13))</f>
        <v>37017.27978980777</v>
      </c>
      <c r="S85" s="90"/>
      <c r="T85" s="91">
        <f t="shared" si="11"/>
        <v>25.999999999999357</v>
      </c>
      <c r="U85" s="91"/>
      <c r="V85" t="str">
        <f t="shared" si="10"/>
        <v/>
      </c>
      <c r="W85">
        <f t="shared" si="10"/>
        <v>0</v>
      </c>
      <c r="X85" s="40">
        <f t="shared" si="12"/>
        <v>1045017.6381509904</v>
      </c>
      <c r="Y85" s="41">
        <f t="shared" si="13"/>
        <v>8.9999999999923475E-4</v>
      </c>
    </row>
    <row r="86" spans="2:25" x14ac:dyDescent="0.2">
      <c r="B86" s="39">
        <v>78</v>
      </c>
      <c r="C86" s="88">
        <f t="shared" si="8"/>
        <v>1081094.4020664631</v>
      </c>
      <c r="D86" s="88"/>
      <c r="E86" s="39"/>
      <c r="F86" s="8">
        <v>43543</v>
      </c>
      <c r="G86" s="51" t="s">
        <v>4</v>
      </c>
      <c r="H86" s="89">
        <v>1.3277000000000001</v>
      </c>
      <c r="I86" s="89"/>
      <c r="J86" s="39">
        <v>22</v>
      </c>
      <c r="K86" s="92">
        <f t="shared" si="9"/>
        <v>32432.832061993893</v>
      </c>
      <c r="L86" s="93"/>
      <c r="M86" s="6">
        <f>IF(J86="","",(K86/J86)/LOOKUP(RIGHT($D$2,3),定数!$A$6:$A$13,定数!$B$6:$B$13))</f>
        <v>12.285163659846171</v>
      </c>
      <c r="N86" s="39"/>
      <c r="O86" s="8">
        <v>43543</v>
      </c>
      <c r="P86" s="89">
        <v>1.3302</v>
      </c>
      <c r="Q86" s="89"/>
      <c r="R86" s="90">
        <f>IF(P86="","",T86*M86*LOOKUP(RIGHT($D$2,3),定数!$A$6:$A$13,定数!$B$6:$B$13))</f>
        <v>36855.490979537732</v>
      </c>
      <c r="S86" s="90"/>
      <c r="T86" s="91">
        <f t="shared" si="11"/>
        <v>24.999999999999467</v>
      </c>
      <c r="U86" s="91"/>
      <c r="V86" t="str">
        <f t="shared" si="10"/>
        <v/>
      </c>
      <c r="W86">
        <f t="shared" si="10"/>
        <v>0</v>
      </c>
      <c r="X86" s="40">
        <f t="shared" si="12"/>
        <v>1081094.4020664631</v>
      </c>
      <c r="Y86" s="41">
        <f t="shared" si="13"/>
        <v>0</v>
      </c>
    </row>
    <row r="87" spans="2:25" x14ac:dyDescent="0.2">
      <c r="B87" s="39">
        <v>79</v>
      </c>
      <c r="C87" s="88">
        <f t="shared" si="8"/>
        <v>1117949.893046001</v>
      </c>
      <c r="D87" s="88"/>
      <c r="E87" s="39"/>
      <c r="F87" s="8">
        <v>43544</v>
      </c>
      <c r="G87" s="51" t="s">
        <v>3</v>
      </c>
      <c r="H87" s="89">
        <v>1.3170999999999999</v>
      </c>
      <c r="I87" s="89"/>
      <c r="J87" s="39">
        <v>44</v>
      </c>
      <c r="K87" s="92">
        <f t="shared" si="9"/>
        <v>33538.496791380028</v>
      </c>
      <c r="L87" s="93"/>
      <c r="M87" s="6">
        <f>IF(J87="","",(K87/J87)/LOOKUP(RIGHT($D$2,3),定数!$A$6:$A$13,定数!$B$6:$B$13))</f>
        <v>6.3519880286704602</v>
      </c>
      <c r="N87" s="39"/>
      <c r="O87" s="8">
        <v>43544</v>
      </c>
      <c r="P87" s="89">
        <v>1.3214999999999999</v>
      </c>
      <c r="Q87" s="89"/>
      <c r="R87" s="90">
        <f>IF(P87="","",T87*M87*LOOKUP(RIGHT($D$2,3),定数!$A$6:$A$13,定数!$B$6:$B$13))</f>
        <v>-33538.496791379715</v>
      </c>
      <c r="S87" s="90"/>
      <c r="T87" s="91">
        <f t="shared" si="11"/>
        <v>-43.999999999999595</v>
      </c>
      <c r="U87" s="91"/>
      <c r="V87" t="str">
        <f t="shared" si="10"/>
        <v/>
      </c>
      <c r="W87">
        <f t="shared" si="10"/>
        <v>1</v>
      </c>
      <c r="X87" s="40">
        <f t="shared" si="12"/>
        <v>1117949.893046001</v>
      </c>
      <c r="Y87" s="41">
        <f t="shared" si="13"/>
        <v>0</v>
      </c>
    </row>
    <row r="88" spans="2:25" x14ac:dyDescent="0.2">
      <c r="B88" s="39">
        <v>80</v>
      </c>
      <c r="C88" s="88">
        <f t="shared" si="8"/>
        <v>1084411.3962546212</v>
      </c>
      <c r="D88" s="88"/>
      <c r="E88" s="39"/>
      <c r="F88" s="8">
        <v>43552</v>
      </c>
      <c r="G88" s="51" t="s">
        <v>3</v>
      </c>
      <c r="H88" s="89">
        <v>1.3108</v>
      </c>
      <c r="I88" s="89"/>
      <c r="J88" s="39">
        <v>58</v>
      </c>
      <c r="K88" s="92">
        <f t="shared" si="9"/>
        <v>32532.341887638635</v>
      </c>
      <c r="L88" s="93"/>
      <c r="M88" s="6">
        <f>IF(J88="","",(K88/J88)/LOOKUP(RIGHT($D$2,3),定数!$A$6:$A$13,定数!$B$6:$B$13))</f>
        <v>4.6741870528216429</v>
      </c>
      <c r="N88" s="39"/>
      <c r="O88" s="8">
        <v>43552</v>
      </c>
      <c r="P88" s="89">
        <v>1.3038000000000001</v>
      </c>
      <c r="Q88" s="89"/>
      <c r="R88" s="90">
        <f>IF(P88="","",T88*M88*LOOKUP(RIGHT($D$2,3),定数!$A$6:$A$13,定数!$B$6:$B$13))</f>
        <v>39263.17124370121</v>
      </c>
      <c r="S88" s="90"/>
      <c r="T88" s="91">
        <f t="shared" si="11"/>
        <v>69.999999999998948</v>
      </c>
      <c r="U88" s="91"/>
      <c r="V88" t="str">
        <f t="shared" si="10"/>
        <v/>
      </c>
      <c r="W88">
        <f t="shared" si="10"/>
        <v>0</v>
      </c>
      <c r="X88" s="40">
        <f t="shared" si="12"/>
        <v>1117949.893046001</v>
      </c>
      <c r="Y88" s="41">
        <f t="shared" si="13"/>
        <v>2.9999999999999805E-2</v>
      </c>
    </row>
    <row r="89" spans="2:25" x14ac:dyDescent="0.2">
      <c r="B89" s="39">
        <v>81</v>
      </c>
      <c r="C89" s="88">
        <f t="shared" si="8"/>
        <v>1123674.5674983223</v>
      </c>
      <c r="D89" s="88"/>
      <c r="E89" s="39"/>
      <c r="F89" s="8">
        <v>43558</v>
      </c>
      <c r="G89" s="51" t="s">
        <v>4</v>
      </c>
      <c r="H89" s="89">
        <v>1.3144</v>
      </c>
      <c r="I89" s="89"/>
      <c r="J89" s="39">
        <v>11</v>
      </c>
      <c r="K89" s="92">
        <f t="shared" si="9"/>
        <v>33710.237024949667</v>
      </c>
      <c r="L89" s="93"/>
      <c r="M89" s="6">
        <f>IF(J89="","",(K89/J89)/LOOKUP(RIGHT($D$2,3),定数!$A$6:$A$13,定数!$B$6:$B$13))</f>
        <v>25.538058352234597</v>
      </c>
      <c r="N89" s="39"/>
      <c r="O89" s="8">
        <v>43558</v>
      </c>
      <c r="P89" s="89">
        <v>1.3157000000000001</v>
      </c>
      <c r="Q89" s="89"/>
      <c r="R89" s="90">
        <f>IF(P89="","",T89*M89*LOOKUP(RIGHT($D$2,3),定数!$A$6:$A$13,定数!$B$6:$B$13))</f>
        <v>39839.371029488393</v>
      </c>
      <c r="S89" s="90"/>
      <c r="T89" s="91">
        <f t="shared" si="11"/>
        <v>13.000000000000789</v>
      </c>
      <c r="U89" s="91"/>
      <c r="V89" t="str">
        <f t="shared" si="10"/>
        <v/>
      </c>
      <c r="W89">
        <f t="shared" si="10"/>
        <v>0</v>
      </c>
      <c r="X89" s="40">
        <f t="shared" si="12"/>
        <v>1123674.5674983223</v>
      </c>
      <c r="Y89" s="41">
        <f t="shared" si="13"/>
        <v>0</v>
      </c>
    </row>
    <row r="90" spans="2:25" x14ac:dyDescent="0.2">
      <c r="B90" s="39">
        <v>82</v>
      </c>
      <c r="C90" s="88">
        <f t="shared" si="8"/>
        <v>1163513.9385278109</v>
      </c>
      <c r="D90" s="88"/>
      <c r="E90" s="39"/>
      <c r="F90" s="8">
        <v>43558</v>
      </c>
      <c r="G90" s="51" t="s">
        <v>4</v>
      </c>
      <c r="H90" s="89">
        <v>1.3173999999999999</v>
      </c>
      <c r="I90" s="89"/>
      <c r="J90" s="39">
        <v>22</v>
      </c>
      <c r="K90" s="92">
        <f t="shared" si="9"/>
        <v>34905.418155834326</v>
      </c>
      <c r="L90" s="93"/>
      <c r="M90" s="6">
        <f>IF(J90="","",(K90/J90)/LOOKUP(RIGHT($D$2,3),定数!$A$6:$A$13,定数!$B$6:$B$13))</f>
        <v>13.221749301452396</v>
      </c>
      <c r="N90" s="39"/>
      <c r="O90" s="8">
        <v>43558</v>
      </c>
      <c r="P90" s="89">
        <v>1.3151999999999999</v>
      </c>
      <c r="Q90" s="89"/>
      <c r="R90" s="90">
        <f>IF(P90="","",T90*M90*LOOKUP(RIGHT($D$2,3),定数!$A$6:$A$13,定数!$B$6:$B$13))</f>
        <v>-34905.418155833999</v>
      </c>
      <c r="S90" s="90"/>
      <c r="T90" s="91">
        <f t="shared" si="11"/>
        <v>-21.999999999999797</v>
      </c>
      <c r="U90" s="91"/>
      <c r="V90" t="str">
        <f t="shared" si="10"/>
        <v/>
      </c>
      <c r="W90">
        <f t="shared" si="10"/>
        <v>1</v>
      </c>
      <c r="X90" s="40">
        <f t="shared" si="12"/>
        <v>1163513.9385278109</v>
      </c>
      <c r="Y90" s="41">
        <f t="shared" si="13"/>
        <v>0</v>
      </c>
    </row>
    <row r="91" spans="2:25" x14ac:dyDescent="0.2">
      <c r="B91" s="39">
        <v>83</v>
      </c>
      <c r="C91" s="88">
        <f t="shared" si="8"/>
        <v>1128608.5203719768</v>
      </c>
      <c r="D91" s="88"/>
      <c r="E91" s="39"/>
      <c r="F91" s="8">
        <v>43563</v>
      </c>
      <c r="G91" s="51" t="s">
        <v>4</v>
      </c>
      <c r="H91" s="89">
        <v>1.3064</v>
      </c>
      <c r="I91" s="89"/>
      <c r="J91" s="39">
        <v>21</v>
      </c>
      <c r="K91" s="92">
        <f t="shared" si="9"/>
        <v>33858.2556111593</v>
      </c>
      <c r="L91" s="93"/>
      <c r="M91" s="6">
        <f>IF(J91="","",(K91/J91)/LOOKUP(RIGHT($D$2,3),定数!$A$6:$A$13,定数!$B$6:$B$13))</f>
        <v>13.435815718714007</v>
      </c>
      <c r="N91" s="39"/>
      <c r="O91" s="8">
        <v>43563</v>
      </c>
      <c r="P91" s="89">
        <v>1.3043</v>
      </c>
      <c r="Q91" s="89"/>
      <c r="R91" s="90">
        <f>IF(P91="","",T91*M91*LOOKUP(RIGHT($D$2,3),定数!$A$6:$A$13,定数!$B$6:$B$13))</f>
        <v>-33858.255611159155</v>
      </c>
      <c r="S91" s="90"/>
      <c r="T91" s="91">
        <f t="shared" si="11"/>
        <v>-20.999999999999908</v>
      </c>
      <c r="U91" s="91"/>
      <c r="V91" t="str">
        <f t="shared" ref="V91:W106" si="14">IF(S91&lt;&gt;"",IF(S91&lt;0,1+V90,0),"")</f>
        <v/>
      </c>
      <c r="W91">
        <f t="shared" si="14"/>
        <v>2</v>
      </c>
      <c r="X91" s="40">
        <f t="shared" si="12"/>
        <v>1163513.9385278109</v>
      </c>
      <c r="Y91" s="41">
        <f t="shared" si="13"/>
        <v>2.9999999999999805E-2</v>
      </c>
    </row>
    <row r="92" spans="2:25" x14ac:dyDescent="0.2">
      <c r="B92" s="39">
        <v>84</v>
      </c>
      <c r="C92" s="88">
        <f t="shared" si="8"/>
        <v>1094750.2647608176</v>
      </c>
      <c r="D92" s="88"/>
      <c r="E92" s="39"/>
      <c r="F92" s="8">
        <v>43565</v>
      </c>
      <c r="G92" s="51" t="s">
        <v>4</v>
      </c>
      <c r="H92" s="89">
        <v>1.3081</v>
      </c>
      <c r="I92" s="89"/>
      <c r="J92" s="39">
        <v>28</v>
      </c>
      <c r="K92" s="92">
        <f t="shared" si="9"/>
        <v>32842.50794282453</v>
      </c>
      <c r="L92" s="93"/>
      <c r="M92" s="6">
        <f>IF(J92="","",(K92/J92)/LOOKUP(RIGHT($D$2,3),定数!$A$6:$A$13,定数!$B$6:$B$13))</f>
        <v>9.7745559353644431</v>
      </c>
      <c r="N92" s="39"/>
      <c r="O92" s="8">
        <v>43565</v>
      </c>
      <c r="P92" s="89">
        <v>1.3052999999999999</v>
      </c>
      <c r="Q92" s="89"/>
      <c r="R92" s="90">
        <f>IF(P92="","",T92*M92*LOOKUP(RIGHT($D$2,3),定数!$A$6:$A$13,定数!$B$6:$B$13))</f>
        <v>-32842.507942826123</v>
      </c>
      <c r="S92" s="90"/>
      <c r="T92" s="91">
        <f t="shared" si="11"/>
        <v>-28.000000000001357</v>
      </c>
      <c r="U92" s="91"/>
      <c r="V92" t="str">
        <f t="shared" si="14"/>
        <v/>
      </c>
      <c r="W92">
        <f t="shared" si="14"/>
        <v>3</v>
      </c>
      <c r="X92" s="40">
        <f t="shared" si="12"/>
        <v>1163513.9385278109</v>
      </c>
      <c r="Y92" s="41">
        <f t="shared" si="13"/>
        <v>5.9099999999999708E-2</v>
      </c>
    </row>
    <row r="93" spans="2:25" x14ac:dyDescent="0.2">
      <c r="B93" s="39">
        <v>85</v>
      </c>
      <c r="C93" s="88">
        <f t="shared" si="8"/>
        <v>1061907.7568179916</v>
      </c>
      <c r="D93" s="88"/>
      <c r="E93" s="39"/>
      <c r="F93" s="8">
        <v>43566</v>
      </c>
      <c r="G93" s="51" t="s">
        <v>4</v>
      </c>
      <c r="H93" s="89">
        <v>1.3102</v>
      </c>
      <c r="I93" s="89"/>
      <c r="J93" s="39">
        <v>16</v>
      </c>
      <c r="K93" s="92">
        <f t="shared" si="9"/>
        <v>31857.232704539747</v>
      </c>
      <c r="L93" s="93"/>
      <c r="M93" s="6">
        <f>IF(J93="","",(K93/J93)/LOOKUP(RIGHT($D$2,3),定数!$A$6:$A$13,定数!$B$6:$B$13))</f>
        <v>16.592308700281119</v>
      </c>
      <c r="N93" s="39"/>
      <c r="O93" s="8">
        <v>43566</v>
      </c>
      <c r="P93" s="89">
        <v>1.3086</v>
      </c>
      <c r="Q93" s="89"/>
      <c r="R93" s="90">
        <f>IF(P93="","",T93*M93*LOOKUP(RIGHT($D$2,3),定数!$A$6:$A$13,定数!$B$6:$B$13))</f>
        <v>-31857.232704540664</v>
      </c>
      <c r="S93" s="90"/>
      <c r="T93" s="91">
        <f t="shared" si="11"/>
        <v>-16.000000000000458</v>
      </c>
      <c r="U93" s="91"/>
      <c r="V93" t="str">
        <f t="shared" si="14"/>
        <v/>
      </c>
      <c r="W93">
        <f t="shared" si="14"/>
        <v>4</v>
      </c>
      <c r="X93" s="40">
        <f t="shared" si="12"/>
        <v>1163513.9385278109</v>
      </c>
      <c r="Y93" s="41">
        <f t="shared" si="13"/>
        <v>8.7327000000000932E-2</v>
      </c>
    </row>
    <row r="94" spans="2:25" x14ac:dyDescent="0.2">
      <c r="B94" s="39">
        <v>86</v>
      </c>
      <c r="C94" s="88">
        <f t="shared" si="8"/>
        <v>1030050.5241134509</v>
      </c>
      <c r="D94" s="88"/>
      <c r="E94" s="39"/>
      <c r="F94" s="8">
        <v>43566</v>
      </c>
      <c r="G94" s="51" t="s">
        <v>3</v>
      </c>
      <c r="H94" s="89">
        <v>1.306</v>
      </c>
      <c r="I94" s="89"/>
      <c r="J94" s="39">
        <v>25</v>
      </c>
      <c r="K94" s="92">
        <f t="shared" si="9"/>
        <v>30901.515723403525</v>
      </c>
      <c r="L94" s="93"/>
      <c r="M94" s="6">
        <f>IF(J94="","",(K94/J94)/LOOKUP(RIGHT($D$2,3),定数!$A$6:$A$13,定数!$B$6:$B$13))</f>
        <v>10.300505241134509</v>
      </c>
      <c r="N94" s="39"/>
      <c r="O94" s="8">
        <v>43567</v>
      </c>
      <c r="P94" s="89">
        <v>1.3085</v>
      </c>
      <c r="Q94" s="89"/>
      <c r="R94" s="90">
        <f>IF(P94="","",T94*M94*LOOKUP(RIGHT($D$2,3),定数!$A$6:$A$13,定数!$B$6:$B$13))</f>
        <v>-30901.51572340287</v>
      </c>
      <c r="S94" s="90"/>
      <c r="T94" s="91">
        <f t="shared" si="11"/>
        <v>-24.999999999999467</v>
      </c>
      <c r="U94" s="91"/>
      <c r="V94" t="str">
        <f t="shared" si="14"/>
        <v/>
      </c>
      <c r="W94">
        <f t="shared" si="14"/>
        <v>5</v>
      </c>
      <c r="X94" s="40">
        <f t="shared" si="12"/>
        <v>1163513.9385278109</v>
      </c>
      <c r="Y94" s="41">
        <f t="shared" si="13"/>
        <v>0.11470719000000174</v>
      </c>
    </row>
    <row r="95" spans="2:25" x14ac:dyDescent="0.2">
      <c r="B95" s="39">
        <v>87</v>
      </c>
      <c r="C95" s="88">
        <f t="shared" si="8"/>
        <v>999149.00839004805</v>
      </c>
      <c r="D95" s="88"/>
      <c r="E95" s="39"/>
      <c r="F95" s="8">
        <v>43567</v>
      </c>
      <c r="G95" s="51" t="s">
        <v>3</v>
      </c>
      <c r="H95" s="89">
        <v>1.3056000000000001</v>
      </c>
      <c r="I95" s="89"/>
      <c r="J95" s="39">
        <v>13</v>
      </c>
      <c r="K95" s="92">
        <f t="shared" si="9"/>
        <v>29974.470251701441</v>
      </c>
      <c r="L95" s="93"/>
      <c r="M95" s="6">
        <f>IF(J95="","",(K95/J95)/LOOKUP(RIGHT($D$2,3),定数!$A$6:$A$13,定数!$B$6:$B$13))</f>
        <v>19.214404007500924</v>
      </c>
      <c r="N95" s="39"/>
      <c r="O95" s="8">
        <v>43567</v>
      </c>
      <c r="P95" s="89">
        <v>1.3069</v>
      </c>
      <c r="Q95" s="89"/>
      <c r="R95" s="90">
        <f>IF(P95="","",T95*M95*LOOKUP(RIGHT($D$2,3),定数!$A$6:$A$13,定数!$B$6:$B$13))</f>
        <v>-29974.470251698142</v>
      </c>
      <c r="S95" s="90"/>
      <c r="T95" s="91">
        <f t="shared" si="11"/>
        <v>-12.999999999998568</v>
      </c>
      <c r="U95" s="91"/>
      <c r="V95" t="str">
        <f t="shared" si="14"/>
        <v/>
      </c>
      <c r="W95">
        <f t="shared" si="14"/>
        <v>6</v>
      </c>
      <c r="X95" s="40">
        <f t="shared" si="12"/>
        <v>1163513.9385278109</v>
      </c>
      <c r="Y95" s="41">
        <f t="shared" si="13"/>
        <v>0.1412659743000011</v>
      </c>
    </row>
    <row r="96" spans="2:25" x14ac:dyDescent="0.2">
      <c r="B96" s="39">
        <v>88</v>
      </c>
      <c r="C96" s="88">
        <f t="shared" si="8"/>
        <v>969174.53813834989</v>
      </c>
      <c r="D96" s="88"/>
      <c r="E96" s="39"/>
      <c r="F96" s="8">
        <v>43572</v>
      </c>
      <c r="G96" s="51" t="s">
        <v>3</v>
      </c>
      <c r="H96" s="89">
        <v>1.3042</v>
      </c>
      <c r="I96" s="89"/>
      <c r="J96" s="39">
        <v>14</v>
      </c>
      <c r="K96" s="92">
        <f t="shared" si="9"/>
        <v>29075.236144150495</v>
      </c>
      <c r="L96" s="93"/>
      <c r="M96" s="6">
        <f>IF(J96="","",(K96/J96)/LOOKUP(RIGHT($D$2,3),定数!$A$6:$A$13,定数!$B$6:$B$13))</f>
        <v>17.306688181041963</v>
      </c>
      <c r="N96" s="39"/>
      <c r="O96" s="8">
        <v>43572</v>
      </c>
      <c r="P96" s="89">
        <v>1.3056000000000001</v>
      </c>
      <c r="Q96" s="89"/>
      <c r="R96" s="90">
        <f>IF(P96="","",T96*M96*LOOKUP(RIGHT($D$2,3),定数!$A$6:$A$13,定数!$B$6:$B$13))</f>
        <v>-29075.236144151906</v>
      </c>
      <c r="S96" s="90"/>
      <c r="T96" s="91">
        <f t="shared" si="11"/>
        <v>-14.000000000000679</v>
      </c>
      <c r="U96" s="91"/>
      <c r="V96" t="str">
        <f t="shared" si="14"/>
        <v/>
      </c>
      <c r="W96">
        <f t="shared" si="14"/>
        <v>7</v>
      </c>
      <c r="X96" s="40">
        <f t="shared" si="12"/>
        <v>1163513.9385278109</v>
      </c>
      <c r="Y96" s="41">
        <f t="shared" si="13"/>
        <v>0.1670279950709983</v>
      </c>
    </row>
    <row r="97" spans="2:25" x14ac:dyDescent="0.2">
      <c r="B97" s="39">
        <v>89</v>
      </c>
      <c r="C97" s="88">
        <f t="shared" si="8"/>
        <v>940099.301994198</v>
      </c>
      <c r="D97" s="88"/>
      <c r="E97" s="39"/>
      <c r="F97" s="8">
        <v>43577</v>
      </c>
      <c r="G97" s="51" t="s">
        <v>3</v>
      </c>
      <c r="H97" s="89">
        <v>1.2988</v>
      </c>
      <c r="I97" s="89"/>
      <c r="J97" s="39">
        <v>6</v>
      </c>
      <c r="K97" s="92">
        <f t="shared" si="9"/>
        <v>28202.979059825939</v>
      </c>
      <c r="L97" s="93"/>
      <c r="M97" s="6">
        <f>IF(J97="","",(K97/J97)/LOOKUP(RIGHT($D$2,3),定数!$A$6:$A$13,定数!$B$6:$B$13))</f>
        <v>39.170804249758248</v>
      </c>
      <c r="N97" s="39"/>
      <c r="O97" s="8">
        <v>43577</v>
      </c>
      <c r="P97" s="89">
        <v>1.2994000000000001</v>
      </c>
      <c r="Q97" s="89"/>
      <c r="R97" s="90">
        <f>IF(P97="","",T97*M97*LOOKUP(RIGHT($D$2,3),定数!$A$6:$A$13,定数!$B$6:$B$13))</f>
        <v>-28202.979059833269</v>
      </c>
      <c r="S97" s="90"/>
      <c r="T97" s="91">
        <f t="shared" si="11"/>
        <v>-6.0000000000015596</v>
      </c>
      <c r="U97" s="91"/>
      <c r="V97" t="str">
        <f t="shared" si="14"/>
        <v/>
      </c>
      <c r="W97">
        <f t="shared" si="14"/>
        <v>8</v>
      </c>
      <c r="X97" s="40">
        <f t="shared" si="12"/>
        <v>1163513.9385278109</v>
      </c>
      <c r="Y97" s="41">
        <f t="shared" si="13"/>
        <v>0.19201715521886953</v>
      </c>
    </row>
    <row r="98" spans="2:25" x14ac:dyDescent="0.2">
      <c r="B98" s="39">
        <v>90</v>
      </c>
      <c r="C98" s="88">
        <f t="shared" si="8"/>
        <v>911896.32293436478</v>
      </c>
      <c r="D98" s="88"/>
      <c r="E98" s="39"/>
      <c r="F98" s="8">
        <v>43579</v>
      </c>
      <c r="G98" s="51" t="s">
        <v>4</v>
      </c>
      <c r="H98" s="89">
        <v>1.2955000000000001</v>
      </c>
      <c r="I98" s="89"/>
      <c r="J98" s="39">
        <v>25</v>
      </c>
      <c r="K98" s="92">
        <f t="shared" si="9"/>
        <v>27356.889688030944</v>
      </c>
      <c r="L98" s="93"/>
      <c r="M98" s="6">
        <f>IF(J98="","",(K98/J98)/LOOKUP(RIGHT($D$2,3),定数!$A$6:$A$13,定数!$B$6:$B$13))</f>
        <v>9.1189632293436489</v>
      </c>
      <c r="N98" s="39"/>
      <c r="O98" s="8">
        <v>43579</v>
      </c>
      <c r="P98" s="89">
        <v>1.2929999999999999</v>
      </c>
      <c r="Q98" s="89"/>
      <c r="R98" s="90">
        <f>IF(P98="","",T98*M98*LOOKUP(RIGHT($D$2,3),定数!$A$6:$A$13,定数!$B$6:$B$13))</f>
        <v>-27356.889688032792</v>
      </c>
      <c r="S98" s="90"/>
      <c r="T98" s="91">
        <f t="shared" si="11"/>
        <v>-25.000000000001688</v>
      </c>
      <c r="U98" s="91"/>
      <c r="V98" t="str">
        <f t="shared" si="14"/>
        <v/>
      </c>
      <c r="W98">
        <f t="shared" si="14"/>
        <v>9</v>
      </c>
      <c r="X98" s="40">
        <f t="shared" si="12"/>
        <v>1163513.9385278109</v>
      </c>
      <c r="Y98" s="41">
        <f t="shared" si="13"/>
        <v>0.21625664056230964</v>
      </c>
    </row>
    <row r="99" spans="2:25" x14ac:dyDescent="0.2">
      <c r="B99" s="39">
        <v>91</v>
      </c>
      <c r="C99" s="88">
        <f t="shared" si="8"/>
        <v>884539.43324633199</v>
      </c>
      <c r="D99" s="88"/>
      <c r="E99" s="39"/>
      <c r="F99" s="8">
        <v>43581</v>
      </c>
      <c r="G99" s="51" t="s">
        <v>4</v>
      </c>
      <c r="H99" s="89">
        <v>1.2928999999999999</v>
      </c>
      <c r="I99" s="89"/>
      <c r="J99" s="39">
        <v>24</v>
      </c>
      <c r="K99" s="92">
        <f t="shared" si="9"/>
        <v>26536.182997389958</v>
      </c>
      <c r="L99" s="93"/>
      <c r="M99" s="6">
        <f>IF(J99="","",(K99/J99)/LOOKUP(RIGHT($D$2,3),定数!$A$6:$A$13,定数!$B$6:$B$13))</f>
        <v>9.2139524296492912</v>
      </c>
      <c r="N99" s="39"/>
      <c r="O99" s="8">
        <v>43581</v>
      </c>
      <c r="P99" s="89">
        <v>1.2905</v>
      </c>
      <c r="Q99" s="89"/>
      <c r="R99" s="90">
        <f>IF(P99="","",T99*M99*LOOKUP(RIGHT($D$2,3),定数!$A$6:$A$13,定数!$B$6:$B$13))</f>
        <v>-26536.182997389489</v>
      </c>
      <c r="S99" s="90"/>
      <c r="T99" s="91">
        <f t="shared" si="11"/>
        <v>-23.999999999999577</v>
      </c>
      <c r="U99" s="91"/>
      <c r="V99" t="str">
        <f t="shared" si="14"/>
        <v/>
      </c>
      <c r="W99">
        <f t="shared" si="14"/>
        <v>10</v>
      </c>
      <c r="X99" s="40">
        <f t="shared" si="12"/>
        <v>1163513.9385278109</v>
      </c>
      <c r="Y99" s="41">
        <f t="shared" si="13"/>
        <v>0.23976894134544202</v>
      </c>
    </row>
    <row r="100" spans="2:25" x14ac:dyDescent="0.2">
      <c r="B100" s="39">
        <v>92</v>
      </c>
      <c r="C100" s="88">
        <f t="shared" si="8"/>
        <v>858003.25024894252</v>
      </c>
      <c r="D100" s="88"/>
      <c r="E100" s="39"/>
      <c r="F100" s="8">
        <v>43585</v>
      </c>
      <c r="G100" s="45" t="s">
        <v>4</v>
      </c>
      <c r="H100" s="89">
        <v>1.294</v>
      </c>
      <c r="I100" s="89"/>
      <c r="J100" s="39">
        <v>15</v>
      </c>
      <c r="K100" s="92">
        <f t="shared" si="9"/>
        <v>25740.097507468276</v>
      </c>
      <c r="L100" s="93"/>
      <c r="M100" s="6">
        <f>IF(J100="","",(K100/J100)/LOOKUP(RIGHT($D$2,3),定数!$A$6:$A$13,定数!$B$6:$B$13))</f>
        <v>14.300054170815709</v>
      </c>
      <c r="N100" s="39"/>
      <c r="O100" s="8">
        <v>43585</v>
      </c>
      <c r="P100" s="89">
        <v>1.2959000000000001</v>
      </c>
      <c r="Q100" s="89"/>
      <c r="R100" s="90">
        <f>IF(P100="","",T100*M100*LOOKUP(RIGHT($D$2,3),定数!$A$6:$A$13,定数!$B$6:$B$13))</f>
        <v>32604.123509460038</v>
      </c>
      <c r="S100" s="90"/>
      <c r="T100" s="91">
        <f t="shared" si="11"/>
        <v>19.000000000000128</v>
      </c>
      <c r="U100" s="91"/>
      <c r="V100" t="str">
        <f t="shared" si="14"/>
        <v/>
      </c>
      <c r="W100">
        <f t="shared" si="14"/>
        <v>0</v>
      </c>
      <c r="X100" s="40">
        <f t="shared" si="12"/>
        <v>1163513.9385278109</v>
      </c>
      <c r="Y100" s="41">
        <f t="shared" si="13"/>
        <v>0.26257587310507824</v>
      </c>
    </row>
    <row r="101" spans="2:25" x14ac:dyDescent="0.2">
      <c r="B101" s="39">
        <v>93</v>
      </c>
      <c r="C101" s="88">
        <f t="shared" si="8"/>
        <v>890607.37375840254</v>
      </c>
      <c r="D101" s="88"/>
      <c r="E101" s="39"/>
      <c r="F101" s="8">
        <v>43609</v>
      </c>
      <c r="G101" s="45" t="s">
        <v>4</v>
      </c>
      <c r="H101" s="89">
        <v>1.2710999999999999</v>
      </c>
      <c r="I101" s="89"/>
      <c r="J101" s="39">
        <v>54</v>
      </c>
      <c r="K101" s="92">
        <f t="shared" si="9"/>
        <v>26718.221212752076</v>
      </c>
      <c r="L101" s="93"/>
      <c r="M101" s="6">
        <f>IF(J101="","",(K101/J101)/LOOKUP(RIGHT($D$2,3),定数!$A$6:$A$13,定数!$B$6:$B$13))</f>
        <v>4.1231822859185305</v>
      </c>
      <c r="N101" s="39"/>
      <c r="O101" s="8">
        <v>43609</v>
      </c>
      <c r="P101" s="89">
        <v>1.2657</v>
      </c>
      <c r="Q101" s="89"/>
      <c r="R101" s="90">
        <f>IF(P101="","",T101*M101*LOOKUP(RIGHT($D$2,3),定数!$A$6:$A$13,定数!$B$6:$B$13))</f>
        <v>-26718.221212751334</v>
      </c>
      <c r="S101" s="90"/>
      <c r="T101" s="91">
        <f t="shared" si="11"/>
        <v>-53.999999999998494</v>
      </c>
      <c r="U101" s="91"/>
      <c r="V101" t="str">
        <f t="shared" si="14"/>
        <v/>
      </c>
      <c r="W101">
        <f t="shared" si="14"/>
        <v>1</v>
      </c>
      <c r="X101" s="40">
        <f t="shared" si="12"/>
        <v>1163513.9385278109</v>
      </c>
      <c r="Y101" s="41">
        <f t="shared" si="13"/>
        <v>0.23455375628307107</v>
      </c>
    </row>
    <row r="102" spans="2:25" x14ac:dyDescent="0.2">
      <c r="B102" s="39">
        <v>94</v>
      </c>
      <c r="C102" s="88">
        <f t="shared" si="8"/>
        <v>863889.15254565119</v>
      </c>
      <c r="D102" s="88"/>
      <c r="E102" s="39"/>
      <c r="F102" s="8">
        <v>43614</v>
      </c>
      <c r="G102" s="39" t="s">
        <v>3</v>
      </c>
      <c r="H102" s="89">
        <v>1.2636000000000001</v>
      </c>
      <c r="I102" s="89"/>
      <c r="J102" s="39">
        <v>19</v>
      </c>
      <c r="K102" s="92">
        <f t="shared" si="9"/>
        <v>25916.674576369536</v>
      </c>
      <c r="L102" s="93"/>
      <c r="M102" s="6">
        <f>IF(J102="","",(K102/J102)/LOOKUP(RIGHT($D$2,3),定数!$A$6:$A$13,定数!$B$6:$B$13))</f>
        <v>11.366962533495411</v>
      </c>
      <c r="N102" s="39"/>
      <c r="O102" s="8">
        <v>43614</v>
      </c>
      <c r="P102" s="89">
        <v>1.2655000000000001</v>
      </c>
      <c r="Q102" s="89"/>
      <c r="R102" s="90">
        <f>IF(P102="","",T102*M102*LOOKUP(RIGHT($D$2,3),定数!$A$6:$A$13,定数!$B$6:$B$13))</f>
        <v>-25916.674576369711</v>
      </c>
      <c r="S102" s="90"/>
      <c r="T102" s="91">
        <f t="shared" si="11"/>
        <v>-19.000000000000128</v>
      </c>
      <c r="U102" s="91"/>
      <c r="V102" t="str">
        <f t="shared" si="14"/>
        <v/>
      </c>
      <c r="W102">
        <f t="shared" si="14"/>
        <v>2</v>
      </c>
      <c r="X102" s="40">
        <f t="shared" si="12"/>
        <v>1163513.9385278109</v>
      </c>
      <c r="Y102" s="41">
        <f t="shared" si="13"/>
        <v>0.25751714359457833</v>
      </c>
    </row>
    <row r="103" spans="2:25" x14ac:dyDescent="0.2">
      <c r="B103" s="39">
        <v>95</v>
      </c>
      <c r="C103" s="88">
        <f t="shared" si="8"/>
        <v>837972.47796928149</v>
      </c>
      <c r="D103" s="88"/>
      <c r="E103" s="39"/>
      <c r="F103" s="8">
        <v>43620</v>
      </c>
      <c r="G103" s="39" t="s">
        <v>4</v>
      </c>
      <c r="H103" s="89">
        <v>1.2685</v>
      </c>
      <c r="I103" s="89"/>
      <c r="J103" s="39">
        <v>23</v>
      </c>
      <c r="K103" s="92">
        <f t="shared" si="9"/>
        <v>25139.174339078443</v>
      </c>
      <c r="L103" s="93"/>
      <c r="M103" s="6">
        <f>IF(J103="","",(K103/J103)/LOOKUP(RIGHT($D$2,3),定数!$A$6:$A$13,定数!$B$6:$B$13))</f>
        <v>9.1083964996661031</v>
      </c>
      <c r="N103" s="39"/>
      <c r="O103" s="8">
        <v>43620</v>
      </c>
      <c r="P103" s="89">
        <v>1.2712000000000001</v>
      </c>
      <c r="Q103" s="89"/>
      <c r="R103" s="90">
        <f>IF(P103="","",T103*M103*LOOKUP(RIGHT($D$2,3),定数!$A$6:$A$13,定数!$B$6:$B$13))</f>
        <v>29511.204658919778</v>
      </c>
      <c r="S103" s="90"/>
      <c r="T103" s="91">
        <f t="shared" si="11"/>
        <v>27.000000000001467</v>
      </c>
      <c r="U103" s="91"/>
      <c r="V103" t="str">
        <f t="shared" si="14"/>
        <v/>
      </c>
      <c r="W103">
        <f t="shared" si="14"/>
        <v>0</v>
      </c>
      <c r="X103" s="40">
        <f t="shared" si="12"/>
        <v>1163513.9385278109</v>
      </c>
      <c r="Y103" s="41">
        <f t="shared" si="13"/>
        <v>0.27979162928674117</v>
      </c>
    </row>
    <row r="104" spans="2:25" x14ac:dyDescent="0.2">
      <c r="B104" s="39">
        <v>96</v>
      </c>
      <c r="C104" s="88">
        <f t="shared" si="8"/>
        <v>867483.68262820132</v>
      </c>
      <c r="D104" s="88"/>
      <c r="E104" s="39"/>
      <c r="F104" s="8"/>
      <c r="G104" s="39"/>
      <c r="H104" s="89"/>
      <c r="I104" s="89"/>
      <c r="J104" s="39"/>
      <c r="K104" s="92" t="str">
        <f t="shared" si="9"/>
        <v/>
      </c>
      <c r="L104" s="93"/>
      <c r="M104" s="6" t="str">
        <f>IF(J104="","",(K104/J104)/LOOKUP(RIGHT($D$2,3),定数!$A$6:$A$13,定数!$B$6:$B$13))</f>
        <v/>
      </c>
      <c r="N104" s="39"/>
      <c r="O104" s="8"/>
      <c r="P104" s="89"/>
      <c r="Q104" s="89"/>
      <c r="R104" s="90" t="str">
        <f>IF(P104="","",T104*M104*LOOKUP(RIGHT($D$2,3),定数!$A$6:$A$13,定数!$B$6:$B$13))</f>
        <v/>
      </c>
      <c r="S104" s="90"/>
      <c r="T104" s="91" t="str">
        <f t="shared" si="11"/>
        <v/>
      </c>
      <c r="U104" s="91"/>
      <c r="V104" t="str">
        <f t="shared" si="14"/>
        <v/>
      </c>
      <c r="W104" t="str">
        <f t="shared" si="14"/>
        <v/>
      </c>
      <c r="X104" s="40">
        <f t="shared" si="12"/>
        <v>1163513.9385278109</v>
      </c>
      <c r="Y104" s="41">
        <f t="shared" si="13"/>
        <v>0.25442776927466404</v>
      </c>
    </row>
    <row r="105" spans="2:25" x14ac:dyDescent="0.2">
      <c r="B105" s="39">
        <v>97</v>
      </c>
      <c r="C105" s="88" t="str">
        <f t="shared" si="8"/>
        <v/>
      </c>
      <c r="D105" s="88"/>
      <c r="E105" s="39"/>
      <c r="F105" s="8"/>
      <c r="G105" s="39"/>
      <c r="H105" s="89"/>
      <c r="I105" s="89"/>
      <c r="J105" s="39"/>
      <c r="K105" s="92" t="str">
        <f t="shared" si="9"/>
        <v/>
      </c>
      <c r="L105" s="93"/>
      <c r="M105" s="6" t="str">
        <f>IF(J105="","",(K105/J105)/LOOKUP(RIGHT($D$2,3),定数!$A$6:$A$13,定数!$B$6:$B$13))</f>
        <v/>
      </c>
      <c r="N105" s="39"/>
      <c r="O105" s="8"/>
      <c r="P105" s="89"/>
      <c r="Q105" s="89"/>
      <c r="R105" s="90" t="str">
        <f>IF(P105="","",T105*M105*LOOKUP(RIGHT($D$2,3),定数!$A$6:$A$13,定数!$B$6:$B$13))</f>
        <v/>
      </c>
      <c r="S105" s="90"/>
      <c r="T105" s="91" t="str">
        <f t="shared" si="11"/>
        <v/>
      </c>
      <c r="U105" s="91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88" t="str">
        <f t="shared" si="8"/>
        <v/>
      </c>
      <c r="D106" s="88"/>
      <c r="E106" s="39"/>
      <c r="F106" s="8"/>
      <c r="G106" s="39"/>
      <c r="H106" s="89"/>
      <c r="I106" s="89"/>
      <c r="J106" s="39"/>
      <c r="K106" s="92" t="str">
        <f t="shared" si="9"/>
        <v/>
      </c>
      <c r="L106" s="93"/>
      <c r="M106" s="6" t="str">
        <f>IF(J106="","",(K106/J106)/LOOKUP(RIGHT($D$2,3),定数!$A$6:$A$13,定数!$B$6:$B$13))</f>
        <v/>
      </c>
      <c r="N106" s="39"/>
      <c r="O106" s="8"/>
      <c r="P106" s="89"/>
      <c r="Q106" s="89"/>
      <c r="R106" s="90" t="str">
        <f>IF(P106="","",T106*M106*LOOKUP(RIGHT($D$2,3),定数!$A$6:$A$13,定数!$B$6:$B$13))</f>
        <v/>
      </c>
      <c r="S106" s="90"/>
      <c r="T106" s="91" t="str">
        <f t="shared" si="11"/>
        <v/>
      </c>
      <c r="U106" s="91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88" t="str">
        <f t="shared" si="8"/>
        <v/>
      </c>
      <c r="D107" s="88"/>
      <c r="E107" s="39"/>
      <c r="F107" s="8"/>
      <c r="G107" s="39"/>
      <c r="H107" s="89"/>
      <c r="I107" s="89"/>
      <c r="J107" s="39"/>
      <c r="K107" s="92" t="str">
        <f t="shared" si="9"/>
        <v/>
      </c>
      <c r="L107" s="93"/>
      <c r="M107" s="6" t="str">
        <f>IF(J107="","",(K107/J107)/LOOKUP(RIGHT($D$2,3),定数!$A$6:$A$13,定数!$B$6:$B$13))</f>
        <v/>
      </c>
      <c r="N107" s="39"/>
      <c r="O107" s="8"/>
      <c r="P107" s="89"/>
      <c r="Q107" s="89"/>
      <c r="R107" s="90" t="str">
        <f>IF(P107="","",T107*M107*LOOKUP(RIGHT($D$2,3),定数!$A$6:$A$13,定数!$B$6:$B$13))</f>
        <v/>
      </c>
      <c r="S107" s="90"/>
      <c r="T107" s="91" t="str">
        <f t="shared" si="11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88" t="str">
        <f t="shared" si="8"/>
        <v/>
      </c>
      <c r="D108" s="88"/>
      <c r="E108" s="39"/>
      <c r="F108" s="8"/>
      <c r="G108" s="39"/>
      <c r="H108" s="89"/>
      <c r="I108" s="89"/>
      <c r="J108" s="39"/>
      <c r="K108" s="92" t="str">
        <f t="shared" si="9"/>
        <v/>
      </c>
      <c r="L108" s="93"/>
      <c r="M108" s="6" t="str">
        <f>IF(J108="","",(K108/J108)/LOOKUP(RIGHT($D$2,3),定数!$A$6:$A$13,定数!$B$6:$B$13))</f>
        <v/>
      </c>
      <c r="N108" s="39"/>
      <c r="O108" s="8"/>
      <c r="P108" s="89"/>
      <c r="Q108" s="89"/>
      <c r="R108" s="90" t="str">
        <f>IF(P108="","",T108*M108*LOOKUP(RIGHT($D$2,3),定数!$A$6:$A$13,定数!$B$6:$B$13))</f>
        <v/>
      </c>
      <c r="S108" s="90"/>
      <c r="T108" s="91" t="str">
        <f t="shared" si="11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3"/>
  <conditionalFormatting sqref="G46">
    <cfRule type="cellIs" dxfId="35" priority="5" stopIfTrue="1" operator="equal">
      <formula>"買"</formula>
    </cfRule>
    <cfRule type="cellIs" dxfId="34" priority="6" stopIfTrue="1" operator="equal">
      <formula>"売"</formula>
    </cfRule>
  </conditionalFormatting>
  <conditionalFormatting sqref="G9:G11 G14:G45 G47:G108">
    <cfRule type="cellIs" dxfId="33" priority="7" stopIfTrue="1" operator="equal">
      <formula>"買"</formula>
    </cfRule>
    <cfRule type="cellIs" dxfId="32" priority="8" stopIfTrue="1" operator="equal">
      <formula>"売"</formula>
    </cfRule>
  </conditionalFormatting>
  <conditionalFormatting sqref="G12">
    <cfRule type="cellIs" dxfId="31" priority="3" stopIfTrue="1" operator="equal">
      <formula>"買"</formula>
    </cfRule>
    <cfRule type="cellIs" dxfId="30" priority="4" stopIfTrue="1" operator="equal">
      <formula>"売"</formula>
    </cfRule>
  </conditionalFormatting>
  <conditionalFormatting sqref="G13">
    <cfRule type="cellIs" dxfId="29" priority="1" stopIfTrue="1" operator="equal">
      <formula>"買"</formula>
    </cfRule>
    <cfRule type="cellIs" dxfId="2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activeCell="P104" sqref="P104:Q104"/>
      <selection pane="bottomLeft" activeCell="P104" sqref="P104:Q104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2" hidden="1" customWidth="1"/>
    <col min="23" max="23" width="0" hidden="1" customWidth="1"/>
  </cols>
  <sheetData>
    <row r="2" spans="2:25" x14ac:dyDescent="0.2">
      <c r="B2" s="53" t="s">
        <v>5</v>
      </c>
      <c r="C2" s="53"/>
      <c r="D2" s="55" t="s">
        <v>66</v>
      </c>
      <c r="E2" s="55"/>
      <c r="F2" s="53" t="s">
        <v>6</v>
      </c>
      <c r="G2" s="53"/>
      <c r="H2" s="57" t="s">
        <v>65</v>
      </c>
      <c r="I2" s="57"/>
      <c r="J2" s="53" t="s">
        <v>7</v>
      </c>
      <c r="K2" s="53"/>
      <c r="L2" s="54">
        <v>500000</v>
      </c>
      <c r="M2" s="55"/>
      <c r="N2" s="53" t="s">
        <v>8</v>
      </c>
      <c r="O2" s="53"/>
      <c r="P2" s="56">
        <f>SUM(L2,D4)</f>
        <v>900863.66523702187</v>
      </c>
      <c r="Q2" s="57"/>
      <c r="R2" s="1"/>
      <c r="S2" s="1"/>
      <c r="T2" s="1"/>
    </row>
    <row r="3" spans="2:25" ht="100.5" customHeight="1" x14ac:dyDescent="0.2">
      <c r="B3" s="53" t="s">
        <v>9</v>
      </c>
      <c r="C3" s="53"/>
      <c r="D3" s="58" t="s">
        <v>68</v>
      </c>
      <c r="E3" s="58"/>
      <c r="F3" s="58"/>
      <c r="G3" s="58"/>
      <c r="H3" s="58"/>
      <c r="I3" s="58"/>
      <c r="J3" s="53" t="s">
        <v>10</v>
      </c>
      <c r="K3" s="53"/>
      <c r="L3" s="59" t="s">
        <v>61</v>
      </c>
      <c r="M3" s="60"/>
      <c r="N3" s="60"/>
      <c r="O3" s="60"/>
      <c r="P3" s="60"/>
      <c r="Q3" s="60"/>
      <c r="R3" s="1"/>
      <c r="S3" s="1"/>
    </row>
    <row r="4" spans="2:25" x14ac:dyDescent="0.2">
      <c r="B4" s="53" t="s">
        <v>11</v>
      </c>
      <c r="C4" s="53"/>
      <c r="D4" s="61">
        <f>SUM($R$9:$S$993)</f>
        <v>400863.66523702181</v>
      </c>
      <c r="E4" s="61"/>
      <c r="F4" s="53" t="s">
        <v>12</v>
      </c>
      <c r="G4" s="53"/>
      <c r="H4" s="62">
        <f>SUM($T$9:$U$108)</f>
        <v>588.99999999998852</v>
      </c>
      <c r="I4" s="57"/>
      <c r="J4" s="63" t="s">
        <v>60</v>
      </c>
      <c r="K4" s="63"/>
      <c r="L4" s="56">
        <f>MAX($C$9:$D$990)-C9</f>
        <v>691537.17720739124</v>
      </c>
      <c r="M4" s="56"/>
      <c r="N4" s="63" t="s">
        <v>59</v>
      </c>
      <c r="O4" s="63"/>
      <c r="P4" s="64">
        <f>MAX(Y:Y)</f>
        <v>0.27424089039877841</v>
      </c>
      <c r="Q4" s="64"/>
      <c r="R4" s="1"/>
      <c r="S4" s="1"/>
      <c r="T4" s="1"/>
    </row>
    <row r="5" spans="2:25" x14ac:dyDescent="0.2">
      <c r="B5" s="38" t="s">
        <v>15</v>
      </c>
      <c r="C5" s="2">
        <f>COUNTIF($R$9:$R$990,"&gt;0")</f>
        <v>49</v>
      </c>
      <c r="D5" s="37" t="s">
        <v>16</v>
      </c>
      <c r="E5" s="15">
        <f>COUNTIF($R$9:$R$990,"&lt;0")</f>
        <v>46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0.51578947368421058</v>
      </c>
      <c r="J5" s="65" t="s">
        <v>19</v>
      </c>
      <c r="K5" s="53"/>
      <c r="L5" s="66">
        <f>MAX(V9:V993)</f>
        <v>2</v>
      </c>
      <c r="M5" s="67"/>
      <c r="N5" s="17" t="s">
        <v>20</v>
      </c>
      <c r="O5" s="9"/>
      <c r="P5" s="66">
        <f>MAX(W9:W993)</f>
        <v>10</v>
      </c>
      <c r="Q5" s="67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 x14ac:dyDescent="0.2">
      <c r="B7" s="68" t="s">
        <v>21</v>
      </c>
      <c r="C7" s="70" t="s">
        <v>22</v>
      </c>
      <c r="D7" s="71"/>
      <c r="E7" s="74" t="s">
        <v>23</v>
      </c>
      <c r="F7" s="75"/>
      <c r="G7" s="75"/>
      <c r="H7" s="75"/>
      <c r="I7" s="76"/>
      <c r="J7" s="77" t="s">
        <v>24</v>
      </c>
      <c r="K7" s="78"/>
      <c r="L7" s="79"/>
      <c r="M7" s="80" t="s">
        <v>25</v>
      </c>
      <c r="N7" s="81" t="s">
        <v>26</v>
      </c>
      <c r="O7" s="82"/>
      <c r="P7" s="82"/>
      <c r="Q7" s="83"/>
      <c r="R7" s="84" t="s">
        <v>27</v>
      </c>
      <c r="S7" s="84"/>
      <c r="T7" s="84"/>
      <c r="U7" s="84"/>
    </row>
    <row r="8" spans="2:25" x14ac:dyDescent="0.2">
      <c r="B8" s="69"/>
      <c r="C8" s="72"/>
      <c r="D8" s="73"/>
      <c r="E8" s="18" t="s">
        <v>28</v>
      </c>
      <c r="F8" s="18" t="s">
        <v>29</v>
      </c>
      <c r="G8" s="18" t="s">
        <v>30</v>
      </c>
      <c r="H8" s="85" t="s">
        <v>31</v>
      </c>
      <c r="I8" s="76"/>
      <c r="J8" s="4" t="s">
        <v>32</v>
      </c>
      <c r="K8" s="86" t="s">
        <v>33</v>
      </c>
      <c r="L8" s="79"/>
      <c r="M8" s="80"/>
      <c r="N8" s="5" t="s">
        <v>28</v>
      </c>
      <c r="O8" s="5" t="s">
        <v>29</v>
      </c>
      <c r="P8" s="87" t="s">
        <v>31</v>
      </c>
      <c r="Q8" s="83"/>
      <c r="R8" s="84" t="s">
        <v>34</v>
      </c>
      <c r="S8" s="84"/>
      <c r="T8" s="84" t="s">
        <v>32</v>
      </c>
      <c r="U8" s="84"/>
      <c r="Y8" t="s">
        <v>58</v>
      </c>
    </row>
    <row r="9" spans="2:25" x14ac:dyDescent="0.2">
      <c r="B9" s="39">
        <v>1</v>
      </c>
      <c r="C9" s="88">
        <f>L2</f>
        <v>500000</v>
      </c>
      <c r="D9" s="88"/>
      <c r="E9" s="39">
        <v>2017</v>
      </c>
      <c r="F9" s="8">
        <v>43506</v>
      </c>
      <c r="G9" s="39" t="s">
        <v>3</v>
      </c>
      <c r="H9" s="89">
        <v>1.2488999999999999</v>
      </c>
      <c r="I9" s="89"/>
      <c r="J9" s="39">
        <v>23</v>
      </c>
      <c r="K9" s="88">
        <f>IF(J9="","",C9*0.03)</f>
        <v>15000</v>
      </c>
      <c r="L9" s="88"/>
      <c r="M9" s="6">
        <f>IF(J9="","",(K9/J9)/LOOKUP(RIGHT($D$2,3),定数!$A$6:$A$13,定数!$B$6:$B$13))</f>
        <v>5.4347826086956523</v>
      </c>
      <c r="N9" s="39">
        <v>2017</v>
      </c>
      <c r="O9" s="8">
        <v>43506</v>
      </c>
      <c r="P9" s="89">
        <v>1.2458</v>
      </c>
      <c r="Q9" s="89"/>
      <c r="R9" s="90">
        <f>IF(P9="","",T9*M9*LOOKUP(RIGHT($D$2,3),定数!$A$6:$A$13,定数!$B$6:$B$13))</f>
        <v>20217.391304347049</v>
      </c>
      <c r="S9" s="90"/>
      <c r="T9" s="91">
        <f>IF(P9="","",IF(G9="買",(P9-H9),(H9-P9))*IF(RIGHT($D$2,3)="JPY",100,10000))</f>
        <v>30.999999999998806</v>
      </c>
      <c r="U9" s="9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88">
        <f t="shared" ref="C10:C73" si="0">IF(R9="","",C9+R9)</f>
        <v>520217.39130434702</v>
      </c>
      <c r="D10" s="88"/>
      <c r="E10" s="39"/>
      <c r="F10" s="8">
        <v>43525</v>
      </c>
      <c r="G10" s="42" t="s">
        <v>3</v>
      </c>
      <c r="H10" s="89">
        <v>1.238</v>
      </c>
      <c r="I10" s="89"/>
      <c r="J10" s="39">
        <v>26</v>
      </c>
      <c r="K10" s="92">
        <f>IF(J10="","",C10*0.03)</f>
        <v>15606.52173913041</v>
      </c>
      <c r="L10" s="93"/>
      <c r="M10" s="6">
        <f>IF(J10="","",(K10/J10)/LOOKUP(RIGHT($D$2,3),定数!$A$6:$A$13,定数!$B$6:$B$13))</f>
        <v>5.0020903010033368</v>
      </c>
      <c r="N10" s="39"/>
      <c r="O10" s="8">
        <v>43525</v>
      </c>
      <c r="P10" s="89">
        <v>1.2343</v>
      </c>
      <c r="Q10" s="89"/>
      <c r="R10" s="90">
        <f>IF(P10="","",T10*M10*LOOKUP(RIGHT($D$2,3),定数!$A$6:$A$13,定数!$B$6:$B$13))</f>
        <v>22209.280936455038</v>
      </c>
      <c r="S10" s="90"/>
      <c r="T10" s="91">
        <f>IF(P10="","",IF(G10="買",(P10-H10),(H10-P10))*IF(RIGHT($D$2,3)="JPY",100,10000))</f>
        <v>37.000000000000369</v>
      </c>
      <c r="U10" s="9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520217.39130434702</v>
      </c>
    </row>
    <row r="11" spans="2:25" x14ac:dyDescent="0.2">
      <c r="B11" s="39">
        <v>3</v>
      </c>
      <c r="C11" s="88">
        <f t="shared" si="0"/>
        <v>542426.67224080209</v>
      </c>
      <c r="D11" s="88"/>
      <c r="E11" s="39"/>
      <c r="F11" s="8">
        <v>43527</v>
      </c>
      <c r="G11" s="49" t="s">
        <v>3</v>
      </c>
      <c r="H11" s="89">
        <v>1.2262999999999999</v>
      </c>
      <c r="I11" s="89"/>
      <c r="J11" s="39">
        <v>10</v>
      </c>
      <c r="K11" s="92">
        <f t="shared" ref="K11:K74" si="3">IF(J11="","",C11*0.03)</f>
        <v>16272.800167224063</v>
      </c>
      <c r="L11" s="93"/>
      <c r="M11" s="6">
        <f>IF(J11="","",(K11/J11)/LOOKUP(RIGHT($D$2,3),定数!$A$6:$A$13,定数!$B$6:$B$13))</f>
        <v>13.560666806020054</v>
      </c>
      <c r="N11" s="39"/>
      <c r="O11" s="8">
        <v>43527</v>
      </c>
      <c r="P11" s="89">
        <v>1.2273000000000001</v>
      </c>
      <c r="Q11" s="89"/>
      <c r="R11" s="90">
        <f>IF(P11="","",T11*M11*LOOKUP(RIGHT($D$2,3),定数!$A$6:$A$13,定数!$B$6:$B$13))</f>
        <v>-16272.800167225887</v>
      </c>
      <c r="S11" s="90"/>
      <c r="T11" s="91">
        <f>IF(P11="","",IF(G11="買",(P11-H11),(H11-P11))*IF(RIGHT($D$2,3)="JPY",100,10000))</f>
        <v>-10.000000000001119</v>
      </c>
      <c r="U11" s="91"/>
      <c r="V11" s="22">
        <f t="shared" si="1"/>
        <v>0</v>
      </c>
      <c r="W11">
        <f t="shared" si="2"/>
        <v>1</v>
      </c>
      <c r="X11" s="40">
        <f>IF(C11&lt;&gt;"",MAX(X10,C11),"")</f>
        <v>542426.67224080209</v>
      </c>
      <c r="Y11" s="41">
        <f>IF(X11&lt;&gt;"",1-(C11/X11),"")</f>
        <v>0</v>
      </c>
    </row>
    <row r="12" spans="2:25" x14ac:dyDescent="0.2">
      <c r="B12" s="39">
        <v>4</v>
      </c>
      <c r="C12" s="88">
        <f t="shared" si="0"/>
        <v>526153.8720735762</v>
      </c>
      <c r="D12" s="88"/>
      <c r="E12" s="39"/>
      <c r="F12" s="8">
        <v>43531</v>
      </c>
      <c r="G12" s="42" t="s">
        <v>3</v>
      </c>
      <c r="H12" s="89">
        <v>1.2217</v>
      </c>
      <c r="I12" s="89"/>
      <c r="J12" s="39">
        <v>22</v>
      </c>
      <c r="K12" s="92">
        <f t="shared" si="3"/>
        <v>15784.616162207285</v>
      </c>
      <c r="L12" s="93"/>
      <c r="M12" s="6">
        <f>IF(J12="","",(K12/J12)/LOOKUP(RIGHT($D$2,3),定数!$A$6:$A$13,定数!$B$6:$B$13))</f>
        <v>5.9790212735633652</v>
      </c>
      <c r="N12" s="39"/>
      <c r="O12" s="8">
        <v>43531</v>
      </c>
      <c r="P12" s="89">
        <v>1.2185999999999999</v>
      </c>
      <c r="Q12" s="89"/>
      <c r="R12" s="90">
        <f>IF(P12="","",T12*M12*LOOKUP(RIGHT($D$2,3),定数!$A$6:$A$13,定数!$B$6:$B$13))</f>
        <v>22241.959137656453</v>
      </c>
      <c r="S12" s="90"/>
      <c r="T12" s="91">
        <f t="shared" ref="T12:T75" si="4">IF(P12="","",IF(G12="買",(P12-H12),(H12-P12))*IF(RIGHT($D$2,3)="JPY",100,10000))</f>
        <v>31.000000000001027</v>
      </c>
      <c r="U12" s="91"/>
      <c r="V12" s="22">
        <f t="shared" si="1"/>
        <v>1</v>
      </c>
      <c r="W12">
        <f t="shared" si="2"/>
        <v>0</v>
      </c>
      <c r="X12" s="40">
        <f t="shared" ref="X12:X75" si="5">IF(C12&lt;&gt;"",MAX(X11,C12),"")</f>
        <v>542426.67224080209</v>
      </c>
      <c r="Y12" s="41">
        <f t="shared" ref="Y12:Y75" si="6">IF(X12&lt;&gt;"",1-(C12/X12),"")</f>
        <v>3.0000000000003357E-2</v>
      </c>
    </row>
    <row r="13" spans="2:25" x14ac:dyDescent="0.2">
      <c r="B13" s="39">
        <v>5</v>
      </c>
      <c r="C13" s="88">
        <f t="shared" si="0"/>
        <v>548395.8312112327</v>
      </c>
      <c r="D13" s="88"/>
      <c r="E13" s="39"/>
      <c r="F13" s="8">
        <v>43533</v>
      </c>
      <c r="G13" s="42" t="s">
        <v>3</v>
      </c>
      <c r="H13" s="89">
        <v>1.2150000000000001</v>
      </c>
      <c r="I13" s="89"/>
      <c r="J13" s="39">
        <v>25</v>
      </c>
      <c r="K13" s="92">
        <f t="shared" si="3"/>
        <v>16451.874936336979</v>
      </c>
      <c r="L13" s="93"/>
      <c r="M13" s="6">
        <f>IF(J13="","",(K13/J13)/LOOKUP(RIGHT($D$2,3),定数!$A$6:$A$13,定数!$B$6:$B$13))</f>
        <v>5.4839583121123257</v>
      </c>
      <c r="N13" s="39"/>
      <c r="O13" s="8">
        <v>43533</v>
      </c>
      <c r="P13" s="89">
        <v>1.2175</v>
      </c>
      <c r="Q13" s="89"/>
      <c r="R13" s="90">
        <f>IF(P13="","",T13*M13*LOOKUP(RIGHT($D$2,3),定数!$A$6:$A$13,定数!$B$6:$B$13))</f>
        <v>-16451.874936336626</v>
      </c>
      <c r="S13" s="90"/>
      <c r="T13" s="91">
        <f t="shared" si="4"/>
        <v>-24.999999999999467</v>
      </c>
      <c r="U13" s="91"/>
      <c r="V13" s="22">
        <f t="shared" si="1"/>
        <v>0</v>
      </c>
      <c r="W13">
        <f t="shared" si="2"/>
        <v>1</v>
      </c>
      <c r="X13" s="40">
        <f t="shared" si="5"/>
        <v>548395.8312112327</v>
      </c>
      <c r="Y13" s="41">
        <f t="shared" si="6"/>
        <v>0</v>
      </c>
    </row>
    <row r="14" spans="2:25" x14ac:dyDescent="0.2">
      <c r="B14" s="39">
        <v>6</v>
      </c>
      <c r="C14" s="88">
        <f t="shared" si="0"/>
        <v>531943.95627489605</v>
      </c>
      <c r="D14" s="88"/>
      <c r="E14" s="39"/>
      <c r="F14" s="8">
        <v>43546</v>
      </c>
      <c r="G14" s="42" t="s">
        <v>3</v>
      </c>
      <c r="H14" s="89">
        <v>1.2464</v>
      </c>
      <c r="I14" s="89"/>
      <c r="J14" s="39">
        <v>27</v>
      </c>
      <c r="K14" s="92">
        <f t="shared" si="3"/>
        <v>15958.31868824688</v>
      </c>
      <c r="L14" s="93"/>
      <c r="M14" s="6">
        <f>IF(J14="","",(K14/J14)/LOOKUP(RIGHT($D$2,3),定数!$A$6:$A$13,定数!$B$6:$B$13))</f>
        <v>4.9254070025453327</v>
      </c>
      <c r="N14" s="39"/>
      <c r="O14" s="8">
        <v>43546</v>
      </c>
      <c r="P14" s="89">
        <v>1.2425999999999999</v>
      </c>
      <c r="Q14" s="89"/>
      <c r="R14" s="90">
        <f>IF(P14="","",T14*M14*LOOKUP(RIGHT($D$2,3),定数!$A$6:$A$13,定数!$B$6:$B$13))</f>
        <v>22459.855931606868</v>
      </c>
      <c r="S14" s="90"/>
      <c r="T14" s="91">
        <f t="shared" si="4"/>
        <v>38.000000000000256</v>
      </c>
      <c r="U14" s="91"/>
      <c r="V14" s="22">
        <f t="shared" si="1"/>
        <v>1</v>
      </c>
      <c r="W14">
        <f t="shared" si="2"/>
        <v>0</v>
      </c>
      <c r="X14" s="40">
        <f t="shared" si="5"/>
        <v>548395.8312112327</v>
      </c>
      <c r="Y14" s="41">
        <f t="shared" si="6"/>
        <v>2.9999999999999361E-2</v>
      </c>
    </row>
    <row r="15" spans="2:25" x14ac:dyDescent="0.2">
      <c r="B15" s="39">
        <v>7</v>
      </c>
      <c r="C15" s="88">
        <f t="shared" si="0"/>
        <v>554403.81220650289</v>
      </c>
      <c r="D15" s="88"/>
      <c r="E15" s="39"/>
      <c r="F15" s="8">
        <v>43547</v>
      </c>
      <c r="G15" s="42" t="s">
        <v>4</v>
      </c>
      <c r="H15" s="89">
        <v>1.2502</v>
      </c>
      <c r="I15" s="89"/>
      <c r="J15" s="39">
        <v>14</v>
      </c>
      <c r="K15" s="92">
        <f t="shared" si="3"/>
        <v>16632.114366195085</v>
      </c>
      <c r="L15" s="93"/>
      <c r="M15" s="6">
        <f>IF(J15="","",(K15/J15)/LOOKUP(RIGHT($D$2,3),定数!$A$6:$A$13,定数!$B$6:$B$13))</f>
        <v>9.9000680751161205</v>
      </c>
      <c r="N15" s="39"/>
      <c r="O15" s="8">
        <v>43547</v>
      </c>
      <c r="P15" s="89">
        <v>1.252</v>
      </c>
      <c r="Q15" s="89"/>
      <c r="R15" s="90">
        <f>IF(P15="","",T15*M15*LOOKUP(RIGHT($D$2,3),定数!$A$6:$A$13,定数!$B$6:$B$13))</f>
        <v>21384.147042251105</v>
      </c>
      <c r="S15" s="90"/>
      <c r="T15" s="91">
        <f t="shared" si="4"/>
        <v>18.000000000000238</v>
      </c>
      <c r="U15" s="91"/>
      <c r="V15" s="22">
        <f t="shared" si="1"/>
        <v>2</v>
      </c>
      <c r="W15">
        <f t="shared" si="2"/>
        <v>0</v>
      </c>
      <c r="X15" s="40">
        <f t="shared" si="5"/>
        <v>554403.81220650289</v>
      </c>
      <c r="Y15" s="41">
        <f t="shared" si="6"/>
        <v>0</v>
      </c>
    </row>
    <row r="16" spans="2:25" x14ac:dyDescent="0.2">
      <c r="B16" s="39">
        <v>8</v>
      </c>
      <c r="C16" s="88">
        <f t="shared" si="0"/>
        <v>575787.95924875396</v>
      </c>
      <c r="D16" s="88"/>
      <c r="E16" s="39"/>
      <c r="F16" s="8">
        <v>43558</v>
      </c>
      <c r="G16" s="42" t="s">
        <v>4</v>
      </c>
      <c r="H16" s="89">
        <v>1.2544</v>
      </c>
      <c r="I16" s="89"/>
      <c r="J16" s="39">
        <v>9</v>
      </c>
      <c r="K16" s="92">
        <f t="shared" si="3"/>
        <v>17273.63877746262</v>
      </c>
      <c r="L16" s="93"/>
      <c r="M16" s="6">
        <f>IF(J16="","",(K16/J16)/LOOKUP(RIGHT($D$2,3),定数!$A$6:$A$13,定数!$B$6:$B$13))</f>
        <v>15.994109979132055</v>
      </c>
      <c r="N16" s="39"/>
      <c r="O16" s="8">
        <v>43558</v>
      </c>
      <c r="P16" s="89">
        <v>1.2535000000000001</v>
      </c>
      <c r="Q16" s="89"/>
      <c r="R16" s="90">
        <f>IF(P16="","",T16*M16*LOOKUP(RIGHT($D$2,3),定数!$A$6:$A$13,定数!$B$6:$B$13))</f>
        <v>-17273.638777460717</v>
      </c>
      <c r="S16" s="90"/>
      <c r="T16" s="91">
        <f t="shared" si="4"/>
        <v>-8.9999999999990088</v>
      </c>
      <c r="U16" s="91"/>
      <c r="V16" s="22">
        <f t="shared" si="1"/>
        <v>0</v>
      </c>
      <c r="W16">
        <f t="shared" si="2"/>
        <v>1</v>
      </c>
      <c r="X16" s="40">
        <f t="shared" si="5"/>
        <v>575787.95924875396</v>
      </c>
      <c r="Y16" s="41">
        <f t="shared" si="6"/>
        <v>0</v>
      </c>
    </row>
    <row r="17" spans="2:25" x14ac:dyDescent="0.2">
      <c r="B17" s="39">
        <v>9</v>
      </c>
      <c r="C17" s="88">
        <f t="shared" si="0"/>
        <v>558514.32047129329</v>
      </c>
      <c r="D17" s="88"/>
      <c r="E17" s="39"/>
      <c r="F17" s="8">
        <v>43568</v>
      </c>
      <c r="G17" s="42" t="s">
        <v>4</v>
      </c>
      <c r="H17" s="89">
        <v>1.2565</v>
      </c>
      <c r="I17" s="89"/>
      <c r="J17" s="39">
        <v>16</v>
      </c>
      <c r="K17" s="92">
        <f t="shared" si="3"/>
        <v>16755.429614138797</v>
      </c>
      <c r="L17" s="93"/>
      <c r="M17" s="6">
        <f>IF(J17="","",(K17/J17)/LOOKUP(RIGHT($D$2,3),定数!$A$6:$A$13,定数!$B$6:$B$13))</f>
        <v>8.7267862573639565</v>
      </c>
      <c r="N17" s="39"/>
      <c r="O17" s="8">
        <v>43568</v>
      </c>
      <c r="P17" s="89">
        <v>1.2548999999999999</v>
      </c>
      <c r="Q17" s="89"/>
      <c r="R17" s="90">
        <f>IF(P17="","",T17*M17*LOOKUP(RIGHT($D$2,3),定数!$A$6:$A$13,定数!$B$6:$B$13))</f>
        <v>-16755.429614139277</v>
      </c>
      <c r="S17" s="90"/>
      <c r="T17" s="91">
        <f t="shared" si="4"/>
        <v>-16.000000000000458</v>
      </c>
      <c r="U17" s="91"/>
      <c r="V17" s="22">
        <f t="shared" si="1"/>
        <v>0</v>
      </c>
      <c r="W17">
        <f t="shared" si="2"/>
        <v>2</v>
      </c>
      <c r="X17" s="40">
        <f t="shared" si="5"/>
        <v>575787.95924875396</v>
      </c>
      <c r="Y17" s="41">
        <f t="shared" si="6"/>
        <v>2.9999999999996585E-2</v>
      </c>
    </row>
    <row r="18" spans="2:25" x14ac:dyDescent="0.2">
      <c r="B18" s="39">
        <v>10</v>
      </c>
      <c r="C18" s="88">
        <f t="shared" si="0"/>
        <v>541758.89085715404</v>
      </c>
      <c r="D18" s="88"/>
      <c r="E18" s="39"/>
      <c r="F18" s="8">
        <v>43572</v>
      </c>
      <c r="G18" s="42" t="s">
        <v>4</v>
      </c>
      <c r="H18" s="89">
        <v>1.2534000000000001</v>
      </c>
      <c r="I18" s="89"/>
      <c r="J18" s="39">
        <v>11</v>
      </c>
      <c r="K18" s="92">
        <f t="shared" si="3"/>
        <v>16252.76672571462</v>
      </c>
      <c r="L18" s="93"/>
      <c r="M18" s="6">
        <f>IF(J18="","",(K18/J18)/LOOKUP(RIGHT($D$2,3),定数!$A$6:$A$13,定数!$B$6:$B$13))</f>
        <v>12.312702064935317</v>
      </c>
      <c r="N18" s="39"/>
      <c r="O18" s="8">
        <v>43572</v>
      </c>
      <c r="P18" s="89">
        <v>1.2546999999999999</v>
      </c>
      <c r="Q18" s="89"/>
      <c r="R18" s="90">
        <f>IF(P18="","",T18*M18*LOOKUP(RIGHT($D$2,3),定数!$A$6:$A$13,定数!$B$6:$B$13))</f>
        <v>19207.81522129698</v>
      </c>
      <c r="S18" s="90"/>
      <c r="T18" s="91">
        <f t="shared" si="4"/>
        <v>12.999999999998568</v>
      </c>
      <c r="U18" s="91"/>
      <c r="V18" s="22">
        <f t="shared" si="1"/>
        <v>1</v>
      </c>
      <c r="W18">
        <f t="shared" si="2"/>
        <v>0</v>
      </c>
      <c r="X18" s="40">
        <f t="shared" si="5"/>
        <v>575787.95924875396</v>
      </c>
      <c r="Y18" s="41">
        <f t="shared" si="6"/>
        <v>5.9099999999997488E-2</v>
      </c>
    </row>
    <row r="19" spans="2:25" x14ac:dyDescent="0.2">
      <c r="B19" s="39">
        <v>11</v>
      </c>
      <c r="C19" s="88">
        <f t="shared" si="0"/>
        <v>560966.70607845101</v>
      </c>
      <c r="D19" s="88"/>
      <c r="E19" s="39"/>
      <c r="F19" s="8">
        <v>43580</v>
      </c>
      <c r="G19" s="42" t="s">
        <v>4</v>
      </c>
      <c r="H19" s="89">
        <v>1.2834000000000001</v>
      </c>
      <c r="I19" s="89"/>
      <c r="J19" s="39">
        <v>12</v>
      </c>
      <c r="K19" s="92">
        <f t="shared" si="3"/>
        <v>16829.001182353531</v>
      </c>
      <c r="L19" s="93"/>
      <c r="M19" s="6">
        <f>IF(J19="","",(K19/J19)/LOOKUP(RIGHT($D$2,3),定数!$A$6:$A$13,定数!$B$6:$B$13))</f>
        <v>11.686806376634397</v>
      </c>
      <c r="N19" s="39"/>
      <c r="O19" s="8">
        <v>43581</v>
      </c>
      <c r="P19" s="89">
        <v>1.2822</v>
      </c>
      <c r="Q19" s="89"/>
      <c r="R19" s="90">
        <f>IF(P19="","",T19*M19*LOOKUP(RIGHT($D$2,3),定数!$A$6:$A$13,定数!$B$6:$B$13))</f>
        <v>-16829.001182354794</v>
      </c>
      <c r="S19" s="90"/>
      <c r="T19" s="91">
        <f t="shared" si="4"/>
        <v>-12.000000000000899</v>
      </c>
      <c r="U19" s="91"/>
      <c r="V19" s="22">
        <f t="shared" si="1"/>
        <v>0</v>
      </c>
      <c r="W19">
        <f t="shared" si="2"/>
        <v>1</v>
      </c>
      <c r="X19" s="40">
        <f t="shared" si="5"/>
        <v>575787.95924875396</v>
      </c>
      <c r="Y19" s="41">
        <f t="shared" si="6"/>
        <v>2.574081818181928E-2</v>
      </c>
    </row>
    <row r="20" spans="2:25" x14ac:dyDescent="0.2">
      <c r="B20" s="39">
        <v>12</v>
      </c>
      <c r="C20" s="88">
        <f t="shared" si="0"/>
        <v>544137.70489609626</v>
      </c>
      <c r="D20" s="88"/>
      <c r="E20" s="39"/>
      <c r="F20" s="8">
        <v>43583</v>
      </c>
      <c r="G20" s="42" t="s">
        <v>4</v>
      </c>
      <c r="H20" s="89">
        <v>1.2939000000000001</v>
      </c>
      <c r="I20" s="89"/>
      <c r="J20" s="39">
        <v>38</v>
      </c>
      <c r="K20" s="92">
        <f t="shared" si="3"/>
        <v>16324.131146882886</v>
      </c>
      <c r="L20" s="93"/>
      <c r="M20" s="6">
        <f>IF(J20="","",(K20/J20)/LOOKUP(RIGHT($D$2,3),定数!$A$6:$A$13,定数!$B$6:$B$13))</f>
        <v>3.5798533216848436</v>
      </c>
      <c r="N20" s="39"/>
      <c r="O20" s="8">
        <v>43586</v>
      </c>
      <c r="P20" s="89">
        <v>1.2901</v>
      </c>
      <c r="Q20" s="89"/>
      <c r="R20" s="90">
        <f>IF(P20="","",T20*M20*LOOKUP(RIGHT($D$2,3),定数!$A$6:$A$13,定数!$B$6:$B$13))</f>
        <v>-16324.131146882995</v>
      </c>
      <c r="S20" s="90"/>
      <c r="T20" s="91">
        <f t="shared" si="4"/>
        <v>-38.000000000000256</v>
      </c>
      <c r="U20" s="91"/>
      <c r="V20" s="22">
        <f t="shared" si="1"/>
        <v>0</v>
      </c>
      <c r="W20">
        <f t="shared" si="2"/>
        <v>2</v>
      </c>
      <c r="X20" s="40">
        <f t="shared" si="5"/>
        <v>575787.95924875396</v>
      </c>
      <c r="Y20" s="41">
        <f t="shared" si="6"/>
        <v>5.4968593636366858E-2</v>
      </c>
    </row>
    <row r="21" spans="2:25" x14ac:dyDescent="0.2">
      <c r="B21" s="39">
        <v>13</v>
      </c>
      <c r="C21" s="88">
        <f t="shared" si="0"/>
        <v>527813.57374921325</v>
      </c>
      <c r="D21" s="88"/>
      <c r="E21" s="39"/>
      <c r="F21" s="8">
        <v>43590</v>
      </c>
      <c r="G21" s="43" t="s">
        <v>4</v>
      </c>
      <c r="H21" s="89">
        <v>1.2952999999999999</v>
      </c>
      <c r="I21" s="89"/>
      <c r="J21" s="39">
        <v>23</v>
      </c>
      <c r="K21" s="92">
        <f t="shared" si="3"/>
        <v>15834.407212476397</v>
      </c>
      <c r="L21" s="93"/>
      <c r="M21" s="6">
        <f>IF(J21="","",(K21/J21)/LOOKUP(RIGHT($D$2,3),定数!$A$6:$A$13,定数!$B$6:$B$13))</f>
        <v>5.7371040624914489</v>
      </c>
      <c r="N21" s="39"/>
      <c r="O21" s="8">
        <v>43590</v>
      </c>
      <c r="P21" s="89">
        <v>1.2984</v>
      </c>
      <c r="Q21" s="89"/>
      <c r="R21" s="90">
        <f>IF(P21="","",T21*M21*LOOKUP(RIGHT($D$2,3),定数!$A$6:$A$13,定数!$B$6:$B$13))</f>
        <v>21342.027112468895</v>
      </c>
      <c r="S21" s="90"/>
      <c r="T21" s="91">
        <f t="shared" si="4"/>
        <v>31.000000000001027</v>
      </c>
      <c r="U21" s="91"/>
      <c r="V21" s="22">
        <f t="shared" si="1"/>
        <v>1</v>
      </c>
      <c r="W21">
        <f t="shared" si="2"/>
        <v>0</v>
      </c>
      <c r="X21" s="40">
        <f t="shared" si="5"/>
        <v>575787.95924875396</v>
      </c>
      <c r="Y21" s="41">
        <f t="shared" si="6"/>
        <v>8.3319535827276026E-2</v>
      </c>
    </row>
    <row r="22" spans="2:25" x14ac:dyDescent="0.2">
      <c r="B22" s="39">
        <v>14</v>
      </c>
      <c r="C22" s="88">
        <f t="shared" si="0"/>
        <v>549155.60086168209</v>
      </c>
      <c r="D22" s="88"/>
      <c r="E22" s="39"/>
      <c r="F22" s="8">
        <v>43603</v>
      </c>
      <c r="G22" s="43" t="s">
        <v>4</v>
      </c>
      <c r="H22" s="89">
        <v>1.2972999999999999</v>
      </c>
      <c r="I22" s="89"/>
      <c r="J22" s="39">
        <v>15</v>
      </c>
      <c r="K22" s="92">
        <f t="shared" si="3"/>
        <v>16474.668025850464</v>
      </c>
      <c r="L22" s="93"/>
      <c r="M22" s="6">
        <f>IF(J22="","",(K22/J22)/LOOKUP(RIGHT($D$2,3),定数!$A$6:$A$13,定数!$B$6:$B$13))</f>
        <v>9.1525933476947028</v>
      </c>
      <c r="N22" s="39"/>
      <c r="O22" s="8">
        <v>43603</v>
      </c>
      <c r="P22" s="89">
        <v>1.2958000000000001</v>
      </c>
      <c r="Q22" s="89"/>
      <c r="R22" s="90">
        <f>IF(P22="","",T22*M22*LOOKUP(RIGHT($D$2,3),定数!$A$6:$A$13,定数!$B$6:$B$13))</f>
        <v>-16474.668025848652</v>
      </c>
      <c r="S22" s="90"/>
      <c r="T22" s="91">
        <f t="shared" si="4"/>
        <v>-14.999999999998348</v>
      </c>
      <c r="U22" s="91"/>
      <c r="V22" s="22">
        <f t="shared" si="1"/>
        <v>0</v>
      </c>
      <c r="W22">
        <f t="shared" si="2"/>
        <v>1</v>
      </c>
      <c r="X22" s="40">
        <f t="shared" si="5"/>
        <v>575787.95924875396</v>
      </c>
      <c r="Y22" s="41">
        <f t="shared" si="6"/>
        <v>4.6253760536812627E-2</v>
      </c>
    </row>
    <row r="23" spans="2:25" x14ac:dyDescent="0.2">
      <c r="B23" s="39">
        <v>15</v>
      </c>
      <c r="C23" s="88">
        <f t="shared" si="0"/>
        <v>532680.9328358334</v>
      </c>
      <c r="D23" s="88"/>
      <c r="E23" s="39"/>
      <c r="F23" s="8">
        <v>43608</v>
      </c>
      <c r="G23" s="43" t="s">
        <v>3</v>
      </c>
      <c r="H23" s="89">
        <v>1.2987</v>
      </c>
      <c r="I23" s="89"/>
      <c r="J23" s="39">
        <v>10</v>
      </c>
      <c r="K23" s="92">
        <f t="shared" si="3"/>
        <v>15980.427985075001</v>
      </c>
      <c r="L23" s="93"/>
      <c r="M23" s="6">
        <f>IF(J23="","",(K23/J23)/LOOKUP(RIGHT($D$2,3),定数!$A$6:$A$13,定数!$B$6:$B$13))</f>
        <v>13.317023320895833</v>
      </c>
      <c r="N23" s="39"/>
      <c r="O23" s="8">
        <v>43608</v>
      </c>
      <c r="P23" s="89">
        <v>1.2997000000000001</v>
      </c>
      <c r="Q23" s="89"/>
      <c r="R23" s="90">
        <f>IF(P23="","",T23*M23*LOOKUP(RIGHT($D$2,3),定数!$A$6:$A$13,定数!$B$6:$B$13))</f>
        <v>-15980.427985076787</v>
      </c>
      <c r="S23" s="90"/>
      <c r="T23" s="91">
        <f t="shared" si="4"/>
        <v>-10.000000000001119</v>
      </c>
      <c r="U23" s="91"/>
      <c r="V23" t="str">
        <f t="shared" ref="V23:W74" si="7">IF(S23&lt;&gt;"",IF(S23&lt;0,1+V22,0),"")</f>
        <v/>
      </c>
      <c r="W23">
        <f t="shared" si="2"/>
        <v>2</v>
      </c>
      <c r="X23" s="40">
        <f t="shared" si="5"/>
        <v>575787.95924875396</v>
      </c>
      <c r="Y23" s="41">
        <f t="shared" si="6"/>
        <v>7.4866147720705101E-2</v>
      </c>
    </row>
    <row r="24" spans="2:25" x14ac:dyDescent="0.2">
      <c r="B24" s="39">
        <v>16</v>
      </c>
      <c r="C24" s="88">
        <f t="shared" si="0"/>
        <v>516700.50485075661</v>
      </c>
      <c r="D24" s="88"/>
      <c r="E24" s="39"/>
      <c r="F24" s="8">
        <v>43618</v>
      </c>
      <c r="G24" s="43" t="s">
        <v>3</v>
      </c>
      <c r="H24" s="89">
        <v>1.2855000000000001</v>
      </c>
      <c r="I24" s="89"/>
      <c r="J24" s="39">
        <v>22</v>
      </c>
      <c r="K24" s="92">
        <f t="shared" si="3"/>
        <v>15501.015145522697</v>
      </c>
      <c r="L24" s="93"/>
      <c r="M24" s="6">
        <f>IF(J24="","",(K24/J24)/LOOKUP(RIGHT($D$2,3),定数!$A$6:$A$13,定数!$B$6:$B$13))</f>
        <v>5.8715966460313247</v>
      </c>
      <c r="N24" s="39"/>
      <c r="O24" s="8">
        <v>43618</v>
      </c>
      <c r="P24" s="89">
        <v>1.2877000000000001</v>
      </c>
      <c r="Q24" s="89"/>
      <c r="R24" s="90">
        <f>IF(P24="","",T24*M24*LOOKUP(RIGHT($D$2,3),定数!$A$6:$A$13,定数!$B$6:$B$13))</f>
        <v>-15501.015145522555</v>
      </c>
      <c r="S24" s="90"/>
      <c r="T24" s="91">
        <f t="shared" si="4"/>
        <v>-21.999999999999797</v>
      </c>
      <c r="U24" s="91"/>
      <c r="V24" t="str">
        <f t="shared" si="7"/>
        <v/>
      </c>
      <c r="W24">
        <f t="shared" si="2"/>
        <v>3</v>
      </c>
      <c r="X24" s="40">
        <f t="shared" si="5"/>
        <v>575787.95924875396</v>
      </c>
      <c r="Y24" s="41">
        <f t="shared" si="6"/>
        <v>0.10262016328908707</v>
      </c>
    </row>
    <row r="25" spans="2:25" x14ac:dyDescent="0.2">
      <c r="B25" s="39">
        <v>17</v>
      </c>
      <c r="C25" s="88">
        <f t="shared" si="0"/>
        <v>501199.48970523407</v>
      </c>
      <c r="D25" s="88"/>
      <c r="E25" s="39"/>
      <c r="F25" s="8">
        <v>43622</v>
      </c>
      <c r="G25" s="43" t="s">
        <v>4</v>
      </c>
      <c r="H25" s="89">
        <v>1.2925</v>
      </c>
      <c r="I25" s="89"/>
      <c r="J25" s="39">
        <v>16</v>
      </c>
      <c r="K25" s="92">
        <f t="shared" si="3"/>
        <v>15035.984691157022</v>
      </c>
      <c r="L25" s="93"/>
      <c r="M25" s="6">
        <f>IF(J25="","",(K25/J25)/LOOKUP(RIGHT($D$2,3),定数!$A$6:$A$13,定数!$B$6:$B$13))</f>
        <v>7.8312420266442819</v>
      </c>
      <c r="N25" s="39"/>
      <c r="O25" s="8">
        <v>43622</v>
      </c>
      <c r="P25" s="89">
        <v>1.2946</v>
      </c>
      <c r="Q25" s="89"/>
      <c r="R25" s="90">
        <f>IF(P25="","",T25*M25*LOOKUP(RIGHT($D$2,3),定数!$A$6:$A$13,定数!$B$6:$B$13))</f>
        <v>19734.729907143505</v>
      </c>
      <c r="S25" s="90"/>
      <c r="T25" s="91">
        <f t="shared" si="4"/>
        <v>20.999999999999908</v>
      </c>
      <c r="U25" s="91"/>
      <c r="V25" t="str">
        <f t="shared" si="7"/>
        <v/>
      </c>
      <c r="W25">
        <f t="shared" si="2"/>
        <v>0</v>
      </c>
      <c r="X25" s="40">
        <f t="shared" si="5"/>
        <v>575787.95924875396</v>
      </c>
      <c r="Y25" s="41">
        <f t="shared" si="6"/>
        <v>0.12954155839041426</v>
      </c>
    </row>
    <row r="26" spans="2:25" x14ac:dyDescent="0.2">
      <c r="B26" s="39">
        <v>18</v>
      </c>
      <c r="C26" s="88">
        <f t="shared" si="0"/>
        <v>520934.21961237758</v>
      </c>
      <c r="D26" s="88"/>
      <c r="E26" s="39"/>
      <c r="F26" s="8">
        <v>43632</v>
      </c>
      <c r="G26" s="43" t="s">
        <v>4</v>
      </c>
      <c r="H26" s="89">
        <v>1.2770999999999999</v>
      </c>
      <c r="I26" s="89"/>
      <c r="J26" s="39">
        <v>12</v>
      </c>
      <c r="K26" s="92">
        <f t="shared" si="3"/>
        <v>15628.026588371327</v>
      </c>
      <c r="L26" s="93"/>
      <c r="M26" s="6">
        <f>IF(J26="","",(K26/J26)/LOOKUP(RIGHT($D$2,3),定数!$A$6:$A$13,定数!$B$6:$B$13))</f>
        <v>10.852796241924532</v>
      </c>
      <c r="N26" s="39"/>
      <c r="O26" s="8">
        <v>43632</v>
      </c>
      <c r="P26" s="89">
        <v>1.2759</v>
      </c>
      <c r="Q26" s="89"/>
      <c r="R26" s="90">
        <f>IF(P26="","",T26*M26*LOOKUP(RIGHT($D$2,3),定数!$A$6:$A$13,定数!$B$6:$B$13))</f>
        <v>-15628.026588369605</v>
      </c>
      <c r="S26" s="90"/>
      <c r="T26" s="91">
        <f t="shared" si="4"/>
        <v>-11.999999999998678</v>
      </c>
      <c r="U26" s="91"/>
      <c r="V26" t="str">
        <f t="shared" si="7"/>
        <v/>
      </c>
      <c r="W26">
        <f t="shared" si="2"/>
        <v>1</v>
      </c>
      <c r="X26" s="40">
        <f t="shared" si="5"/>
        <v>575787.95924875396</v>
      </c>
      <c r="Y26" s="41">
        <f t="shared" si="6"/>
        <v>9.5267257252036885E-2</v>
      </c>
    </row>
    <row r="27" spans="2:25" x14ac:dyDescent="0.2">
      <c r="B27" s="39">
        <v>19</v>
      </c>
      <c r="C27" s="88">
        <f t="shared" si="0"/>
        <v>505306.19302400795</v>
      </c>
      <c r="D27" s="88"/>
      <c r="E27" s="39"/>
      <c r="F27" s="8">
        <v>43674</v>
      </c>
      <c r="G27" s="43" t="s">
        <v>4</v>
      </c>
      <c r="H27" s="89">
        <v>1.3087</v>
      </c>
      <c r="I27" s="89"/>
      <c r="J27" s="39">
        <v>14</v>
      </c>
      <c r="K27" s="92">
        <f t="shared" si="3"/>
        <v>15159.185790720237</v>
      </c>
      <c r="L27" s="93"/>
      <c r="M27" s="6">
        <f>IF(J27="","",(K27/J27)/LOOKUP(RIGHT($D$2,3),定数!$A$6:$A$13,定数!$B$6:$B$13))</f>
        <v>9.0233248754287114</v>
      </c>
      <c r="N27" s="39"/>
      <c r="O27" s="8">
        <v>43674</v>
      </c>
      <c r="P27" s="89">
        <v>1.3106</v>
      </c>
      <c r="Q27" s="89"/>
      <c r="R27" s="90">
        <f>IF(P27="","",T27*M27*LOOKUP(RIGHT($D$2,3),定数!$A$6:$A$13,定数!$B$6:$B$13))</f>
        <v>20573.1807159776</v>
      </c>
      <c r="S27" s="90"/>
      <c r="T27" s="91">
        <f t="shared" si="4"/>
        <v>19.000000000000128</v>
      </c>
      <c r="U27" s="91"/>
      <c r="V27" t="str">
        <f t="shared" si="7"/>
        <v/>
      </c>
      <c r="W27">
        <f t="shared" si="2"/>
        <v>0</v>
      </c>
      <c r="X27" s="40">
        <f t="shared" si="5"/>
        <v>575787.95924875396</v>
      </c>
      <c r="Y27" s="41">
        <f t="shared" si="6"/>
        <v>0.1224092395344728</v>
      </c>
    </row>
    <row r="28" spans="2:25" x14ac:dyDescent="0.2">
      <c r="B28" s="39">
        <v>20</v>
      </c>
      <c r="C28" s="88">
        <f t="shared" si="0"/>
        <v>525879.37373998552</v>
      </c>
      <c r="D28" s="88"/>
      <c r="E28" s="39"/>
      <c r="F28" s="8">
        <v>43692</v>
      </c>
      <c r="G28" s="43" t="s">
        <v>3</v>
      </c>
      <c r="H28" s="89">
        <v>1.2908999999999999</v>
      </c>
      <c r="I28" s="89"/>
      <c r="J28" s="39">
        <v>49</v>
      </c>
      <c r="K28" s="92">
        <f t="shared" si="3"/>
        <v>15776.381212199565</v>
      </c>
      <c r="L28" s="93"/>
      <c r="M28" s="6">
        <f>IF(J28="","",(K28/J28)/LOOKUP(RIGHT($D$2,3),定数!$A$6:$A$13,定数!$B$6:$B$13))</f>
        <v>2.6830580292856401</v>
      </c>
      <c r="N28" s="39"/>
      <c r="O28" s="8">
        <v>43695</v>
      </c>
      <c r="P28" s="89">
        <v>1.284</v>
      </c>
      <c r="Q28" s="89"/>
      <c r="R28" s="90">
        <f>IF(P28="","",T28*M28*LOOKUP(RIGHT($D$2,3),定数!$A$6:$A$13,定数!$B$6:$B$13))</f>
        <v>22215.720482484798</v>
      </c>
      <c r="S28" s="90"/>
      <c r="T28" s="91">
        <f t="shared" si="4"/>
        <v>68.999999999999062</v>
      </c>
      <c r="U28" s="91"/>
      <c r="V28" t="str">
        <f t="shared" si="7"/>
        <v/>
      </c>
      <c r="W28">
        <f t="shared" si="2"/>
        <v>0</v>
      </c>
      <c r="X28" s="40">
        <f t="shared" si="5"/>
        <v>575787.95924875396</v>
      </c>
      <c r="Y28" s="41">
        <f t="shared" si="6"/>
        <v>8.667875857266194E-2</v>
      </c>
    </row>
    <row r="29" spans="2:25" x14ac:dyDescent="0.2">
      <c r="B29" s="39">
        <v>21</v>
      </c>
      <c r="C29" s="88">
        <f t="shared" si="0"/>
        <v>548095.0942224703</v>
      </c>
      <c r="D29" s="88"/>
      <c r="E29" s="39"/>
      <c r="F29" s="8">
        <v>43699</v>
      </c>
      <c r="G29" s="43" t="s">
        <v>3</v>
      </c>
      <c r="H29" s="89">
        <v>1.2829999999999999</v>
      </c>
      <c r="I29" s="89"/>
      <c r="J29" s="39">
        <v>16</v>
      </c>
      <c r="K29" s="92">
        <f t="shared" si="3"/>
        <v>16442.852826674109</v>
      </c>
      <c r="L29" s="93"/>
      <c r="M29" s="6">
        <f>IF(J29="","",(K29/J29)/LOOKUP(RIGHT($D$2,3),定数!$A$6:$A$13,定数!$B$6:$B$13))</f>
        <v>8.5639858472260979</v>
      </c>
      <c r="N29" s="39"/>
      <c r="O29" s="8">
        <v>43700</v>
      </c>
      <c r="P29" s="89">
        <v>1.2808999999999999</v>
      </c>
      <c r="Q29" s="89"/>
      <c r="R29" s="90">
        <f>IF(P29="","",T29*M29*LOOKUP(RIGHT($D$2,3),定数!$A$6:$A$13,定数!$B$6:$B$13))</f>
        <v>21581.244335009673</v>
      </c>
      <c r="S29" s="90"/>
      <c r="T29" s="91">
        <f t="shared" si="4"/>
        <v>20.999999999999908</v>
      </c>
      <c r="U29" s="91"/>
      <c r="V29" t="str">
        <f t="shared" si="7"/>
        <v/>
      </c>
      <c r="W29">
        <f t="shared" si="2"/>
        <v>0</v>
      </c>
      <c r="X29" s="40">
        <f t="shared" si="5"/>
        <v>575787.95924875396</v>
      </c>
      <c r="Y29" s="41">
        <f t="shared" si="6"/>
        <v>4.8095595924609658E-2</v>
      </c>
    </row>
    <row r="30" spans="2:25" x14ac:dyDescent="0.2">
      <c r="B30" s="39">
        <v>22</v>
      </c>
      <c r="C30" s="88">
        <f t="shared" si="0"/>
        <v>569676.33855748002</v>
      </c>
      <c r="D30" s="88"/>
      <c r="E30" s="39"/>
      <c r="F30" s="8">
        <v>43700</v>
      </c>
      <c r="G30" s="43" t="s">
        <v>3</v>
      </c>
      <c r="H30" s="89">
        <v>1.2804</v>
      </c>
      <c r="I30" s="89"/>
      <c r="J30" s="39">
        <v>16</v>
      </c>
      <c r="K30" s="92">
        <f t="shared" si="3"/>
        <v>17090.290156724401</v>
      </c>
      <c r="L30" s="93"/>
      <c r="M30" s="6">
        <f>IF(J30="","",(K30/J30)/LOOKUP(RIGHT($D$2,3),定数!$A$6:$A$13,定数!$B$6:$B$13))</f>
        <v>8.9011927899606249</v>
      </c>
      <c r="N30" s="39"/>
      <c r="O30" s="8">
        <v>43700</v>
      </c>
      <c r="P30" s="89">
        <v>1.2784</v>
      </c>
      <c r="Q30" s="89"/>
      <c r="R30" s="90">
        <f>IF(P30="","",T30*M30*LOOKUP(RIGHT($D$2,3),定数!$A$6:$A$13,定数!$B$6:$B$13))</f>
        <v>21362.862695905522</v>
      </c>
      <c r="S30" s="90"/>
      <c r="T30" s="91">
        <f t="shared" si="4"/>
        <v>20.000000000000018</v>
      </c>
      <c r="U30" s="91"/>
      <c r="V30" t="str">
        <f t="shared" si="7"/>
        <v/>
      </c>
      <c r="W30">
        <f t="shared" si="2"/>
        <v>0</v>
      </c>
      <c r="X30" s="40">
        <f t="shared" si="5"/>
        <v>575787.95924875396</v>
      </c>
      <c r="Y30" s="41">
        <f t="shared" si="6"/>
        <v>1.0614360014141178E-2</v>
      </c>
    </row>
    <row r="31" spans="2:25" x14ac:dyDescent="0.2">
      <c r="B31" s="39">
        <v>23</v>
      </c>
      <c r="C31" s="88">
        <f t="shared" si="0"/>
        <v>591039.20125338552</v>
      </c>
      <c r="D31" s="88"/>
      <c r="E31" s="39"/>
      <c r="F31" s="8">
        <v>43709</v>
      </c>
      <c r="G31" s="43" t="s">
        <v>4</v>
      </c>
      <c r="H31" s="89">
        <v>1.2937000000000001</v>
      </c>
      <c r="I31" s="89"/>
      <c r="J31" s="39">
        <v>20</v>
      </c>
      <c r="K31" s="92">
        <f t="shared" si="3"/>
        <v>17731.176037601566</v>
      </c>
      <c r="L31" s="93"/>
      <c r="M31" s="6">
        <f>IF(J31="","",(K31/J31)/LOOKUP(RIGHT($D$2,3),定数!$A$6:$A$13,定数!$B$6:$B$13))</f>
        <v>7.3879900156673193</v>
      </c>
      <c r="N31" s="39"/>
      <c r="O31" s="8">
        <v>43709</v>
      </c>
      <c r="P31" s="89">
        <v>1.2962</v>
      </c>
      <c r="Q31" s="89"/>
      <c r="R31" s="90">
        <f>IF(P31="","",T31*M31*LOOKUP(RIGHT($D$2,3),定数!$A$6:$A$13,定数!$B$6:$B$13))</f>
        <v>22163.970047001483</v>
      </c>
      <c r="S31" s="90"/>
      <c r="T31" s="91">
        <f t="shared" si="4"/>
        <v>24.999999999999467</v>
      </c>
      <c r="U31" s="91"/>
      <c r="V31" t="str">
        <f t="shared" si="7"/>
        <v/>
      </c>
      <c r="W31">
        <f t="shared" si="2"/>
        <v>0</v>
      </c>
      <c r="X31" s="40">
        <f t="shared" si="5"/>
        <v>591039.20125338552</v>
      </c>
      <c r="Y31" s="41">
        <f t="shared" si="6"/>
        <v>0</v>
      </c>
    </row>
    <row r="32" spans="2:25" x14ac:dyDescent="0.2">
      <c r="B32" s="39">
        <v>24</v>
      </c>
      <c r="C32" s="88">
        <f t="shared" si="0"/>
        <v>613203.17130038701</v>
      </c>
      <c r="D32" s="88"/>
      <c r="E32" s="39"/>
      <c r="F32" s="8">
        <v>43720</v>
      </c>
      <c r="G32" s="44" t="s">
        <v>4</v>
      </c>
      <c r="H32" s="89">
        <v>1.3280000000000001</v>
      </c>
      <c r="I32" s="89"/>
      <c r="J32" s="39">
        <v>51</v>
      </c>
      <c r="K32" s="92">
        <f t="shared" si="3"/>
        <v>18396.09513901161</v>
      </c>
      <c r="L32" s="93"/>
      <c r="M32" s="6">
        <f>IF(J32="","",(K32/J32)/LOOKUP(RIGHT($D$2,3),定数!$A$6:$A$13,定数!$B$6:$B$13))</f>
        <v>3.005897898531309</v>
      </c>
      <c r="N32" s="39"/>
      <c r="O32" s="8">
        <v>43721</v>
      </c>
      <c r="P32" s="89">
        <v>1.3229</v>
      </c>
      <c r="Q32" s="89"/>
      <c r="R32" s="90">
        <f>IF(P32="","",T32*M32*LOOKUP(RIGHT($D$2,3),定数!$A$6:$A$13,定数!$B$6:$B$13))</f>
        <v>-18396.095139011988</v>
      </c>
      <c r="S32" s="90"/>
      <c r="T32" s="91">
        <f t="shared" si="4"/>
        <v>-51.000000000001044</v>
      </c>
      <c r="U32" s="91"/>
      <c r="V32" t="str">
        <f t="shared" si="7"/>
        <v/>
      </c>
      <c r="W32">
        <f t="shared" si="2"/>
        <v>1</v>
      </c>
      <c r="X32" s="40">
        <f t="shared" si="5"/>
        <v>613203.17130038701</v>
      </c>
      <c r="Y32" s="41">
        <f t="shared" si="6"/>
        <v>0</v>
      </c>
    </row>
    <row r="33" spans="2:25" x14ac:dyDescent="0.2">
      <c r="B33" s="39">
        <v>25</v>
      </c>
      <c r="C33" s="88">
        <f t="shared" si="0"/>
        <v>594807.07616137504</v>
      </c>
      <c r="D33" s="88"/>
      <c r="E33" s="39"/>
      <c r="F33" s="8">
        <v>43728</v>
      </c>
      <c r="G33" s="44" t="s">
        <v>4</v>
      </c>
      <c r="H33" s="89">
        <v>1.3576999999999999</v>
      </c>
      <c r="I33" s="89"/>
      <c r="J33" s="39">
        <v>63</v>
      </c>
      <c r="K33" s="92">
        <f t="shared" si="3"/>
        <v>17844.212284841251</v>
      </c>
      <c r="L33" s="93"/>
      <c r="M33" s="6">
        <f>IF(J33="","",(K33/J33)/LOOKUP(RIGHT($D$2,3),定数!$A$6:$A$13,定数!$B$6:$B$13))</f>
        <v>2.3603455403229168</v>
      </c>
      <c r="N33" s="39"/>
      <c r="O33" s="8">
        <v>43728</v>
      </c>
      <c r="P33" s="89">
        <v>1.3513999999999999</v>
      </c>
      <c r="Q33" s="89"/>
      <c r="R33" s="90">
        <f>IF(P33="","",T33*M33*LOOKUP(RIGHT($D$2,3),定数!$A$6:$A$13,定数!$B$6:$B$13))</f>
        <v>-17844.212284841171</v>
      </c>
      <c r="S33" s="90"/>
      <c r="T33" s="91">
        <f t="shared" si="4"/>
        <v>-62.999999999999723</v>
      </c>
      <c r="U33" s="91"/>
      <c r="V33" t="str">
        <f t="shared" si="7"/>
        <v/>
      </c>
      <c r="W33">
        <f t="shared" si="2"/>
        <v>2</v>
      </c>
      <c r="X33" s="40">
        <f t="shared" si="5"/>
        <v>613203.17130038701</v>
      </c>
      <c r="Y33" s="41">
        <f t="shared" si="6"/>
        <v>3.0000000000000582E-2</v>
      </c>
    </row>
    <row r="34" spans="2:25" x14ac:dyDescent="0.2">
      <c r="B34" s="39">
        <v>26</v>
      </c>
      <c r="C34" s="88">
        <f t="shared" si="0"/>
        <v>576962.86387653381</v>
      </c>
      <c r="D34" s="88"/>
      <c r="E34" s="39"/>
      <c r="F34" s="8">
        <v>43735</v>
      </c>
      <c r="G34" s="44" t="s">
        <v>3</v>
      </c>
      <c r="H34" s="89">
        <v>1.3381000000000001</v>
      </c>
      <c r="I34" s="89"/>
      <c r="J34" s="39">
        <v>25</v>
      </c>
      <c r="K34" s="92">
        <f t="shared" si="3"/>
        <v>17308.885916296014</v>
      </c>
      <c r="L34" s="93"/>
      <c r="M34" s="6">
        <f>IF(J34="","",(K34/J34)/LOOKUP(RIGHT($D$2,3),定数!$A$6:$A$13,定数!$B$6:$B$13))</f>
        <v>5.7696286387653384</v>
      </c>
      <c r="N34" s="39"/>
      <c r="O34" s="8">
        <v>43735</v>
      </c>
      <c r="P34" s="89">
        <v>1.3406</v>
      </c>
      <c r="Q34" s="89"/>
      <c r="R34" s="90">
        <f>IF(P34="","",T34*M34*LOOKUP(RIGHT($D$2,3),定数!$A$6:$A$13,定数!$B$6:$B$13))</f>
        <v>-17308.885916295647</v>
      </c>
      <c r="S34" s="90"/>
      <c r="T34" s="91">
        <f t="shared" si="4"/>
        <v>-24.999999999999467</v>
      </c>
      <c r="U34" s="91"/>
      <c r="V34" t="str">
        <f t="shared" si="7"/>
        <v/>
      </c>
      <c r="W34">
        <f t="shared" si="2"/>
        <v>3</v>
      </c>
      <c r="X34" s="40">
        <f t="shared" si="5"/>
        <v>613203.17130038701</v>
      </c>
      <c r="Y34" s="41">
        <f t="shared" si="6"/>
        <v>5.9100000000000485E-2</v>
      </c>
    </row>
    <row r="35" spans="2:25" x14ac:dyDescent="0.2">
      <c r="B35" s="39">
        <v>27</v>
      </c>
      <c r="C35" s="88">
        <f t="shared" si="0"/>
        <v>559653.97796023812</v>
      </c>
      <c r="D35" s="88"/>
      <c r="E35" s="39"/>
      <c r="F35" s="8">
        <v>43742</v>
      </c>
      <c r="G35" s="44" t="s">
        <v>4</v>
      </c>
      <c r="H35" s="89">
        <v>1.3278000000000001</v>
      </c>
      <c r="I35" s="89"/>
      <c r="J35" s="39">
        <v>26</v>
      </c>
      <c r="K35" s="92">
        <f t="shared" si="3"/>
        <v>16789.619338807144</v>
      </c>
      <c r="L35" s="93"/>
      <c r="M35" s="6">
        <f>IF(J35="","",(K35/J35)/LOOKUP(RIGHT($D$2,3),定数!$A$6:$A$13,定数!$B$6:$B$13))</f>
        <v>5.3812882496176737</v>
      </c>
      <c r="N35" s="39"/>
      <c r="O35" s="8">
        <v>43742</v>
      </c>
      <c r="P35" s="89">
        <v>1.3251999999999999</v>
      </c>
      <c r="Q35" s="89"/>
      <c r="R35" s="90">
        <f>IF(P35="","",T35*M35*LOOKUP(RIGHT($D$2,3),定数!$A$6:$A$13,定数!$B$6:$B$13))</f>
        <v>-16789.619338808163</v>
      </c>
      <c r="S35" s="90"/>
      <c r="T35" s="91">
        <f t="shared" si="4"/>
        <v>-26.000000000001577</v>
      </c>
      <c r="U35" s="91"/>
      <c r="V35" t="str">
        <f t="shared" si="7"/>
        <v/>
      </c>
      <c r="W35">
        <f t="shared" si="2"/>
        <v>4</v>
      </c>
      <c r="X35" s="40">
        <f t="shared" si="5"/>
        <v>613203.17130038701</v>
      </c>
      <c r="Y35" s="41">
        <f t="shared" si="6"/>
        <v>8.7327000000000043E-2</v>
      </c>
    </row>
    <row r="36" spans="2:25" x14ac:dyDescent="0.2">
      <c r="B36" s="39">
        <v>28</v>
      </c>
      <c r="C36" s="88">
        <f t="shared" si="0"/>
        <v>542864.35862143</v>
      </c>
      <c r="D36" s="88"/>
      <c r="E36" s="39"/>
      <c r="F36" s="8">
        <v>43762</v>
      </c>
      <c r="G36" s="44" t="s">
        <v>4</v>
      </c>
      <c r="H36" s="89">
        <v>1.3198000000000001</v>
      </c>
      <c r="I36" s="89"/>
      <c r="J36" s="39">
        <v>8</v>
      </c>
      <c r="K36" s="92">
        <f t="shared" si="3"/>
        <v>16285.930758642899</v>
      </c>
      <c r="L36" s="93"/>
      <c r="M36" s="6">
        <f>IF(J36="","",(K36/J36)/LOOKUP(RIGHT($D$2,3),定数!$A$6:$A$13,定数!$B$6:$B$13))</f>
        <v>16.964511206919685</v>
      </c>
      <c r="N36" s="39"/>
      <c r="O36" s="8">
        <v>43762</v>
      </c>
      <c r="P36" s="89">
        <v>1.3212999999999999</v>
      </c>
      <c r="Q36" s="89"/>
      <c r="R36" s="90">
        <f>IF(P36="","",T36*M36*LOOKUP(RIGHT($D$2,3),定数!$A$6:$A$13,定数!$B$6:$B$13))</f>
        <v>30536.120172452069</v>
      </c>
      <c r="S36" s="90"/>
      <c r="T36" s="91">
        <f t="shared" si="4"/>
        <v>14.999999999998348</v>
      </c>
      <c r="U36" s="91"/>
      <c r="V36" t="str">
        <f t="shared" si="7"/>
        <v/>
      </c>
      <c r="W36">
        <f t="shared" si="2"/>
        <v>0</v>
      </c>
      <c r="X36" s="40">
        <f t="shared" si="5"/>
        <v>613203.17130038701</v>
      </c>
      <c r="Y36" s="41">
        <f t="shared" si="6"/>
        <v>0.11470719000000162</v>
      </c>
    </row>
    <row r="37" spans="2:25" x14ac:dyDescent="0.2">
      <c r="B37" s="39">
        <v>29</v>
      </c>
      <c r="C37" s="88">
        <f t="shared" si="0"/>
        <v>573400.47879388207</v>
      </c>
      <c r="D37" s="88"/>
      <c r="E37" s="39"/>
      <c r="F37" s="8">
        <v>43768</v>
      </c>
      <c r="G37" s="39" t="s">
        <v>4</v>
      </c>
      <c r="H37" s="89">
        <v>1.3141</v>
      </c>
      <c r="I37" s="89"/>
      <c r="J37" s="39">
        <v>15</v>
      </c>
      <c r="K37" s="92">
        <f t="shared" si="3"/>
        <v>17202.014363816463</v>
      </c>
      <c r="L37" s="93"/>
      <c r="M37" s="6">
        <f>IF(J37="","",(K37/J37)/LOOKUP(RIGHT($D$2,3),定数!$A$6:$A$13,定数!$B$6:$B$13))</f>
        <v>9.5566746465647032</v>
      </c>
      <c r="N37" s="39"/>
      <c r="O37" s="8">
        <v>43768</v>
      </c>
      <c r="P37" s="94">
        <v>1.3160000000000001</v>
      </c>
      <c r="Q37" s="95"/>
      <c r="R37" s="90">
        <f>IF(P37="","",T37*M37*LOOKUP(RIGHT($D$2,3),定数!$A$6:$A$13,定数!$B$6:$B$13))</f>
        <v>21789.218194167672</v>
      </c>
      <c r="S37" s="90"/>
      <c r="T37" s="91">
        <f t="shared" si="4"/>
        <v>19.000000000000128</v>
      </c>
      <c r="U37" s="91"/>
      <c r="V37" t="str">
        <f t="shared" si="7"/>
        <v/>
      </c>
      <c r="W37">
        <f t="shared" si="2"/>
        <v>0</v>
      </c>
      <c r="X37" s="40">
        <f t="shared" si="5"/>
        <v>613203.17130038701</v>
      </c>
      <c r="Y37" s="41">
        <f t="shared" si="6"/>
        <v>6.4909469437507195E-2</v>
      </c>
    </row>
    <row r="38" spans="2:25" x14ac:dyDescent="0.2">
      <c r="B38" s="39">
        <v>30</v>
      </c>
      <c r="C38" s="88">
        <f t="shared" si="0"/>
        <v>595189.69698804978</v>
      </c>
      <c r="D38" s="88"/>
      <c r="E38" s="39"/>
      <c r="F38" s="8">
        <v>43776</v>
      </c>
      <c r="G38" s="39" t="s">
        <v>3</v>
      </c>
      <c r="H38" s="89">
        <v>1.3122</v>
      </c>
      <c r="I38" s="89"/>
      <c r="J38" s="39">
        <v>20</v>
      </c>
      <c r="K38" s="92">
        <f t="shared" si="3"/>
        <v>17855.690909641493</v>
      </c>
      <c r="L38" s="93"/>
      <c r="M38" s="6">
        <f>IF(J38="","",(K38/J38)/LOOKUP(RIGHT($D$2,3),定数!$A$6:$A$13,定数!$B$6:$B$13))</f>
        <v>7.4398712123506225</v>
      </c>
      <c r="N38" s="39"/>
      <c r="O38" s="8">
        <v>43776</v>
      </c>
      <c r="P38" s="94">
        <v>1.3142</v>
      </c>
      <c r="Q38" s="95"/>
      <c r="R38" s="90">
        <f>IF(P38="","",T38*M38*LOOKUP(RIGHT($D$2,3),定数!$A$6:$A$13,定数!$B$6:$B$13))</f>
        <v>-17855.690909641507</v>
      </c>
      <c r="S38" s="90"/>
      <c r="T38" s="91">
        <f t="shared" si="4"/>
        <v>-20.000000000000018</v>
      </c>
      <c r="U38" s="91"/>
      <c r="V38" t="str">
        <f t="shared" si="7"/>
        <v/>
      </c>
      <c r="W38">
        <f t="shared" si="2"/>
        <v>1</v>
      </c>
      <c r="X38" s="40">
        <f t="shared" si="5"/>
        <v>613203.17130038701</v>
      </c>
      <c r="Y38" s="41">
        <f t="shared" si="6"/>
        <v>2.9376029276132143E-2</v>
      </c>
    </row>
    <row r="39" spans="2:25" x14ac:dyDescent="0.2">
      <c r="B39" s="39">
        <v>31</v>
      </c>
      <c r="C39" s="88">
        <f t="shared" si="0"/>
        <v>577334.00607840822</v>
      </c>
      <c r="D39" s="88"/>
      <c r="E39" s="39"/>
      <c r="F39" s="8">
        <v>43785</v>
      </c>
      <c r="G39" s="39" t="s">
        <v>4</v>
      </c>
      <c r="H39" s="89">
        <v>1.3206</v>
      </c>
      <c r="I39" s="89"/>
      <c r="J39" s="39">
        <v>33</v>
      </c>
      <c r="K39" s="92">
        <f t="shared" si="3"/>
        <v>17320.020182352248</v>
      </c>
      <c r="L39" s="93"/>
      <c r="M39" s="6">
        <f>IF(J39="","",(K39/J39)/LOOKUP(RIGHT($D$2,3),定数!$A$6:$A$13,定数!$B$6:$B$13))</f>
        <v>4.3737424702909724</v>
      </c>
      <c r="N39" s="39"/>
      <c r="O39" s="8">
        <v>43786</v>
      </c>
      <c r="P39" s="94">
        <v>1.3251999999999999</v>
      </c>
      <c r="Q39" s="95"/>
      <c r="R39" s="90">
        <f>IF(P39="","",T39*M39*LOOKUP(RIGHT($D$2,3),定数!$A$6:$A$13,定数!$B$6:$B$13))</f>
        <v>24143.058436005838</v>
      </c>
      <c r="S39" s="90"/>
      <c r="T39" s="91">
        <f t="shared" si="4"/>
        <v>45.999999999999375</v>
      </c>
      <c r="U39" s="91"/>
      <c r="V39" t="str">
        <f t="shared" si="7"/>
        <v/>
      </c>
      <c r="W39">
        <f t="shared" si="2"/>
        <v>0</v>
      </c>
      <c r="X39" s="40">
        <f t="shared" si="5"/>
        <v>613203.17130038701</v>
      </c>
      <c r="Y39" s="41">
        <f t="shared" si="6"/>
        <v>5.8494748397848295E-2</v>
      </c>
    </row>
    <row r="40" spans="2:25" x14ac:dyDescent="0.2">
      <c r="B40" s="39">
        <v>32</v>
      </c>
      <c r="C40" s="88">
        <f t="shared" si="0"/>
        <v>601477.06451441406</v>
      </c>
      <c r="D40" s="88"/>
      <c r="E40" s="39"/>
      <c r="F40" s="8">
        <v>43789</v>
      </c>
      <c r="G40" s="39" t="s">
        <v>4</v>
      </c>
      <c r="H40" s="89">
        <v>1.3250999999999999</v>
      </c>
      <c r="I40" s="89"/>
      <c r="J40" s="39">
        <v>19</v>
      </c>
      <c r="K40" s="92">
        <f t="shared" si="3"/>
        <v>18044.311935432423</v>
      </c>
      <c r="L40" s="93"/>
      <c r="M40" s="6">
        <f>IF(J40="","",(K40/J40)/LOOKUP(RIGHT($D$2,3),定数!$A$6:$A$13,定数!$B$6:$B$13))</f>
        <v>7.9141719015054486</v>
      </c>
      <c r="N40" s="39"/>
      <c r="O40" s="8">
        <v>43789</v>
      </c>
      <c r="P40" s="94">
        <v>1.3231999999999999</v>
      </c>
      <c r="Q40" s="95"/>
      <c r="R40" s="90">
        <f>IF(P40="","",T40*M40*LOOKUP(RIGHT($D$2,3),定数!$A$6:$A$13,定数!$B$6:$B$13))</f>
        <v>-18044.311935432543</v>
      </c>
      <c r="S40" s="90"/>
      <c r="T40" s="91">
        <f t="shared" si="4"/>
        <v>-19.000000000000128</v>
      </c>
      <c r="U40" s="91"/>
      <c r="V40" t="str">
        <f t="shared" si="7"/>
        <v/>
      </c>
      <c r="W40">
        <f t="shared" si="2"/>
        <v>1</v>
      </c>
      <c r="X40" s="40">
        <f t="shared" si="5"/>
        <v>613203.17130038701</v>
      </c>
      <c r="Y40" s="41">
        <f t="shared" si="6"/>
        <v>1.9122710603576953E-2</v>
      </c>
    </row>
    <row r="41" spans="2:25" x14ac:dyDescent="0.2">
      <c r="B41" s="39">
        <v>33</v>
      </c>
      <c r="C41" s="88">
        <f t="shared" si="0"/>
        <v>583432.75257898157</v>
      </c>
      <c r="D41" s="88"/>
      <c r="E41" s="39"/>
      <c r="F41" s="8">
        <v>43793</v>
      </c>
      <c r="G41" s="39" t="s">
        <v>4</v>
      </c>
      <c r="H41" s="89">
        <v>1.3324</v>
      </c>
      <c r="I41" s="89"/>
      <c r="J41" s="39">
        <v>20</v>
      </c>
      <c r="K41" s="92">
        <f t="shared" si="3"/>
        <v>17502.982577369447</v>
      </c>
      <c r="L41" s="93"/>
      <c r="M41" s="6">
        <f>IF(J41="","",(K41/J41)/LOOKUP(RIGHT($D$2,3),定数!$A$6:$A$13,定数!$B$6:$B$13))</f>
        <v>7.2929094072372695</v>
      </c>
      <c r="N41" s="39"/>
      <c r="O41" s="8">
        <v>43793</v>
      </c>
      <c r="P41" s="94">
        <v>1.3351</v>
      </c>
      <c r="Q41" s="95"/>
      <c r="R41" s="90">
        <f>IF(P41="","",T41*M41*LOOKUP(RIGHT($D$2,3),定数!$A$6:$A$13,定数!$B$6:$B$13))</f>
        <v>23629.026479448094</v>
      </c>
      <c r="S41" s="90"/>
      <c r="T41" s="91">
        <f t="shared" si="4"/>
        <v>26.999999999999247</v>
      </c>
      <c r="U41" s="91"/>
      <c r="V41" t="str">
        <f t="shared" si="7"/>
        <v/>
      </c>
      <c r="W41">
        <f t="shared" si="2"/>
        <v>0</v>
      </c>
      <c r="X41" s="40">
        <f t="shared" si="5"/>
        <v>613203.17130038701</v>
      </c>
      <c r="Y41" s="41">
        <f t="shared" si="6"/>
        <v>4.854902928546978E-2</v>
      </c>
    </row>
    <row r="42" spans="2:25" x14ac:dyDescent="0.2">
      <c r="B42" s="39">
        <v>34</v>
      </c>
      <c r="C42" s="88">
        <f t="shared" si="0"/>
        <v>607061.77905842965</v>
      </c>
      <c r="D42" s="88"/>
      <c r="E42" s="39"/>
      <c r="F42" s="8">
        <v>43798</v>
      </c>
      <c r="G42" s="39" t="s">
        <v>4</v>
      </c>
      <c r="H42" s="89">
        <v>1.3426</v>
      </c>
      <c r="I42" s="89"/>
      <c r="J42" s="39">
        <v>53</v>
      </c>
      <c r="K42" s="92">
        <f t="shared" si="3"/>
        <v>18211.853371752888</v>
      </c>
      <c r="L42" s="93"/>
      <c r="M42" s="6">
        <f>IF(J42="","",(K42/J42)/LOOKUP(RIGHT($D$2,3),定数!$A$6:$A$13,定数!$B$6:$B$13))</f>
        <v>2.8634989578227814</v>
      </c>
      <c r="N42" s="39"/>
      <c r="O42" s="8">
        <v>43799</v>
      </c>
      <c r="P42" s="94">
        <v>1.3505</v>
      </c>
      <c r="Q42" s="95"/>
      <c r="R42" s="90">
        <f>IF(P42="","",T42*M42*LOOKUP(RIGHT($D$2,3),定数!$A$6:$A$13,定数!$B$6:$B$13))</f>
        <v>27145.970120160029</v>
      </c>
      <c r="S42" s="90"/>
      <c r="T42" s="91">
        <f t="shared" si="4"/>
        <v>79.000000000000185</v>
      </c>
      <c r="U42" s="91"/>
      <c r="V42" t="str">
        <f t="shared" si="7"/>
        <v/>
      </c>
      <c r="W42">
        <f t="shared" si="2"/>
        <v>0</v>
      </c>
      <c r="X42" s="40">
        <f t="shared" si="5"/>
        <v>613203.17130038701</v>
      </c>
      <c r="Y42" s="41">
        <f t="shared" si="6"/>
        <v>1.0015264971532378E-2</v>
      </c>
    </row>
    <row r="43" spans="2:25" x14ac:dyDescent="0.2">
      <c r="B43" s="39">
        <v>35</v>
      </c>
      <c r="C43" s="88">
        <f t="shared" si="0"/>
        <v>634207.74917858967</v>
      </c>
      <c r="D43" s="88"/>
      <c r="E43" s="39"/>
      <c r="F43" s="8">
        <v>43812</v>
      </c>
      <c r="G43" s="39" t="s">
        <v>4</v>
      </c>
      <c r="H43" s="89">
        <v>1.3365</v>
      </c>
      <c r="I43" s="89"/>
      <c r="J43" s="39">
        <v>42</v>
      </c>
      <c r="K43" s="92">
        <f t="shared" si="3"/>
        <v>19026.23247535769</v>
      </c>
      <c r="L43" s="93"/>
      <c r="M43" s="6">
        <f>IF(J43="","",(K43/J43)/LOOKUP(RIGHT($D$2,3),定数!$A$6:$A$13,定数!$B$6:$B$13))</f>
        <v>3.7750461260630335</v>
      </c>
      <c r="N43" s="39"/>
      <c r="O43" s="8">
        <v>43812</v>
      </c>
      <c r="P43" s="94">
        <v>1.3426</v>
      </c>
      <c r="Q43" s="95"/>
      <c r="R43" s="90">
        <f>IF(P43="","",T43*M43*LOOKUP(RIGHT($D$2,3),定数!$A$6:$A$13,定数!$B$6:$B$13))</f>
        <v>27633.337642781378</v>
      </c>
      <c r="S43" s="90"/>
      <c r="T43" s="91">
        <f t="shared" si="4"/>
        <v>60.999999999999943</v>
      </c>
      <c r="U43" s="91"/>
      <c r="V43" t="str">
        <f t="shared" si="7"/>
        <v/>
      </c>
      <c r="W43">
        <f t="shared" si="2"/>
        <v>0</v>
      </c>
      <c r="X43" s="40">
        <f t="shared" si="5"/>
        <v>634207.74917858967</v>
      </c>
      <c r="Y43" s="41">
        <f t="shared" si="6"/>
        <v>0</v>
      </c>
    </row>
    <row r="44" spans="2:25" x14ac:dyDescent="0.2">
      <c r="B44" s="39">
        <v>36</v>
      </c>
      <c r="C44" s="88">
        <f t="shared" si="0"/>
        <v>661841.08682137099</v>
      </c>
      <c r="D44" s="88"/>
      <c r="E44" s="39"/>
      <c r="F44" s="8">
        <v>43817</v>
      </c>
      <c r="G44" s="39" t="s">
        <v>4</v>
      </c>
      <c r="H44" s="89">
        <v>1.3357000000000001</v>
      </c>
      <c r="I44" s="89"/>
      <c r="J44" s="39">
        <v>24</v>
      </c>
      <c r="K44" s="92">
        <f t="shared" si="3"/>
        <v>19855.232604641129</v>
      </c>
      <c r="L44" s="93"/>
      <c r="M44" s="6">
        <f>IF(J44="","",(K44/J44)/LOOKUP(RIGHT($D$2,3),定数!$A$6:$A$13,定数!$B$6:$B$13))</f>
        <v>6.8941779877226139</v>
      </c>
      <c r="N44" s="39"/>
      <c r="O44" s="8">
        <v>43817</v>
      </c>
      <c r="P44" s="94">
        <v>1.339</v>
      </c>
      <c r="Q44" s="95"/>
      <c r="R44" s="90">
        <f>IF(P44="","",T44*M44*LOOKUP(RIGHT($D$2,3),定数!$A$6:$A$13,定数!$B$6:$B$13))</f>
        <v>27300.944831380384</v>
      </c>
      <c r="S44" s="90"/>
      <c r="T44" s="91">
        <f t="shared" si="4"/>
        <v>32.999999999998586</v>
      </c>
      <c r="U44" s="91"/>
      <c r="V44" t="str">
        <f t="shared" si="7"/>
        <v/>
      </c>
      <c r="W44">
        <f t="shared" si="2"/>
        <v>0</v>
      </c>
      <c r="X44" s="40">
        <f t="shared" si="5"/>
        <v>661841.08682137099</v>
      </c>
      <c r="Y44" s="41">
        <f t="shared" si="6"/>
        <v>0</v>
      </c>
    </row>
    <row r="45" spans="2:25" x14ac:dyDescent="0.2">
      <c r="B45" s="39">
        <v>37</v>
      </c>
      <c r="C45" s="88">
        <f t="shared" si="0"/>
        <v>689142.03165275138</v>
      </c>
      <c r="D45" s="88"/>
      <c r="E45" s="39">
        <v>2018</v>
      </c>
      <c r="F45" s="8">
        <v>43480</v>
      </c>
      <c r="G45" s="39" t="s">
        <v>4</v>
      </c>
      <c r="H45" s="89">
        <v>1.3803000000000001</v>
      </c>
      <c r="I45" s="89"/>
      <c r="J45" s="39">
        <v>25</v>
      </c>
      <c r="K45" s="92">
        <f t="shared" si="3"/>
        <v>20674.260949582542</v>
      </c>
      <c r="L45" s="93"/>
      <c r="M45" s="6">
        <f>IF(J45="","",(K45/J45)/LOOKUP(RIGHT($D$2,3),定数!$A$6:$A$13,定数!$B$6:$B$13))</f>
        <v>6.8914203165275136</v>
      </c>
      <c r="N45" s="39">
        <v>2018</v>
      </c>
      <c r="O45" s="8">
        <v>43481</v>
      </c>
      <c r="P45" s="94">
        <v>1.3777999999999999</v>
      </c>
      <c r="Q45" s="95"/>
      <c r="R45" s="90">
        <f>IF(P45="","",T45*M45*LOOKUP(RIGHT($D$2,3),定数!$A$6:$A$13,定数!$B$6:$B$13))</f>
        <v>-20674.260949583935</v>
      </c>
      <c r="S45" s="90"/>
      <c r="T45" s="91">
        <f t="shared" si="4"/>
        <v>-25.000000000001688</v>
      </c>
      <c r="U45" s="91"/>
      <c r="V45" t="str">
        <f t="shared" si="7"/>
        <v/>
      </c>
      <c r="W45">
        <f t="shared" si="2"/>
        <v>1</v>
      </c>
      <c r="X45" s="40">
        <f t="shared" si="5"/>
        <v>689142.03165275138</v>
      </c>
      <c r="Y45" s="41">
        <f t="shared" si="6"/>
        <v>0</v>
      </c>
    </row>
    <row r="46" spans="2:25" x14ac:dyDescent="0.2">
      <c r="B46" s="39">
        <v>38</v>
      </c>
      <c r="C46" s="88">
        <f t="shared" si="0"/>
        <v>668467.77070316742</v>
      </c>
      <c r="D46" s="88"/>
      <c r="E46" s="39"/>
      <c r="F46" s="8">
        <v>43481</v>
      </c>
      <c r="G46" s="39" t="s">
        <v>3</v>
      </c>
      <c r="H46" s="89">
        <v>1.3783000000000001</v>
      </c>
      <c r="I46" s="89"/>
      <c r="J46" s="39">
        <v>21</v>
      </c>
      <c r="K46" s="92">
        <f t="shared" si="3"/>
        <v>20054.033121095021</v>
      </c>
      <c r="L46" s="93"/>
      <c r="M46" s="6">
        <f>IF(J46="","",(K46/J46)/LOOKUP(RIGHT($D$2,3),定数!$A$6:$A$13,定数!$B$6:$B$13))</f>
        <v>7.9579496512281827</v>
      </c>
      <c r="N46" s="39"/>
      <c r="O46" s="8">
        <v>43481</v>
      </c>
      <c r="P46" s="94">
        <v>1.3755999999999999</v>
      </c>
      <c r="Q46" s="95"/>
      <c r="R46" s="90">
        <f>IF(P46="","",T46*M46*LOOKUP(RIGHT($D$2,3),定数!$A$6:$A$13,定数!$B$6:$B$13))</f>
        <v>25783.756869980713</v>
      </c>
      <c r="S46" s="90"/>
      <c r="T46" s="91">
        <f t="shared" si="4"/>
        <v>27.000000000001467</v>
      </c>
      <c r="U46" s="91"/>
      <c r="V46" t="str">
        <f t="shared" si="7"/>
        <v/>
      </c>
      <c r="W46">
        <f t="shared" si="2"/>
        <v>0</v>
      </c>
      <c r="X46" s="40">
        <f t="shared" si="5"/>
        <v>689142.03165275138</v>
      </c>
      <c r="Y46" s="41">
        <f t="shared" si="6"/>
        <v>3.0000000000002025E-2</v>
      </c>
    </row>
    <row r="47" spans="2:25" x14ac:dyDescent="0.2">
      <c r="B47" s="39">
        <v>39</v>
      </c>
      <c r="C47" s="88">
        <f t="shared" si="0"/>
        <v>694251.52757314814</v>
      </c>
      <c r="D47" s="88"/>
      <c r="E47" s="39"/>
      <c r="F47" s="8">
        <v>43483</v>
      </c>
      <c r="G47" s="39" t="s">
        <v>4</v>
      </c>
      <c r="H47" s="89">
        <v>1.3886000000000001</v>
      </c>
      <c r="I47" s="89"/>
      <c r="J47" s="39">
        <v>22</v>
      </c>
      <c r="K47" s="92">
        <f t="shared" si="3"/>
        <v>20827.545827194444</v>
      </c>
      <c r="L47" s="93"/>
      <c r="M47" s="6">
        <f>IF(J47="","",(K47/J47)/LOOKUP(RIGHT($D$2,3),定数!$A$6:$A$13,定数!$B$6:$B$13))</f>
        <v>7.88922190424032</v>
      </c>
      <c r="N47" s="39"/>
      <c r="O47" s="8">
        <v>43484</v>
      </c>
      <c r="P47" s="94">
        <v>1.3915999999999999</v>
      </c>
      <c r="Q47" s="95"/>
      <c r="R47" s="90">
        <f>IF(P47="","",T47*M47*LOOKUP(RIGHT($D$2,3),定数!$A$6:$A$13,定数!$B$6:$B$13))</f>
        <v>28401.198855264127</v>
      </c>
      <c r="S47" s="90"/>
      <c r="T47" s="91">
        <f t="shared" si="4"/>
        <v>29.999999999998916</v>
      </c>
      <c r="U47" s="91"/>
      <c r="V47" t="str">
        <f t="shared" si="7"/>
        <v/>
      </c>
      <c r="W47">
        <f t="shared" si="2"/>
        <v>0</v>
      </c>
      <c r="X47" s="40">
        <f t="shared" si="5"/>
        <v>694251.52757314814</v>
      </c>
      <c r="Y47" s="41">
        <f t="shared" si="6"/>
        <v>0</v>
      </c>
    </row>
    <row r="48" spans="2:25" x14ac:dyDescent="0.2">
      <c r="B48" s="39">
        <v>40</v>
      </c>
      <c r="C48" s="88">
        <f t="shared" si="0"/>
        <v>722652.72642841225</v>
      </c>
      <c r="D48" s="88"/>
      <c r="E48" s="39"/>
      <c r="F48" s="8">
        <v>43496</v>
      </c>
      <c r="G48" s="39" t="s">
        <v>4</v>
      </c>
      <c r="H48" s="89">
        <v>1.4157999999999999</v>
      </c>
      <c r="I48" s="89"/>
      <c r="J48" s="39">
        <v>23</v>
      </c>
      <c r="K48" s="92">
        <f t="shared" si="3"/>
        <v>21679.581792852368</v>
      </c>
      <c r="L48" s="93"/>
      <c r="M48" s="6">
        <f>IF(J48="","",(K48/J48)/LOOKUP(RIGHT($D$2,3),定数!$A$6:$A$13,定数!$B$6:$B$13))</f>
        <v>7.8549209394392641</v>
      </c>
      <c r="N48" s="39"/>
      <c r="O48" s="8">
        <v>43496</v>
      </c>
      <c r="P48" s="94">
        <v>1.4193</v>
      </c>
      <c r="Q48" s="95"/>
      <c r="R48" s="90">
        <f>IF(P48="","",T48*M48*LOOKUP(RIGHT($D$2,3),定数!$A$6:$A$13,定数!$B$6:$B$13))</f>
        <v>32990.667945645459</v>
      </c>
      <c r="S48" s="90"/>
      <c r="T48" s="91">
        <f t="shared" si="4"/>
        <v>35.000000000000583</v>
      </c>
      <c r="U48" s="91"/>
      <c r="V48" t="str">
        <f t="shared" si="7"/>
        <v/>
      </c>
      <c r="W48">
        <f t="shared" si="2"/>
        <v>0</v>
      </c>
      <c r="X48" s="40">
        <f t="shared" si="5"/>
        <v>722652.72642841225</v>
      </c>
      <c r="Y48" s="41">
        <f t="shared" si="6"/>
        <v>0</v>
      </c>
    </row>
    <row r="49" spans="2:25" x14ac:dyDescent="0.2">
      <c r="B49" s="39">
        <v>41</v>
      </c>
      <c r="C49" s="88">
        <f t="shared" si="0"/>
        <v>755643.39437405765</v>
      </c>
      <c r="D49" s="88"/>
      <c r="E49" s="39"/>
      <c r="F49" s="8">
        <v>43496</v>
      </c>
      <c r="G49" s="39" t="s">
        <v>4</v>
      </c>
      <c r="H49" s="89">
        <v>1.4184000000000001</v>
      </c>
      <c r="I49" s="89"/>
      <c r="J49" s="39">
        <v>34</v>
      </c>
      <c r="K49" s="92">
        <f t="shared" si="3"/>
        <v>22669.301831221728</v>
      </c>
      <c r="L49" s="93"/>
      <c r="M49" s="6">
        <f>IF(J49="","",(K49/J49)/LOOKUP(RIGHT($D$2,3),定数!$A$6:$A$13,定数!$B$6:$B$13))</f>
        <v>5.5562014292210113</v>
      </c>
      <c r="N49" s="39"/>
      <c r="O49" s="8">
        <v>43496</v>
      </c>
      <c r="P49" s="94">
        <v>1.415</v>
      </c>
      <c r="Q49" s="95"/>
      <c r="R49" s="90">
        <f>IF(P49="","",T49*M49*LOOKUP(RIGHT($D$2,3),定数!$A$6:$A$13,定数!$B$6:$B$13))</f>
        <v>-22669.30183122219</v>
      </c>
      <c r="S49" s="90"/>
      <c r="T49" s="91">
        <f t="shared" si="4"/>
        <v>-34.000000000000696</v>
      </c>
      <c r="U49" s="91"/>
      <c r="V49" t="str">
        <f t="shared" si="7"/>
        <v/>
      </c>
      <c r="W49">
        <f t="shared" si="2"/>
        <v>1</v>
      </c>
      <c r="X49" s="40">
        <f t="shared" si="5"/>
        <v>755643.39437405765</v>
      </c>
      <c r="Y49" s="41">
        <f t="shared" si="6"/>
        <v>0</v>
      </c>
    </row>
    <row r="50" spans="2:25" x14ac:dyDescent="0.2">
      <c r="B50" s="39">
        <v>42</v>
      </c>
      <c r="C50" s="88">
        <f t="shared" si="0"/>
        <v>732974.09254283551</v>
      </c>
      <c r="D50" s="88"/>
      <c r="E50" s="39"/>
      <c r="F50" s="8">
        <v>43497</v>
      </c>
      <c r="G50" s="39" t="s">
        <v>4</v>
      </c>
      <c r="H50" s="89">
        <v>1.4233</v>
      </c>
      <c r="I50" s="89"/>
      <c r="J50" s="39">
        <v>32</v>
      </c>
      <c r="K50" s="92">
        <f t="shared" si="3"/>
        <v>21989.222776285063</v>
      </c>
      <c r="L50" s="93"/>
      <c r="M50" s="6">
        <f>IF(J50="","",(K50/J50)/LOOKUP(RIGHT($D$2,3),定数!$A$6:$A$13,定数!$B$6:$B$13))</f>
        <v>5.7263600979909022</v>
      </c>
      <c r="N50" s="39"/>
      <c r="O50" s="8">
        <v>43497</v>
      </c>
      <c r="P50" s="94">
        <v>1.4200999999999999</v>
      </c>
      <c r="Q50" s="95"/>
      <c r="R50" s="90">
        <f>IF(P50="","",T50*M50*LOOKUP(RIGHT($D$2,3),定数!$A$6:$A$13,定数!$B$6:$B$13))</f>
        <v>-21989.222776285696</v>
      </c>
      <c r="S50" s="90"/>
      <c r="T50" s="91">
        <f t="shared" si="4"/>
        <v>-32.000000000000917</v>
      </c>
      <c r="U50" s="91"/>
      <c r="V50" t="str">
        <f t="shared" si="7"/>
        <v/>
      </c>
      <c r="W50">
        <f t="shared" si="2"/>
        <v>2</v>
      </c>
      <c r="X50" s="40">
        <f t="shared" si="5"/>
        <v>755643.39437405765</v>
      </c>
      <c r="Y50" s="41">
        <f t="shared" si="6"/>
        <v>3.0000000000000582E-2</v>
      </c>
    </row>
    <row r="51" spans="2:25" x14ac:dyDescent="0.2">
      <c r="B51" s="39">
        <v>43</v>
      </c>
      <c r="C51" s="88">
        <f t="shared" si="0"/>
        <v>710984.86976654979</v>
      </c>
      <c r="D51" s="88"/>
      <c r="E51" s="39"/>
      <c r="F51" s="8">
        <v>43498</v>
      </c>
      <c r="G51" s="39" t="s">
        <v>3</v>
      </c>
      <c r="H51" s="89">
        <v>1.4147000000000001</v>
      </c>
      <c r="I51" s="89"/>
      <c r="J51" s="39">
        <v>28</v>
      </c>
      <c r="K51" s="92">
        <f t="shared" si="3"/>
        <v>21329.546092996494</v>
      </c>
      <c r="L51" s="93"/>
      <c r="M51" s="6">
        <f>IF(J51="","",(K51/J51)/LOOKUP(RIGHT($D$2,3),定数!$A$6:$A$13,定数!$B$6:$B$13))</f>
        <v>6.3480791943441943</v>
      </c>
      <c r="N51" s="39"/>
      <c r="O51" s="8">
        <v>43501</v>
      </c>
      <c r="P51" s="94">
        <v>1.4103000000000001</v>
      </c>
      <c r="Q51" s="95"/>
      <c r="R51" s="90">
        <f>IF(P51="","",T51*M51*LOOKUP(RIGHT($D$2,3),定数!$A$6:$A$13,定数!$B$6:$B$13))</f>
        <v>33517.858146137041</v>
      </c>
      <c r="S51" s="90"/>
      <c r="T51" s="91">
        <f t="shared" si="4"/>
        <v>43.999999999999595</v>
      </c>
      <c r="U51" s="91"/>
      <c r="V51" t="str">
        <f t="shared" si="7"/>
        <v/>
      </c>
      <c r="W51">
        <f t="shared" si="2"/>
        <v>0</v>
      </c>
      <c r="X51" s="40">
        <f t="shared" si="5"/>
        <v>755643.39437405765</v>
      </c>
      <c r="Y51" s="41">
        <f t="shared" si="6"/>
        <v>5.9100000000001374E-2</v>
      </c>
    </row>
    <row r="52" spans="2:25" x14ac:dyDescent="0.2">
      <c r="B52" s="39">
        <v>44</v>
      </c>
      <c r="C52" s="88">
        <f t="shared" si="0"/>
        <v>744502.72791268688</v>
      </c>
      <c r="D52" s="88"/>
      <c r="E52" s="39"/>
      <c r="F52" s="8">
        <v>43518</v>
      </c>
      <c r="G52" s="39" t="s">
        <v>3</v>
      </c>
      <c r="H52" s="89">
        <v>1.3880999999999999</v>
      </c>
      <c r="I52" s="89"/>
      <c r="J52" s="39">
        <v>22</v>
      </c>
      <c r="K52" s="92">
        <f t="shared" si="3"/>
        <v>22335.081837380607</v>
      </c>
      <c r="L52" s="93"/>
      <c r="M52" s="6">
        <f>IF(J52="","",(K52/J52)/LOOKUP(RIGHT($D$2,3),定数!$A$6:$A$13,定数!$B$6:$B$13))</f>
        <v>8.4602582717350785</v>
      </c>
      <c r="N52" s="39"/>
      <c r="O52" s="8">
        <v>43518</v>
      </c>
      <c r="P52" s="94">
        <v>1.3903000000000001</v>
      </c>
      <c r="Q52" s="95"/>
      <c r="R52" s="90">
        <f>IF(P52="","",T52*M52*LOOKUP(RIGHT($D$2,3),定数!$A$6:$A$13,定数!$B$6:$B$13))</f>
        <v>-22335.081837382655</v>
      </c>
      <c r="S52" s="90"/>
      <c r="T52" s="91">
        <f t="shared" si="4"/>
        <v>-22.000000000002018</v>
      </c>
      <c r="U52" s="91"/>
      <c r="V52" t="str">
        <f t="shared" si="7"/>
        <v/>
      </c>
      <c r="W52">
        <f t="shared" si="2"/>
        <v>1</v>
      </c>
      <c r="X52" s="40">
        <f t="shared" si="5"/>
        <v>755643.39437405765</v>
      </c>
      <c r="Y52" s="41">
        <f t="shared" si="6"/>
        <v>1.4743285714287513E-2</v>
      </c>
    </row>
    <row r="53" spans="2:25" x14ac:dyDescent="0.2">
      <c r="B53" s="39">
        <v>45</v>
      </c>
      <c r="C53" s="88">
        <f t="shared" si="0"/>
        <v>722167.64607530425</v>
      </c>
      <c r="D53" s="88"/>
      <c r="E53" s="39"/>
      <c r="F53" s="8">
        <v>43519</v>
      </c>
      <c r="G53" s="39" t="s">
        <v>4</v>
      </c>
      <c r="H53" s="89">
        <v>1.3983000000000001</v>
      </c>
      <c r="I53" s="89"/>
      <c r="J53" s="39">
        <v>79</v>
      </c>
      <c r="K53" s="92">
        <f t="shared" si="3"/>
        <v>21665.029382259127</v>
      </c>
      <c r="L53" s="93"/>
      <c r="M53" s="6">
        <f>IF(J53="","",(K53/J53)/LOOKUP(RIGHT($D$2,3),定数!$A$6:$A$13,定数!$B$6:$B$13))</f>
        <v>2.2853406521370387</v>
      </c>
      <c r="N53" s="39"/>
      <c r="O53" s="8">
        <v>43523</v>
      </c>
      <c r="P53" s="94">
        <v>1.3904000000000001</v>
      </c>
      <c r="Q53" s="95"/>
      <c r="R53" s="90">
        <f>IF(P53="","",T53*M53*LOOKUP(RIGHT($D$2,3),定数!$A$6:$A$13,定数!$B$6:$B$13))</f>
        <v>-21665.029382259178</v>
      </c>
      <c r="S53" s="90"/>
      <c r="T53" s="91">
        <f t="shared" si="4"/>
        <v>-79.000000000000185</v>
      </c>
      <c r="U53" s="91"/>
      <c r="V53" t="str">
        <f t="shared" si="7"/>
        <v/>
      </c>
      <c r="W53">
        <f t="shared" si="2"/>
        <v>2</v>
      </c>
      <c r="X53" s="40">
        <f t="shared" si="5"/>
        <v>755643.39437405765</v>
      </c>
      <c r="Y53" s="41">
        <f t="shared" si="6"/>
        <v>4.430098714286157E-2</v>
      </c>
    </row>
    <row r="54" spans="2:25" x14ac:dyDescent="0.2">
      <c r="B54" s="39">
        <v>46</v>
      </c>
      <c r="C54" s="88">
        <f t="shared" si="0"/>
        <v>700502.61669304501</v>
      </c>
      <c r="D54" s="88"/>
      <c r="E54" s="39"/>
      <c r="F54" s="8">
        <v>43529</v>
      </c>
      <c r="G54" s="39" t="s">
        <v>4</v>
      </c>
      <c r="H54" s="89">
        <v>1.3824000000000001</v>
      </c>
      <c r="I54" s="89"/>
      <c r="J54" s="39">
        <v>44</v>
      </c>
      <c r="K54" s="92">
        <f t="shared" si="3"/>
        <v>21015.078500791351</v>
      </c>
      <c r="L54" s="93"/>
      <c r="M54" s="6">
        <f>IF(J54="","",(K54/J54)/LOOKUP(RIGHT($D$2,3),定数!$A$6:$A$13,定数!$B$6:$B$13))</f>
        <v>3.9801285039377561</v>
      </c>
      <c r="N54" s="39"/>
      <c r="O54" s="8">
        <v>43530</v>
      </c>
      <c r="P54" s="94">
        <v>1.3883000000000001</v>
      </c>
      <c r="Q54" s="95"/>
      <c r="R54" s="90">
        <f>IF(P54="","",T54*M54*LOOKUP(RIGHT($D$2,3),定数!$A$6:$A$13,定数!$B$6:$B$13))</f>
        <v>28179.309807879392</v>
      </c>
      <c r="S54" s="90"/>
      <c r="T54" s="91">
        <f t="shared" si="4"/>
        <v>59.000000000000163</v>
      </c>
      <c r="U54" s="91"/>
      <c r="V54" t="str">
        <f t="shared" si="7"/>
        <v/>
      </c>
      <c r="W54">
        <f t="shared" si="2"/>
        <v>0</v>
      </c>
      <c r="X54" s="40">
        <f t="shared" si="5"/>
        <v>755643.39437405765</v>
      </c>
      <c r="Y54" s="41">
        <f t="shared" si="6"/>
        <v>7.2971957528575881E-2</v>
      </c>
    </row>
    <row r="55" spans="2:25" x14ac:dyDescent="0.2">
      <c r="B55" s="39">
        <v>47</v>
      </c>
      <c r="C55" s="88">
        <f t="shared" si="0"/>
        <v>728681.9265009244</v>
      </c>
      <c r="D55" s="88"/>
      <c r="E55" s="39"/>
      <c r="F55" s="8">
        <v>43532</v>
      </c>
      <c r="G55" s="39" t="s">
        <v>3</v>
      </c>
      <c r="H55" s="89">
        <v>1.3858999999999999</v>
      </c>
      <c r="I55" s="89"/>
      <c r="J55" s="39">
        <v>41</v>
      </c>
      <c r="K55" s="92">
        <f t="shared" si="3"/>
        <v>21860.457795027731</v>
      </c>
      <c r="L55" s="93"/>
      <c r="M55" s="6">
        <f>IF(J55="","",(K55/J55)/LOOKUP(RIGHT($D$2,3),定数!$A$6:$A$13,定数!$B$6:$B$13))</f>
        <v>4.4431824786641725</v>
      </c>
      <c r="N55" s="39"/>
      <c r="O55" s="8">
        <v>43532</v>
      </c>
      <c r="P55" s="94">
        <v>1.3803000000000001</v>
      </c>
      <c r="Q55" s="95"/>
      <c r="R55" s="90">
        <f>IF(P55="","",T55*M55*LOOKUP(RIGHT($D$2,3),定数!$A$6:$A$13,定数!$B$6:$B$13))</f>
        <v>29858.186256622317</v>
      </c>
      <c r="S55" s="90"/>
      <c r="T55" s="91">
        <f t="shared" si="4"/>
        <v>55.999999999998273</v>
      </c>
      <c r="U55" s="91"/>
      <c r="V55" t="str">
        <f t="shared" si="7"/>
        <v/>
      </c>
      <c r="W55">
        <f t="shared" si="2"/>
        <v>0</v>
      </c>
      <c r="X55" s="40">
        <f t="shared" si="5"/>
        <v>755643.39437405765</v>
      </c>
      <c r="Y55" s="41">
        <f t="shared" si="6"/>
        <v>3.5680147638248005E-2</v>
      </c>
    </row>
    <row r="56" spans="2:25" x14ac:dyDescent="0.2">
      <c r="B56" s="39">
        <v>48</v>
      </c>
      <c r="C56" s="88">
        <f t="shared" si="0"/>
        <v>758540.11275754671</v>
      </c>
      <c r="D56" s="88"/>
      <c r="E56" s="39"/>
      <c r="F56" s="8">
        <v>43533</v>
      </c>
      <c r="G56" s="39" t="s">
        <v>4</v>
      </c>
      <c r="H56" s="89">
        <v>1.3849</v>
      </c>
      <c r="I56" s="89"/>
      <c r="J56" s="39">
        <v>45</v>
      </c>
      <c r="K56" s="92">
        <f t="shared" si="3"/>
        <v>22756.203382726402</v>
      </c>
      <c r="L56" s="93"/>
      <c r="M56" s="6">
        <f>IF(J56="","",(K56/J56)/LOOKUP(RIGHT($D$2,3),定数!$A$6:$A$13,定数!$B$6:$B$13))</f>
        <v>4.2141117375419261</v>
      </c>
      <c r="N56" s="39"/>
      <c r="O56" s="8">
        <v>43536</v>
      </c>
      <c r="P56" s="94">
        <v>1.3912</v>
      </c>
      <c r="Q56" s="95"/>
      <c r="R56" s="90">
        <f>IF(P56="","",T56*M56*LOOKUP(RIGHT($D$2,3),定数!$A$6:$A$13,定数!$B$6:$B$13))</f>
        <v>31858.684735816823</v>
      </c>
      <c r="S56" s="90"/>
      <c r="T56" s="91">
        <f t="shared" si="4"/>
        <v>62.999999999999723</v>
      </c>
      <c r="U56" s="91"/>
      <c r="V56" t="str">
        <f t="shared" si="7"/>
        <v/>
      </c>
      <c r="W56">
        <f t="shared" si="2"/>
        <v>0</v>
      </c>
      <c r="X56" s="40">
        <f t="shared" si="5"/>
        <v>758540.11275754671</v>
      </c>
      <c r="Y56" s="41">
        <f t="shared" si="6"/>
        <v>0</v>
      </c>
    </row>
    <row r="57" spans="2:25" x14ac:dyDescent="0.2">
      <c r="B57" s="39">
        <v>49</v>
      </c>
      <c r="C57" s="88">
        <f t="shared" si="0"/>
        <v>790398.7974933635</v>
      </c>
      <c r="D57" s="88"/>
      <c r="E57" s="39"/>
      <c r="F57" s="8">
        <v>43557</v>
      </c>
      <c r="G57" s="39" t="s">
        <v>4</v>
      </c>
      <c r="H57" s="89">
        <v>1.4053</v>
      </c>
      <c r="I57" s="89"/>
      <c r="J57" s="39">
        <v>14</v>
      </c>
      <c r="K57" s="92">
        <f t="shared" si="3"/>
        <v>23711.963924800904</v>
      </c>
      <c r="L57" s="93"/>
      <c r="M57" s="6">
        <f>IF(J57="","",(K57/J57)/LOOKUP(RIGHT($D$2,3),定数!$A$6:$A$13,定数!$B$6:$B$13))</f>
        <v>14.114264240952918</v>
      </c>
      <c r="N57" s="39"/>
      <c r="O57" s="8">
        <v>43557</v>
      </c>
      <c r="P57" s="94">
        <v>1.4072</v>
      </c>
      <c r="Q57" s="95"/>
      <c r="R57" s="90">
        <f>IF(P57="","",T57*M57*LOOKUP(RIGHT($D$2,3),定数!$A$6:$A$13,定数!$B$6:$B$13))</f>
        <v>32180.522469372867</v>
      </c>
      <c r="S57" s="90"/>
      <c r="T57" s="91">
        <f t="shared" si="4"/>
        <v>19.000000000000128</v>
      </c>
      <c r="U57" s="91"/>
      <c r="V57" t="str">
        <f t="shared" si="7"/>
        <v/>
      </c>
      <c r="W57">
        <f t="shared" si="2"/>
        <v>0</v>
      </c>
      <c r="X57" s="40">
        <f t="shared" si="5"/>
        <v>790398.7974933635</v>
      </c>
      <c r="Y57" s="41">
        <f t="shared" si="6"/>
        <v>0</v>
      </c>
    </row>
    <row r="58" spans="2:25" x14ac:dyDescent="0.2">
      <c r="B58" s="39">
        <v>50</v>
      </c>
      <c r="C58" s="88">
        <f t="shared" si="0"/>
        <v>822579.31996273634</v>
      </c>
      <c r="D58" s="88"/>
      <c r="E58" s="39"/>
      <c r="F58" s="8">
        <v>43573</v>
      </c>
      <c r="G58" s="39" t="s">
        <v>3</v>
      </c>
      <c r="H58" s="89">
        <v>1.4224000000000001</v>
      </c>
      <c r="I58" s="89"/>
      <c r="J58" s="39">
        <v>23</v>
      </c>
      <c r="K58" s="92">
        <f t="shared" si="3"/>
        <v>24677.379598882089</v>
      </c>
      <c r="L58" s="93"/>
      <c r="M58" s="6">
        <f>IF(J58="","",(K58/J58)/LOOKUP(RIGHT($D$2,3),定数!$A$6:$A$13,定数!$B$6:$B$13))</f>
        <v>8.9410795648123518</v>
      </c>
      <c r="N58" s="39"/>
      <c r="O58" s="8">
        <v>43573</v>
      </c>
      <c r="P58" s="94">
        <v>1.4197</v>
      </c>
      <c r="Q58" s="95"/>
      <c r="R58" s="90">
        <f>IF(P58="","",T58*M58*LOOKUP(RIGHT($D$2,3),定数!$A$6:$A$13,定数!$B$6:$B$13))</f>
        <v>28969.097789993593</v>
      </c>
      <c r="S58" s="90"/>
      <c r="T58" s="91">
        <f t="shared" si="4"/>
        <v>27.000000000001467</v>
      </c>
      <c r="U58" s="91"/>
      <c r="V58" t="str">
        <f t="shared" si="7"/>
        <v/>
      </c>
      <c r="W58">
        <f t="shared" si="2"/>
        <v>0</v>
      </c>
      <c r="X58" s="40">
        <f t="shared" si="5"/>
        <v>822579.31996273634</v>
      </c>
      <c r="Y58" s="41">
        <f t="shared" si="6"/>
        <v>0</v>
      </c>
    </row>
    <row r="59" spans="2:25" x14ac:dyDescent="0.2">
      <c r="B59" s="39">
        <v>51</v>
      </c>
      <c r="C59" s="88">
        <f t="shared" si="0"/>
        <v>851548.41775272996</v>
      </c>
      <c r="D59" s="88"/>
      <c r="E59" s="39"/>
      <c r="F59" s="8">
        <v>43580</v>
      </c>
      <c r="G59" s="39" t="s">
        <v>3</v>
      </c>
      <c r="H59" s="89">
        <v>1.3933</v>
      </c>
      <c r="I59" s="89"/>
      <c r="J59" s="39">
        <v>24</v>
      </c>
      <c r="K59" s="92">
        <f t="shared" si="3"/>
        <v>25546.452532581898</v>
      </c>
      <c r="L59" s="93"/>
      <c r="M59" s="6">
        <f>IF(J59="","",(K59/J59)/LOOKUP(RIGHT($D$2,3),定数!$A$6:$A$13,定数!$B$6:$B$13))</f>
        <v>8.8702960182576032</v>
      </c>
      <c r="N59" s="39"/>
      <c r="O59" s="8">
        <v>43581</v>
      </c>
      <c r="P59" s="89">
        <v>1.3897999999999999</v>
      </c>
      <c r="Q59" s="89"/>
      <c r="R59" s="90">
        <f>IF(P59="","",T59*M59*LOOKUP(RIGHT($D$2,3),定数!$A$6:$A$13,定数!$B$6:$B$13))</f>
        <v>37255.243276682559</v>
      </c>
      <c r="S59" s="90"/>
      <c r="T59" s="91">
        <f t="shared" si="4"/>
        <v>35.000000000000583</v>
      </c>
      <c r="U59" s="91"/>
      <c r="V59" t="str">
        <f t="shared" si="7"/>
        <v/>
      </c>
      <c r="W59">
        <f t="shared" si="2"/>
        <v>0</v>
      </c>
      <c r="X59" s="40">
        <f t="shared" si="5"/>
        <v>851548.41775272996</v>
      </c>
      <c r="Y59" s="41">
        <f t="shared" si="6"/>
        <v>0</v>
      </c>
    </row>
    <row r="60" spans="2:25" x14ac:dyDescent="0.2">
      <c r="B60" s="39">
        <v>52</v>
      </c>
      <c r="C60" s="88">
        <f t="shared" si="0"/>
        <v>888803.66102941253</v>
      </c>
      <c r="D60" s="88"/>
      <c r="E60" s="39"/>
      <c r="F60" s="8">
        <v>43608</v>
      </c>
      <c r="G60" s="39" t="s">
        <v>3</v>
      </c>
      <c r="H60" s="89">
        <v>1.3339000000000001</v>
      </c>
      <c r="I60" s="89"/>
      <c r="J60" s="39">
        <v>26</v>
      </c>
      <c r="K60" s="92">
        <f t="shared" si="3"/>
        <v>26664.109830882375</v>
      </c>
      <c r="L60" s="93"/>
      <c r="M60" s="6">
        <f>IF(J60="","",(K60/J60)/LOOKUP(RIGHT($D$2,3),定数!$A$6:$A$13,定数!$B$6:$B$13))</f>
        <v>8.5461890483597358</v>
      </c>
      <c r="N60" s="39"/>
      <c r="O60" s="8">
        <v>43608</v>
      </c>
      <c r="P60" s="89">
        <v>1.3365</v>
      </c>
      <c r="Q60" s="89"/>
      <c r="R60" s="90">
        <f>IF(P60="","",T60*M60*LOOKUP(RIGHT($D$2,3),定数!$A$6:$A$13,定数!$B$6:$B$13))</f>
        <v>-26664.109830881716</v>
      </c>
      <c r="S60" s="90"/>
      <c r="T60" s="91">
        <f t="shared" si="4"/>
        <v>-25.999999999999357</v>
      </c>
      <c r="U60" s="91"/>
      <c r="V60" t="str">
        <f t="shared" si="7"/>
        <v/>
      </c>
      <c r="W60">
        <f t="shared" si="2"/>
        <v>1</v>
      </c>
      <c r="X60" s="40">
        <f t="shared" si="5"/>
        <v>888803.66102941253</v>
      </c>
      <c r="Y60" s="41">
        <f t="shared" si="6"/>
        <v>0</v>
      </c>
    </row>
    <row r="61" spans="2:25" x14ac:dyDescent="0.2">
      <c r="B61" s="39">
        <v>53</v>
      </c>
      <c r="C61" s="88">
        <f t="shared" si="0"/>
        <v>862139.55119853083</v>
      </c>
      <c r="D61" s="88"/>
      <c r="E61" s="39"/>
      <c r="F61" s="8">
        <v>43616</v>
      </c>
      <c r="G61" s="39" t="s">
        <v>4</v>
      </c>
      <c r="H61" s="89">
        <v>1.3342000000000001</v>
      </c>
      <c r="I61" s="89"/>
      <c r="J61" s="39">
        <v>31</v>
      </c>
      <c r="K61" s="92">
        <f t="shared" si="3"/>
        <v>25864.186535955923</v>
      </c>
      <c r="L61" s="93"/>
      <c r="M61" s="6">
        <f>IF(J61="","",(K61/J61)/LOOKUP(RIGHT($D$2,3),定数!$A$6:$A$13,定数!$B$6:$B$13))</f>
        <v>6.9527383161171832</v>
      </c>
      <c r="N61" s="39"/>
      <c r="O61" s="8">
        <v>43616</v>
      </c>
      <c r="P61" s="89">
        <v>1.3310999999999999</v>
      </c>
      <c r="Q61" s="89"/>
      <c r="R61" s="90">
        <f>IF(P61="","",T61*M61*LOOKUP(RIGHT($D$2,3),定数!$A$6:$A$13,定数!$B$6:$B$13))</f>
        <v>-25864.186535956778</v>
      </c>
      <c r="S61" s="90"/>
      <c r="T61" s="91">
        <f t="shared" si="4"/>
        <v>-31.000000000001027</v>
      </c>
      <c r="U61" s="91"/>
      <c r="V61" t="str">
        <f t="shared" si="7"/>
        <v/>
      </c>
      <c r="W61">
        <f t="shared" si="2"/>
        <v>2</v>
      </c>
      <c r="X61" s="40">
        <f t="shared" si="5"/>
        <v>888803.66102941253</v>
      </c>
      <c r="Y61" s="41">
        <f t="shared" si="6"/>
        <v>2.9999999999999249E-2</v>
      </c>
    </row>
    <row r="62" spans="2:25" x14ac:dyDescent="0.2">
      <c r="B62" s="39">
        <v>54</v>
      </c>
      <c r="C62" s="88">
        <f t="shared" si="0"/>
        <v>836275.36466257402</v>
      </c>
      <c r="D62" s="88"/>
      <c r="E62" s="39"/>
      <c r="F62" s="8">
        <v>43617</v>
      </c>
      <c r="G62" s="39" t="s">
        <v>4</v>
      </c>
      <c r="H62" s="89">
        <v>1.3338000000000001</v>
      </c>
      <c r="I62" s="89"/>
      <c r="J62" s="39">
        <v>56</v>
      </c>
      <c r="K62" s="92">
        <f t="shared" si="3"/>
        <v>25088.260939877218</v>
      </c>
      <c r="L62" s="93"/>
      <c r="M62" s="6">
        <f>IF(J62="","",(K62/J62)/LOOKUP(RIGHT($D$2,3),定数!$A$6:$A$13,定数!$B$6:$B$13))</f>
        <v>3.7333721636722053</v>
      </c>
      <c r="N62" s="39"/>
      <c r="O62" s="8">
        <v>43622</v>
      </c>
      <c r="P62" s="89">
        <v>1.3418000000000001</v>
      </c>
      <c r="Q62" s="89"/>
      <c r="R62" s="90">
        <f>IF(P62="","",T62*M62*LOOKUP(RIGHT($D$2,3),定数!$A$6:$A$13,定数!$B$6:$B$13))</f>
        <v>35840.372771253205</v>
      </c>
      <c r="S62" s="90"/>
      <c r="T62" s="91">
        <f t="shared" si="4"/>
        <v>80.000000000000071</v>
      </c>
      <c r="U62" s="91"/>
      <c r="V62" t="str">
        <f t="shared" si="7"/>
        <v/>
      </c>
      <c r="W62">
        <f t="shared" si="2"/>
        <v>0</v>
      </c>
      <c r="X62" s="40">
        <f t="shared" si="5"/>
        <v>888803.66102941253</v>
      </c>
      <c r="Y62" s="41">
        <f t="shared" si="6"/>
        <v>5.9100000000000263E-2</v>
      </c>
    </row>
    <row r="63" spans="2:25" x14ac:dyDescent="0.2">
      <c r="B63" s="39">
        <v>55</v>
      </c>
      <c r="C63" s="88">
        <f t="shared" si="0"/>
        <v>872115.73743382725</v>
      </c>
      <c r="D63" s="88"/>
      <c r="E63" s="39"/>
      <c r="F63" s="8">
        <v>43641</v>
      </c>
      <c r="G63" s="39" t="s">
        <v>3</v>
      </c>
      <c r="H63" s="89">
        <v>1.3239000000000001</v>
      </c>
      <c r="I63" s="89"/>
      <c r="J63" s="39">
        <v>29</v>
      </c>
      <c r="K63" s="92">
        <f t="shared" si="3"/>
        <v>26163.472123014817</v>
      </c>
      <c r="L63" s="93"/>
      <c r="M63" s="6">
        <f>IF(J63="","",(K63/J63)/LOOKUP(RIGHT($D$2,3),定数!$A$6:$A$13,定数!$B$6:$B$13))</f>
        <v>7.5182391158088553</v>
      </c>
      <c r="N63" s="39"/>
      <c r="O63" s="8">
        <v>43641</v>
      </c>
      <c r="P63" s="89">
        <v>1.3268</v>
      </c>
      <c r="Q63" s="89"/>
      <c r="R63" s="90">
        <f>IF(P63="","",T63*M63*LOOKUP(RIGHT($D$2,3),定数!$A$6:$A$13,定数!$B$6:$B$13))</f>
        <v>-26163.472123013937</v>
      </c>
      <c r="S63" s="90"/>
      <c r="T63" s="91">
        <f t="shared" si="4"/>
        <v>-28.999999999999027</v>
      </c>
      <c r="U63" s="91"/>
      <c r="V63" t="str">
        <f t="shared" si="7"/>
        <v/>
      </c>
      <c r="W63">
        <f t="shared" si="2"/>
        <v>1</v>
      </c>
      <c r="X63" s="40">
        <f t="shared" si="5"/>
        <v>888803.66102941253</v>
      </c>
      <c r="Y63" s="41">
        <f t="shared" si="6"/>
        <v>1.8775714285714451E-2</v>
      </c>
    </row>
    <row r="64" spans="2:25" x14ac:dyDescent="0.2">
      <c r="B64" s="39">
        <v>56</v>
      </c>
      <c r="C64" s="88">
        <f t="shared" si="0"/>
        <v>845952.26531081332</v>
      </c>
      <c r="D64" s="88"/>
      <c r="E64" s="39"/>
      <c r="F64" s="8">
        <v>43650</v>
      </c>
      <c r="G64" s="39" t="s">
        <v>4</v>
      </c>
      <c r="H64" s="89">
        <v>1.3214999999999999</v>
      </c>
      <c r="I64" s="89"/>
      <c r="J64" s="39">
        <v>16</v>
      </c>
      <c r="K64" s="92">
        <f t="shared" si="3"/>
        <v>25378.567959324399</v>
      </c>
      <c r="L64" s="93"/>
      <c r="M64" s="6">
        <f>IF(J64="","",(K64/J64)/LOOKUP(RIGHT($D$2,3),定数!$A$6:$A$13,定数!$B$6:$B$13))</f>
        <v>13.218004145481457</v>
      </c>
      <c r="N64" s="39"/>
      <c r="O64" s="8">
        <v>43650</v>
      </c>
      <c r="P64" s="89">
        <v>1.3237000000000001</v>
      </c>
      <c r="Q64" s="89"/>
      <c r="R64" s="90">
        <f>IF(P64="","",T64*M64*LOOKUP(RIGHT($D$2,3),定数!$A$6:$A$13,定数!$B$6:$B$13))</f>
        <v>34895.530944074249</v>
      </c>
      <c r="S64" s="90"/>
      <c r="T64" s="91">
        <f t="shared" si="4"/>
        <v>22.000000000002018</v>
      </c>
      <c r="U64" s="91"/>
      <c r="V64" t="str">
        <f t="shared" si="7"/>
        <v/>
      </c>
      <c r="W64">
        <f t="shared" si="2"/>
        <v>0</v>
      </c>
      <c r="X64" s="40">
        <f t="shared" si="5"/>
        <v>888803.66102941253</v>
      </c>
      <c r="Y64" s="41">
        <f t="shared" si="6"/>
        <v>4.8212442857142102E-2</v>
      </c>
    </row>
    <row r="65" spans="2:25" x14ac:dyDescent="0.2">
      <c r="B65" s="39">
        <v>57</v>
      </c>
      <c r="C65" s="88">
        <f t="shared" si="0"/>
        <v>880847.79625488759</v>
      </c>
      <c r="D65" s="88"/>
      <c r="E65" s="39"/>
      <c r="F65" s="8">
        <v>43651</v>
      </c>
      <c r="G65" s="39" t="s">
        <v>4</v>
      </c>
      <c r="H65" s="89">
        <v>1.3236000000000001</v>
      </c>
      <c r="I65" s="89"/>
      <c r="J65" s="39">
        <v>18</v>
      </c>
      <c r="K65" s="92">
        <f t="shared" si="3"/>
        <v>26425.433887646628</v>
      </c>
      <c r="L65" s="93"/>
      <c r="M65" s="6">
        <f>IF(J65="","",(K65/J65)/LOOKUP(RIGHT($D$2,3),定数!$A$6:$A$13,定数!$B$6:$B$13))</f>
        <v>12.233997170206772</v>
      </c>
      <c r="N65" s="39"/>
      <c r="O65" s="8">
        <v>43651</v>
      </c>
      <c r="P65" s="89">
        <v>1.3218000000000001</v>
      </c>
      <c r="Q65" s="89"/>
      <c r="R65" s="90">
        <f>IF(P65="","",T65*M65*LOOKUP(RIGHT($D$2,3),定数!$A$6:$A$13,定数!$B$6:$B$13))</f>
        <v>-26425.433887646977</v>
      </c>
      <c r="S65" s="90"/>
      <c r="T65" s="91">
        <f t="shared" si="4"/>
        <v>-18.000000000000238</v>
      </c>
      <c r="U65" s="91"/>
      <c r="V65" t="str">
        <f t="shared" si="7"/>
        <v/>
      </c>
      <c r="W65">
        <f t="shared" si="2"/>
        <v>1</v>
      </c>
      <c r="X65" s="40">
        <f t="shared" si="5"/>
        <v>888803.66102941253</v>
      </c>
      <c r="Y65" s="41">
        <f t="shared" si="6"/>
        <v>8.9512061249955588E-3</v>
      </c>
    </row>
    <row r="66" spans="2:25" x14ac:dyDescent="0.2">
      <c r="B66" s="39">
        <v>58</v>
      </c>
      <c r="C66" s="88">
        <f t="shared" si="0"/>
        <v>854422.3623672406</v>
      </c>
      <c r="D66" s="88"/>
      <c r="E66" s="39"/>
      <c r="F66" s="8">
        <v>43651</v>
      </c>
      <c r="G66" s="39" t="s">
        <v>4</v>
      </c>
      <c r="H66" s="89">
        <v>1.3242</v>
      </c>
      <c r="I66" s="89"/>
      <c r="J66" s="39">
        <v>15</v>
      </c>
      <c r="K66" s="92">
        <f t="shared" si="3"/>
        <v>25632.670871017217</v>
      </c>
      <c r="L66" s="93"/>
      <c r="M66" s="6">
        <f>IF(J66="","",(K66/J66)/LOOKUP(RIGHT($D$2,3),定数!$A$6:$A$13,定数!$B$6:$B$13))</f>
        <v>14.240372706120676</v>
      </c>
      <c r="N66" s="39"/>
      <c r="O66" s="8">
        <v>43651</v>
      </c>
      <c r="P66" s="89">
        <v>1.3227</v>
      </c>
      <c r="Q66" s="89"/>
      <c r="R66" s="90">
        <f>IF(P66="","",T66*M66*LOOKUP(RIGHT($D$2,3),定数!$A$6:$A$13,定数!$B$6:$B$13))</f>
        <v>-25632.670871018185</v>
      </c>
      <c r="S66" s="90"/>
      <c r="T66" s="91">
        <f t="shared" si="4"/>
        <v>-15.000000000000568</v>
      </c>
      <c r="U66" s="91"/>
      <c r="V66" t="str">
        <f t="shared" si="7"/>
        <v/>
      </c>
      <c r="W66">
        <f t="shared" si="2"/>
        <v>2</v>
      </c>
      <c r="X66" s="40">
        <f t="shared" si="5"/>
        <v>888803.66102941253</v>
      </c>
      <c r="Y66" s="41">
        <f t="shared" si="6"/>
        <v>3.8682669941246139E-2</v>
      </c>
    </row>
    <row r="67" spans="2:25" x14ac:dyDescent="0.2">
      <c r="B67" s="39">
        <v>59</v>
      </c>
      <c r="C67" s="88">
        <f t="shared" si="0"/>
        <v>828789.6914962224</v>
      </c>
      <c r="D67" s="88"/>
      <c r="E67" s="39"/>
      <c r="F67" s="8">
        <v>43670</v>
      </c>
      <c r="G67" s="39" t="s">
        <v>4</v>
      </c>
      <c r="H67" s="89">
        <v>1.3141</v>
      </c>
      <c r="I67" s="89"/>
      <c r="J67" s="39">
        <v>14</v>
      </c>
      <c r="K67" s="92">
        <f t="shared" si="3"/>
        <v>24863.69074488667</v>
      </c>
      <c r="L67" s="93"/>
      <c r="M67" s="6">
        <f>IF(J67="","",(K67/J67)/LOOKUP(RIGHT($D$2,3),定数!$A$6:$A$13,定数!$B$6:$B$13))</f>
        <v>14.799815919575398</v>
      </c>
      <c r="N67" s="39"/>
      <c r="O67" s="8">
        <v>43671</v>
      </c>
      <c r="P67" s="89">
        <v>1.3158000000000001</v>
      </c>
      <c r="Q67" s="89"/>
      <c r="R67" s="90">
        <f>IF(P67="","",T67*M67*LOOKUP(RIGHT($D$2,3),定数!$A$6:$A$13,定数!$B$6:$B$13))</f>
        <v>30191.62447593443</v>
      </c>
      <c r="S67" s="90"/>
      <c r="T67" s="91">
        <f t="shared" si="4"/>
        <v>17.000000000000348</v>
      </c>
      <c r="U67" s="91"/>
      <c r="V67" t="str">
        <f t="shared" si="7"/>
        <v/>
      </c>
      <c r="W67">
        <f t="shared" si="2"/>
        <v>0</v>
      </c>
      <c r="X67" s="40">
        <f t="shared" si="5"/>
        <v>888803.66102941253</v>
      </c>
      <c r="Y67" s="41">
        <f t="shared" si="6"/>
        <v>6.7522189843009839E-2</v>
      </c>
    </row>
    <row r="68" spans="2:25" x14ac:dyDescent="0.2">
      <c r="B68" s="39">
        <v>60</v>
      </c>
      <c r="C68" s="88">
        <f t="shared" si="0"/>
        <v>858981.31597215682</v>
      </c>
      <c r="D68" s="88"/>
      <c r="E68" s="39"/>
      <c r="F68" s="8">
        <v>43678</v>
      </c>
      <c r="G68" s="39" t="s">
        <v>3</v>
      </c>
      <c r="H68" s="89">
        <v>1.3120000000000001</v>
      </c>
      <c r="I68" s="89"/>
      <c r="J68" s="39">
        <v>12</v>
      </c>
      <c r="K68" s="92">
        <f t="shared" si="3"/>
        <v>25769.439479164703</v>
      </c>
      <c r="L68" s="93"/>
      <c r="M68" s="6">
        <f>IF(J68="","",(K68/J68)/LOOKUP(RIGHT($D$2,3),定数!$A$6:$A$13,定数!$B$6:$B$13))</f>
        <v>17.895444082753265</v>
      </c>
      <c r="N68" s="39"/>
      <c r="O68" s="8">
        <v>43678</v>
      </c>
      <c r="P68" s="89">
        <v>1.3103</v>
      </c>
      <c r="Q68" s="89"/>
      <c r="R68" s="90">
        <f>IF(P68="","",T68*M68*LOOKUP(RIGHT($D$2,3),定数!$A$6:$A$13,定数!$B$6:$B$13))</f>
        <v>36506.705928817406</v>
      </c>
      <c r="S68" s="90"/>
      <c r="T68" s="91">
        <f t="shared" si="4"/>
        <v>17.000000000000348</v>
      </c>
      <c r="U68" s="91"/>
      <c r="V68" t="str">
        <f t="shared" si="7"/>
        <v/>
      </c>
      <c r="W68">
        <f t="shared" si="2"/>
        <v>0</v>
      </c>
      <c r="X68" s="40">
        <f t="shared" si="5"/>
        <v>888803.66102941253</v>
      </c>
      <c r="Y68" s="41">
        <f t="shared" si="6"/>
        <v>3.3553355330147361E-2</v>
      </c>
    </row>
    <row r="69" spans="2:25" x14ac:dyDescent="0.2">
      <c r="B69" s="39">
        <v>61</v>
      </c>
      <c r="C69" s="88">
        <f t="shared" si="0"/>
        <v>895488.02190097421</v>
      </c>
      <c r="D69" s="88"/>
      <c r="E69" s="39"/>
      <c r="F69" s="8">
        <v>43685</v>
      </c>
      <c r="G69" s="39" t="s">
        <v>3</v>
      </c>
      <c r="H69" s="89">
        <v>1.2877000000000001</v>
      </c>
      <c r="I69" s="89"/>
      <c r="J69" s="39">
        <v>21</v>
      </c>
      <c r="K69" s="92">
        <f t="shared" si="3"/>
        <v>26864.640657029224</v>
      </c>
      <c r="L69" s="93"/>
      <c r="M69" s="6">
        <f>IF(J69="","",(K69/J69)/LOOKUP(RIGHT($D$2,3),定数!$A$6:$A$13,定数!$B$6:$B$13))</f>
        <v>10.660571689297312</v>
      </c>
      <c r="N69" s="39"/>
      <c r="O69" s="8">
        <v>43686</v>
      </c>
      <c r="P69" s="94">
        <v>1.2850999999999999</v>
      </c>
      <c r="Q69" s="95"/>
      <c r="R69" s="90">
        <f>IF(P69="","",T69*M69*LOOKUP(RIGHT($D$2,3),定数!$A$6:$A$13,定数!$B$6:$B$13))</f>
        <v>33260.983670609632</v>
      </c>
      <c r="S69" s="90"/>
      <c r="T69" s="91">
        <f t="shared" si="4"/>
        <v>26.000000000001577</v>
      </c>
      <c r="U69" s="91"/>
      <c r="V69" t="str">
        <f t="shared" si="7"/>
        <v/>
      </c>
      <c r="W69">
        <f t="shared" si="2"/>
        <v>0</v>
      </c>
      <c r="X69" s="40">
        <f t="shared" si="5"/>
        <v>895488.02190097421</v>
      </c>
      <c r="Y69" s="41">
        <f t="shared" si="6"/>
        <v>0</v>
      </c>
    </row>
    <row r="70" spans="2:25" x14ac:dyDescent="0.2">
      <c r="B70" s="39">
        <v>62</v>
      </c>
      <c r="C70" s="88">
        <f t="shared" si="0"/>
        <v>928749.00557158387</v>
      </c>
      <c r="D70" s="88"/>
      <c r="E70" s="39"/>
      <c r="F70" s="8">
        <v>43701</v>
      </c>
      <c r="G70" s="39" t="s">
        <v>4</v>
      </c>
      <c r="H70" s="89">
        <v>1.2834000000000001</v>
      </c>
      <c r="I70" s="89"/>
      <c r="J70" s="39">
        <v>27</v>
      </c>
      <c r="K70" s="92">
        <f t="shared" si="3"/>
        <v>27862.470167147516</v>
      </c>
      <c r="L70" s="93"/>
      <c r="M70" s="6">
        <f>IF(J70="","",(K70/J70)/LOOKUP(RIGHT($D$2,3),定数!$A$6:$A$13,定数!$B$6:$B$13))</f>
        <v>8.5995278293665169</v>
      </c>
      <c r="N70" s="39"/>
      <c r="O70" s="8">
        <v>43701</v>
      </c>
      <c r="P70" s="94">
        <v>1.2871999999999999</v>
      </c>
      <c r="Q70" s="95"/>
      <c r="R70" s="90">
        <f>IF(P70="","",T70*M70*LOOKUP(RIGHT($D$2,3),定数!$A$6:$A$13,定数!$B$6:$B$13))</f>
        <v>39213.846901909288</v>
      </c>
      <c r="S70" s="90"/>
      <c r="T70" s="91">
        <f t="shared" si="4"/>
        <v>37.999999999998039</v>
      </c>
      <c r="U70" s="91"/>
      <c r="V70" t="str">
        <f t="shared" si="7"/>
        <v/>
      </c>
      <c r="W70">
        <f t="shared" si="2"/>
        <v>0</v>
      </c>
      <c r="X70" s="40">
        <f t="shared" si="5"/>
        <v>928749.00557158387</v>
      </c>
      <c r="Y70" s="41">
        <f t="shared" si="6"/>
        <v>0</v>
      </c>
    </row>
    <row r="71" spans="2:25" x14ac:dyDescent="0.2">
      <c r="B71" s="39">
        <v>63</v>
      </c>
      <c r="C71" s="88">
        <f t="shared" si="0"/>
        <v>967962.8524734932</v>
      </c>
      <c r="D71" s="88"/>
      <c r="E71" s="39"/>
      <c r="F71" s="8">
        <v>43707</v>
      </c>
      <c r="G71" s="39" t="s">
        <v>3</v>
      </c>
      <c r="H71" s="89">
        <v>1.2999000000000001</v>
      </c>
      <c r="I71" s="89"/>
      <c r="J71" s="39">
        <v>26</v>
      </c>
      <c r="K71" s="92">
        <f t="shared" si="3"/>
        <v>29038.885574204796</v>
      </c>
      <c r="L71" s="93"/>
      <c r="M71" s="6">
        <f>IF(J71="","",(K71/J71)/LOOKUP(RIGHT($D$2,3),定数!$A$6:$A$13,定数!$B$6:$B$13))</f>
        <v>9.3073351199374361</v>
      </c>
      <c r="N71" s="39"/>
      <c r="O71" s="8">
        <v>43708</v>
      </c>
      <c r="P71" s="94">
        <v>1.3025</v>
      </c>
      <c r="Q71" s="95"/>
      <c r="R71" s="90">
        <f>IF(P71="","",T71*M71*LOOKUP(RIGHT($D$2,3),定数!$A$6:$A$13,定数!$B$6:$B$13))</f>
        <v>-29038.885574204083</v>
      </c>
      <c r="S71" s="90"/>
      <c r="T71" s="91">
        <f t="shared" si="4"/>
        <v>-25.999999999999357</v>
      </c>
      <c r="U71" s="91"/>
      <c r="V71" t="str">
        <f t="shared" si="7"/>
        <v/>
      </c>
      <c r="W71">
        <f t="shared" si="2"/>
        <v>1</v>
      </c>
      <c r="X71" s="40">
        <f t="shared" si="5"/>
        <v>967962.8524734932</v>
      </c>
      <c r="Y71" s="41">
        <f t="shared" si="6"/>
        <v>0</v>
      </c>
    </row>
    <row r="72" spans="2:25" x14ac:dyDescent="0.2">
      <c r="B72" s="39">
        <v>64</v>
      </c>
      <c r="C72" s="88">
        <f t="shared" si="0"/>
        <v>938923.96689928917</v>
      </c>
      <c r="D72" s="88"/>
      <c r="E72" s="39"/>
      <c r="F72" s="8">
        <v>43733</v>
      </c>
      <c r="G72" s="39" t="s">
        <v>4</v>
      </c>
      <c r="H72" s="89">
        <v>1.3169</v>
      </c>
      <c r="I72" s="89"/>
      <c r="J72" s="39">
        <v>21</v>
      </c>
      <c r="K72" s="92">
        <f t="shared" si="3"/>
        <v>28167.719006978674</v>
      </c>
      <c r="L72" s="93"/>
      <c r="M72" s="6">
        <f>IF(J72="","",(K72/J72)/LOOKUP(RIGHT($D$2,3),定数!$A$6:$A$13,定数!$B$6:$B$13))</f>
        <v>11.177666272610585</v>
      </c>
      <c r="N72" s="39"/>
      <c r="O72" s="8">
        <v>43734</v>
      </c>
      <c r="P72" s="94">
        <v>1.3148</v>
      </c>
      <c r="Q72" s="95"/>
      <c r="R72" s="90">
        <f>IF(P72="","",T72*M72*LOOKUP(RIGHT($D$2,3),定数!$A$6:$A$13,定数!$B$6:$B$13))</f>
        <v>-28167.71900697855</v>
      </c>
      <c r="S72" s="90"/>
      <c r="T72" s="91">
        <f t="shared" si="4"/>
        <v>-20.999999999999908</v>
      </c>
      <c r="U72" s="91"/>
      <c r="V72" t="str">
        <f t="shared" si="7"/>
        <v/>
      </c>
      <c r="W72">
        <f t="shared" si="2"/>
        <v>2</v>
      </c>
      <c r="X72" s="40">
        <f t="shared" si="5"/>
        <v>967962.8524734932</v>
      </c>
      <c r="Y72" s="41">
        <f t="shared" si="6"/>
        <v>2.9999999999999249E-2</v>
      </c>
    </row>
    <row r="73" spans="2:25" x14ac:dyDescent="0.2">
      <c r="B73" s="39">
        <v>65</v>
      </c>
      <c r="C73" s="88">
        <f t="shared" si="0"/>
        <v>910756.24789231061</v>
      </c>
      <c r="D73" s="88"/>
      <c r="E73" s="39"/>
      <c r="F73" s="8">
        <v>43777</v>
      </c>
      <c r="G73" s="39" t="s">
        <v>3</v>
      </c>
      <c r="H73" s="89">
        <v>1.3093999999999999</v>
      </c>
      <c r="I73" s="89"/>
      <c r="J73" s="39">
        <v>32</v>
      </c>
      <c r="K73" s="92">
        <f t="shared" si="3"/>
        <v>27322.687436769316</v>
      </c>
      <c r="L73" s="93"/>
      <c r="M73" s="6">
        <f>IF(J73="","",(K73/J73)/LOOKUP(RIGHT($D$2,3),定数!$A$6:$A$13,定数!$B$6:$B$13))</f>
        <v>7.1152831866586759</v>
      </c>
      <c r="N73" s="39"/>
      <c r="O73" s="8">
        <v>43777</v>
      </c>
      <c r="P73" s="94">
        <v>1.3126</v>
      </c>
      <c r="Q73" s="95"/>
      <c r="R73" s="90">
        <f>IF(P73="","",T73*M73*LOOKUP(RIGHT($D$2,3),定数!$A$6:$A$13,定数!$B$6:$B$13))</f>
        <v>-27322.687436770095</v>
      </c>
      <c r="S73" s="90"/>
      <c r="T73" s="91">
        <f t="shared" si="4"/>
        <v>-32.000000000000917</v>
      </c>
      <c r="U73" s="91"/>
      <c r="V73" t="str">
        <f t="shared" si="7"/>
        <v/>
      </c>
      <c r="W73">
        <f t="shared" si="2"/>
        <v>3</v>
      </c>
      <c r="X73" s="40">
        <f t="shared" si="5"/>
        <v>967962.8524734932</v>
      </c>
      <c r="Y73" s="41">
        <f t="shared" si="6"/>
        <v>5.9099999999999153E-2</v>
      </c>
    </row>
    <row r="74" spans="2:25" x14ac:dyDescent="0.2">
      <c r="B74" s="39">
        <v>66</v>
      </c>
      <c r="C74" s="88">
        <f t="shared" ref="C74:C108" si="8">IF(R73="","",C73+R73)</f>
        <v>883433.56045554054</v>
      </c>
      <c r="D74" s="88"/>
      <c r="E74" s="39"/>
      <c r="F74" s="8">
        <v>43782</v>
      </c>
      <c r="G74" s="39" t="s">
        <v>4</v>
      </c>
      <c r="H74" s="89">
        <v>1.2898000000000001</v>
      </c>
      <c r="I74" s="89"/>
      <c r="J74" s="39">
        <v>38</v>
      </c>
      <c r="K74" s="92">
        <f t="shared" si="3"/>
        <v>26503.006813666216</v>
      </c>
      <c r="L74" s="93"/>
      <c r="M74" s="6">
        <f>IF(J74="","",(K74/J74)/LOOKUP(RIGHT($D$2,3),定数!$A$6:$A$13,定数!$B$6:$B$13))</f>
        <v>5.8120628977338198</v>
      </c>
      <c r="N74" s="39"/>
      <c r="O74" s="8">
        <v>43782</v>
      </c>
      <c r="P74" s="94">
        <v>1.2955000000000001</v>
      </c>
      <c r="Q74" s="95"/>
      <c r="R74" s="90">
        <f>IF(P74="","",T74*M74*LOOKUP(RIGHT($D$2,3),定数!$A$6:$A$13,定数!$B$6:$B$13))</f>
        <v>39754.510220499593</v>
      </c>
      <c r="S74" s="90"/>
      <c r="T74" s="91">
        <f t="shared" si="4"/>
        <v>57.000000000000384</v>
      </c>
      <c r="U74" s="91"/>
      <c r="V74" t="str">
        <f t="shared" si="7"/>
        <v/>
      </c>
      <c r="W74">
        <f t="shared" si="7"/>
        <v>0</v>
      </c>
      <c r="X74" s="40">
        <f t="shared" si="5"/>
        <v>967962.8524734932</v>
      </c>
      <c r="Y74" s="41">
        <f t="shared" si="6"/>
        <v>8.7326999999999932E-2</v>
      </c>
    </row>
    <row r="75" spans="2:25" x14ac:dyDescent="0.2">
      <c r="B75" s="39">
        <v>67</v>
      </c>
      <c r="C75" s="88">
        <f t="shared" si="8"/>
        <v>923188.07067604014</v>
      </c>
      <c r="D75" s="88"/>
      <c r="E75" s="39"/>
      <c r="F75" s="8">
        <v>43784</v>
      </c>
      <c r="G75" s="39" t="s">
        <v>3</v>
      </c>
      <c r="H75" s="89">
        <v>1.2727999999999999</v>
      </c>
      <c r="I75" s="89"/>
      <c r="J75" s="39">
        <v>64</v>
      </c>
      <c r="K75" s="92">
        <f t="shared" ref="K75:K108" si="9">IF(J75="","",C75*0.03)</f>
        <v>27695.642120281202</v>
      </c>
      <c r="L75" s="93"/>
      <c r="M75" s="6">
        <f>IF(J75="","",(K75/J75)/LOOKUP(RIGHT($D$2,3),定数!$A$6:$A$13,定数!$B$6:$B$13))</f>
        <v>3.6062034010782815</v>
      </c>
      <c r="N75" s="39"/>
      <c r="O75" s="8">
        <v>43784</v>
      </c>
      <c r="P75" s="94">
        <v>1.2791999999999999</v>
      </c>
      <c r="Q75" s="95"/>
      <c r="R75" s="90">
        <f>IF(P75="","",T75*M75*LOOKUP(RIGHT($D$2,3),定数!$A$6:$A$13,定数!$B$6:$B$13))</f>
        <v>-27695.642120281034</v>
      </c>
      <c r="S75" s="90"/>
      <c r="T75" s="91">
        <f t="shared" si="4"/>
        <v>-63.999999999999616</v>
      </c>
      <c r="U75" s="91"/>
      <c r="V75" t="str">
        <f t="shared" ref="V75:W90" si="10">IF(S75&lt;&gt;"",IF(S75&lt;0,1+V74,0),"")</f>
        <v/>
      </c>
      <c r="W75">
        <f t="shared" si="10"/>
        <v>1</v>
      </c>
      <c r="X75" s="40">
        <f t="shared" si="5"/>
        <v>967962.8524734932</v>
      </c>
      <c r="Y75" s="41">
        <f t="shared" si="6"/>
        <v>4.6256714999999615E-2</v>
      </c>
    </row>
    <row r="76" spans="2:25" x14ac:dyDescent="0.2">
      <c r="B76" s="39">
        <v>68</v>
      </c>
      <c r="C76" s="88">
        <f t="shared" si="8"/>
        <v>895492.42855575914</v>
      </c>
      <c r="D76" s="88"/>
      <c r="E76" s="39"/>
      <c r="F76" s="8">
        <v>43796</v>
      </c>
      <c r="G76" s="39" t="s">
        <v>3</v>
      </c>
      <c r="H76" s="89">
        <v>1.2728999999999999</v>
      </c>
      <c r="I76" s="89"/>
      <c r="J76" s="39">
        <v>28</v>
      </c>
      <c r="K76" s="92">
        <f t="shared" si="9"/>
        <v>26864.772856672775</v>
      </c>
      <c r="L76" s="93"/>
      <c r="M76" s="6">
        <f>IF(J76="","",(K76/J76)/LOOKUP(RIGHT($D$2,3),定数!$A$6:$A$13,定数!$B$6:$B$13))</f>
        <v>7.9954681121049918</v>
      </c>
      <c r="N76" s="39"/>
      <c r="O76" s="8">
        <v>43797</v>
      </c>
      <c r="P76" s="94">
        <v>1.2757000000000001</v>
      </c>
      <c r="Q76" s="95"/>
      <c r="R76" s="90">
        <f>IF(P76="","",T76*M76*LOOKUP(RIGHT($D$2,3),定数!$A$6:$A$13,定数!$B$6:$B$13))</f>
        <v>-26864.772856674073</v>
      </c>
      <c r="S76" s="90"/>
      <c r="T76" s="91">
        <f t="shared" ref="T76:T108" si="11">IF(P76="","",IF(G76="買",(P76-H76),(H76-P76))*IF(RIGHT($D$2,3)="JPY",100,10000))</f>
        <v>-28.000000000001357</v>
      </c>
      <c r="U76" s="91"/>
      <c r="V76" t="str">
        <f t="shared" si="10"/>
        <v/>
      </c>
      <c r="W76">
        <f t="shared" si="10"/>
        <v>2</v>
      </c>
      <c r="X76" s="40">
        <f t="shared" ref="X76:X108" si="12">IF(C76&lt;&gt;"",MAX(X75,C76),"")</f>
        <v>967962.8524734932</v>
      </c>
      <c r="Y76" s="41">
        <f t="shared" ref="Y76:Y108" si="13">IF(X76&lt;&gt;"",1-(C76/X76),"")</f>
        <v>7.4869013549999419E-2</v>
      </c>
    </row>
    <row r="77" spans="2:25" x14ac:dyDescent="0.2">
      <c r="B77" s="39">
        <v>69</v>
      </c>
      <c r="C77" s="88">
        <f t="shared" si="8"/>
        <v>868627.65569908509</v>
      </c>
      <c r="D77" s="88"/>
      <c r="E77" s="39"/>
      <c r="F77" s="8">
        <v>43809</v>
      </c>
      <c r="G77" s="39" t="s">
        <v>3</v>
      </c>
      <c r="H77" s="89">
        <v>1.2704</v>
      </c>
      <c r="I77" s="89"/>
      <c r="J77" s="39">
        <v>57</v>
      </c>
      <c r="K77" s="92">
        <f t="shared" si="9"/>
        <v>26058.829670972551</v>
      </c>
      <c r="L77" s="93"/>
      <c r="M77" s="6">
        <f>IF(J77="","",(K77/J77)/LOOKUP(RIGHT($D$2,3),定数!$A$6:$A$13,定数!$B$6:$B$13))</f>
        <v>3.8097704197328293</v>
      </c>
      <c r="N77" s="39"/>
      <c r="O77" s="8">
        <v>43809</v>
      </c>
      <c r="P77" s="94">
        <v>1.2622</v>
      </c>
      <c r="Q77" s="95"/>
      <c r="R77" s="90">
        <f>IF(P77="","",T77*M77*LOOKUP(RIGHT($D$2,3),定数!$A$6:$A$13,定数!$B$6:$B$13))</f>
        <v>37488.140930170972</v>
      </c>
      <c r="S77" s="90"/>
      <c r="T77" s="91">
        <f t="shared" si="11"/>
        <v>81.999999999999858</v>
      </c>
      <c r="U77" s="91"/>
      <c r="V77" t="str">
        <f t="shared" si="10"/>
        <v/>
      </c>
      <c r="W77">
        <f t="shared" si="10"/>
        <v>0</v>
      </c>
      <c r="X77" s="40">
        <f t="shared" si="12"/>
        <v>967962.8524734932</v>
      </c>
      <c r="Y77" s="41">
        <f t="shared" si="13"/>
        <v>0.10262294314350073</v>
      </c>
    </row>
    <row r="78" spans="2:25" x14ac:dyDescent="0.2">
      <c r="B78" s="39">
        <v>70</v>
      </c>
      <c r="C78" s="88">
        <f t="shared" si="8"/>
        <v>906115.7966292561</v>
      </c>
      <c r="D78" s="88"/>
      <c r="E78" s="39"/>
      <c r="F78" s="8">
        <v>43825</v>
      </c>
      <c r="G78" s="39" t="s">
        <v>3</v>
      </c>
      <c r="H78" s="89">
        <v>1.2666999999999999</v>
      </c>
      <c r="I78" s="89"/>
      <c r="J78" s="39">
        <v>32</v>
      </c>
      <c r="K78" s="92">
        <f t="shared" si="9"/>
        <v>27183.473898877681</v>
      </c>
      <c r="L78" s="93"/>
      <c r="M78" s="6">
        <f>IF(J78="","",(K78/J78)/LOOKUP(RIGHT($D$2,3),定数!$A$6:$A$13,定数!$B$6:$B$13))</f>
        <v>7.0790296611660626</v>
      </c>
      <c r="N78" s="39"/>
      <c r="O78" s="8">
        <v>43826</v>
      </c>
      <c r="P78" s="94">
        <v>1.2699</v>
      </c>
      <c r="Q78" s="95"/>
      <c r="R78" s="90">
        <f>IF(P78="","",T78*M78*LOOKUP(RIGHT($D$2,3),定数!$A$6:$A$13,定数!$B$6:$B$13))</f>
        <v>-27183.473898878459</v>
      </c>
      <c r="S78" s="90"/>
      <c r="T78" s="91">
        <f t="shared" si="11"/>
        <v>-32.000000000000917</v>
      </c>
      <c r="U78" s="91"/>
      <c r="V78" t="str">
        <f t="shared" si="10"/>
        <v/>
      </c>
      <c r="W78">
        <f t="shared" si="10"/>
        <v>1</v>
      </c>
      <c r="X78" s="40">
        <f t="shared" si="12"/>
        <v>967962.8524734932</v>
      </c>
      <c r="Y78" s="41">
        <f t="shared" si="13"/>
        <v>6.3894038584430879E-2</v>
      </c>
    </row>
    <row r="79" spans="2:25" x14ac:dyDescent="0.2">
      <c r="B79" s="39">
        <v>71</v>
      </c>
      <c r="C79" s="88">
        <f t="shared" si="8"/>
        <v>878932.32273037767</v>
      </c>
      <c r="D79" s="88"/>
      <c r="E79" s="39"/>
      <c r="F79" s="8">
        <v>43827</v>
      </c>
      <c r="G79" s="39" t="s">
        <v>4</v>
      </c>
      <c r="H79" s="89">
        <v>1.2689999999999999</v>
      </c>
      <c r="I79" s="89"/>
      <c r="J79" s="39">
        <v>28</v>
      </c>
      <c r="K79" s="92">
        <f t="shared" si="9"/>
        <v>26367.969681911331</v>
      </c>
      <c r="L79" s="93"/>
      <c r="M79" s="6">
        <f>IF(J79="","",(K79/J79)/LOOKUP(RIGHT($D$2,3),定数!$A$6:$A$13,定数!$B$6:$B$13))</f>
        <v>7.8476100243783717</v>
      </c>
      <c r="N79" s="39"/>
      <c r="O79" s="8">
        <v>43830</v>
      </c>
      <c r="P79" s="94">
        <v>1.2727999999999999</v>
      </c>
      <c r="Q79" s="95"/>
      <c r="R79" s="90">
        <f>IF(P79="","",T79*M79*LOOKUP(RIGHT($D$2,3),定数!$A$6:$A$13,定数!$B$6:$B$13))</f>
        <v>35785.101711165618</v>
      </c>
      <c r="S79" s="90"/>
      <c r="T79" s="91">
        <f t="shared" si="11"/>
        <v>38.000000000000256</v>
      </c>
      <c r="U79" s="91"/>
      <c r="V79" t="str">
        <f t="shared" si="10"/>
        <v/>
      </c>
      <c r="W79">
        <f t="shared" si="10"/>
        <v>0</v>
      </c>
      <c r="X79" s="40">
        <f t="shared" si="12"/>
        <v>967962.8524734932</v>
      </c>
      <c r="Y79" s="41">
        <f t="shared" si="13"/>
        <v>9.1977217426898683E-2</v>
      </c>
    </row>
    <row r="80" spans="2:25" x14ac:dyDescent="0.2">
      <c r="B80" s="39">
        <v>72</v>
      </c>
      <c r="C80" s="88">
        <f t="shared" si="8"/>
        <v>914717.42444154329</v>
      </c>
      <c r="D80" s="88"/>
      <c r="E80" s="39">
        <v>2019</v>
      </c>
      <c r="F80" s="8">
        <v>43482</v>
      </c>
      <c r="G80" s="39" t="s">
        <v>4</v>
      </c>
      <c r="H80" s="89">
        <v>1.292</v>
      </c>
      <c r="I80" s="89"/>
      <c r="J80" s="39">
        <v>39</v>
      </c>
      <c r="K80" s="92">
        <f t="shared" si="9"/>
        <v>27441.522733246296</v>
      </c>
      <c r="L80" s="93"/>
      <c r="M80" s="6">
        <f>IF(J80="","",(K80/J80)/LOOKUP(RIGHT($D$2,3),定数!$A$6:$A$13,定数!$B$6:$B$13))</f>
        <v>5.8635732335996362</v>
      </c>
      <c r="N80" s="39">
        <v>2019</v>
      </c>
      <c r="O80" s="8">
        <v>43482</v>
      </c>
      <c r="P80" s="94">
        <v>1.2976000000000001</v>
      </c>
      <c r="Q80" s="95"/>
      <c r="R80" s="90">
        <f>IF(P80="","",T80*M80*LOOKUP(RIGHT($D$2,3),定数!$A$6:$A$13,定数!$B$6:$B$13))</f>
        <v>39403.212129789907</v>
      </c>
      <c r="S80" s="90"/>
      <c r="T80" s="91">
        <f t="shared" si="11"/>
        <v>56.000000000000497</v>
      </c>
      <c r="U80" s="91"/>
      <c r="V80" t="str">
        <f t="shared" si="10"/>
        <v/>
      </c>
      <c r="W80">
        <f t="shared" si="10"/>
        <v>0</v>
      </c>
      <c r="X80" s="40">
        <f t="shared" si="12"/>
        <v>967962.8524734932</v>
      </c>
      <c r="Y80" s="41">
        <f t="shared" si="13"/>
        <v>5.5007718422136476E-2</v>
      </c>
    </row>
    <row r="81" spans="2:25" x14ac:dyDescent="0.2">
      <c r="B81" s="39">
        <v>73</v>
      </c>
      <c r="C81" s="88">
        <f t="shared" si="8"/>
        <v>954120.63657133316</v>
      </c>
      <c r="D81" s="88"/>
      <c r="E81" s="39"/>
      <c r="F81" s="8">
        <v>43507</v>
      </c>
      <c r="G81" s="39" t="s">
        <v>3</v>
      </c>
      <c r="H81" s="89">
        <v>1.2903</v>
      </c>
      <c r="I81" s="89"/>
      <c r="J81" s="39">
        <v>35</v>
      </c>
      <c r="K81" s="92">
        <f t="shared" si="9"/>
        <v>28623.619097139996</v>
      </c>
      <c r="L81" s="93"/>
      <c r="M81" s="6">
        <f>IF(J81="","",(K81/J81)/LOOKUP(RIGHT($D$2,3),定数!$A$6:$A$13,定数!$B$6:$B$13))</f>
        <v>6.8151474040809514</v>
      </c>
      <c r="N81" s="39"/>
      <c r="O81" s="8">
        <v>43507</v>
      </c>
      <c r="P81" s="94">
        <v>1.2853000000000001</v>
      </c>
      <c r="Q81" s="95"/>
      <c r="R81" s="90">
        <f>IF(P81="","",T81*M81*LOOKUP(RIGHT($D$2,3),定数!$A$6:$A$13,定数!$B$6:$B$13))</f>
        <v>40890.884424484837</v>
      </c>
      <c r="S81" s="90"/>
      <c r="T81" s="91">
        <f t="shared" si="11"/>
        <v>49.999999999998934</v>
      </c>
      <c r="U81" s="91"/>
      <c r="V81" t="str">
        <f t="shared" si="10"/>
        <v/>
      </c>
      <c r="W81">
        <f t="shared" si="10"/>
        <v>0</v>
      </c>
      <c r="X81" s="40">
        <f t="shared" si="12"/>
        <v>967962.8524734932</v>
      </c>
      <c r="Y81" s="41">
        <f t="shared" si="13"/>
        <v>1.4300358600320418E-2</v>
      </c>
    </row>
    <row r="82" spans="2:25" x14ac:dyDescent="0.2">
      <c r="B82" s="39">
        <v>74</v>
      </c>
      <c r="C82" s="88">
        <f t="shared" si="8"/>
        <v>995011.52099581796</v>
      </c>
      <c r="D82" s="88"/>
      <c r="E82" s="39"/>
      <c r="F82" s="8">
        <v>43511</v>
      </c>
      <c r="G82" s="39" t="s">
        <v>4</v>
      </c>
      <c r="H82" s="89">
        <v>1.2816000000000001</v>
      </c>
      <c r="I82" s="89"/>
      <c r="J82" s="39">
        <v>29</v>
      </c>
      <c r="K82" s="92">
        <f t="shared" si="9"/>
        <v>29850.345629874537</v>
      </c>
      <c r="L82" s="93"/>
      <c r="M82" s="6">
        <f>IF(J82="","",(K82/J82)/LOOKUP(RIGHT($D$2,3),定数!$A$6:$A$13,定数!$B$6:$B$13))</f>
        <v>8.5776855258260163</v>
      </c>
      <c r="N82" s="39"/>
      <c r="O82" s="8">
        <v>43511</v>
      </c>
      <c r="P82" s="94">
        <v>1.2858000000000001</v>
      </c>
      <c r="Q82" s="95"/>
      <c r="R82" s="90">
        <f>IF(P82="","",T82*M82*LOOKUP(RIGHT($D$2,3),定数!$A$6:$A$13,定数!$B$6:$B$13))</f>
        <v>43231.535050162936</v>
      </c>
      <c r="S82" s="90"/>
      <c r="T82" s="91">
        <f t="shared" si="11"/>
        <v>41.999999999999815</v>
      </c>
      <c r="U82" s="91"/>
      <c r="V82" t="str">
        <f t="shared" si="10"/>
        <v/>
      </c>
      <c r="W82">
        <f t="shared" si="10"/>
        <v>0</v>
      </c>
      <c r="X82" s="40">
        <f t="shared" si="12"/>
        <v>995011.52099581796</v>
      </c>
      <c r="Y82" s="41">
        <f t="shared" si="13"/>
        <v>0</v>
      </c>
    </row>
    <row r="83" spans="2:25" x14ac:dyDescent="0.2">
      <c r="B83" s="39">
        <v>75</v>
      </c>
      <c r="C83" s="88">
        <f t="shared" si="8"/>
        <v>1038243.0560459809</v>
      </c>
      <c r="D83" s="88"/>
      <c r="E83" s="39"/>
      <c r="F83" s="8">
        <v>43514</v>
      </c>
      <c r="G83" s="39" t="s">
        <v>4</v>
      </c>
      <c r="H83" s="89">
        <v>1.2932999999999999</v>
      </c>
      <c r="I83" s="89"/>
      <c r="J83" s="39">
        <v>20</v>
      </c>
      <c r="K83" s="92">
        <f t="shared" si="9"/>
        <v>31147.291681379425</v>
      </c>
      <c r="L83" s="93"/>
      <c r="M83" s="6">
        <f>IF(J83="","",(K83/J83)/LOOKUP(RIGHT($D$2,3),定数!$A$6:$A$13,定数!$B$6:$B$13))</f>
        <v>12.97803820057476</v>
      </c>
      <c r="N83" s="39"/>
      <c r="O83" s="8">
        <v>43515</v>
      </c>
      <c r="P83" s="94">
        <v>1.2912999999999999</v>
      </c>
      <c r="Q83" s="95"/>
      <c r="R83" s="90">
        <f>IF(P83="","",T83*M83*LOOKUP(RIGHT($D$2,3),定数!$A$6:$A$13,定数!$B$6:$B$13))</f>
        <v>-31147.291681379455</v>
      </c>
      <c r="S83" s="90"/>
      <c r="T83" s="91">
        <f t="shared" si="11"/>
        <v>-20.000000000000018</v>
      </c>
      <c r="U83" s="91"/>
      <c r="V83" t="str">
        <f t="shared" si="10"/>
        <v/>
      </c>
      <c r="W83">
        <f t="shared" si="10"/>
        <v>1</v>
      </c>
      <c r="X83" s="40">
        <f t="shared" si="12"/>
        <v>1038243.0560459809</v>
      </c>
      <c r="Y83" s="41">
        <f t="shared" si="13"/>
        <v>0</v>
      </c>
    </row>
    <row r="84" spans="2:25" x14ac:dyDescent="0.2">
      <c r="B84" s="39">
        <v>76</v>
      </c>
      <c r="C84" s="88">
        <f t="shared" si="8"/>
        <v>1007095.7643646015</v>
      </c>
      <c r="D84" s="88"/>
      <c r="E84" s="39"/>
      <c r="F84" s="8">
        <v>43521</v>
      </c>
      <c r="G84" s="39" t="s">
        <v>4</v>
      </c>
      <c r="H84" s="89">
        <v>1.3089</v>
      </c>
      <c r="I84" s="89"/>
      <c r="J84" s="39">
        <v>16</v>
      </c>
      <c r="K84" s="92">
        <f t="shared" si="9"/>
        <v>30212.872930938043</v>
      </c>
      <c r="L84" s="93"/>
      <c r="M84" s="6">
        <f>IF(J84="","",(K84/J84)/LOOKUP(RIGHT($D$2,3),定数!$A$6:$A$13,定数!$B$6:$B$13))</f>
        <v>15.735871318196898</v>
      </c>
      <c r="N84" s="39"/>
      <c r="O84" s="8">
        <v>43521</v>
      </c>
      <c r="P84" s="94">
        <v>1.3108</v>
      </c>
      <c r="Q84" s="95"/>
      <c r="R84" s="90">
        <f>IF(P84="","",T84*M84*LOOKUP(RIGHT($D$2,3),定数!$A$6:$A$13,定数!$B$6:$B$13))</f>
        <v>35877.786605489164</v>
      </c>
      <c r="S84" s="90"/>
      <c r="T84" s="91">
        <f t="shared" si="11"/>
        <v>19.000000000000128</v>
      </c>
      <c r="U84" s="91"/>
      <c r="V84" t="str">
        <f t="shared" si="10"/>
        <v/>
      </c>
      <c r="W84">
        <f t="shared" si="10"/>
        <v>0</v>
      </c>
      <c r="X84" s="40">
        <f t="shared" si="12"/>
        <v>1038243.0560459809</v>
      </c>
      <c r="Y84" s="41">
        <f t="shared" si="13"/>
        <v>3.0000000000000027E-2</v>
      </c>
    </row>
    <row r="85" spans="2:25" x14ac:dyDescent="0.2">
      <c r="B85" s="39">
        <v>77</v>
      </c>
      <c r="C85" s="88">
        <f t="shared" si="8"/>
        <v>1042973.5509700907</v>
      </c>
      <c r="D85" s="88"/>
      <c r="E85" s="39"/>
      <c r="F85" s="8">
        <v>43522</v>
      </c>
      <c r="G85" s="39" t="s">
        <v>4</v>
      </c>
      <c r="H85" s="89">
        <v>1.3187</v>
      </c>
      <c r="I85" s="89"/>
      <c r="J85" s="39">
        <v>22</v>
      </c>
      <c r="K85" s="92">
        <f t="shared" si="9"/>
        <v>31289.206529102717</v>
      </c>
      <c r="L85" s="93"/>
      <c r="M85" s="6">
        <f>IF(J85="","",(K85/J85)/LOOKUP(RIGHT($D$2,3),定数!$A$6:$A$13,定数!$B$6:$B$13))</f>
        <v>11.851972170114665</v>
      </c>
      <c r="N85" s="39"/>
      <c r="O85" s="8">
        <v>43522</v>
      </c>
      <c r="P85" s="94">
        <v>1.3218000000000001</v>
      </c>
      <c r="Q85" s="95"/>
      <c r="R85" s="90">
        <f>IF(P85="","",T85*M85*LOOKUP(RIGHT($D$2,3),定数!$A$6:$A$13,定数!$B$6:$B$13))</f>
        <v>44089.336472828014</v>
      </c>
      <c r="S85" s="90"/>
      <c r="T85" s="91">
        <f t="shared" si="11"/>
        <v>31.000000000001027</v>
      </c>
      <c r="U85" s="91"/>
      <c r="V85" t="str">
        <f t="shared" si="10"/>
        <v/>
      </c>
      <c r="W85">
        <f t="shared" si="10"/>
        <v>0</v>
      </c>
      <c r="X85" s="40">
        <f t="shared" si="12"/>
        <v>1042973.5509700907</v>
      </c>
      <c r="Y85" s="41">
        <f t="shared" si="13"/>
        <v>0</v>
      </c>
    </row>
    <row r="86" spans="2:25" x14ac:dyDescent="0.2">
      <c r="B86" s="39">
        <v>78</v>
      </c>
      <c r="C86" s="88">
        <f t="shared" si="8"/>
        <v>1087062.8874429187</v>
      </c>
      <c r="D86" s="88"/>
      <c r="E86" s="39"/>
      <c r="F86" s="8">
        <v>43543</v>
      </c>
      <c r="G86" s="39" t="s">
        <v>4</v>
      </c>
      <c r="H86" s="89">
        <v>1.3277000000000001</v>
      </c>
      <c r="I86" s="89"/>
      <c r="J86" s="39">
        <v>22</v>
      </c>
      <c r="K86" s="92">
        <f t="shared" si="9"/>
        <v>32611.886623287559</v>
      </c>
      <c r="L86" s="93"/>
      <c r="M86" s="6">
        <f>IF(J86="","",(K86/J86)/LOOKUP(RIGHT($D$2,3),定数!$A$6:$A$13,定数!$B$6:$B$13))</f>
        <v>12.352987357305894</v>
      </c>
      <c r="N86" s="39"/>
      <c r="O86" s="8">
        <v>43543</v>
      </c>
      <c r="P86" s="94">
        <v>1.3307</v>
      </c>
      <c r="Q86" s="95"/>
      <c r="R86" s="90">
        <f>IF(P86="","",T86*M86*LOOKUP(RIGHT($D$2,3),定数!$A$6:$A$13,定数!$B$6:$B$13))</f>
        <v>44470.754486299607</v>
      </c>
      <c r="S86" s="90"/>
      <c r="T86" s="91">
        <f t="shared" si="11"/>
        <v>29.999999999998916</v>
      </c>
      <c r="U86" s="91"/>
      <c r="V86" t="str">
        <f t="shared" si="10"/>
        <v/>
      </c>
      <c r="W86">
        <f t="shared" si="10"/>
        <v>0</v>
      </c>
      <c r="X86" s="40">
        <f t="shared" si="12"/>
        <v>1087062.8874429187</v>
      </c>
      <c r="Y86" s="41">
        <f t="shared" si="13"/>
        <v>0</v>
      </c>
    </row>
    <row r="87" spans="2:25" x14ac:dyDescent="0.2">
      <c r="B87" s="39">
        <v>79</v>
      </c>
      <c r="C87" s="88">
        <f t="shared" si="8"/>
        <v>1131533.6419292183</v>
      </c>
      <c r="D87" s="88"/>
      <c r="E87" s="39"/>
      <c r="F87" s="8">
        <v>43544</v>
      </c>
      <c r="G87" s="39" t="s">
        <v>3</v>
      </c>
      <c r="H87" s="89">
        <v>1.3170999999999999</v>
      </c>
      <c r="I87" s="89"/>
      <c r="J87" s="39">
        <v>44</v>
      </c>
      <c r="K87" s="92">
        <f t="shared" si="9"/>
        <v>33946.009257876547</v>
      </c>
      <c r="L87" s="93"/>
      <c r="M87" s="6">
        <f>IF(J87="","",(K87/J87)/LOOKUP(RIGHT($D$2,3),定数!$A$6:$A$13,定数!$B$6:$B$13))</f>
        <v>6.4291684200523767</v>
      </c>
      <c r="N87" s="39"/>
      <c r="O87" s="8">
        <v>43544</v>
      </c>
      <c r="P87" s="94">
        <v>1.3214999999999999</v>
      </c>
      <c r="Q87" s="95"/>
      <c r="R87" s="90">
        <f>IF(P87="","",T87*M87*LOOKUP(RIGHT($D$2,3),定数!$A$6:$A$13,定数!$B$6:$B$13))</f>
        <v>-33946.009257876241</v>
      </c>
      <c r="S87" s="90"/>
      <c r="T87" s="91">
        <f t="shared" si="11"/>
        <v>-43.999999999999595</v>
      </c>
      <c r="U87" s="91"/>
      <c r="V87" t="str">
        <f t="shared" si="10"/>
        <v/>
      </c>
      <c r="W87">
        <f t="shared" si="10"/>
        <v>1</v>
      </c>
      <c r="X87" s="40">
        <f t="shared" si="12"/>
        <v>1131533.6419292183</v>
      </c>
      <c r="Y87" s="41">
        <f t="shared" si="13"/>
        <v>0</v>
      </c>
    </row>
    <row r="88" spans="2:25" x14ac:dyDescent="0.2">
      <c r="B88" s="39">
        <v>80</v>
      </c>
      <c r="C88" s="88">
        <f t="shared" si="8"/>
        <v>1097587.632671342</v>
      </c>
      <c r="D88" s="88"/>
      <c r="E88" s="39"/>
      <c r="F88" s="8">
        <v>43552</v>
      </c>
      <c r="G88" s="39" t="s">
        <v>3</v>
      </c>
      <c r="H88" s="89">
        <v>1.3108</v>
      </c>
      <c r="I88" s="89"/>
      <c r="J88" s="39">
        <v>58</v>
      </c>
      <c r="K88" s="92">
        <f t="shared" si="9"/>
        <v>32927.62898014026</v>
      </c>
      <c r="L88" s="93"/>
      <c r="M88" s="6">
        <f>IF(J88="","",(K88/J88)/LOOKUP(RIGHT($D$2,3),定数!$A$6:$A$13,定数!$B$6:$B$13))</f>
        <v>4.7309811753075088</v>
      </c>
      <c r="N88" s="39"/>
      <c r="O88" s="8">
        <v>43553</v>
      </c>
      <c r="P88" s="94">
        <v>1.3025</v>
      </c>
      <c r="Q88" s="95"/>
      <c r="R88" s="90">
        <f>IF(P88="","",T88*M88*LOOKUP(RIGHT($D$2,3),定数!$A$6:$A$13,定数!$B$6:$B$13))</f>
        <v>47120.572506062643</v>
      </c>
      <c r="S88" s="90"/>
      <c r="T88" s="91">
        <f t="shared" si="11"/>
        <v>82.999999999999744</v>
      </c>
      <c r="U88" s="91"/>
      <c r="V88" t="str">
        <f t="shared" si="10"/>
        <v/>
      </c>
      <c r="W88">
        <f t="shared" si="10"/>
        <v>0</v>
      </c>
      <c r="X88" s="40">
        <f t="shared" si="12"/>
        <v>1131533.6419292183</v>
      </c>
      <c r="Y88" s="41">
        <f t="shared" si="13"/>
        <v>2.9999999999999805E-2</v>
      </c>
    </row>
    <row r="89" spans="2:25" x14ac:dyDescent="0.2">
      <c r="B89" s="39">
        <v>81</v>
      </c>
      <c r="C89" s="88">
        <f t="shared" si="8"/>
        <v>1144708.2051774047</v>
      </c>
      <c r="D89" s="88"/>
      <c r="E89" s="39"/>
      <c r="F89" s="8">
        <v>43558</v>
      </c>
      <c r="G89" s="39" t="s">
        <v>4</v>
      </c>
      <c r="H89" s="89">
        <v>1.3144</v>
      </c>
      <c r="I89" s="89"/>
      <c r="J89" s="39">
        <v>11</v>
      </c>
      <c r="K89" s="92">
        <f t="shared" si="9"/>
        <v>34341.246155322136</v>
      </c>
      <c r="L89" s="93"/>
      <c r="M89" s="6">
        <f>IF(J89="","",(K89/J89)/LOOKUP(RIGHT($D$2,3),定数!$A$6:$A$13,定数!$B$6:$B$13))</f>
        <v>26.016095572213739</v>
      </c>
      <c r="N89" s="39"/>
      <c r="O89" s="8">
        <v>43558</v>
      </c>
      <c r="P89" s="94">
        <v>1.3159000000000001</v>
      </c>
      <c r="Q89" s="95"/>
      <c r="R89" s="90">
        <f>IF(P89="","",T89*M89*LOOKUP(RIGHT($D$2,3),定数!$A$6:$A$13,定数!$B$6:$B$13))</f>
        <v>46828.972029986508</v>
      </c>
      <c r="S89" s="90"/>
      <c r="T89" s="91">
        <f t="shared" si="11"/>
        <v>15.000000000000568</v>
      </c>
      <c r="U89" s="91"/>
      <c r="V89" t="str">
        <f t="shared" si="10"/>
        <v/>
      </c>
      <c r="W89">
        <f t="shared" si="10"/>
        <v>0</v>
      </c>
      <c r="X89" s="40">
        <f t="shared" si="12"/>
        <v>1144708.2051774047</v>
      </c>
      <c r="Y89" s="41">
        <f t="shared" si="13"/>
        <v>0</v>
      </c>
    </row>
    <row r="90" spans="2:25" x14ac:dyDescent="0.2">
      <c r="B90" s="39">
        <v>82</v>
      </c>
      <c r="C90" s="88">
        <f t="shared" si="8"/>
        <v>1191537.1772073912</v>
      </c>
      <c r="D90" s="88"/>
      <c r="E90" s="39"/>
      <c r="F90" s="8">
        <v>43558</v>
      </c>
      <c r="G90" s="39" t="s">
        <v>4</v>
      </c>
      <c r="H90" s="89">
        <v>1.3173999999999999</v>
      </c>
      <c r="I90" s="89"/>
      <c r="J90" s="39">
        <v>22</v>
      </c>
      <c r="K90" s="92">
        <f t="shared" si="9"/>
        <v>35746.115316221738</v>
      </c>
      <c r="L90" s="93"/>
      <c r="M90" s="6">
        <f>IF(J90="","",(K90/J90)/LOOKUP(RIGHT($D$2,3),定数!$A$6:$A$13,定数!$B$6:$B$13))</f>
        <v>13.540195195538537</v>
      </c>
      <c r="N90" s="39"/>
      <c r="O90" s="8">
        <v>43558</v>
      </c>
      <c r="P90" s="94">
        <v>1.3151999999999999</v>
      </c>
      <c r="Q90" s="95"/>
      <c r="R90" s="90">
        <f>IF(P90="","",T90*M90*LOOKUP(RIGHT($D$2,3),定数!$A$6:$A$13,定数!$B$6:$B$13))</f>
        <v>-35746.11531622141</v>
      </c>
      <c r="S90" s="90"/>
      <c r="T90" s="91">
        <f t="shared" si="11"/>
        <v>-21.999999999999797</v>
      </c>
      <c r="U90" s="91"/>
      <c r="V90" t="str">
        <f t="shared" si="10"/>
        <v/>
      </c>
      <c r="W90">
        <f t="shared" si="10"/>
        <v>1</v>
      </c>
      <c r="X90" s="40">
        <f t="shared" si="12"/>
        <v>1191537.1772073912</v>
      </c>
      <c r="Y90" s="41">
        <f t="shared" si="13"/>
        <v>0</v>
      </c>
    </row>
    <row r="91" spans="2:25" x14ac:dyDescent="0.2">
      <c r="B91" s="39">
        <v>83</v>
      </c>
      <c r="C91" s="88">
        <f t="shared" si="8"/>
        <v>1155791.0618911698</v>
      </c>
      <c r="D91" s="88"/>
      <c r="E91" s="39"/>
      <c r="F91" s="8">
        <v>43563</v>
      </c>
      <c r="G91" s="39" t="s">
        <v>4</v>
      </c>
      <c r="H91" s="89">
        <v>1.3064</v>
      </c>
      <c r="I91" s="89"/>
      <c r="J91" s="39">
        <v>21</v>
      </c>
      <c r="K91" s="92">
        <f t="shared" si="9"/>
        <v>34673.731856735089</v>
      </c>
      <c r="L91" s="93"/>
      <c r="M91" s="6">
        <f>IF(J91="","",(K91/J91)/LOOKUP(RIGHT($D$2,3),定数!$A$6:$A$13,定数!$B$6:$B$13))</f>
        <v>13.759417403466305</v>
      </c>
      <c r="N91" s="39"/>
      <c r="O91" s="8">
        <v>43563</v>
      </c>
      <c r="P91" s="94">
        <v>1.3043</v>
      </c>
      <c r="Q91" s="95"/>
      <c r="R91" s="90">
        <f>IF(P91="","",T91*M91*LOOKUP(RIGHT($D$2,3),定数!$A$6:$A$13,定数!$B$6:$B$13))</f>
        <v>-34673.731856734936</v>
      </c>
      <c r="S91" s="90"/>
      <c r="T91" s="91">
        <f t="shared" si="11"/>
        <v>-20.999999999999908</v>
      </c>
      <c r="U91" s="91"/>
      <c r="V91" t="str">
        <f t="shared" ref="V91:W106" si="14">IF(S91&lt;&gt;"",IF(S91&lt;0,1+V90,0),"")</f>
        <v/>
      </c>
      <c r="W91">
        <f t="shared" si="14"/>
        <v>2</v>
      </c>
      <c r="X91" s="40">
        <f t="shared" si="12"/>
        <v>1191537.1772073912</v>
      </c>
      <c r="Y91" s="41">
        <f t="shared" si="13"/>
        <v>2.9999999999999805E-2</v>
      </c>
    </row>
    <row r="92" spans="2:25" x14ac:dyDescent="0.2">
      <c r="B92" s="39">
        <v>84</v>
      </c>
      <c r="C92" s="88">
        <f t="shared" si="8"/>
        <v>1121117.3300344348</v>
      </c>
      <c r="D92" s="88"/>
      <c r="E92" s="39"/>
      <c r="F92" s="8">
        <v>43565</v>
      </c>
      <c r="G92" s="39" t="s">
        <v>4</v>
      </c>
      <c r="H92" s="89">
        <v>1.3081</v>
      </c>
      <c r="I92" s="89"/>
      <c r="J92" s="39">
        <v>28</v>
      </c>
      <c r="K92" s="92">
        <f t="shared" si="9"/>
        <v>33633.51990103304</v>
      </c>
      <c r="L92" s="93"/>
      <c r="M92" s="6">
        <f>IF(J92="","",(K92/J92)/LOOKUP(RIGHT($D$2,3),定数!$A$6:$A$13,定数!$B$6:$B$13))</f>
        <v>10.009976161021738</v>
      </c>
      <c r="N92" s="39"/>
      <c r="O92" s="8">
        <v>43565</v>
      </c>
      <c r="P92" s="94">
        <v>1.3052999999999999</v>
      </c>
      <c r="Q92" s="95"/>
      <c r="R92" s="90">
        <f>IF(P92="","",T92*M92*LOOKUP(RIGHT($D$2,3),定数!$A$6:$A$13,定数!$B$6:$B$13))</f>
        <v>-33633.51990103467</v>
      </c>
      <c r="S92" s="90"/>
      <c r="T92" s="91">
        <f t="shared" si="11"/>
        <v>-28.000000000001357</v>
      </c>
      <c r="U92" s="91"/>
      <c r="V92" t="str">
        <f t="shared" si="14"/>
        <v/>
      </c>
      <c r="W92">
        <f t="shared" si="14"/>
        <v>3</v>
      </c>
      <c r="X92" s="40">
        <f t="shared" si="12"/>
        <v>1191537.1772073912</v>
      </c>
      <c r="Y92" s="41">
        <f t="shared" si="13"/>
        <v>5.9099999999999708E-2</v>
      </c>
    </row>
    <row r="93" spans="2:25" x14ac:dyDescent="0.2">
      <c r="B93" s="39">
        <v>85</v>
      </c>
      <c r="C93" s="88">
        <f t="shared" si="8"/>
        <v>1087483.8101334001</v>
      </c>
      <c r="D93" s="88"/>
      <c r="E93" s="39"/>
      <c r="F93" s="8">
        <v>43566</v>
      </c>
      <c r="G93" s="39" t="s">
        <v>4</v>
      </c>
      <c r="H93" s="89">
        <v>1.3102</v>
      </c>
      <c r="I93" s="89"/>
      <c r="J93" s="39">
        <v>16</v>
      </c>
      <c r="K93" s="92">
        <f t="shared" si="9"/>
        <v>32624.514304002005</v>
      </c>
      <c r="L93" s="93"/>
      <c r="M93" s="6">
        <f>IF(J93="","",(K93/J93)/LOOKUP(RIGHT($D$2,3),定数!$A$6:$A$13,定数!$B$6:$B$13))</f>
        <v>16.991934533334376</v>
      </c>
      <c r="N93" s="39"/>
      <c r="O93" s="8">
        <v>43566</v>
      </c>
      <c r="P93" s="94">
        <v>1.3086</v>
      </c>
      <c r="Q93" s="95"/>
      <c r="R93" s="90">
        <f>IF(P93="","",T93*M93*LOOKUP(RIGHT($D$2,3),定数!$A$6:$A$13,定数!$B$6:$B$13))</f>
        <v>-32624.514304002936</v>
      </c>
      <c r="S93" s="90"/>
      <c r="T93" s="91">
        <f t="shared" si="11"/>
        <v>-16.000000000000458</v>
      </c>
      <c r="U93" s="91"/>
      <c r="V93" t="str">
        <f t="shared" si="14"/>
        <v/>
      </c>
      <c r="W93">
        <f t="shared" si="14"/>
        <v>4</v>
      </c>
      <c r="X93" s="40">
        <f t="shared" si="12"/>
        <v>1191537.1772073912</v>
      </c>
      <c r="Y93" s="41">
        <f t="shared" si="13"/>
        <v>8.7327000000001043E-2</v>
      </c>
    </row>
    <row r="94" spans="2:25" x14ac:dyDescent="0.2">
      <c r="B94" s="39">
        <v>86</v>
      </c>
      <c r="C94" s="88">
        <f t="shared" si="8"/>
        <v>1054859.2958293972</v>
      </c>
      <c r="D94" s="88"/>
      <c r="E94" s="39"/>
      <c r="F94" s="8">
        <v>43566</v>
      </c>
      <c r="G94" s="39" t="s">
        <v>3</v>
      </c>
      <c r="H94" s="89">
        <v>1.306</v>
      </c>
      <c r="I94" s="89"/>
      <c r="J94" s="39">
        <v>25</v>
      </c>
      <c r="K94" s="92">
        <f t="shared" si="9"/>
        <v>31645.778874881915</v>
      </c>
      <c r="L94" s="93"/>
      <c r="M94" s="6">
        <f>IF(J94="","",(K94/J94)/LOOKUP(RIGHT($D$2,3),定数!$A$6:$A$13,定数!$B$6:$B$13))</f>
        <v>10.548592958293971</v>
      </c>
      <c r="N94" s="39"/>
      <c r="O94" s="8">
        <v>43567</v>
      </c>
      <c r="P94" s="94">
        <v>1.3085</v>
      </c>
      <c r="Q94" s="95"/>
      <c r="R94" s="90">
        <f>IF(P94="","",T94*M94*LOOKUP(RIGHT($D$2,3),定数!$A$6:$A$13,定数!$B$6:$B$13))</f>
        <v>-31645.778874881238</v>
      </c>
      <c r="S94" s="90"/>
      <c r="T94" s="91">
        <f t="shared" si="11"/>
        <v>-24.999999999999467</v>
      </c>
      <c r="U94" s="91"/>
      <c r="V94" t="str">
        <f t="shared" si="14"/>
        <v/>
      </c>
      <c r="W94">
        <f t="shared" si="14"/>
        <v>5</v>
      </c>
      <c r="X94" s="40">
        <f t="shared" si="12"/>
        <v>1191537.1772073912</v>
      </c>
      <c r="Y94" s="41">
        <f t="shared" si="13"/>
        <v>0.11470719000000185</v>
      </c>
    </row>
    <row r="95" spans="2:25" x14ac:dyDescent="0.2">
      <c r="B95" s="39">
        <v>87</v>
      </c>
      <c r="C95" s="88">
        <f t="shared" si="8"/>
        <v>1023213.5169545159</v>
      </c>
      <c r="D95" s="88"/>
      <c r="E95" s="39"/>
      <c r="F95" s="8">
        <v>43567</v>
      </c>
      <c r="G95" s="51" t="s">
        <v>3</v>
      </c>
      <c r="H95" s="89">
        <v>1.3056000000000001</v>
      </c>
      <c r="I95" s="89"/>
      <c r="J95" s="39">
        <v>13</v>
      </c>
      <c r="K95" s="92">
        <f t="shared" si="9"/>
        <v>30696.405508635478</v>
      </c>
      <c r="L95" s="93"/>
      <c r="M95" s="6">
        <f>IF(J95="","",(K95/J95)/LOOKUP(RIGHT($D$2,3),定数!$A$6:$A$13,定数!$B$6:$B$13))</f>
        <v>19.677183018356075</v>
      </c>
      <c r="N95" s="39"/>
      <c r="O95" s="8">
        <v>43567</v>
      </c>
      <c r="P95" s="94">
        <v>1.3069</v>
      </c>
      <c r="Q95" s="95"/>
      <c r="R95" s="90">
        <f>IF(P95="","",T95*M95*LOOKUP(RIGHT($D$2,3),定数!$A$6:$A$13,定数!$B$6:$B$13))</f>
        <v>-30696.405508632095</v>
      </c>
      <c r="S95" s="90"/>
      <c r="T95" s="91">
        <f t="shared" si="11"/>
        <v>-12.999999999998568</v>
      </c>
      <c r="U95" s="91"/>
      <c r="V95" t="str">
        <f t="shared" si="14"/>
        <v/>
      </c>
      <c r="W95">
        <f t="shared" si="14"/>
        <v>6</v>
      </c>
      <c r="X95" s="40">
        <f t="shared" si="12"/>
        <v>1191537.1772073912</v>
      </c>
      <c r="Y95" s="41">
        <f t="shared" si="13"/>
        <v>0.14126597430000121</v>
      </c>
    </row>
    <row r="96" spans="2:25" x14ac:dyDescent="0.2">
      <c r="B96" s="39">
        <v>88</v>
      </c>
      <c r="C96" s="88">
        <f t="shared" si="8"/>
        <v>992517.11144588387</v>
      </c>
      <c r="D96" s="88"/>
      <c r="E96" s="39"/>
      <c r="F96" s="8">
        <v>43572</v>
      </c>
      <c r="G96" s="39" t="s">
        <v>3</v>
      </c>
      <c r="H96" s="89">
        <v>1.3042</v>
      </c>
      <c r="I96" s="89"/>
      <c r="J96" s="39">
        <v>14</v>
      </c>
      <c r="K96" s="92">
        <f t="shared" si="9"/>
        <v>29775.513343376515</v>
      </c>
      <c r="L96" s="93"/>
      <c r="M96" s="6">
        <f>IF(J96="","",(K96/J96)/LOOKUP(RIGHT($D$2,3),定数!$A$6:$A$13,定数!$B$6:$B$13))</f>
        <v>17.723519847247925</v>
      </c>
      <c r="N96" s="39"/>
      <c r="O96" s="8">
        <v>43572</v>
      </c>
      <c r="P96" s="94">
        <v>1.3056000000000001</v>
      </c>
      <c r="Q96" s="95"/>
      <c r="R96" s="90">
        <f>IF(P96="","",T96*M96*LOOKUP(RIGHT($D$2,3),定数!$A$6:$A$13,定数!$B$6:$B$13))</f>
        <v>-29775.513343377956</v>
      </c>
      <c r="S96" s="90"/>
      <c r="T96" s="91">
        <f t="shared" si="11"/>
        <v>-14.000000000000679</v>
      </c>
      <c r="U96" s="91"/>
      <c r="V96" t="str">
        <f t="shared" si="14"/>
        <v/>
      </c>
      <c r="W96">
        <f t="shared" si="14"/>
        <v>7</v>
      </c>
      <c r="X96" s="40">
        <f t="shared" si="12"/>
        <v>1191537.1772073912</v>
      </c>
      <c r="Y96" s="41">
        <f t="shared" si="13"/>
        <v>0.1670279950709983</v>
      </c>
    </row>
    <row r="97" spans="2:25" x14ac:dyDescent="0.2">
      <c r="B97" s="39">
        <v>89</v>
      </c>
      <c r="C97" s="88">
        <f t="shared" si="8"/>
        <v>962741.5981025059</v>
      </c>
      <c r="D97" s="88"/>
      <c r="E97" s="39"/>
      <c r="F97" s="8">
        <v>43577</v>
      </c>
      <c r="G97" s="39" t="s">
        <v>3</v>
      </c>
      <c r="H97" s="89">
        <v>1.2988</v>
      </c>
      <c r="I97" s="89"/>
      <c r="J97" s="39">
        <v>6</v>
      </c>
      <c r="K97" s="92">
        <f t="shared" si="9"/>
        <v>28882.247943075177</v>
      </c>
      <c r="L97" s="93"/>
      <c r="M97" s="6">
        <f>IF(J97="","",(K97/J97)/LOOKUP(RIGHT($D$2,3),定数!$A$6:$A$13,定数!$B$6:$B$13))</f>
        <v>40.114233254271078</v>
      </c>
      <c r="N97" s="39"/>
      <c r="O97" s="8">
        <v>43577</v>
      </c>
      <c r="P97" s="94">
        <v>1.2994000000000001</v>
      </c>
      <c r="Q97" s="95"/>
      <c r="R97" s="90">
        <f>IF(P97="","",T97*M97*LOOKUP(RIGHT($D$2,3),定数!$A$6:$A$13,定数!$B$6:$B$13))</f>
        <v>-28882.247943082686</v>
      </c>
      <c r="S97" s="90"/>
      <c r="T97" s="91">
        <f t="shared" si="11"/>
        <v>-6.0000000000015596</v>
      </c>
      <c r="U97" s="91"/>
      <c r="V97" t="str">
        <f t="shared" si="14"/>
        <v/>
      </c>
      <c r="W97">
        <f t="shared" si="14"/>
        <v>8</v>
      </c>
      <c r="X97" s="40">
        <f t="shared" si="12"/>
        <v>1191537.1772073912</v>
      </c>
      <c r="Y97" s="41">
        <f t="shared" si="13"/>
        <v>0.19201715521886953</v>
      </c>
    </row>
    <row r="98" spans="2:25" x14ac:dyDescent="0.2">
      <c r="B98" s="39">
        <v>90</v>
      </c>
      <c r="C98" s="88">
        <f t="shared" si="8"/>
        <v>933859.35015942319</v>
      </c>
      <c r="D98" s="88"/>
      <c r="E98" s="39"/>
      <c r="F98" s="8">
        <v>43579</v>
      </c>
      <c r="G98" s="39" t="s">
        <v>4</v>
      </c>
      <c r="H98" s="89">
        <v>1.2955000000000001</v>
      </c>
      <c r="I98" s="89"/>
      <c r="J98" s="39">
        <v>25</v>
      </c>
      <c r="K98" s="92">
        <f t="shared" si="9"/>
        <v>28015.780504782695</v>
      </c>
      <c r="L98" s="93"/>
      <c r="M98" s="6">
        <f>IF(J98="","",(K98/J98)/LOOKUP(RIGHT($D$2,3),定数!$A$6:$A$13,定数!$B$6:$B$13))</f>
        <v>9.3385935015942323</v>
      </c>
      <c r="N98" s="39"/>
      <c r="O98" s="8">
        <v>43579</v>
      </c>
      <c r="P98" s="94">
        <v>1.2929999999999999</v>
      </c>
      <c r="Q98" s="95"/>
      <c r="R98" s="90">
        <f>IF(P98="","",T98*M98*LOOKUP(RIGHT($D$2,3),定数!$A$6:$A$13,定数!$B$6:$B$13))</f>
        <v>-28015.780504784587</v>
      </c>
      <c r="S98" s="90"/>
      <c r="T98" s="91">
        <f t="shared" si="11"/>
        <v>-25.000000000001688</v>
      </c>
      <c r="U98" s="91"/>
      <c r="V98" t="str">
        <f t="shared" si="14"/>
        <v/>
      </c>
      <c r="W98">
        <f t="shared" si="14"/>
        <v>9</v>
      </c>
      <c r="X98" s="40">
        <f t="shared" si="12"/>
        <v>1191537.1772073912</v>
      </c>
      <c r="Y98" s="41">
        <f t="shared" si="13"/>
        <v>0.21625664056230975</v>
      </c>
    </row>
    <row r="99" spans="2:25" x14ac:dyDescent="0.2">
      <c r="B99" s="39">
        <v>91</v>
      </c>
      <c r="C99" s="88">
        <f t="shared" si="8"/>
        <v>905843.56965463865</v>
      </c>
      <c r="D99" s="88"/>
      <c r="E99" s="39"/>
      <c r="F99" s="8">
        <v>43581</v>
      </c>
      <c r="G99" s="39" t="s">
        <v>4</v>
      </c>
      <c r="H99" s="89">
        <v>1.2928999999999999</v>
      </c>
      <c r="I99" s="89"/>
      <c r="J99" s="39">
        <v>24</v>
      </c>
      <c r="K99" s="92">
        <f t="shared" si="9"/>
        <v>27175.307089639158</v>
      </c>
      <c r="L99" s="93"/>
      <c r="M99" s="6">
        <f>IF(J99="","",(K99/J99)/LOOKUP(RIGHT($D$2,3),定数!$A$6:$A$13,定数!$B$6:$B$13))</f>
        <v>9.4358705172358199</v>
      </c>
      <c r="N99" s="39"/>
      <c r="O99" s="8">
        <v>43581</v>
      </c>
      <c r="P99" s="94">
        <v>1.2905</v>
      </c>
      <c r="Q99" s="95"/>
      <c r="R99" s="90">
        <f>IF(P99="","",T99*M99*LOOKUP(RIGHT($D$2,3),定数!$A$6:$A$13,定数!$B$6:$B$13))</f>
        <v>-27175.307089638685</v>
      </c>
      <c r="S99" s="90"/>
      <c r="T99" s="91">
        <f t="shared" si="11"/>
        <v>-23.999999999999577</v>
      </c>
      <c r="U99" s="91"/>
      <c r="V99" t="str">
        <f t="shared" si="14"/>
        <v/>
      </c>
      <c r="W99">
        <f t="shared" si="14"/>
        <v>10</v>
      </c>
      <c r="X99" s="40">
        <f t="shared" si="12"/>
        <v>1191537.1772073912</v>
      </c>
      <c r="Y99" s="41">
        <f t="shared" si="13"/>
        <v>0.23976894134544202</v>
      </c>
    </row>
    <row r="100" spans="2:25" x14ac:dyDescent="0.2">
      <c r="B100" s="39">
        <v>92</v>
      </c>
      <c r="C100" s="88">
        <f t="shared" si="8"/>
        <v>878668.26256499998</v>
      </c>
      <c r="D100" s="88"/>
      <c r="E100" s="39"/>
      <c r="F100" s="8">
        <v>43585</v>
      </c>
      <c r="G100" s="52" t="s">
        <v>4</v>
      </c>
      <c r="H100" s="89">
        <v>1.294</v>
      </c>
      <c r="I100" s="89"/>
      <c r="J100" s="39">
        <v>15</v>
      </c>
      <c r="K100" s="92">
        <f t="shared" si="9"/>
        <v>26360.047876949997</v>
      </c>
      <c r="L100" s="93"/>
      <c r="M100" s="6">
        <f>IF(J100="","",(K100/J100)/LOOKUP(RIGHT($D$2,3),定数!$A$6:$A$13,定数!$B$6:$B$13))</f>
        <v>14.644471042749997</v>
      </c>
      <c r="N100" s="39"/>
      <c r="O100" s="8">
        <v>43585</v>
      </c>
      <c r="P100" s="89">
        <v>1.2963</v>
      </c>
      <c r="Q100" s="89"/>
      <c r="R100" s="90">
        <f>IF(P100="","",T100*M100*LOOKUP(RIGHT($D$2,3),定数!$A$6:$A$13,定数!$B$6:$B$13))</f>
        <v>40418.740077989438</v>
      </c>
      <c r="S100" s="90"/>
      <c r="T100" s="91">
        <f t="shared" si="11"/>
        <v>22.999999999999687</v>
      </c>
      <c r="U100" s="91"/>
      <c r="V100" t="str">
        <f t="shared" si="14"/>
        <v/>
      </c>
      <c r="W100">
        <f t="shared" si="14"/>
        <v>0</v>
      </c>
      <c r="X100" s="40">
        <f t="shared" si="12"/>
        <v>1191537.1772073912</v>
      </c>
      <c r="Y100" s="41">
        <f t="shared" si="13"/>
        <v>0.26257587310507835</v>
      </c>
    </row>
    <row r="101" spans="2:25" x14ac:dyDescent="0.2">
      <c r="B101" s="39">
        <v>93</v>
      </c>
      <c r="C101" s="88">
        <f t="shared" si="8"/>
        <v>919087.00264298939</v>
      </c>
      <c r="D101" s="88"/>
      <c r="E101" s="39"/>
      <c r="F101" s="8">
        <v>43609</v>
      </c>
      <c r="G101" s="52" t="s">
        <v>4</v>
      </c>
      <c r="H101" s="89">
        <v>1.2710999999999999</v>
      </c>
      <c r="I101" s="89"/>
      <c r="J101" s="39">
        <v>54</v>
      </c>
      <c r="K101" s="92">
        <f t="shared" si="9"/>
        <v>27572.61007928968</v>
      </c>
      <c r="L101" s="93"/>
      <c r="M101" s="6">
        <f>IF(J101="","",(K101/J101)/LOOKUP(RIGHT($D$2,3),定数!$A$6:$A$13,定数!$B$6:$B$13))</f>
        <v>4.2550324196434692</v>
      </c>
      <c r="N101" s="39"/>
      <c r="O101" s="8">
        <v>43609</v>
      </c>
      <c r="P101" s="89">
        <v>1.2657</v>
      </c>
      <c r="Q101" s="89"/>
      <c r="R101" s="90">
        <f>IF(P101="","",T101*M101*LOOKUP(RIGHT($D$2,3),定数!$A$6:$A$13,定数!$B$6:$B$13))</f>
        <v>-27572.610079288912</v>
      </c>
      <c r="S101" s="90"/>
      <c r="T101" s="91">
        <f t="shared" si="11"/>
        <v>-53.999999999998494</v>
      </c>
      <c r="U101" s="91"/>
      <c r="V101" t="str">
        <f t="shared" si="14"/>
        <v/>
      </c>
      <c r="W101">
        <f t="shared" si="14"/>
        <v>1</v>
      </c>
      <c r="X101" s="40">
        <f t="shared" si="12"/>
        <v>1191537.1772073912</v>
      </c>
      <c r="Y101" s="41">
        <f t="shared" si="13"/>
        <v>0.22865436326791244</v>
      </c>
    </row>
    <row r="102" spans="2:25" x14ac:dyDescent="0.2">
      <c r="B102" s="39">
        <v>94</v>
      </c>
      <c r="C102" s="88">
        <f t="shared" si="8"/>
        <v>891514.39256370044</v>
      </c>
      <c r="D102" s="88"/>
      <c r="E102" s="39"/>
      <c r="F102" s="8">
        <v>43614</v>
      </c>
      <c r="G102" s="52" t="s">
        <v>3</v>
      </c>
      <c r="H102" s="89">
        <v>1.2636000000000001</v>
      </c>
      <c r="I102" s="89"/>
      <c r="J102" s="39">
        <v>19</v>
      </c>
      <c r="K102" s="92">
        <f t="shared" si="9"/>
        <v>26745.431776911013</v>
      </c>
      <c r="L102" s="93"/>
      <c r="M102" s="6">
        <f>IF(J102="","",(K102/J102)/LOOKUP(RIGHT($D$2,3),定数!$A$6:$A$13,定数!$B$6:$B$13))</f>
        <v>11.730452533732899</v>
      </c>
      <c r="N102" s="39"/>
      <c r="O102" s="8">
        <v>43614</v>
      </c>
      <c r="P102" s="89">
        <v>1.2655000000000001</v>
      </c>
      <c r="Q102" s="89"/>
      <c r="R102" s="90">
        <f>IF(P102="","",T102*M102*LOOKUP(RIGHT($D$2,3),定数!$A$6:$A$13,定数!$B$6:$B$13))</f>
        <v>-26745.431776911191</v>
      </c>
      <c r="S102" s="90"/>
      <c r="T102" s="91">
        <f t="shared" si="11"/>
        <v>-19.000000000000128</v>
      </c>
      <c r="U102" s="91"/>
      <c r="V102" t="str">
        <f t="shared" si="14"/>
        <v/>
      </c>
      <c r="W102">
        <f t="shared" si="14"/>
        <v>2</v>
      </c>
      <c r="X102" s="40">
        <f t="shared" si="12"/>
        <v>1191537.1772073912</v>
      </c>
      <c r="Y102" s="41">
        <f t="shared" si="13"/>
        <v>0.25179473236987449</v>
      </c>
    </row>
    <row r="103" spans="2:25" x14ac:dyDescent="0.2">
      <c r="B103" s="39">
        <v>95</v>
      </c>
      <c r="C103" s="88">
        <f t="shared" si="8"/>
        <v>864768.96078678931</v>
      </c>
      <c r="D103" s="88"/>
      <c r="E103" s="39"/>
      <c r="F103" s="8">
        <v>43620</v>
      </c>
      <c r="G103" s="52" t="s">
        <v>4</v>
      </c>
      <c r="H103" s="89">
        <v>1.2685</v>
      </c>
      <c r="I103" s="89"/>
      <c r="J103" s="39">
        <v>23</v>
      </c>
      <c r="K103" s="92">
        <f t="shared" si="9"/>
        <v>25943.068823603677</v>
      </c>
      <c r="L103" s="93"/>
      <c r="M103" s="6">
        <f>IF(J103="","",(K103/J103)/LOOKUP(RIGHT($D$2,3),定数!$A$6:$A$13,定数!$B$6:$B$13))</f>
        <v>9.39966261724771</v>
      </c>
      <c r="N103" s="39"/>
      <c r="O103" s="8">
        <v>43621</v>
      </c>
      <c r="P103" s="89">
        <v>1.2717000000000001</v>
      </c>
      <c r="Q103" s="89"/>
      <c r="R103" s="90">
        <f>IF(P103="","",T103*M103*LOOKUP(RIGHT($D$2,3),定数!$A$6:$A$13,定数!$B$6:$B$13))</f>
        <v>36094.704450232246</v>
      </c>
      <c r="S103" s="90"/>
      <c r="T103" s="91">
        <f t="shared" si="11"/>
        <v>32.000000000000917</v>
      </c>
      <c r="U103" s="91"/>
      <c r="V103" t="str">
        <f t="shared" si="14"/>
        <v/>
      </c>
      <c r="W103">
        <f t="shared" si="14"/>
        <v>0</v>
      </c>
      <c r="X103" s="40">
        <f t="shared" si="12"/>
        <v>1191537.1772073912</v>
      </c>
      <c r="Y103" s="41">
        <f t="shared" si="13"/>
        <v>0.27424089039877841</v>
      </c>
    </row>
    <row r="104" spans="2:25" x14ac:dyDescent="0.2">
      <c r="B104" s="39">
        <v>96</v>
      </c>
      <c r="C104" s="88">
        <f t="shared" si="8"/>
        <v>900863.66523702152</v>
      </c>
      <c r="D104" s="88"/>
      <c r="E104" s="39"/>
      <c r="F104" s="8"/>
      <c r="G104" s="39"/>
      <c r="H104" s="89"/>
      <c r="I104" s="89"/>
      <c r="J104" s="39"/>
      <c r="K104" s="92" t="str">
        <f t="shared" si="9"/>
        <v/>
      </c>
      <c r="L104" s="93"/>
      <c r="M104" s="6" t="str">
        <f>IF(J104="","",(K104/J104)/LOOKUP(RIGHT($D$2,3),定数!$A$6:$A$13,定数!$B$6:$B$13))</f>
        <v/>
      </c>
      <c r="N104" s="39"/>
      <c r="O104" s="8"/>
      <c r="P104" s="89"/>
      <c r="Q104" s="89"/>
      <c r="R104" s="90" t="str">
        <f>IF(P104="","",T104*M104*LOOKUP(RIGHT($D$2,3),定数!$A$6:$A$13,定数!$B$6:$B$13))</f>
        <v/>
      </c>
      <c r="S104" s="90"/>
      <c r="T104" s="91" t="str">
        <f t="shared" si="11"/>
        <v/>
      </c>
      <c r="U104" s="91"/>
      <c r="V104" t="str">
        <f t="shared" si="14"/>
        <v/>
      </c>
      <c r="W104" t="str">
        <f t="shared" si="14"/>
        <v/>
      </c>
      <c r="X104" s="40">
        <f t="shared" si="12"/>
        <v>1191537.1772073912</v>
      </c>
      <c r="Y104" s="41">
        <f t="shared" si="13"/>
        <v>0.24394833625890044</v>
      </c>
    </row>
    <row r="105" spans="2:25" x14ac:dyDescent="0.2">
      <c r="B105" s="39">
        <v>97</v>
      </c>
      <c r="C105" s="88" t="str">
        <f t="shared" si="8"/>
        <v/>
      </c>
      <c r="D105" s="88"/>
      <c r="E105" s="39"/>
      <c r="F105" s="8"/>
      <c r="G105" s="39"/>
      <c r="H105" s="89"/>
      <c r="I105" s="89"/>
      <c r="J105" s="39"/>
      <c r="K105" s="92" t="str">
        <f t="shared" si="9"/>
        <v/>
      </c>
      <c r="L105" s="93"/>
      <c r="M105" s="6" t="str">
        <f>IF(J105="","",(K105/J105)/LOOKUP(RIGHT($D$2,3),定数!$A$6:$A$13,定数!$B$6:$B$13))</f>
        <v/>
      </c>
      <c r="N105" s="39"/>
      <c r="O105" s="8"/>
      <c r="P105" s="89"/>
      <c r="Q105" s="89"/>
      <c r="R105" s="90" t="str">
        <f>IF(P105="","",T105*M105*LOOKUP(RIGHT($D$2,3),定数!$A$6:$A$13,定数!$B$6:$B$13))</f>
        <v/>
      </c>
      <c r="S105" s="90"/>
      <c r="T105" s="91" t="str">
        <f t="shared" si="11"/>
        <v/>
      </c>
      <c r="U105" s="91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88" t="str">
        <f t="shared" si="8"/>
        <v/>
      </c>
      <c r="D106" s="88"/>
      <c r="E106" s="39"/>
      <c r="F106" s="8"/>
      <c r="G106" s="39"/>
      <c r="H106" s="89"/>
      <c r="I106" s="89"/>
      <c r="J106" s="39"/>
      <c r="K106" s="92" t="str">
        <f t="shared" si="9"/>
        <v/>
      </c>
      <c r="L106" s="93"/>
      <c r="M106" s="6" t="str">
        <f>IF(J106="","",(K106/J106)/LOOKUP(RIGHT($D$2,3),定数!$A$6:$A$13,定数!$B$6:$B$13))</f>
        <v/>
      </c>
      <c r="N106" s="39"/>
      <c r="O106" s="8"/>
      <c r="P106" s="89"/>
      <c r="Q106" s="89"/>
      <c r="R106" s="90" t="str">
        <f>IF(P106="","",T106*M106*LOOKUP(RIGHT($D$2,3),定数!$A$6:$A$13,定数!$B$6:$B$13))</f>
        <v/>
      </c>
      <c r="S106" s="90"/>
      <c r="T106" s="91" t="str">
        <f t="shared" si="11"/>
        <v/>
      </c>
      <c r="U106" s="91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88" t="str">
        <f t="shared" si="8"/>
        <v/>
      </c>
      <c r="D107" s="88"/>
      <c r="E107" s="39"/>
      <c r="F107" s="8"/>
      <c r="G107" s="39"/>
      <c r="H107" s="89"/>
      <c r="I107" s="89"/>
      <c r="J107" s="39"/>
      <c r="K107" s="92" t="str">
        <f t="shared" si="9"/>
        <v/>
      </c>
      <c r="L107" s="93"/>
      <c r="M107" s="6" t="str">
        <f>IF(J107="","",(K107/J107)/LOOKUP(RIGHT($D$2,3),定数!$A$6:$A$13,定数!$B$6:$B$13))</f>
        <v/>
      </c>
      <c r="N107" s="39"/>
      <c r="O107" s="8"/>
      <c r="P107" s="89"/>
      <c r="Q107" s="89"/>
      <c r="R107" s="90" t="str">
        <f>IF(P107="","",T107*M107*LOOKUP(RIGHT($D$2,3),定数!$A$6:$A$13,定数!$B$6:$B$13))</f>
        <v/>
      </c>
      <c r="S107" s="90"/>
      <c r="T107" s="91" t="str">
        <f t="shared" si="11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88" t="str">
        <f t="shared" si="8"/>
        <v/>
      </c>
      <c r="D108" s="88"/>
      <c r="E108" s="39"/>
      <c r="F108" s="8"/>
      <c r="G108" s="39"/>
      <c r="H108" s="89"/>
      <c r="I108" s="89"/>
      <c r="J108" s="39"/>
      <c r="K108" s="92" t="str">
        <f t="shared" si="9"/>
        <v/>
      </c>
      <c r="L108" s="93"/>
      <c r="M108" s="6" t="str">
        <f>IF(J108="","",(K108/J108)/LOOKUP(RIGHT($D$2,3),定数!$A$6:$A$13,定数!$B$6:$B$13))</f>
        <v/>
      </c>
      <c r="N108" s="39"/>
      <c r="O108" s="8"/>
      <c r="P108" s="89"/>
      <c r="Q108" s="89"/>
      <c r="R108" s="90" t="str">
        <f>IF(P108="","",T108*M108*LOOKUP(RIGHT($D$2,3),定数!$A$6:$A$13,定数!$B$6:$B$13))</f>
        <v/>
      </c>
      <c r="S108" s="90"/>
      <c r="T108" s="91" t="str">
        <f t="shared" si="11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3"/>
  <conditionalFormatting sqref="G46">
    <cfRule type="cellIs" dxfId="27" priority="7" stopIfTrue="1" operator="equal">
      <formula>"買"</formula>
    </cfRule>
    <cfRule type="cellIs" dxfId="26" priority="8" stopIfTrue="1" operator="equal">
      <formula>"売"</formula>
    </cfRule>
  </conditionalFormatting>
  <conditionalFormatting sqref="G9:G11 G14:G45 G47:G99 G104:G108">
    <cfRule type="cellIs" dxfId="25" priority="9" stopIfTrue="1" operator="equal">
      <formula>"買"</formula>
    </cfRule>
    <cfRule type="cellIs" dxfId="24" priority="10" stopIfTrue="1" operator="equal">
      <formula>"売"</formula>
    </cfRule>
  </conditionalFormatting>
  <conditionalFormatting sqref="G12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13">
    <cfRule type="cellIs" dxfId="21" priority="3" stopIfTrue="1" operator="equal">
      <formula>"買"</formula>
    </cfRule>
    <cfRule type="cellIs" dxfId="20" priority="4" stopIfTrue="1" operator="equal">
      <formula>"売"</formula>
    </cfRule>
  </conditionalFormatting>
  <conditionalFormatting sqref="G100:G103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activeCell="G100" sqref="G100:G103"/>
      <selection pane="bottomLeft" activeCell="P104" sqref="P104:Q104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2" hidden="1" customWidth="1"/>
    <col min="23" max="23" width="0" hidden="1" customWidth="1"/>
  </cols>
  <sheetData>
    <row r="2" spans="2:25" x14ac:dyDescent="0.2">
      <c r="B2" s="53" t="s">
        <v>5</v>
      </c>
      <c r="C2" s="53"/>
      <c r="D2" s="55" t="s">
        <v>66</v>
      </c>
      <c r="E2" s="55"/>
      <c r="F2" s="53" t="s">
        <v>6</v>
      </c>
      <c r="G2" s="53"/>
      <c r="H2" s="57" t="s">
        <v>65</v>
      </c>
      <c r="I2" s="57"/>
      <c r="J2" s="53" t="s">
        <v>7</v>
      </c>
      <c r="K2" s="53"/>
      <c r="L2" s="54">
        <v>500000</v>
      </c>
      <c r="M2" s="55"/>
      <c r="N2" s="53" t="s">
        <v>8</v>
      </c>
      <c r="O2" s="53"/>
      <c r="P2" s="56">
        <f>SUM(L2,D4)</f>
        <v>810710.0768137048</v>
      </c>
      <c r="Q2" s="57"/>
      <c r="R2" s="1"/>
      <c r="S2" s="1"/>
      <c r="T2" s="1"/>
    </row>
    <row r="3" spans="2:25" ht="100.5" customHeight="1" x14ac:dyDescent="0.2">
      <c r="B3" s="53" t="s">
        <v>9</v>
      </c>
      <c r="C3" s="53"/>
      <c r="D3" s="58" t="s">
        <v>68</v>
      </c>
      <c r="E3" s="58"/>
      <c r="F3" s="58"/>
      <c r="G3" s="58"/>
      <c r="H3" s="58"/>
      <c r="I3" s="58"/>
      <c r="J3" s="53" t="s">
        <v>10</v>
      </c>
      <c r="K3" s="53"/>
      <c r="L3" s="59" t="s">
        <v>63</v>
      </c>
      <c r="M3" s="60"/>
      <c r="N3" s="60"/>
      <c r="O3" s="60"/>
      <c r="P3" s="60"/>
      <c r="Q3" s="60"/>
      <c r="R3" s="1"/>
      <c r="S3" s="1"/>
    </row>
    <row r="4" spans="2:25" x14ac:dyDescent="0.2">
      <c r="B4" s="53" t="s">
        <v>11</v>
      </c>
      <c r="C4" s="53"/>
      <c r="D4" s="61">
        <f>SUM($R$9:$S$993)</f>
        <v>310710.0768137048</v>
      </c>
      <c r="E4" s="61"/>
      <c r="F4" s="53" t="s">
        <v>12</v>
      </c>
      <c r="G4" s="53"/>
      <c r="H4" s="62">
        <f>SUM($T$9:$U$108)</f>
        <v>519.99999999997613</v>
      </c>
      <c r="I4" s="57"/>
      <c r="J4" s="63" t="s">
        <v>60</v>
      </c>
      <c r="K4" s="63"/>
      <c r="L4" s="56">
        <f>MAX($C$9:$D$990)-C9</f>
        <v>584472.91296206298</v>
      </c>
      <c r="M4" s="56"/>
      <c r="N4" s="63" t="s">
        <v>59</v>
      </c>
      <c r="O4" s="63"/>
      <c r="P4" s="64">
        <f>MAX(Y:Y)</f>
        <v>0.29214030712492145</v>
      </c>
      <c r="Q4" s="64"/>
      <c r="R4" s="1"/>
      <c r="S4" s="1"/>
      <c r="T4" s="1"/>
    </row>
    <row r="5" spans="2:25" x14ac:dyDescent="0.2">
      <c r="B5" s="35" t="s">
        <v>15</v>
      </c>
      <c r="C5" s="2">
        <f>COUNTIF($R$9:$R$990,"&gt;0")</f>
        <v>40</v>
      </c>
      <c r="D5" s="36" t="s">
        <v>16</v>
      </c>
      <c r="E5" s="15">
        <f>COUNTIF($R$9:$R$990,"&lt;0")</f>
        <v>55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0.42105263157894735</v>
      </c>
      <c r="J5" s="65" t="s">
        <v>19</v>
      </c>
      <c r="K5" s="53"/>
      <c r="L5" s="66">
        <f>MAX(V9:V993)</f>
        <v>2</v>
      </c>
      <c r="M5" s="67"/>
      <c r="N5" s="17" t="s">
        <v>20</v>
      </c>
      <c r="O5" s="9"/>
      <c r="P5" s="66">
        <f>MAX(W9:W993)</f>
        <v>10</v>
      </c>
      <c r="Q5" s="67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 x14ac:dyDescent="0.2">
      <c r="B7" s="68" t="s">
        <v>21</v>
      </c>
      <c r="C7" s="70" t="s">
        <v>22</v>
      </c>
      <c r="D7" s="71"/>
      <c r="E7" s="74" t="s">
        <v>23</v>
      </c>
      <c r="F7" s="75"/>
      <c r="G7" s="75"/>
      <c r="H7" s="75"/>
      <c r="I7" s="76"/>
      <c r="J7" s="77" t="s">
        <v>24</v>
      </c>
      <c r="K7" s="78"/>
      <c r="L7" s="79"/>
      <c r="M7" s="80" t="s">
        <v>25</v>
      </c>
      <c r="N7" s="81" t="s">
        <v>26</v>
      </c>
      <c r="O7" s="82"/>
      <c r="P7" s="82"/>
      <c r="Q7" s="83"/>
      <c r="R7" s="84" t="s">
        <v>27</v>
      </c>
      <c r="S7" s="84"/>
      <c r="T7" s="84"/>
      <c r="U7" s="84"/>
    </row>
    <row r="8" spans="2:25" x14ac:dyDescent="0.2">
      <c r="B8" s="69"/>
      <c r="C8" s="72"/>
      <c r="D8" s="73"/>
      <c r="E8" s="18" t="s">
        <v>28</v>
      </c>
      <c r="F8" s="18" t="s">
        <v>29</v>
      </c>
      <c r="G8" s="18" t="s">
        <v>30</v>
      </c>
      <c r="H8" s="85" t="s">
        <v>31</v>
      </c>
      <c r="I8" s="76"/>
      <c r="J8" s="4" t="s">
        <v>32</v>
      </c>
      <c r="K8" s="86" t="s">
        <v>33</v>
      </c>
      <c r="L8" s="79"/>
      <c r="M8" s="80"/>
      <c r="N8" s="5" t="s">
        <v>28</v>
      </c>
      <c r="O8" s="5" t="s">
        <v>29</v>
      </c>
      <c r="P8" s="87" t="s">
        <v>31</v>
      </c>
      <c r="Q8" s="83"/>
      <c r="R8" s="84" t="s">
        <v>34</v>
      </c>
      <c r="S8" s="84"/>
      <c r="T8" s="84" t="s">
        <v>32</v>
      </c>
      <c r="U8" s="84"/>
      <c r="Y8" t="s">
        <v>58</v>
      </c>
    </row>
    <row r="9" spans="2:25" x14ac:dyDescent="0.2">
      <c r="B9" s="34">
        <v>1</v>
      </c>
      <c r="C9" s="88">
        <f>L2</f>
        <v>500000</v>
      </c>
      <c r="D9" s="88"/>
      <c r="E9" s="34">
        <v>2017</v>
      </c>
      <c r="F9" s="8">
        <v>43506</v>
      </c>
      <c r="G9" s="34" t="s">
        <v>3</v>
      </c>
      <c r="H9" s="89">
        <v>1.2488999999999999</v>
      </c>
      <c r="I9" s="89"/>
      <c r="J9" s="34">
        <v>23</v>
      </c>
      <c r="K9" s="88">
        <f>IF(J9="","",C9*0.03)</f>
        <v>15000</v>
      </c>
      <c r="L9" s="88"/>
      <c r="M9" s="6">
        <f>IF(J9="","",(K9/J9)/LOOKUP(RIGHT($D$2,3),定数!$A$6:$A$13,定数!$B$6:$B$13))</f>
        <v>5.4347826086956523</v>
      </c>
      <c r="N9" s="34">
        <v>2017</v>
      </c>
      <c r="O9" s="8">
        <v>43506</v>
      </c>
      <c r="P9" s="89">
        <v>1.2446999999999999</v>
      </c>
      <c r="Q9" s="89"/>
      <c r="R9" s="90">
        <f>IF(P9="","",T9*M9*LOOKUP(RIGHT($D$2,3),定数!$A$6:$A$13,定数!$B$6:$B$13))</f>
        <v>27391.304347825964</v>
      </c>
      <c r="S9" s="90"/>
      <c r="T9" s="91">
        <f>IF(P9="","",IF(G9="買",(P9-H9),(H9-P9))*IF(RIGHT($D$2,3)="JPY",100,10000))</f>
        <v>41.999999999999815</v>
      </c>
      <c r="U9" s="9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88">
        <f t="shared" ref="C10:C73" si="0">IF(R9="","",C9+R9)</f>
        <v>527391.30434782594</v>
      </c>
      <c r="D10" s="88"/>
      <c r="E10" s="34"/>
      <c r="F10" s="8">
        <v>43525</v>
      </c>
      <c r="G10" s="42" t="s">
        <v>3</v>
      </c>
      <c r="H10" s="89">
        <v>1.238</v>
      </c>
      <c r="I10" s="89"/>
      <c r="J10" s="34">
        <v>26</v>
      </c>
      <c r="K10" s="92">
        <f>IF(J10="","",C10*0.03)</f>
        <v>15821.739130434777</v>
      </c>
      <c r="L10" s="93"/>
      <c r="M10" s="6">
        <f>IF(J10="","",(K10/J10)/LOOKUP(RIGHT($D$2,3),定数!$A$6:$A$13,定数!$B$6:$B$13))</f>
        <v>5.0710702341137104</v>
      </c>
      <c r="N10" s="34"/>
      <c r="O10" s="8">
        <v>43525</v>
      </c>
      <c r="P10" s="89">
        <v>1.2331000000000001</v>
      </c>
      <c r="Q10" s="89"/>
      <c r="R10" s="90">
        <f>IF(P10="","",T10*M10*LOOKUP(RIGHT($D$2,3),定数!$A$6:$A$13,定数!$B$6:$B$13))</f>
        <v>29817.892976588038</v>
      </c>
      <c r="S10" s="90"/>
      <c r="T10" s="91">
        <f>IF(P10="","",IF(G10="買",(P10-H10),(H10-P10))*IF(RIGHT($D$2,3)="JPY",100,10000))</f>
        <v>48.999999999999048</v>
      </c>
      <c r="U10" s="9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527391.30434782594</v>
      </c>
    </row>
    <row r="11" spans="2:25" x14ac:dyDescent="0.2">
      <c r="B11" s="34">
        <v>3</v>
      </c>
      <c r="C11" s="88">
        <f t="shared" ref="C11:C16" si="3">IF(R10="","",C10+R10)</f>
        <v>557209.19732441392</v>
      </c>
      <c r="D11" s="88"/>
      <c r="E11" s="34"/>
      <c r="F11" s="8">
        <v>43527</v>
      </c>
      <c r="G11" s="49" t="s">
        <v>3</v>
      </c>
      <c r="H11" s="89">
        <v>1.2262999999999999</v>
      </c>
      <c r="I11" s="89"/>
      <c r="J11" s="34">
        <v>10</v>
      </c>
      <c r="K11" s="92">
        <f t="shared" ref="K11:K74" si="4">IF(J11="","",C11*0.03)</f>
        <v>16716.275919732416</v>
      </c>
      <c r="L11" s="93"/>
      <c r="M11" s="6">
        <f>IF(J11="","",(K11/J11)/LOOKUP(RIGHT($D$2,3),定数!$A$6:$A$13,定数!$B$6:$B$13))</f>
        <v>13.930229933110347</v>
      </c>
      <c r="N11" s="34"/>
      <c r="O11" s="8">
        <v>43527</v>
      </c>
      <c r="P11" s="89">
        <v>1.2273000000000001</v>
      </c>
      <c r="Q11" s="89"/>
      <c r="R11" s="90">
        <f>IF(P11="","",T11*M11*LOOKUP(RIGHT($D$2,3),定数!$A$6:$A$13,定数!$B$6:$B$13))</f>
        <v>-16716.275919734286</v>
      </c>
      <c r="S11" s="90"/>
      <c r="T11" s="91">
        <f>IF(P11="","",IF(G11="買",(P11-H11),(H11-P11))*IF(RIGHT($D$2,3)="JPY",100,10000))</f>
        <v>-10.000000000001119</v>
      </c>
      <c r="U11" s="91"/>
      <c r="V11" s="22">
        <f t="shared" si="1"/>
        <v>0</v>
      </c>
      <c r="W11">
        <f t="shared" si="2"/>
        <v>1</v>
      </c>
      <c r="X11" s="40">
        <f>IF(C11&lt;&gt;"",MAX(X10,C11),"")</f>
        <v>557209.19732441392</v>
      </c>
      <c r="Y11" s="41">
        <f>IF(X11&lt;&gt;"",1-(C11/X11),"")</f>
        <v>0</v>
      </c>
    </row>
    <row r="12" spans="2:25" x14ac:dyDescent="0.2">
      <c r="B12" s="34">
        <v>4</v>
      </c>
      <c r="C12" s="88">
        <f t="shared" si="3"/>
        <v>540492.92140467966</v>
      </c>
      <c r="D12" s="88"/>
      <c r="E12" s="34"/>
      <c r="F12" s="8">
        <v>43531</v>
      </c>
      <c r="G12" s="42" t="s">
        <v>3</v>
      </c>
      <c r="H12" s="89">
        <v>1.2217</v>
      </c>
      <c r="I12" s="89"/>
      <c r="J12" s="34">
        <v>22</v>
      </c>
      <c r="K12" s="92">
        <f t="shared" si="4"/>
        <v>16214.787642140389</v>
      </c>
      <c r="L12" s="93"/>
      <c r="M12" s="6">
        <f>IF(J12="","",(K12/J12)/LOOKUP(RIGHT($D$2,3),定数!$A$6:$A$13,定数!$B$6:$B$13))</f>
        <v>6.1419650159622687</v>
      </c>
      <c r="N12" s="34"/>
      <c r="O12" s="8">
        <v>43531</v>
      </c>
      <c r="P12" s="89">
        <v>1.2176</v>
      </c>
      <c r="Q12" s="89"/>
      <c r="R12" s="90">
        <f>IF(P12="","",T12*M12*LOOKUP(RIGHT($D$2,3),定数!$A$6:$A$13,定数!$B$6:$B$13))</f>
        <v>30218.467878534313</v>
      </c>
      <c r="S12" s="90"/>
      <c r="T12" s="91">
        <f t="shared" ref="T12:T75" si="5">IF(P12="","",IF(G12="買",(P12-H12),(H12-P12))*IF(RIGHT($D$2,3)="JPY",100,10000))</f>
        <v>40.999999999999929</v>
      </c>
      <c r="U12" s="91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557209.19732441392</v>
      </c>
      <c r="Y12" s="41">
        <f t="shared" ref="Y12:Y75" si="7">IF(X12&lt;&gt;"",1-(C12/X12),"")</f>
        <v>3.0000000000003357E-2</v>
      </c>
    </row>
    <row r="13" spans="2:25" x14ac:dyDescent="0.2">
      <c r="B13" s="34">
        <v>5</v>
      </c>
      <c r="C13" s="88">
        <f t="shared" si="3"/>
        <v>570711.389283214</v>
      </c>
      <c r="D13" s="88"/>
      <c r="E13" s="34"/>
      <c r="F13" s="8">
        <v>43533</v>
      </c>
      <c r="G13" s="42" t="s">
        <v>3</v>
      </c>
      <c r="H13" s="89">
        <v>1.2150000000000001</v>
      </c>
      <c r="I13" s="89"/>
      <c r="J13" s="34">
        <v>25</v>
      </c>
      <c r="K13" s="92">
        <f t="shared" si="4"/>
        <v>17121.341678496421</v>
      </c>
      <c r="L13" s="93"/>
      <c r="M13" s="6">
        <f>IF(J13="","",(K13/J13)/LOOKUP(RIGHT($D$2,3),定数!$A$6:$A$13,定数!$B$6:$B$13))</f>
        <v>5.7071138928321403</v>
      </c>
      <c r="N13" s="34"/>
      <c r="O13" s="8">
        <v>43533</v>
      </c>
      <c r="P13" s="89">
        <v>1.2175</v>
      </c>
      <c r="Q13" s="89"/>
      <c r="R13" s="90">
        <f>IF(P13="","",T13*M13*LOOKUP(RIGHT($D$2,3),定数!$A$6:$A$13,定数!$B$6:$B$13))</f>
        <v>-17121.341678496054</v>
      </c>
      <c r="S13" s="90"/>
      <c r="T13" s="91">
        <f t="shared" si="5"/>
        <v>-24.999999999999467</v>
      </c>
      <c r="U13" s="91"/>
      <c r="V13" s="22">
        <f t="shared" si="1"/>
        <v>0</v>
      </c>
      <c r="W13">
        <f t="shared" si="2"/>
        <v>1</v>
      </c>
      <c r="X13" s="40">
        <f t="shared" si="6"/>
        <v>570711.389283214</v>
      </c>
      <c r="Y13" s="41">
        <f t="shared" si="7"/>
        <v>0</v>
      </c>
    </row>
    <row r="14" spans="2:25" x14ac:dyDescent="0.2">
      <c r="B14" s="34">
        <v>6</v>
      </c>
      <c r="C14" s="88">
        <f t="shared" si="3"/>
        <v>553590.0476047179</v>
      </c>
      <c r="D14" s="88"/>
      <c r="E14" s="34"/>
      <c r="F14" s="8">
        <v>43546</v>
      </c>
      <c r="G14" s="42" t="s">
        <v>3</v>
      </c>
      <c r="H14" s="89">
        <v>1.2464</v>
      </c>
      <c r="I14" s="89"/>
      <c r="J14" s="34">
        <v>27</v>
      </c>
      <c r="K14" s="92">
        <f t="shared" si="4"/>
        <v>16607.701428141536</v>
      </c>
      <c r="L14" s="93"/>
      <c r="M14" s="6">
        <f>IF(J14="","",(K14/J14)/LOOKUP(RIGHT($D$2,3),定数!$A$6:$A$13,定数!$B$6:$B$13))</f>
        <v>5.1258337741177575</v>
      </c>
      <c r="N14" s="34"/>
      <c r="O14" s="8">
        <v>43546</v>
      </c>
      <c r="P14" s="89">
        <v>1.2491000000000001</v>
      </c>
      <c r="Q14" s="89"/>
      <c r="R14" s="90">
        <f>IF(P14="","",T14*M14*LOOKUP(RIGHT($D$2,3),定数!$A$6:$A$13,定数!$B$6:$B$13))</f>
        <v>-16607.701428142438</v>
      </c>
      <c r="S14" s="90"/>
      <c r="T14" s="91">
        <f t="shared" si="5"/>
        <v>-27.000000000001467</v>
      </c>
      <c r="U14" s="91"/>
      <c r="V14" s="22">
        <f t="shared" si="1"/>
        <v>0</v>
      </c>
      <c r="W14">
        <f t="shared" si="2"/>
        <v>2</v>
      </c>
      <c r="X14" s="40">
        <f t="shared" si="6"/>
        <v>570711.389283214</v>
      </c>
      <c r="Y14" s="41">
        <f t="shared" si="7"/>
        <v>2.9999999999999472E-2</v>
      </c>
    </row>
    <row r="15" spans="2:25" x14ac:dyDescent="0.2">
      <c r="B15" s="34">
        <v>7</v>
      </c>
      <c r="C15" s="88">
        <f t="shared" si="3"/>
        <v>536982.3461765754</v>
      </c>
      <c r="D15" s="88"/>
      <c r="E15" s="34"/>
      <c r="F15" s="8">
        <v>43547</v>
      </c>
      <c r="G15" s="42" t="s">
        <v>4</v>
      </c>
      <c r="H15" s="89">
        <v>1.2502</v>
      </c>
      <c r="I15" s="89"/>
      <c r="J15" s="34">
        <v>14</v>
      </c>
      <c r="K15" s="92">
        <f t="shared" si="4"/>
        <v>16109.470385297262</v>
      </c>
      <c r="L15" s="93"/>
      <c r="M15" s="6">
        <f>IF(J15="","",(K15/J15)/LOOKUP(RIGHT($D$2,3),定数!$A$6:$A$13,定数!$B$6:$B$13))</f>
        <v>9.5889704674388465</v>
      </c>
      <c r="N15" s="34"/>
      <c r="O15" s="8">
        <v>43547</v>
      </c>
      <c r="P15" s="89">
        <v>1.2526999999999999</v>
      </c>
      <c r="Q15" s="89"/>
      <c r="R15" s="90">
        <f>IF(P15="","",T15*M15*LOOKUP(RIGHT($D$2,3),定数!$A$6:$A$13,定数!$B$6:$B$13))</f>
        <v>28766.911402315924</v>
      </c>
      <c r="S15" s="90"/>
      <c r="T15" s="91">
        <f t="shared" si="5"/>
        <v>24.999999999999467</v>
      </c>
      <c r="U15" s="91"/>
      <c r="V15" s="22">
        <f t="shared" si="1"/>
        <v>1</v>
      </c>
      <c r="W15">
        <f t="shared" si="2"/>
        <v>0</v>
      </c>
      <c r="X15" s="40">
        <f t="shared" si="6"/>
        <v>570711.389283214</v>
      </c>
      <c r="Y15" s="41">
        <f t="shared" si="7"/>
        <v>5.9100000000001152E-2</v>
      </c>
    </row>
    <row r="16" spans="2:25" x14ac:dyDescent="0.2">
      <c r="B16" s="34">
        <v>8</v>
      </c>
      <c r="C16" s="88">
        <f t="shared" si="3"/>
        <v>565749.25757889135</v>
      </c>
      <c r="D16" s="88"/>
      <c r="E16" s="34"/>
      <c r="F16" s="8">
        <v>43558</v>
      </c>
      <c r="G16" s="42" t="s">
        <v>4</v>
      </c>
      <c r="H16" s="89">
        <v>1.2544</v>
      </c>
      <c r="I16" s="89"/>
      <c r="J16" s="34">
        <v>9</v>
      </c>
      <c r="K16" s="92">
        <f t="shared" si="4"/>
        <v>16972.477727366739</v>
      </c>
      <c r="L16" s="93"/>
      <c r="M16" s="6">
        <f>IF(J16="","",(K16/J16)/LOOKUP(RIGHT($D$2,3),定数!$A$6:$A$13,定数!$B$6:$B$13))</f>
        <v>15.715257154969203</v>
      </c>
      <c r="N16" s="34"/>
      <c r="O16" s="8">
        <v>43558</v>
      </c>
      <c r="P16" s="89">
        <v>1.2535000000000001</v>
      </c>
      <c r="Q16" s="89"/>
      <c r="R16" s="90">
        <f>IF(P16="","",T16*M16*LOOKUP(RIGHT($D$2,3),定数!$A$6:$A$13,定数!$B$6:$B$13))</f>
        <v>-16972.477727364869</v>
      </c>
      <c r="S16" s="90"/>
      <c r="T16" s="91">
        <f t="shared" si="5"/>
        <v>-8.9999999999990088</v>
      </c>
      <c r="U16" s="91"/>
      <c r="V16" s="22">
        <f t="shared" si="1"/>
        <v>0</v>
      </c>
      <c r="W16">
        <f t="shared" si="2"/>
        <v>1</v>
      </c>
      <c r="X16" s="40">
        <f t="shared" si="6"/>
        <v>570711.389283214</v>
      </c>
      <c r="Y16" s="41">
        <f t="shared" si="7"/>
        <v>8.6946428571450518E-3</v>
      </c>
    </row>
    <row r="17" spans="2:25" x14ac:dyDescent="0.2">
      <c r="B17" s="34">
        <v>9</v>
      </c>
      <c r="C17" s="88">
        <f t="shared" si="0"/>
        <v>548776.77985152649</v>
      </c>
      <c r="D17" s="88"/>
      <c r="E17" s="34"/>
      <c r="F17" s="8">
        <v>43568</v>
      </c>
      <c r="G17" s="42" t="s">
        <v>4</v>
      </c>
      <c r="H17" s="89">
        <v>1.2565</v>
      </c>
      <c r="I17" s="89"/>
      <c r="J17" s="34">
        <v>16</v>
      </c>
      <c r="K17" s="92">
        <f t="shared" si="4"/>
        <v>16463.303395545794</v>
      </c>
      <c r="L17" s="93"/>
      <c r="M17" s="6">
        <f>IF(J17="","",(K17/J17)/LOOKUP(RIGHT($D$2,3),定数!$A$6:$A$13,定数!$B$6:$B$13))</f>
        <v>8.5746371851801015</v>
      </c>
      <c r="N17" s="34"/>
      <c r="O17" s="8">
        <v>43568</v>
      </c>
      <c r="P17" s="89">
        <v>1.2548999999999999</v>
      </c>
      <c r="Q17" s="89"/>
      <c r="R17" s="90">
        <f>IF(P17="","",T17*M17*LOOKUP(RIGHT($D$2,3),定数!$A$6:$A$13,定数!$B$6:$B$13))</f>
        <v>-16463.303395546267</v>
      </c>
      <c r="S17" s="90"/>
      <c r="T17" s="91">
        <f t="shared" si="5"/>
        <v>-16.000000000000458</v>
      </c>
      <c r="U17" s="91"/>
      <c r="V17" s="22">
        <f t="shared" si="1"/>
        <v>0</v>
      </c>
      <c r="W17">
        <f t="shared" si="2"/>
        <v>2</v>
      </c>
      <c r="X17" s="40">
        <f t="shared" si="6"/>
        <v>570711.389283214</v>
      </c>
      <c r="Y17" s="41">
        <f t="shared" si="7"/>
        <v>3.843380357142745E-2</v>
      </c>
    </row>
    <row r="18" spans="2:25" x14ac:dyDescent="0.2">
      <c r="B18" s="34">
        <v>10</v>
      </c>
      <c r="C18" s="88">
        <f t="shared" si="0"/>
        <v>532313.47645598021</v>
      </c>
      <c r="D18" s="88"/>
      <c r="E18" s="34"/>
      <c r="F18" s="8">
        <v>43572</v>
      </c>
      <c r="G18" s="42" t="s">
        <v>4</v>
      </c>
      <c r="H18" s="89">
        <v>1.2534000000000001</v>
      </c>
      <c r="I18" s="89"/>
      <c r="J18" s="34">
        <v>11</v>
      </c>
      <c r="K18" s="92">
        <f t="shared" si="4"/>
        <v>15969.404293679407</v>
      </c>
      <c r="L18" s="93"/>
      <c r="M18" s="6">
        <f>IF(J18="","",(K18/J18)/LOOKUP(RIGHT($D$2,3),定数!$A$6:$A$13,定数!$B$6:$B$13))</f>
        <v>12.098033555817732</v>
      </c>
      <c r="N18" s="34"/>
      <c r="O18" s="8">
        <v>43572</v>
      </c>
      <c r="P18" s="89">
        <v>1.2551000000000001</v>
      </c>
      <c r="Q18" s="89"/>
      <c r="R18" s="90">
        <f>IF(P18="","",T18*M18*LOOKUP(RIGHT($D$2,3),定数!$A$6:$A$13,定数!$B$6:$B$13))</f>
        <v>24679.988453868682</v>
      </c>
      <c r="S18" s="90"/>
      <c r="T18" s="91">
        <f t="shared" si="5"/>
        <v>17.000000000000348</v>
      </c>
      <c r="U18" s="91"/>
      <c r="V18" s="22">
        <f t="shared" si="1"/>
        <v>1</v>
      </c>
      <c r="W18">
        <f t="shared" si="2"/>
        <v>0</v>
      </c>
      <c r="X18" s="40">
        <f t="shared" si="6"/>
        <v>570711.389283214</v>
      </c>
      <c r="Y18" s="41">
        <f t="shared" si="7"/>
        <v>6.7280789464285506E-2</v>
      </c>
    </row>
    <row r="19" spans="2:25" x14ac:dyDescent="0.2">
      <c r="B19" s="34">
        <v>11</v>
      </c>
      <c r="C19" s="88">
        <f t="shared" si="0"/>
        <v>556993.46490984887</v>
      </c>
      <c r="D19" s="88"/>
      <c r="E19" s="34"/>
      <c r="F19" s="8">
        <v>43580</v>
      </c>
      <c r="G19" s="42" t="s">
        <v>4</v>
      </c>
      <c r="H19" s="89">
        <v>1.2834000000000001</v>
      </c>
      <c r="I19" s="89"/>
      <c r="J19" s="34">
        <v>12</v>
      </c>
      <c r="K19" s="92">
        <f t="shared" si="4"/>
        <v>16709.803947295466</v>
      </c>
      <c r="L19" s="93"/>
      <c r="M19" s="6">
        <f>IF(J19="","",(K19/J19)/LOOKUP(RIGHT($D$2,3),定数!$A$6:$A$13,定数!$B$6:$B$13))</f>
        <v>11.604030518955186</v>
      </c>
      <c r="N19" s="34"/>
      <c r="O19" s="8">
        <v>43581</v>
      </c>
      <c r="P19" s="89">
        <v>1.2822</v>
      </c>
      <c r="Q19" s="89"/>
      <c r="R19" s="90">
        <f>IF(P19="","",T19*M19*LOOKUP(RIGHT($D$2,3),定数!$A$6:$A$13,定数!$B$6:$B$13))</f>
        <v>-16709.803947296721</v>
      </c>
      <c r="S19" s="90"/>
      <c r="T19" s="91">
        <f t="shared" si="5"/>
        <v>-12.000000000000899</v>
      </c>
      <c r="U19" s="91"/>
      <c r="V19" s="22">
        <f t="shared" si="1"/>
        <v>0</v>
      </c>
      <c r="W19">
        <f t="shared" si="2"/>
        <v>1</v>
      </c>
      <c r="X19" s="40">
        <f t="shared" si="6"/>
        <v>570711.389283214</v>
      </c>
      <c r="Y19" s="41">
        <f t="shared" si="7"/>
        <v>2.4036535157628713E-2</v>
      </c>
    </row>
    <row r="20" spans="2:25" x14ac:dyDescent="0.2">
      <c r="B20" s="34">
        <v>12</v>
      </c>
      <c r="C20" s="88">
        <f t="shared" si="0"/>
        <v>540283.66096255218</v>
      </c>
      <c r="D20" s="88"/>
      <c r="E20" s="34"/>
      <c r="F20" s="8">
        <v>43583</v>
      </c>
      <c r="G20" s="42" t="s">
        <v>4</v>
      </c>
      <c r="H20" s="89">
        <v>1.2939000000000001</v>
      </c>
      <c r="I20" s="89"/>
      <c r="J20" s="34">
        <v>38</v>
      </c>
      <c r="K20" s="92">
        <f t="shared" si="4"/>
        <v>16208.509828876566</v>
      </c>
      <c r="L20" s="93"/>
      <c r="M20" s="6">
        <f>IF(J20="","",(K20/J20)/LOOKUP(RIGHT($D$2,3),定数!$A$6:$A$13,定数!$B$6:$B$13))</f>
        <v>3.5544977694904749</v>
      </c>
      <c r="N20" s="34"/>
      <c r="O20" s="8">
        <v>43586</v>
      </c>
      <c r="P20" s="89">
        <v>1.2901</v>
      </c>
      <c r="Q20" s="89"/>
      <c r="R20" s="90">
        <f>IF(P20="","",T20*M20*LOOKUP(RIGHT($D$2,3),定数!$A$6:$A$13,定数!$B$6:$B$13))</f>
        <v>-16208.509828876675</v>
      </c>
      <c r="S20" s="90"/>
      <c r="T20" s="91">
        <f t="shared" si="5"/>
        <v>-38.000000000000256</v>
      </c>
      <c r="U20" s="91"/>
      <c r="V20" s="22">
        <f t="shared" si="1"/>
        <v>0</v>
      </c>
      <c r="W20">
        <f t="shared" si="2"/>
        <v>2</v>
      </c>
      <c r="X20" s="40">
        <f t="shared" si="6"/>
        <v>570711.389283214</v>
      </c>
      <c r="Y20" s="41">
        <f t="shared" si="7"/>
        <v>5.331543910290204E-2</v>
      </c>
    </row>
    <row r="21" spans="2:25" x14ac:dyDescent="0.2">
      <c r="B21" s="34">
        <v>13</v>
      </c>
      <c r="C21" s="88">
        <f t="shared" si="0"/>
        <v>524075.15113367548</v>
      </c>
      <c r="D21" s="88"/>
      <c r="E21" s="34"/>
      <c r="F21" s="8">
        <v>43590</v>
      </c>
      <c r="G21" s="43" t="s">
        <v>4</v>
      </c>
      <c r="H21" s="89">
        <v>1.2952999999999999</v>
      </c>
      <c r="I21" s="89"/>
      <c r="J21" s="34">
        <v>23</v>
      </c>
      <c r="K21" s="92">
        <f t="shared" si="4"/>
        <v>15722.254534010264</v>
      </c>
      <c r="L21" s="93"/>
      <c r="M21" s="6">
        <f>IF(J21="","",(K21/J21)/LOOKUP(RIGHT($D$2,3),定数!$A$6:$A$13,定数!$B$6:$B$13))</f>
        <v>5.6964690340616899</v>
      </c>
      <c r="N21" s="34"/>
      <c r="O21" s="8">
        <v>43593</v>
      </c>
      <c r="P21" s="89">
        <v>1.2929999999999999</v>
      </c>
      <c r="Q21" s="89"/>
      <c r="R21" s="90">
        <f>IF(P21="","",T21*M21*LOOKUP(RIGHT($D$2,3),定数!$A$6:$A$13,定数!$B$6:$B$13))</f>
        <v>-15722.25453401005</v>
      </c>
      <c r="S21" s="90"/>
      <c r="T21" s="91">
        <f t="shared" si="5"/>
        <v>-22.999999999999687</v>
      </c>
      <c r="U21" s="91"/>
      <c r="V21" s="22">
        <f t="shared" si="1"/>
        <v>0</v>
      </c>
      <c r="W21">
        <f t="shared" si="2"/>
        <v>3</v>
      </c>
      <c r="X21" s="40">
        <f t="shared" si="6"/>
        <v>570711.389283214</v>
      </c>
      <c r="Y21" s="41">
        <f t="shared" si="7"/>
        <v>8.1715975929815277E-2</v>
      </c>
    </row>
    <row r="22" spans="2:25" x14ac:dyDescent="0.2">
      <c r="B22" s="34">
        <v>14</v>
      </c>
      <c r="C22" s="88">
        <f t="shared" si="0"/>
        <v>508352.8965996654</v>
      </c>
      <c r="D22" s="88"/>
      <c r="E22" s="34"/>
      <c r="F22" s="8">
        <v>43603</v>
      </c>
      <c r="G22" s="43" t="s">
        <v>4</v>
      </c>
      <c r="H22" s="89">
        <v>1.2972999999999999</v>
      </c>
      <c r="I22" s="89"/>
      <c r="J22" s="34">
        <v>15</v>
      </c>
      <c r="K22" s="92">
        <f t="shared" si="4"/>
        <v>15250.586897989961</v>
      </c>
      <c r="L22" s="93"/>
      <c r="M22" s="6">
        <f>IF(J22="","",(K22/J22)/LOOKUP(RIGHT($D$2,3),定数!$A$6:$A$13,定数!$B$6:$B$13))</f>
        <v>8.4725482766610902</v>
      </c>
      <c r="N22" s="34"/>
      <c r="O22" s="8">
        <v>43603</v>
      </c>
      <c r="P22" s="89">
        <v>1.2958000000000001</v>
      </c>
      <c r="Q22" s="89"/>
      <c r="R22" s="90">
        <f>IF(P22="","",T22*M22*LOOKUP(RIGHT($D$2,3),定数!$A$6:$A$13,定数!$B$6:$B$13))</f>
        <v>-15250.586897988283</v>
      </c>
      <c r="S22" s="90"/>
      <c r="T22" s="91">
        <f t="shared" si="5"/>
        <v>-14.999999999998348</v>
      </c>
      <c r="U22" s="91"/>
      <c r="V22" s="22">
        <f t="shared" si="1"/>
        <v>0</v>
      </c>
      <c r="W22">
        <f t="shared" si="2"/>
        <v>4</v>
      </c>
      <c r="X22" s="40">
        <f t="shared" si="6"/>
        <v>570711.389283214</v>
      </c>
      <c r="Y22" s="41">
        <f t="shared" si="7"/>
        <v>0.1092644966519204</v>
      </c>
    </row>
    <row r="23" spans="2:25" x14ac:dyDescent="0.2">
      <c r="B23" s="34">
        <v>15</v>
      </c>
      <c r="C23" s="88">
        <f t="shared" si="0"/>
        <v>493102.30970167712</v>
      </c>
      <c r="D23" s="88"/>
      <c r="E23" s="34"/>
      <c r="F23" s="8">
        <v>43608</v>
      </c>
      <c r="G23" s="43" t="s">
        <v>3</v>
      </c>
      <c r="H23" s="89">
        <v>1.2987</v>
      </c>
      <c r="I23" s="89"/>
      <c r="J23" s="34">
        <v>10</v>
      </c>
      <c r="K23" s="92">
        <f t="shared" si="4"/>
        <v>14793.069291050313</v>
      </c>
      <c r="L23" s="93"/>
      <c r="M23" s="6">
        <f>IF(J23="","",(K23/J23)/LOOKUP(RIGHT($D$2,3),定数!$A$6:$A$13,定数!$B$6:$B$13))</f>
        <v>12.327557742541927</v>
      </c>
      <c r="N23" s="34"/>
      <c r="O23" s="8">
        <v>43608</v>
      </c>
      <c r="P23" s="89">
        <v>1.2997000000000001</v>
      </c>
      <c r="Q23" s="89"/>
      <c r="R23" s="90">
        <f>IF(P23="","",T23*M23*LOOKUP(RIGHT($D$2,3),定数!$A$6:$A$13,定数!$B$6:$B$13))</f>
        <v>-14793.069291051968</v>
      </c>
      <c r="S23" s="90"/>
      <c r="T23" s="91">
        <f t="shared" si="5"/>
        <v>-10.000000000001119</v>
      </c>
      <c r="U23" s="91"/>
      <c r="V23" t="str">
        <f t="shared" ref="V23:W74" si="8">IF(S23&lt;&gt;"",IF(S23&lt;0,1+V22,0),"")</f>
        <v/>
      </c>
      <c r="W23">
        <f t="shared" si="2"/>
        <v>5</v>
      </c>
      <c r="X23" s="40">
        <f t="shared" si="6"/>
        <v>570711.389283214</v>
      </c>
      <c r="Y23" s="41">
        <f t="shared" si="7"/>
        <v>0.1359865617523599</v>
      </c>
    </row>
    <row r="24" spans="2:25" x14ac:dyDescent="0.2">
      <c r="B24" s="34">
        <v>16</v>
      </c>
      <c r="C24" s="88">
        <f t="shared" si="0"/>
        <v>478309.24041062518</v>
      </c>
      <c r="D24" s="88"/>
      <c r="E24" s="34"/>
      <c r="F24" s="8">
        <v>43618</v>
      </c>
      <c r="G24" s="43" t="s">
        <v>3</v>
      </c>
      <c r="H24" s="89">
        <v>1.2855000000000001</v>
      </c>
      <c r="I24" s="89"/>
      <c r="J24" s="34">
        <v>22</v>
      </c>
      <c r="K24" s="92">
        <f t="shared" si="4"/>
        <v>14349.277212318755</v>
      </c>
      <c r="L24" s="93"/>
      <c r="M24" s="6">
        <f>IF(J24="","",(K24/J24)/LOOKUP(RIGHT($D$2,3),定数!$A$6:$A$13,定数!$B$6:$B$13))</f>
        <v>5.435332277393468</v>
      </c>
      <c r="N24" s="34"/>
      <c r="O24" s="8">
        <v>43618</v>
      </c>
      <c r="P24" s="89">
        <v>1.2877000000000001</v>
      </c>
      <c r="Q24" s="89"/>
      <c r="R24" s="90">
        <f>IF(P24="","",T24*M24*LOOKUP(RIGHT($D$2,3),定数!$A$6:$A$13,定数!$B$6:$B$13))</f>
        <v>-14349.277212318622</v>
      </c>
      <c r="S24" s="90"/>
      <c r="T24" s="91">
        <f t="shared" si="5"/>
        <v>-21.999999999999797</v>
      </c>
      <c r="U24" s="91"/>
      <c r="V24" t="str">
        <f t="shared" si="8"/>
        <v/>
      </c>
      <c r="W24">
        <f t="shared" si="2"/>
        <v>6</v>
      </c>
      <c r="X24" s="40">
        <f t="shared" si="6"/>
        <v>570711.389283214</v>
      </c>
      <c r="Y24" s="41">
        <f t="shared" si="7"/>
        <v>0.16190696489979195</v>
      </c>
    </row>
    <row r="25" spans="2:25" x14ac:dyDescent="0.2">
      <c r="B25" s="34">
        <v>17</v>
      </c>
      <c r="C25" s="88">
        <f t="shared" si="0"/>
        <v>463959.96319830656</v>
      </c>
      <c r="D25" s="88"/>
      <c r="E25" s="34"/>
      <c r="F25" s="8">
        <v>43622</v>
      </c>
      <c r="G25" s="43" t="s">
        <v>4</v>
      </c>
      <c r="H25" s="89">
        <v>1.2925</v>
      </c>
      <c r="I25" s="89"/>
      <c r="J25" s="34">
        <v>16</v>
      </c>
      <c r="K25" s="92">
        <f t="shared" si="4"/>
        <v>13918.798895949196</v>
      </c>
      <c r="L25" s="93"/>
      <c r="M25" s="6">
        <f>IF(J25="","",(K25/J25)/LOOKUP(RIGHT($D$2,3),定数!$A$6:$A$13,定数!$B$6:$B$13))</f>
        <v>7.2493744249735395</v>
      </c>
      <c r="N25" s="34"/>
      <c r="O25" s="8">
        <v>43622</v>
      </c>
      <c r="P25" s="89">
        <v>1.2908999999999999</v>
      </c>
      <c r="Q25" s="89"/>
      <c r="R25" s="90">
        <f>IF(P25="","",T25*M25*LOOKUP(RIGHT($D$2,3),定数!$A$6:$A$13,定数!$B$6:$B$13))</f>
        <v>-13918.798895949594</v>
      </c>
      <c r="S25" s="90"/>
      <c r="T25" s="91">
        <f t="shared" si="5"/>
        <v>-16.000000000000458</v>
      </c>
      <c r="U25" s="91"/>
      <c r="V25" t="str">
        <f t="shared" si="8"/>
        <v/>
      </c>
      <c r="W25">
        <f t="shared" si="2"/>
        <v>7</v>
      </c>
      <c r="X25" s="40">
        <f t="shared" si="6"/>
        <v>570711.389283214</v>
      </c>
      <c r="Y25" s="41">
        <f t="shared" si="7"/>
        <v>0.18704975595279794</v>
      </c>
    </row>
    <row r="26" spans="2:25" x14ac:dyDescent="0.2">
      <c r="B26" s="34">
        <v>18</v>
      </c>
      <c r="C26" s="88">
        <f t="shared" si="0"/>
        <v>450041.16430235695</v>
      </c>
      <c r="D26" s="88"/>
      <c r="E26" s="34"/>
      <c r="F26" s="8">
        <v>43632</v>
      </c>
      <c r="G26" s="43" t="s">
        <v>4</v>
      </c>
      <c r="H26" s="89">
        <v>1.2770999999999999</v>
      </c>
      <c r="I26" s="89"/>
      <c r="J26" s="34">
        <v>12</v>
      </c>
      <c r="K26" s="92">
        <f t="shared" si="4"/>
        <v>13501.234929070708</v>
      </c>
      <c r="L26" s="93"/>
      <c r="M26" s="6">
        <f>IF(J26="","",(K26/J26)/LOOKUP(RIGHT($D$2,3),定数!$A$6:$A$13,定数!$B$6:$B$13))</f>
        <v>9.3758575896324352</v>
      </c>
      <c r="N26" s="34"/>
      <c r="O26" s="8">
        <v>43632</v>
      </c>
      <c r="P26" s="89">
        <v>1.2759</v>
      </c>
      <c r="Q26" s="89"/>
      <c r="R26" s="90">
        <f>IF(P26="","",T26*M26*LOOKUP(RIGHT($D$2,3),定数!$A$6:$A$13,定数!$B$6:$B$13))</f>
        <v>-13501.23492906922</v>
      </c>
      <c r="S26" s="90"/>
      <c r="T26" s="91">
        <f t="shared" si="5"/>
        <v>-11.999999999998678</v>
      </c>
      <c r="U26" s="91"/>
      <c r="V26" t="str">
        <f t="shared" si="8"/>
        <v/>
      </c>
      <c r="W26">
        <f t="shared" si="2"/>
        <v>8</v>
      </c>
      <c r="X26" s="40">
        <f t="shared" si="6"/>
        <v>570711.389283214</v>
      </c>
      <c r="Y26" s="41">
        <f t="shared" si="7"/>
        <v>0.21143826327421478</v>
      </c>
    </row>
    <row r="27" spans="2:25" x14ac:dyDescent="0.2">
      <c r="B27" s="34">
        <v>19</v>
      </c>
      <c r="C27" s="88">
        <f t="shared" si="0"/>
        <v>436539.92937328771</v>
      </c>
      <c r="D27" s="88"/>
      <c r="E27" s="34"/>
      <c r="F27" s="8">
        <v>43674</v>
      </c>
      <c r="G27" s="43" t="s">
        <v>4</v>
      </c>
      <c r="H27" s="89">
        <v>1.3087</v>
      </c>
      <c r="I27" s="89"/>
      <c r="J27" s="34">
        <v>14</v>
      </c>
      <c r="K27" s="92">
        <f t="shared" si="4"/>
        <v>13096.19788119863</v>
      </c>
      <c r="L27" s="93"/>
      <c r="M27" s="6">
        <f>IF(J27="","",(K27/J27)/LOOKUP(RIGHT($D$2,3),定数!$A$6:$A$13,定数!$B$6:$B$13))</f>
        <v>7.7953558816658512</v>
      </c>
      <c r="N27" s="34"/>
      <c r="O27" s="8">
        <v>43674</v>
      </c>
      <c r="P27" s="89">
        <v>1.3111999999999999</v>
      </c>
      <c r="Q27" s="89"/>
      <c r="R27" s="90">
        <f>IF(P27="","",T27*M27*LOOKUP(RIGHT($D$2,3),定数!$A$6:$A$13,定数!$B$6:$B$13))</f>
        <v>23386.067644997052</v>
      </c>
      <c r="S27" s="90"/>
      <c r="T27" s="91">
        <f t="shared" si="5"/>
        <v>24.999999999999467</v>
      </c>
      <c r="U27" s="91"/>
      <c r="V27" t="str">
        <f t="shared" si="8"/>
        <v/>
      </c>
      <c r="W27">
        <f t="shared" si="2"/>
        <v>0</v>
      </c>
      <c r="X27" s="40">
        <f t="shared" si="6"/>
        <v>570711.389283214</v>
      </c>
      <c r="Y27" s="41">
        <f t="shared" si="7"/>
        <v>0.23509511537598571</v>
      </c>
    </row>
    <row r="28" spans="2:25" x14ac:dyDescent="0.2">
      <c r="B28" s="34">
        <v>20</v>
      </c>
      <c r="C28" s="88">
        <f t="shared" si="0"/>
        <v>459925.99701828475</v>
      </c>
      <c r="D28" s="88"/>
      <c r="E28" s="34"/>
      <c r="F28" s="8">
        <v>43692</v>
      </c>
      <c r="G28" s="43" t="s">
        <v>3</v>
      </c>
      <c r="H28" s="89">
        <v>1.2908999999999999</v>
      </c>
      <c r="I28" s="89"/>
      <c r="J28" s="34">
        <v>49</v>
      </c>
      <c r="K28" s="92">
        <f t="shared" si="4"/>
        <v>13797.779910548541</v>
      </c>
      <c r="L28" s="93"/>
      <c r="M28" s="6">
        <f>IF(J28="","",(K28/J28)/LOOKUP(RIGHT($D$2,3),定数!$A$6:$A$13,定数!$B$6:$B$13))</f>
        <v>2.3465612092769628</v>
      </c>
      <c r="N28" s="34"/>
      <c r="O28" s="8">
        <v>43699</v>
      </c>
      <c r="P28" s="89">
        <v>1.2816000000000001</v>
      </c>
      <c r="Q28" s="89"/>
      <c r="R28" s="90">
        <f>IF(P28="","",T28*M28*LOOKUP(RIGHT($D$2,3),定数!$A$6:$A$13,定数!$B$6:$B$13))</f>
        <v>26187.623095530518</v>
      </c>
      <c r="S28" s="90"/>
      <c r="T28" s="91">
        <f t="shared" si="5"/>
        <v>92.999999999998636</v>
      </c>
      <c r="U28" s="91"/>
      <c r="V28" t="str">
        <f t="shared" si="8"/>
        <v/>
      </c>
      <c r="W28">
        <f t="shared" si="2"/>
        <v>0</v>
      </c>
      <c r="X28" s="40">
        <f t="shared" si="6"/>
        <v>570711.389283214</v>
      </c>
      <c r="Y28" s="41">
        <f t="shared" si="7"/>
        <v>0.19411806798541442</v>
      </c>
    </row>
    <row r="29" spans="2:25" x14ac:dyDescent="0.2">
      <c r="B29" s="34">
        <v>21</v>
      </c>
      <c r="C29" s="88">
        <f t="shared" si="0"/>
        <v>486113.62011381524</v>
      </c>
      <c r="D29" s="88"/>
      <c r="E29" s="34"/>
      <c r="F29" s="8">
        <v>43699</v>
      </c>
      <c r="G29" s="43" t="s">
        <v>3</v>
      </c>
      <c r="H29" s="89">
        <v>1.2829999999999999</v>
      </c>
      <c r="I29" s="89"/>
      <c r="J29" s="34">
        <v>16</v>
      </c>
      <c r="K29" s="92">
        <f t="shared" si="4"/>
        <v>14583.408603414457</v>
      </c>
      <c r="L29" s="93"/>
      <c r="M29" s="6">
        <f>IF(J29="","",(K29/J29)/LOOKUP(RIGHT($D$2,3),定数!$A$6:$A$13,定数!$B$6:$B$13))</f>
        <v>7.5955253142783627</v>
      </c>
      <c r="N29" s="34"/>
      <c r="O29" s="8">
        <v>43700</v>
      </c>
      <c r="P29" s="89">
        <v>1.2802</v>
      </c>
      <c r="Q29" s="89"/>
      <c r="R29" s="90">
        <f>IF(P29="","",T29*M29*LOOKUP(RIGHT($D$2,3),定数!$A$6:$A$13,定数!$B$6:$B$13))</f>
        <v>25520.965055974513</v>
      </c>
      <c r="S29" s="90"/>
      <c r="T29" s="91">
        <f t="shared" si="5"/>
        <v>27.999999999999137</v>
      </c>
      <c r="U29" s="91"/>
      <c r="V29" t="str">
        <f t="shared" si="8"/>
        <v/>
      </c>
      <c r="W29">
        <f t="shared" si="2"/>
        <v>0</v>
      </c>
      <c r="X29" s="40">
        <f t="shared" si="6"/>
        <v>570711.389283214</v>
      </c>
      <c r="Y29" s="41">
        <f t="shared" si="7"/>
        <v>0.14823213757070708</v>
      </c>
    </row>
    <row r="30" spans="2:25" x14ac:dyDescent="0.2">
      <c r="B30" s="34">
        <v>22</v>
      </c>
      <c r="C30" s="88">
        <f t="shared" si="0"/>
        <v>511634.58516978973</v>
      </c>
      <c r="D30" s="88"/>
      <c r="E30" s="34"/>
      <c r="F30" s="8">
        <v>43700</v>
      </c>
      <c r="G30" s="43" t="s">
        <v>3</v>
      </c>
      <c r="H30" s="89">
        <v>1.2804</v>
      </c>
      <c r="I30" s="89"/>
      <c r="J30" s="34">
        <v>16</v>
      </c>
      <c r="K30" s="92">
        <f t="shared" si="4"/>
        <v>15349.037555093691</v>
      </c>
      <c r="L30" s="93"/>
      <c r="M30" s="6">
        <f>IF(J30="","",(K30/J30)/LOOKUP(RIGHT($D$2,3),定数!$A$6:$A$13,定数!$B$6:$B$13))</f>
        <v>7.9942903932779643</v>
      </c>
      <c r="N30" s="34"/>
      <c r="O30" s="8">
        <v>43701</v>
      </c>
      <c r="P30" s="89">
        <v>1.2777000000000001</v>
      </c>
      <c r="Q30" s="89"/>
      <c r="R30" s="90">
        <f>IF(P30="","",T30*M30*LOOKUP(RIGHT($D$2,3),定数!$A$6:$A$13,定数!$B$6:$B$13))</f>
        <v>25901.500874219881</v>
      </c>
      <c r="S30" s="90"/>
      <c r="T30" s="91">
        <f t="shared" si="5"/>
        <v>26.999999999999247</v>
      </c>
      <c r="U30" s="91"/>
      <c r="V30" t="str">
        <f t="shared" si="8"/>
        <v/>
      </c>
      <c r="W30">
        <f t="shared" si="2"/>
        <v>0</v>
      </c>
      <c r="X30" s="40">
        <f t="shared" si="6"/>
        <v>570711.389283214</v>
      </c>
      <c r="Y30" s="41">
        <f t="shared" si="7"/>
        <v>0.10351432479317069</v>
      </c>
    </row>
    <row r="31" spans="2:25" x14ac:dyDescent="0.2">
      <c r="B31" s="34">
        <v>23</v>
      </c>
      <c r="C31" s="88">
        <f t="shared" si="0"/>
        <v>537536.08604400966</v>
      </c>
      <c r="D31" s="88"/>
      <c r="E31" s="34"/>
      <c r="F31" s="8">
        <v>43709</v>
      </c>
      <c r="G31" s="43" t="s">
        <v>4</v>
      </c>
      <c r="H31" s="89">
        <v>1.2937000000000001</v>
      </c>
      <c r="I31" s="89"/>
      <c r="J31" s="34">
        <v>20</v>
      </c>
      <c r="K31" s="92">
        <f t="shared" si="4"/>
        <v>16126.08258132029</v>
      </c>
      <c r="L31" s="93"/>
      <c r="M31" s="6">
        <f>IF(J31="","",(K31/J31)/LOOKUP(RIGHT($D$2,3),定数!$A$6:$A$13,定数!$B$6:$B$13))</f>
        <v>6.7192010755501208</v>
      </c>
      <c r="N31" s="34"/>
      <c r="O31" s="8">
        <v>43709</v>
      </c>
      <c r="P31" s="89">
        <v>1.2969999999999999</v>
      </c>
      <c r="Q31" s="89"/>
      <c r="R31" s="90">
        <f>IF(P31="","",T31*M31*LOOKUP(RIGHT($D$2,3),定数!$A$6:$A$13,定数!$B$6:$B$13))</f>
        <v>26608.036259177337</v>
      </c>
      <c r="S31" s="90"/>
      <c r="T31" s="91">
        <f t="shared" si="5"/>
        <v>32.999999999998586</v>
      </c>
      <c r="U31" s="91"/>
      <c r="V31" t="str">
        <f t="shared" si="8"/>
        <v/>
      </c>
      <c r="W31">
        <f t="shared" si="2"/>
        <v>0</v>
      </c>
      <c r="X31" s="40">
        <f t="shared" si="6"/>
        <v>570711.389283214</v>
      </c>
      <c r="Y31" s="41">
        <f t="shared" si="7"/>
        <v>5.8129737485826061E-2</v>
      </c>
    </row>
    <row r="32" spans="2:25" x14ac:dyDescent="0.2">
      <c r="B32" s="34">
        <v>24</v>
      </c>
      <c r="C32" s="88">
        <f t="shared" si="0"/>
        <v>564144.12230318703</v>
      </c>
      <c r="D32" s="88"/>
      <c r="E32" s="34"/>
      <c r="F32" s="8">
        <v>43720</v>
      </c>
      <c r="G32" s="44" t="s">
        <v>4</v>
      </c>
      <c r="H32" s="89">
        <v>1.3280000000000001</v>
      </c>
      <c r="I32" s="89"/>
      <c r="J32" s="34">
        <v>51</v>
      </c>
      <c r="K32" s="92">
        <f t="shared" si="4"/>
        <v>16924.323669095611</v>
      </c>
      <c r="L32" s="93"/>
      <c r="M32" s="6">
        <f>IF(J32="","",(K32/J32)/LOOKUP(RIGHT($D$2,3),定数!$A$6:$A$13,定数!$B$6:$B$13))</f>
        <v>2.7654123642313091</v>
      </c>
      <c r="N32" s="34"/>
      <c r="O32" s="8">
        <v>43721</v>
      </c>
      <c r="P32" s="89">
        <v>1.3229</v>
      </c>
      <c r="Q32" s="89"/>
      <c r="R32" s="90">
        <f>IF(P32="","",T32*M32*LOOKUP(RIGHT($D$2,3),定数!$A$6:$A$13,定数!$B$6:$B$13))</f>
        <v>-16924.32366909596</v>
      </c>
      <c r="S32" s="90"/>
      <c r="T32" s="91">
        <f t="shared" si="5"/>
        <v>-51.000000000001044</v>
      </c>
      <c r="U32" s="91"/>
      <c r="V32" t="str">
        <f t="shared" si="8"/>
        <v/>
      </c>
      <c r="W32">
        <f t="shared" si="2"/>
        <v>1</v>
      </c>
      <c r="X32" s="40">
        <f t="shared" si="6"/>
        <v>570711.389283214</v>
      </c>
      <c r="Y32" s="41">
        <f t="shared" si="7"/>
        <v>1.1507159491376484E-2</v>
      </c>
    </row>
    <row r="33" spans="2:25" x14ac:dyDescent="0.2">
      <c r="B33" s="34">
        <v>25</v>
      </c>
      <c r="C33" s="88">
        <f t="shared" si="0"/>
        <v>547219.79863409104</v>
      </c>
      <c r="D33" s="88"/>
      <c r="E33" s="34"/>
      <c r="F33" s="8">
        <v>43728</v>
      </c>
      <c r="G33" s="44" t="s">
        <v>4</v>
      </c>
      <c r="H33" s="89">
        <v>1.3576999999999999</v>
      </c>
      <c r="I33" s="89"/>
      <c r="J33" s="34">
        <v>63</v>
      </c>
      <c r="K33" s="92">
        <f t="shared" si="4"/>
        <v>16416.593959022732</v>
      </c>
      <c r="L33" s="93"/>
      <c r="M33" s="6">
        <f>IF(J33="","",(K33/J33)/LOOKUP(RIGHT($D$2,3),定数!$A$6:$A$13,定数!$B$6:$B$13))</f>
        <v>2.1715071374368691</v>
      </c>
      <c r="N33" s="34"/>
      <c r="O33" s="8">
        <v>43728</v>
      </c>
      <c r="P33" s="89">
        <v>1.3513999999999999</v>
      </c>
      <c r="Q33" s="89"/>
      <c r="R33" s="90">
        <f>IF(P33="","",T33*M33*LOOKUP(RIGHT($D$2,3),定数!$A$6:$A$13,定数!$B$6:$B$13))</f>
        <v>-16416.593959022659</v>
      </c>
      <c r="S33" s="90"/>
      <c r="T33" s="91">
        <f t="shared" si="5"/>
        <v>-62.999999999999723</v>
      </c>
      <c r="U33" s="91"/>
      <c r="V33" t="str">
        <f t="shared" si="8"/>
        <v/>
      </c>
      <c r="W33">
        <f t="shared" si="2"/>
        <v>2</v>
      </c>
      <c r="X33" s="40">
        <f t="shared" si="6"/>
        <v>570711.389283214</v>
      </c>
      <c r="Y33" s="41">
        <f t="shared" si="7"/>
        <v>4.1161944706635811E-2</v>
      </c>
    </row>
    <row r="34" spans="2:25" x14ac:dyDescent="0.2">
      <c r="B34" s="34">
        <v>26</v>
      </c>
      <c r="C34" s="88">
        <f t="shared" si="0"/>
        <v>530803.20467506838</v>
      </c>
      <c r="D34" s="88"/>
      <c r="E34" s="34"/>
      <c r="F34" s="8">
        <v>43735</v>
      </c>
      <c r="G34" s="44" t="s">
        <v>3</v>
      </c>
      <c r="H34" s="89">
        <v>1.3381000000000001</v>
      </c>
      <c r="I34" s="89"/>
      <c r="J34" s="34">
        <v>25</v>
      </c>
      <c r="K34" s="92">
        <f t="shared" si="4"/>
        <v>15924.096140252052</v>
      </c>
      <c r="L34" s="93"/>
      <c r="M34" s="6">
        <f>IF(J34="","",(K34/J34)/LOOKUP(RIGHT($D$2,3),定数!$A$6:$A$13,定数!$B$6:$B$13))</f>
        <v>5.3080320467506841</v>
      </c>
      <c r="N34" s="34"/>
      <c r="O34" s="8">
        <v>43735</v>
      </c>
      <c r="P34" s="89">
        <v>1.3406</v>
      </c>
      <c r="Q34" s="89"/>
      <c r="R34" s="90">
        <f>IF(P34="","",T34*M34*LOOKUP(RIGHT($D$2,3),定数!$A$6:$A$13,定数!$B$6:$B$13))</f>
        <v>-15924.096140251715</v>
      </c>
      <c r="S34" s="90"/>
      <c r="T34" s="91">
        <f t="shared" si="5"/>
        <v>-24.999999999999467</v>
      </c>
      <c r="U34" s="91"/>
      <c r="V34" t="str">
        <f t="shared" si="8"/>
        <v/>
      </c>
      <c r="W34">
        <f t="shared" si="2"/>
        <v>3</v>
      </c>
      <c r="X34" s="40">
        <f t="shared" si="6"/>
        <v>570711.389283214</v>
      </c>
      <c r="Y34" s="41">
        <f t="shared" si="7"/>
        <v>6.9927086365436653E-2</v>
      </c>
    </row>
    <row r="35" spans="2:25" x14ac:dyDescent="0.2">
      <c r="B35" s="34">
        <v>27</v>
      </c>
      <c r="C35" s="88">
        <f t="shared" si="0"/>
        <v>514879.10853481665</v>
      </c>
      <c r="D35" s="88"/>
      <c r="E35" s="34"/>
      <c r="F35" s="8">
        <v>43742</v>
      </c>
      <c r="G35" s="44" t="s">
        <v>4</v>
      </c>
      <c r="H35" s="89">
        <v>1.3278000000000001</v>
      </c>
      <c r="I35" s="89"/>
      <c r="J35" s="34">
        <v>26</v>
      </c>
      <c r="K35" s="92">
        <f t="shared" si="4"/>
        <v>15446.373256044499</v>
      </c>
      <c r="L35" s="93"/>
      <c r="M35" s="6">
        <f>IF(J35="","",(K35/J35)/LOOKUP(RIGHT($D$2,3),定数!$A$6:$A$13,定数!$B$6:$B$13))</f>
        <v>4.9507606589886217</v>
      </c>
      <c r="N35" s="34"/>
      <c r="O35" s="8">
        <v>43742</v>
      </c>
      <c r="P35" s="89">
        <v>1.3251999999999999</v>
      </c>
      <c r="Q35" s="89"/>
      <c r="R35" s="90">
        <f>IF(P35="","",T35*M35*LOOKUP(RIGHT($D$2,3),定数!$A$6:$A$13,定数!$B$6:$B$13))</f>
        <v>-15446.373256045437</v>
      </c>
      <c r="S35" s="90"/>
      <c r="T35" s="91">
        <f t="shared" si="5"/>
        <v>-26.000000000001577</v>
      </c>
      <c r="U35" s="91"/>
      <c r="V35" t="str">
        <f t="shared" si="8"/>
        <v/>
      </c>
      <c r="W35">
        <f t="shared" si="2"/>
        <v>4</v>
      </c>
      <c r="X35" s="40">
        <f t="shared" si="6"/>
        <v>570711.389283214</v>
      </c>
      <c r="Y35" s="41">
        <f t="shared" si="7"/>
        <v>9.7829273774472925E-2</v>
      </c>
    </row>
    <row r="36" spans="2:25" x14ac:dyDescent="0.2">
      <c r="B36" s="34">
        <v>28</v>
      </c>
      <c r="C36" s="88">
        <f t="shared" si="0"/>
        <v>499432.7352787712</v>
      </c>
      <c r="D36" s="88"/>
      <c r="E36" s="34"/>
      <c r="F36" s="8">
        <v>43762</v>
      </c>
      <c r="G36" s="44" t="s">
        <v>4</v>
      </c>
      <c r="H36" s="89">
        <v>1.3198000000000001</v>
      </c>
      <c r="I36" s="89"/>
      <c r="J36" s="34">
        <v>8</v>
      </c>
      <c r="K36" s="92">
        <f t="shared" si="4"/>
        <v>14982.982058363135</v>
      </c>
      <c r="L36" s="93"/>
      <c r="M36" s="6">
        <f>IF(J36="","",(K36/J36)/LOOKUP(RIGHT($D$2,3),定数!$A$6:$A$13,定数!$B$6:$B$13))</f>
        <v>15.6072729774616</v>
      </c>
      <c r="N36" s="34"/>
      <c r="O36" s="8">
        <v>43762</v>
      </c>
      <c r="P36" s="89">
        <v>1.3218000000000001</v>
      </c>
      <c r="Q36" s="89"/>
      <c r="R36" s="90">
        <f>IF(P36="","",T36*M36*LOOKUP(RIGHT($D$2,3),定数!$A$6:$A$13,定数!$B$6:$B$13))</f>
        <v>37457.455145907872</v>
      </c>
      <c r="S36" s="90"/>
      <c r="T36" s="91">
        <f t="shared" si="5"/>
        <v>20.000000000000018</v>
      </c>
      <c r="U36" s="91"/>
      <c r="V36" t="str">
        <f t="shared" si="8"/>
        <v/>
      </c>
      <c r="W36">
        <f t="shared" si="2"/>
        <v>0</v>
      </c>
      <c r="X36" s="40">
        <f t="shared" si="6"/>
        <v>570711.389283214</v>
      </c>
      <c r="Y36" s="41">
        <f t="shared" si="7"/>
        <v>0.12489439556124038</v>
      </c>
    </row>
    <row r="37" spans="2:25" x14ac:dyDescent="0.2">
      <c r="B37" s="34">
        <v>29</v>
      </c>
      <c r="C37" s="88">
        <f t="shared" si="0"/>
        <v>536890.19042467908</v>
      </c>
      <c r="D37" s="88"/>
      <c r="E37" s="34"/>
      <c r="F37" s="8">
        <v>43768</v>
      </c>
      <c r="G37" s="34" t="s">
        <v>4</v>
      </c>
      <c r="H37" s="89">
        <v>1.3141</v>
      </c>
      <c r="I37" s="89"/>
      <c r="J37" s="34">
        <v>15</v>
      </c>
      <c r="K37" s="92">
        <f t="shared" si="4"/>
        <v>16106.705712740371</v>
      </c>
      <c r="L37" s="93"/>
      <c r="M37" s="6">
        <f>IF(J37="","",(K37/J37)/LOOKUP(RIGHT($D$2,3),定数!$A$6:$A$13,定数!$B$6:$B$13))</f>
        <v>8.9481698404113175</v>
      </c>
      <c r="N37" s="34"/>
      <c r="O37" s="8">
        <v>43768</v>
      </c>
      <c r="P37" s="89">
        <v>1.3167</v>
      </c>
      <c r="Q37" s="89"/>
      <c r="R37" s="90">
        <f>IF(P37="","",T37*M37*LOOKUP(RIGHT($D$2,3),定数!$A$6:$A$13,定数!$B$6:$B$13))</f>
        <v>27918.289902082619</v>
      </c>
      <c r="S37" s="90"/>
      <c r="T37" s="91">
        <f t="shared" si="5"/>
        <v>25.999999999999357</v>
      </c>
      <c r="U37" s="91"/>
      <c r="V37" t="str">
        <f t="shared" si="8"/>
        <v/>
      </c>
      <c r="W37">
        <f t="shared" si="2"/>
        <v>0</v>
      </c>
      <c r="X37" s="40">
        <f t="shared" si="6"/>
        <v>570711.389283214</v>
      </c>
      <c r="Y37" s="41">
        <f t="shared" si="7"/>
        <v>5.926147522833336E-2</v>
      </c>
    </row>
    <row r="38" spans="2:25" x14ac:dyDescent="0.2">
      <c r="B38" s="34">
        <v>30</v>
      </c>
      <c r="C38" s="88">
        <f t="shared" si="0"/>
        <v>564808.48032676172</v>
      </c>
      <c r="D38" s="88"/>
      <c r="E38" s="34"/>
      <c r="F38" s="8">
        <v>43776</v>
      </c>
      <c r="G38" s="34" t="s">
        <v>3</v>
      </c>
      <c r="H38" s="89">
        <v>1.3122</v>
      </c>
      <c r="I38" s="89"/>
      <c r="J38" s="34">
        <v>20</v>
      </c>
      <c r="K38" s="92">
        <f t="shared" si="4"/>
        <v>16944.254409802852</v>
      </c>
      <c r="L38" s="93"/>
      <c r="M38" s="6">
        <f>IF(J38="","",(K38/J38)/LOOKUP(RIGHT($D$2,3),定数!$A$6:$A$13,定数!$B$6:$B$13))</f>
        <v>7.0601060040845214</v>
      </c>
      <c r="N38" s="34"/>
      <c r="O38" s="8">
        <v>43776</v>
      </c>
      <c r="P38" s="89">
        <v>1.3142</v>
      </c>
      <c r="Q38" s="89"/>
      <c r="R38" s="90">
        <f>IF(P38="","",T38*M38*LOOKUP(RIGHT($D$2,3),定数!$A$6:$A$13,定数!$B$6:$B$13))</f>
        <v>-16944.254409802867</v>
      </c>
      <c r="S38" s="90"/>
      <c r="T38" s="91">
        <f t="shared" si="5"/>
        <v>-20.000000000000018</v>
      </c>
      <c r="U38" s="91"/>
      <c r="V38" t="str">
        <f t="shared" si="8"/>
        <v/>
      </c>
      <c r="W38">
        <f t="shared" si="2"/>
        <v>1</v>
      </c>
      <c r="X38" s="40">
        <f t="shared" si="6"/>
        <v>570711.389283214</v>
      </c>
      <c r="Y38" s="41">
        <f t="shared" si="7"/>
        <v>1.0343071940207893E-2</v>
      </c>
    </row>
    <row r="39" spans="2:25" x14ac:dyDescent="0.2">
      <c r="B39" s="34">
        <v>31</v>
      </c>
      <c r="C39" s="88">
        <f t="shared" si="0"/>
        <v>547864.22591695888</v>
      </c>
      <c r="D39" s="88"/>
      <c r="E39" s="34"/>
      <c r="F39" s="8">
        <v>43785</v>
      </c>
      <c r="G39" s="34" t="s">
        <v>4</v>
      </c>
      <c r="H39" s="89">
        <v>1.3206</v>
      </c>
      <c r="I39" s="89"/>
      <c r="J39" s="34">
        <v>33</v>
      </c>
      <c r="K39" s="92">
        <f t="shared" si="4"/>
        <v>16435.926777508765</v>
      </c>
      <c r="L39" s="93"/>
      <c r="M39" s="6">
        <f>IF(J39="","",(K39/J39)/LOOKUP(RIGHT($D$2,3),定数!$A$6:$A$13,定数!$B$6:$B$13))</f>
        <v>4.1504865599769607</v>
      </c>
      <c r="N39" s="34"/>
      <c r="O39" s="8">
        <v>43786</v>
      </c>
      <c r="P39" s="89">
        <v>1.3172999999999999</v>
      </c>
      <c r="Q39" s="89"/>
      <c r="R39" s="90">
        <f>IF(P39="","",T39*M39*LOOKUP(RIGHT($D$2,3),定数!$A$6:$A$13,定数!$B$6:$B$13))</f>
        <v>-16435.926777509168</v>
      </c>
      <c r="S39" s="90"/>
      <c r="T39" s="91">
        <f t="shared" si="5"/>
        <v>-33.00000000000081</v>
      </c>
      <c r="U39" s="91"/>
      <c r="V39" t="str">
        <f t="shared" si="8"/>
        <v/>
      </c>
      <c r="W39">
        <f t="shared" si="2"/>
        <v>2</v>
      </c>
      <c r="X39" s="40">
        <f t="shared" si="6"/>
        <v>570711.389283214</v>
      </c>
      <c r="Y39" s="41">
        <f t="shared" si="7"/>
        <v>4.0032779782001593E-2</v>
      </c>
    </row>
    <row r="40" spans="2:25" x14ac:dyDescent="0.2">
      <c r="B40" s="34">
        <v>32</v>
      </c>
      <c r="C40" s="88">
        <f t="shared" si="0"/>
        <v>531428.29913944972</v>
      </c>
      <c r="D40" s="88"/>
      <c r="E40" s="34"/>
      <c r="F40" s="8">
        <v>43789</v>
      </c>
      <c r="G40" s="34" t="s">
        <v>4</v>
      </c>
      <c r="H40" s="89">
        <v>1.3250999999999999</v>
      </c>
      <c r="I40" s="89"/>
      <c r="J40" s="34">
        <v>19</v>
      </c>
      <c r="K40" s="92">
        <f t="shared" si="4"/>
        <v>15942.848974183491</v>
      </c>
      <c r="L40" s="93"/>
      <c r="M40" s="6">
        <f>IF(J40="","",(K40/J40)/LOOKUP(RIGHT($D$2,3),定数!$A$6:$A$13,定数!$B$6:$B$13))</f>
        <v>6.9924776202559169</v>
      </c>
      <c r="N40" s="34"/>
      <c r="O40" s="8">
        <v>43789</v>
      </c>
      <c r="P40" s="89">
        <v>1.3231999999999999</v>
      </c>
      <c r="Q40" s="89"/>
      <c r="R40" s="90">
        <f>IF(P40="","",T40*M40*LOOKUP(RIGHT($D$2,3),定数!$A$6:$A$13,定数!$B$6:$B$13))</f>
        <v>-15942.8489741836</v>
      </c>
      <c r="S40" s="90"/>
      <c r="T40" s="91">
        <f t="shared" si="5"/>
        <v>-19.000000000000128</v>
      </c>
      <c r="U40" s="91"/>
      <c r="V40" t="str">
        <f t="shared" si="8"/>
        <v/>
      </c>
      <c r="W40">
        <f t="shared" si="2"/>
        <v>3</v>
      </c>
      <c r="X40" s="40">
        <f t="shared" si="6"/>
        <v>570711.389283214</v>
      </c>
      <c r="Y40" s="41">
        <f t="shared" si="7"/>
        <v>6.883179638854231E-2</v>
      </c>
    </row>
    <row r="41" spans="2:25" x14ac:dyDescent="0.2">
      <c r="B41" s="34">
        <v>33</v>
      </c>
      <c r="C41" s="88">
        <f t="shared" si="0"/>
        <v>515485.45016526611</v>
      </c>
      <c r="D41" s="88"/>
      <c r="E41" s="34"/>
      <c r="F41" s="8">
        <v>43793</v>
      </c>
      <c r="G41" s="34" t="s">
        <v>4</v>
      </c>
      <c r="H41" s="89">
        <v>1.3324</v>
      </c>
      <c r="I41" s="89"/>
      <c r="J41" s="34">
        <v>20</v>
      </c>
      <c r="K41" s="92">
        <f t="shared" si="4"/>
        <v>15464.563504957983</v>
      </c>
      <c r="L41" s="93"/>
      <c r="M41" s="6">
        <f>IF(J41="","",(K41/J41)/LOOKUP(RIGHT($D$2,3),定数!$A$6:$A$13,定数!$B$6:$B$13))</f>
        <v>6.4435681270658263</v>
      </c>
      <c r="N41" s="34"/>
      <c r="O41" s="8">
        <v>43793</v>
      </c>
      <c r="P41" s="89">
        <v>1.3304</v>
      </c>
      <c r="Q41" s="89"/>
      <c r="R41" s="90">
        <f>IF(P41="","",T41*M41*LOOKUP(RIGHT($D$2,3),定数!$A$6:$A$13,定数!$B$6:$B$13))</f>
        <v>-15464.563504957998</v>
      </c>
      <c r="S41" s="90"/>
      <c r="T41" s="91">
        <f t="shared" si="5"/>
        <v>-20.000000000000018</v>
      </c>
      <c r="U41" s="91"/>
      <c r="V41" t="str">
        <f t="shared" si="8"/>
        <v/>
      </c>
      <c r="W41">
        <f t="shared" si="2"/>
        <v>4</v>
      </c>
      <c r="X41" s="40">
        <f t="shared" si="6"/>
        <v>570711.389283214</v>
      </c>
      <c r="Y41" s="41">
        <f t="shared" si="7"/>
        <v>9.6766842496886163E-2</v>
      </c>
    </row>
    <row r="42" spans="2:25" x14ac:dyDescent="0.2">
      <c r="B42" s="34">
        <v>34</v>
      </c>
      <c r="C42" s="88">
        <f t="shared" si="0"/>
        <v>500020.88666030811</v>
      </c>
      <c r="D42" s="88"/>
      <c r="E42" s="34"/>
      <c r="F42" s="8">
        <v>43798</v>
      </c>
      <c r="G42" s="34" t="s">
        <v>4</v>
      </c>
      <c r="H42" s="89">
        <v>1.3426</v>
      </c>
      <c r="I42" s="89"/>
      <c r="J42" s="34">
        <v>53</v>
      </c>
      <c r="K42" s="92">
        <f t="shared" si="4"/>
        <v>15000.626599809242</v>
      </c>
      <c r="L42" s="93"/>
      <c r="M42" s="6">
        <f>IF(J42="","",(K42/J42)/LOOKUP(RIGHT($D$2,3),定数!$A$6:$A$13,定数!$B$6:$B$13))</f>
        <v>2.3585890880203211</v>
      </c>
      <c r="N42" s="34"/>
      <c r="O42" s="8">
        <v>43799</v>
      </c>
      <c r="P42" s="89">
        <v>1.3532</v>
      </c>
      <c r="Q42" s="89"/>
      <c r="R42" s="90">
        <f>IF(P42="","",T42*M42*LOOKUP(RIGHT($D$2,3),定数!$A$6:$A$13,定数!$B$6:$B$13))</f>
        <v>30001.253199618324</v>
      </c>
      <c r="S42" s="90"/>
      <c r="T42" s="91">
        <f t="shared" si="5"/>
        <v>105.99999999999943</v>
      </c>
      <c r="U42" s="91"/>
      <c r="V42" t="str">
        <f t="shared" si="8"/>
        <v/>
      </c>
      <c r="W42">
        <f t="shared" si="2"/>
        <v>0</v>
      </c>
      <c r="X42" s="40">
        <f t="shared" si="6"/>
        <v>570711.389283214</v>
      </c>
      <c r="Y42" s="41">
        <f t="shared" si="7"/>
        <v>0.12386383722197969</v>
      </c>
    </row>
    <row r="43" spans="2:25" x14ac:dyDescent="0.2">
      <c r="B43" s="34">
        <v>35</v>
      </c>
      <c r="C43" s="88">
        <f t="shared" si="0"/>
        <v>530022.13985992642</v>
      </c>
      <c r="D43" s="88"/>
      <c r="E43" s="34"/>
      <c r="F43" s="8">
        <v>43812</v>
      </c>
      <c r="G43" s="34" t="s">
        <v>4</v>
      </c>
      <c r="H43" s="89">
        <v>1.3365</v>
      </c>
      <c r="I43" s="89"/>
      <c r="J43" s="34">
        <v>42</v>
      </c>
      <c r="K43" s="92">
        <f t="shared" si="4"/>
        <v>15900.664195797792</v>
      </c>
      <c r="L43" s="93"/>
      <c r="M43" s="6">
        <f>IF(J43="","",(K43/J43)/LOOKUP(RIGHT($D$2,3),定数!$A$6:$A$13,定数!$B$6:$B$13))</f>
        <v>3.1548936896424191</v>
      </c>
      <c r="N43" s="34"/>
      <c r="O43" s="8">
        <v>43813</v>
      </c>
      <c r="P43" s="89">
        <v>1.3446</v>
      </c>
      <c r="Q43" s="89"/>
      <c r="R43" s="90">
        <f>IF(P43="","",T43*M43*LOOKUP(RIGHT($D$2,3),定数!$A$6:$A$13,定数!$B$6:$B$13))</f>
        <v>30665.566663324298</v>
      </c>
      <c r="S43" s="90"/>
      <c r="T43" s="91">
        <f t="shared" si="5"/>
        <v>80.999999999999957</v>
      </c>
      <c r="U43" s="91"/>
      <c r="V43" t="str">
        <f t="shared" si="8"/>
        <v/>
      </c>
      <c r="W43">
        <f t="shared" si="2"/>
        <v>0</v>
      </c>
      <c r="X43" s="40">
        <f t="shared" si="6"/>
        <v>570711.389283214</v>
      </c>
      <c r="Y43" s="41">
        <f t="shared" si="7"/>
        <v>7.1295667455298695E-2</v>
      </c>
    </row>
    <row r="44" spans="2:25" x14ac:dyDescent="0.2">
      <c r="B44" s="34">
        <v>36</v>
      </c>
      <c r="C44" s="88">
        <f t="shared" si="0"/>
        <v>560687.70652325067</v>
      </c>
      <c r="D44" s="88"/>
      <c r="E44" s="34"/>
      <c r="F44" s="8">
        <v>43817</v>
      </c>
      <c r="G44" s="34" t="s">
        <v>4</v>
      </c>
      <c r="H44" s="89">
        <v>1.3357000000000001</v>
      </c>
      <c r="I44" s="89"/>
      <c r="J44" s="34">
        <v>24</v>
      </c>
      <c r="K44" s="92">
        <f t="shared" si="4"/>
        <v>16820.631195697519</v>
      </c>
      <c r="L44" s="93"/>
      <c r="M44" s="6">
        <f>IF(J44="","",(K44/J44)/LOOKUP(RIGHT($D$2,3),定数!$A$6:$A$13,定数!$B$6:$B$13))</f>
        <v>5.8404969429505273</v>
      </c>
      <c r="N44" s="34"/>
      <c r="O44" s="8">
        <v>43817</v>
      </c>
      <c r="P44" s="89">
        <v>1.3401000000000001</v>
      </c>
      <c r="Q44" s="89"/>
      <c r="R44" s="90">
        <f>IF(P44="","",T44*M44*LOOKUP(RIGHT($D$2,3),定数!$A$6:$A$13,定数!$B$6:$B$13))</f>
        <v>30837.823858778502</v>
      </c>
      <c r="S44" s="90"/>
      <c r="T44" s="91">
        <f t="shared" si="5"/>
        <v>43.999999999999595</v>
      </c>
      <c r="U44" s="91"/>
      <c r="V44" t="str">
        <f t="shared" si="8"/>
        <v/>
      </c>
      <c r="W44">
        <f t="shared" si="2"/>
        <v>0</v>
      </c>
      <c r="X44" s="40">
        <f t="shared" si="6"/>
        <v>570711.389283214</v>
      </c>
      <c r="Y44" s="41">
        <f t="shared" si="7"/>
        <v>1.7563488215212586E-2</v>
      </c>
    </row>
    <row r="45" spans="2:25" x14ac:dyDescent="0.2">
      <c r="B45" s="34">
        <v>37</v>
      </c>
      <c r="C45" s="88">
        <f t="shared" si="0"/>
        <v>591525.53038202913</v>
      </c>
      <c r="D45" s="88"/>
      <c r="E45" s="34">
        <v>2018</v>
      </c>
      <c r="F45" s="8">
        <v>43480</v>
      </c>
      <c r="G45" s="34" t="s">
        <v>4</v>
      </c>
      <c r="H45" s="89">
        <v>1.3803000000000001</v>
      </c>
      <c r="I45" s="89"/>
      <c r="J45" s="34">
        <v>25</v>
      </c>
      <c r="K45" s="92">
        <f t="shared" si="4"/>
        <v>17745.765911460872</v>
      </c>
      <c r="L45" s="93"/>
      <c r="M45" s="6">
        <f>IF(J45="","",(K45/J45)/LOOKUP(RIGHT($D$2,3),定数!$A$6:$A$13,定数!$B$6:$B$13))</f>
        <v>5.9152553038202909</v>
      </c>
      <c r="N45" s="34">
        <v>2018</v>
      </c>
      <c r="O45" s="8">
        <v>43481</v>
      </c>
      <c r="P45" s="89">
        <v>1.3777999999999999</v>
      </c>
      <c r="Q45" s="89"/>
      <c r="R45" s="90">
        <f>IF(P45="","",T45*M45*LOOKUP(RIGHT($D$2,3),定数!$A$6:$A$13,定数!$B$6:$B$13))</f>
        <v>-17745.765911462073</v>
      </c>
      <c r="S45" s="90"/>
      <c r="T45" s="91">
        <f t="shared" si="5"/>
        <v>-25.000000000001688</v>
      </c>
      <c r="U45" s="91"/>
      <c r="V45" t="str">
        <f t="shared" si="8"/>
        <v/>
      </c>
      <c r="W45">
        <f t="shared" si="2"/>
        <v>1</v>
      </c>
      <c r="X45" s="40">
        <f t="shared" si="6"/>
        <v>591525.53038202913</v>
      </c>
      <c r="Y45" s="41">
        <f t="shared" si="7"/>
        <v>0</v>
      </c>
    </row>
    <row r="46" spans="2:25" x14ac:dyDescent="0.2">
      <c r="B46" s="34">
        <v>38</v>
      </c>
      <c r="C46" s="88">
        <f t="shared" si="0"/>
        <v>573779.76447056711</v>
      </c>
      <c r="D46" s="88"/>
      <c r="E46" s="34"/>
      <c r="F46" s="8">
        <v>43481</v>
      </c>
      <c r="G46" s="34" t="s">
        <v>3</v>
      </c>
      <c r="H46" s="89">
        <v>1.3783000000000001</v>
      </c>
      <c r="I46" s="89"/>
      <c r="J46" s="34">
        <v>21</v>
      </c>
      <c r="K46" s="92">
        <f t="shared" si="4"/>
        <v>17213.392934117011</v>
      </c>
      <c r="L46" s="93"/>
      <c r="M46" s="6">
        <f>IF(J46="","",(K46/J46)/LOOKUP(RIGHT($D$2,3),定数!$A$6:$A$13,定数!$B$6:$B$13))</f>
        <v>6.8307114817924646</v>
      </c>
      <c r="N46" s="34"/>
      <c r="O46" s="8">
        <v>43481</v>
      </c>
      <c r="P46" s="89">
        <v>1.3747</v>
      </c>
      <c r="Q46" s="89"/>
      <c r="R46" s="90">
        <f>IF(P46="","",T46*M46*LOOKUP(RIGHT($D$2,3),定数!$A$6:$A$13,定数!$B$6:$B$13))</f>
        <v>29508.673601343839</v>
      </c>
      <c r="S46" s="90"/>
      <c r="T46" s="91">
        <f t="shared" si="5"/>
        <v>36.000000000000476</v>
      </c>
      <c r="U46" s="91"/>
      <c r="V46" t="str">
        <f t="shared" si="8"/>
        <v/>
      </c>
      <c r="W46">
        <f t="shared" si="2"/>
        <v>0</v>
      </c>
      <c r="X46" s="40">
        <f t="shared" si="6"/>
        <v>591525.53038202913</v>
      </c>
      <c r="Y46" s="41">
        <f t="shared" si="7"/>
        <v>3.0000000000001914E-2</v>
      </c>
    </row>
    <row r="47" spans="2:25" x14ac:dyDescent="0.2">
      <c r="B47" s="34">
        <v>39</v>
      </c>
      <c r="C47" s="88">
        <f t="shared" si="0"/>
        <v>603288.43807191099</v>
      </c>
      <c r="D47" s="88"/>
      <c r="E47" s="34"/>
      <c r="F47" s="8">
        <v>43483</v>
      </c>
      <c r="G47" s="34" t="s">
        <v>4</v>
      </c>
      <c r="H47" s="89">
        <v>1.3886000000000001</v>
      </c>
      <c r="I47" s="89"/>
      <c r="J47" s="34">
        <v>22</v>
      </c>
      <c r="K47" s="92">
        <f t="shared" si="4"/>
        <v>18098.653142157327</v>
      </c>
      <c r="L47" s="93"/>
      <c r="M47" s="6">
        <f>IF(J47="","",(K47/J47)/LOOKUP(RIGHT($D$2,3),定数!$A$6:$A$13,定数!$B$6:$B$13))</f>
        <v>6.8555504326353516</v>
      </c>
      <c r="N47" s="34"/>
      <c r="O47" s="8">
        <v>43484</v>
      </c>
      <c r="P47" s="89">
        <v>1.3926000000000001</v>
      </c>
      <c r="Q47" s="89"/>
      <c r="R47" s="90">
        <f>IF(P47="","",T47*M47*LOOKUP(RIGHT($D$2,3),定数!$A$6:$A$13,定数!$B$6:$B$13))</f>
        <v>32906.642076649718</v>
      </c>
      <c r="S47" s="90"/>
      <c r="T47" s="91">
        <f t="shared" si="5"/>
        <v>40.000000000000036</v>
      </c>
      <c r="U47" s="91"/>
      <c r="V47" t="str">
        <f t="shared" si="8"/>
        <v/>
      </c>
      <c r="W47">
        <f t="shared" si="2"/>
        <v>0</v>
      </c>
      <c r="X47" s="40">
        <f t="shared" si="6"/>
        <v>603288.43807191099</v>
      </c>
      <c r="Y47" s="41">
        <f t="shared" si="7"/>
        <v>0</v>
      </c>
    </row>
    <row r="48" spans="2:25" x14ac:dyDescent="0.2">
      <c r="B48" s="34">
        <v>40</v>
      </c>
      <c r="C48" s="88">
        <f t="shared" si="0"/>
        <v>636195.08014856069</v>
      </c>
      <c r="D48" s="88"/>
      <c r="E48" s="34"/>
      <c r="F48" s="8">
        <v>43496</v>
      </c>
      <c r="G48" s="34" t="s">
        <v>4</v>
      </c>
      <c r="H48" s="89">
        <v>1.4157999999999999</v>
      </c>
      <c r="I48" s="89"/>
      <c r="J48" s="34">
        <v>23</v>
      </c>
      <c r="K48" s="92">
        <f t="shared" si="4"/>
        <v>19085.852404456818</v>
      </c>
      <c r="L48" s="93"/>
      <c r="M48" s="6">
        <f>IF(J48="","",(K48/J48)/LOOKUP(RIGHT($D$2,3),定数!$A$6:$A$13,定数!$B$6:$B$13))</f>
        <v>6.9151639146582671</v>
      </c>
      <c r="N48" s="34"/>
      <c r="O48" s="8">
        <v>43496</v>
      </c>
      <c r="P48" s="89">
        <v>1.4205000000000001</v>
      </c>
      <c r="Q48" s="89"/>
      <c r="R48" s="90">
        <f>IF(P48="","",T48*M48*LOOKUP(RIGHT($D$2,3),定数!$A$6:$A$13,定数!$B$6:$B$13))</f>
        <v>39001.524478673862</v>
      </c>
      <c r="S48" s="90"/>
      <c r="T48" s="91">
        <f t="shared" si="5"/>
        <v>47.000000000001485</v>
      </c>
      <c r="U48" s="91"/>
      <c r="V48" t="str">
        <f t="shared" si="8"/>
        <v/>
      </c>
      <c r="W48">
        <f t="shared" si="2"/>
        <v>0</v>
      </c>
      <c r="X48" s="40">
        <f t="shared" si="6"/>
        <v>636195.08014856069</v>
      </c>
      <c r="Y48" s="41">
        <f t="shared" si="7"/>
        <v>0</v>
      </c>
    </row>
    <row r="49" spans="2:25" x14ac:dyDescent="0.2">
      <c r="B49" s="34">
        <v>41</v>
      </c>
      <c r="C49" s="88">
        <f t="shared" si="0"/>
        <v>675196.60462723451</v>
      </c>
      <c r="D49" s="88"/>
      <c r="E49" s="34"/>
      <c r="F49" s="8">
        <v>43496</v>
      </c>
      <c r="G49" s="34" t="s">
        <v>4</v>
      </c>
      <c r="H49" s="89">
        <v>1.4184000000000001</v>
      </c>
      <c r="I49" s="89"/>
      <c r="J49" s="34">
        <v>34</v>
      </c>
      <c r="K49" s="92">
        <f t="shared" si="4"/>
        <v>20255.898138817036</v>
      </c>
      <c r="L49" s="93"/>
      <c r="M49" s="6">
        <f>IF(J49="","",(K49/J49)/LOOKUP(RIGHT($D$2,3),定数!$A$6:$A$13,定数!$B$6:$B$13))</f>
        <v>4.9646809163767243</v>
      </c>
      <c r="N49" s="34"/>
      <c r="O49" s="8">
        <v>43496</v>
      </c>
      <c r="P49" s="89">
        <v>1.415</v>
      </c>
      <c r="Q49" s="89"/>
      <c r="R49" s="90">
        <f>IF(P49="","",T49*M49*LOOKUP(RIGHT($D$2,3),定数!$A$6:$A$13,定数!$B$6:$B$13))</f>
        <v>-20255.898138817451</v>
      </c>
      <c r="S49" s="90"/>
      <c r="T49" s="91">
        <f t="shared" si="5"/>
        <v>-34.000000000000696</v>
      </c>
      <c r="U49" s="91"/>
      <c r="V49" t="str">
        <f t="shared" si="8"/>
        <v/>
      </c>
      <c r="W49">
        <f t="shared" si="2"/>
        <v>1</v>
      </c>
      <c r="X49" s="40">
        <f t="shared" si="6"/>
        <v>675196.60462723451</v>
      </c>
      <c r="Y49" s="41">
        <f t="shared" si="7"/>
        <v>0</v>
      </c>
    </row>
    <row r="50" spans="2:25" x14ac:dyDescent="0.2">
      <c r="B50" s="34">
        <v>42</v>
      </c>
      <c r="C50" s="88">
        <f t="shared" si="0"/>
        <v>654940.70648841711</v>
      </c>
      <c r="D50" s="88"/>
      <c r="E50" s="34"/>
      <c r="F50" s="8">
        <v>43497</v>
      </c>
      <c r="G50" s="34" t="s">
        <v>4</v>
      </c>
      <c r="H50" s="89">
        <v>1.4233</v>
      </c>
      <c r="I50" s="89"/>
      <c r="J50" s="34">
        <v>32</v>
      </c>
      <c r="K50" s="92">
        <f t="shared" si="4"/>
        <v>19648.221194652513</v>
      </c>
      <c r="L50" s="93"/>
      <c r="M50" s="6">
        <f>IF(J50="","",(K50/J50)/LOOKUP(RIGHT($D$2,3),定数!$A$6:$A$13,定数!$B$6:$B$13))</f>
        <v>5.1167242694407582</v>
      </c>
      <c r="N50" s="34"/>
      <c r="O50" s="8">
        <v>43497</v>
      </c>
      <c r="P50" s="89">
        <v>1.4200999999999999</v>
      </c>
      <c r="Q50" s="89"/>
      <c r="R50" s="90">
        <f>IF(P50="","",T50*M50*LOOKUP(RIGHT($D$2,3),定数!$A$6:$A$13,定数!$B$6:$B$13))</f>
        <v>-19648.221194653073</v>
      </c>
      <c r="S50" s="90"/>
      <c r="T50" s="91">
        <f t="shared" si="5"/>
        <v>-32.000000000000917</v>
      </c>
      <c r="U50" s="91"/>
      <c r="V50" t="str">
        <f t="shared" si="8"/>
        <v/>
      </c>
      <c r="W50">
        <f t="shared" si="2"/>
        <v>2</v>
      </c>
      <c r="X50" s="40">
        <f t="shared" si="6"/>
        <v>675196.60462723451</v>
      </c>
      <c r="Y50" s="41">
        <f t="shared" si="7"/>
        <v>3.0000000000000582E-2</v>
      </c>
    </row>
    <row r="51" spans="2:25" x14ac:dyDescent="0.2">
      <c r="B51" s="34">
        <v>43</v>
      </c>
      <c r="C51" s="88">
        <f t="shared" si="0"/>
        <v>635292.48529376404</v>
      </c>
      <c r="D51" s="88"/>
      <c r="E51" s="34"/>
      <c r="F51" s="8">
        <v>43498</v>
      </c>
      <c r="G51" s="34" t="s">
        <v>3</v>
      </c>
      <c r="H51" s="89">
        <v>1.4147000000000001</v>
      </c>
      <c r="I51" s="89"/>
      <c r="J51" s="34">
        <v>28</v>
      </c>
      <c r="K51" s="92">
        <f t="shared" si="4"/>
        <v>19058.774558812922</v>
      </c>
      <c r="L51" s="93"/>
      <c r="M51" s="6">
        <f>IF(J51="","",(K51/J51)/LOOKUP(RIGHT($D$2,3),定数!$A$6:$A$13,定数!$B$6:$B$13))</f>
        <v>5.6722543329800361</v>
      </c>
      <c r="N51" s="34"/>
      <c r="O51" s="8">
        <v>43501</v>
      </c>
      <c r="P51" s="89">
        <v>1.4089</v>
      </c>
      <c r="Q51" s="89"/>
      <c r="R51" s="90">
        <f>IF(P51="","",T51*M51*LOOKUP(RIGHT($D$2,3),定数!$A$6:$A$13,定数!$B$6:$B$13))</f>
        <v>39478.890157541231</v>
      </c>
      <c r="S51" s="90"/>
      <c r="T51" s="91">
        <f t="shared" si="5"/>
        <v>58.00000000000027</v>
      </c>
      <c r="U51" s="91"/>
      <c r="V51" t="str">
        <f t="shared" si="8"/>
        <v/>
      </c>
      <c r="W51">
        <f t="shared" si="2"/>
        <v>0</v>
      </c>
      <c r="X51" s="40">
        <f t="shared" si="6"/>
        <v>675196.60462723451</v>
      </c>
      <c r="Y51" s="41">
        <f t="shared" si="7"/>
        <v>5.9100000000001374E-2</v>
      </c>
    </row>
    <row r="52" spans="2:25" x14ac:dyDescent="0.2">
      <c r="B52" s="34">
        <v>44</v>
      </c>
      <c r="C52" s="88">
        <f t="shared" si="0"/>
        <v>674771.3754513053</v>
      </c>
      <c r="D52" s="88"/>
      <c r="E52" s="34"/>
      <c r="F52" s="8">
        <v>43518</v>
      </c>
      <c r="G52" s="34" t="s">
        <v>3</v>
      </c>
      <c r="H52" s="89">
        <v>1.3880999999999999</v>
      </c>
      <c r="I52" s="89"/>
      <c r="J52" s="34">
        <v>22</v>
      </c>
      <c r="K52" s="92">
        <f t="shared" si="4"/>
        <v>20243.141263539157</v>
      </c>
      <c r="L52" s="93"/>
      <c r="M52" s="6">
        <f>IF(J52="","",(K52/J52)/LOOKUP(RIGHT($D$2,3),定数!$A$6:$A$13,定数!$B$6:$B$13))</f>
        <v>7.6678565392193772</v>
      </c>
      <c r="N52" s="34"/>
      <c r="O52" s="8">
        <v>43518</v>
      </c>
      <c r="P52" s="89">
        <v>1.3903000000000001</v>
      </c>
      <c r="Q52" s="89"/>
      <c r="R52" s="90">
        <f>IF(P52="","",T52*M52*LOOKUP(RIGHT($D$2,3),定数!$A$6:$A$13,定数!$B$6:$B$13))</f>
        <v>-20243.141263541012</v>
      </c>
      <c r="S52" s="90"/>
      <c r="T52" s="91">
        <f t="shared" si="5"/>
        <v>-22.000000000002018</v>
      </c>
      <c r="U52" s="91"/>
      <c r="V52" t="str">
        <f t="shared" si="8"/>
        <v/>
      </c>
      <c r="W52">
        <f t="shared" si="2"/>
        <v>1</v>
      </c>
      <c r="X52" s="40">
        <f t="shared" si="6"/>
        <v>675196.60462723451</v>
      </c>
      <c r="Y52" s="41">
        <f t="shared" si="7"/>
        <v>6.2978571428684571E-4</v>
      </c>
    </row>
    <row r="53" spans="2:25" x14ac:dyDescent="0.2">
      <c r="B53" s="34">
        <v>45</v>
      </c>
      <c r="C53" s="88">
        <f t="shared" si="0"/>
        <v>654528.23418776423</v>
      </c>
      <c r="D53" s="88"/>
      <c r="E53" s="34"/>
      <c r="F53" s="8">
        <v>43519</v>
      </c>
      <c r="G53" s="34" t="s">
        <v>4</v>
      </c>
      <c r="H53" s="89">
        <v>1.3983000000000001</v>
      </c>
      <c r="I53" s="89"/>
      <c r="J53" s="34">
        <v>79</v>
      </c>
      <c r="K53" s="92">
        <f t="shared" si="4"/>
        <v>19635.847025632927</v>
      </c>
      <c r="L53" s="93"/>
      <c r="M53" s="6">
        <f>IF(J53="","",(K53/J53)/LOOKUP(RIGHT($D$2,3),定数!$A$6:$A$13,定数!$B$6:$B$13))</f>
        <v>2.0712918803410263</v>
      </c>
      <c r="N53" s="34"/>
      <c r="O53" s="8">
        <v>43523</v>
      </c>
      <c r="P53" s="89">
        <v>1.3904000000000001</v>
      </c>
      <c r="Q53" s="89"/>
      <c r="R53" s="90">
        <f>IF(P53="","",T53*M53*LOOKUP(RIGHT($D$2,3),定数!$A$6:$A$13,定数!$B$6:$B$13))</f>
        <v>-19635.847025632975</v>
      </c>
      <c r="S53" s="90"/>
      <c r="T53" s="91">
        <f t="shared" si="5"/>
        <v>-79.000000000000185</v>
      </c>
      <c r="U53" s="91"/>
      <c r="V53" t="str">
        <f t="shared" si="8"/>
        <v/>
      </c>
      <c r="W53">
        <f t="shared" si="2"/>
        <v>2</v>
      </c>
      <c r="X53" s="40">
        <f t="shared" si="6"/>
        <v>675196.60462723451</v>
      </c>
      <c r="Y53" s="41">
        <f t="shared" si="7"/>
        <v>3.0610892142861057E-2</v>
      </c>
    </row>
    <row r="54" spans="2:25" x14ac:dyDescent="0.2">
      <c r="B54" s="34">
        <v>46</v>
      </c>
      <c r="C54" s="88">
        <f t="shared" si="0"/>
        <v>634892.38716213126</v>
      </c>
      <c r="D54" s="88"/>
      <c r="E54" s="34"/>
      <c r="F54" s="8">
        <v>43529</v>
      </c>
      <c r="G54" s="34" t="s">
        <v>4</v>
      </c>
      <c r="H54" s="89">
        <v>1.3824000000000001</v>
      </c>
      <c r="I54" s="89"/>
      <c r="J54" s="34">
        <v>44</v>
      </c>
      <c r="K54" s="92">
        <f t="shared" si="4"/>
        <v>19046.771614863937</v>
      </c>
      <c r="L54" s="93"/>
      <c r="M54" s="6">
        <f>IF(J54="","",(K54/J54)/LOOKUP(RIGHT($D$2,3),定数!$A$6:$A$13,定数!$B$6:$B$13))</f>
        <v>3.6073431088757459</v>
      </c>
      <c r="N54" s="34"/>
      <c r="O54" s="8">
        <v>43530</v>
      </c>
      <c r="P54" s="89">
        <v>1.3904000000000001</v>
      </c>
      <c r="Q54" s="89"/>
      <c r="R54" s="90">
        <f>IF(P54="","",T54*M54*LOOKUP(RIGHT($D$2,3),定数!$A$6:$A$13,定数!$B$6:$B$13))</f>
        <v>34630.493845207195</v>
      </c>
      <c r="S54" s="90"/>
      <c r="T54" s="91">
        <f t="shared" si="5"/>
        <v>80.000000000000071</v>
      </c>
      <c r="U54" s="91"/>
      <c r="V54" t="str">
        <f t="shared" si="8"/>
        <v/>
      </c>
      <c r="W54">
        <f t="shared" si="2"/>
        <v>0</v>
      </c>
      <c r="X54" s="40">
        <f t="shared" si="6"/>
        <v>675196.60462723451</v>
      </c>
      <c r="Y54" s="41">
        <f t="shared" si="7"/>
        <v>5.9692565378575257E-2</v>
      </c>
    </row>
    <row r="55" spans="2:25" x14ac:dyDescent="0.2">
      <c r="B55" s="34">
        <v>47</v>
      </c>
      <c r="C55" s="88">
        <f t="shared" si="0"/>
        <v>669522.88100733841</v>
      </c>
      <c r="D55" s="88"/>
      <c r="E55" s="34"/>
      <c r="F55" s="8">
        <v>43532</v>
      </c>
      <c r="G55" s="34" t="s">
        <v>3</v>
      </c>
      <c r="H55" s="89">
        <v>1.3858999999999999</v>
      </c>
      <c r="I55" s="89"/>
      <c r="J55" s="34">
        <v>41</v>
      </c>
      <c r="K55" s="92">
        <f t="shared" si="4"/>
        <v>20085.68643022015</v>
      </c>
      <c r="L55" s="93"/>
      <c r="M55" s="6">
        <f>IF(J55="","",(K55/J55)/LOOKUP(RIGHT($D$2,3),定数!$A$6:$A$13,定数!$B$6:$B$13))</f>
        <v>4.0824565915081603</v>
      </c>
      <c r="N55" s="34"/>
      <c r="O55" s="8">
        <v>43532</v>
      </c>
      <c r="P55" s="89">
        <v>1.3784000000000001</v>
      </c>
      <c r="Q55" s="89"/>
      <c r="R55" s="90">
        <f>IF(P55="","",T55*M55*LOOKUP(RIGHT($D$2,3),定数!$A$6:$A$13,定数!$B$6:$B$13))</f>
        <v>36742.109323572658</v>
      </c>
      <c r="S55" s="90"/>
      <c r="T55" s="91">
        <f t="shared" si="5"/>
        <v>74.999999999998408</v>
      </c>
      <c r="U55" s="91"/>
      <c r="V55" t="str">
        <f t="shared" si="8"/>
        <v/>
      </c>
      <c r="W55">
        <f t="shared" si="2"/>
        <v>0</v>
      </c>
      <c r="X55" s="40">
        <f t="shared" si="6"/>
        <v>675196.60462723451</v>
      </c>
      <c r="Y55" s="41">
        <f t="shared" si="7"/>
        <v>8.4030689446794593E-3</v>
      </c>
    </row>
    <row r="56" spans="2:25" x14ac:dyDescent="0.2">
      <c r="B56" s="34">
        <v>48</v>
      </c>
      <c r="C56" s="88">
        <f t="shared" si="0"/>
        <v>706264.99033091101</v>
      </c>
      <c r="D56" s="88"/>
      <c r="E56" s="34"/>
      <c r="F56" s="8">
        <v>43533</v>
      </c>
      <c r="G56" s="34" t="s">
        <v>4</v>
      </c>
      <c r="H56" s="89">
        <v>1.3849</v>
      </c>
      <c r="I56" s="89"/>
      <c r="J56" s="34">
        <v>45</v>
      </c>
      <c r="K56" s="92">
        <f t="shared" si="4"/>
        <v>21187.949709927329</v>
      </c>
      <c r="L56" s="93"/>
      <c r="M56" s="6">
        <f>IF(J56="","",(K56/J56)/LOOKUP(RIGHT($D$2,3),定数!$A$6:$A$13,定数!$B$6:$B$13))</f>
        <v>3.9236943907272832</v>
      </c>
      <c r="N56" s="34"/>
      <c r="O56" s="8">
        <v>43537</v>
      </c>
      <c r="P56" s="89">
        <v>1.3933</v>
      </c>
      <c r="Q56" s="89"/>
      <c r="R56" s="90">
        <f>IF(P56="","",T56*M56*LOOKUP(RIGHT($D$2,3),定数!$A$6:$A$13,定数!$B$6:$B$13))</f>
        <v>39550.839458530842</v>
      </c>
      <c r="S56" s="90"/>
      <c r="T56" s="91">
        <f t="shared" si="5"/>
        <v>83.999999999999631</v>
      </c>
      <c r="U56" s="91"/>
      <c r="V56" t="str">
        <f t="shared" si="8"/>
        <v/>
      </c>
      <c r="W56">
        <f t="shared" si="2"/>
        <v>0</v>
      </c>
      <c r="X56" s="40">
        <f t="shared" si="6"/>
        <v>706264.99033091101</v>
      </c>
      <c r="Y56" s="41">
        <f t="shared" si="7"/>
        <v>0</v>
      </c>
    </row>
    <row r="57" spans="2:25" x14ac:dyDescent="0.2">
      <c r="B57" s="34">
        <v>49</v>
      </c>
      <c r="C57" s="88">
        <f t="shared" si="0"/>
        <v>745815.82978944189</v>
      </c>
      <c r="D57" s="88"/>
      <c r="E57" s="34"/>
      <c r="F57" s="8">
        <v>43557</v>
      </c>
      <c r="G57" s="34" t="s">
        <v>4</v>
      </c>
      <c r="H57" s="89">
        <v>1.4053</v>
      </c>
      <c r="I57" s="89"/>
      <c r="J57" s="34">
        <v>14</v>
      </c>
      <c r="K57" s="92">
        <f t="shared" si="4"/>
        <v>22374.474893683255</v>
      </c>
      <c r="L57" s="93"/>
      <c r="M57" s="6">
        <f>IF(J57="","",(K57/J57)/LOOKUP(RIGHT($D$2,3),定数!$A$6:$A$13,定数!$B$6:$B$13))</f>
        <v>13.318139817668603</v>
      </c>
      <c r="N57" s="34"/>
      <c r="O57" s="8">
        <v>43557</v>
      </c>
      <c r="P57" s="89">
        <v>1.4038999999999999</v>
      </c>
      <c r="Q57" s="89"/>
      <c r="R57" s="90">
        <f>IF(P57="","",T57*M57*LOOKUP(RIGHT($D$2,3),定数!$A$6:$A$13,定数!$B$6:$B$13))</f>
        <v>-22374.474893684339</v>
      </c>
      <c r="S57" s="90"/>
      <c r="T57" s="91">
        <f t="shared" si="5"/>
        <v>-14.000000000000679</v>
      </c>
      <c r="U57" s="91"/>
      <c r="V57" t="str">
        <f t="shared" si="8"/>
        <v/>
      </c>
      <c r="W57">
        <f t="shared" si="2"/>
        <v>1</v>
      </c>
      <c r="X57" s="40">
        <f t="shared" si="6"/>
        <v>745815.82978944189</v>
      </c>
      <c r="Y57" s="41">
        <f t="shared" si="7"/>
        <v>0</v>
      </c>
    </row>
    <row r="58" spans="2:25" x14ac:dyDescent="0.2">
      <c r="B58" s="34">
        <v>50</v>
      </c>
      <c r="C58" s="88">
        <f t="shared" si="0"/>
        <v>723441.35489575751</v>
      </c>
      <c r="D58" s="88"/>
      <c r="E58" s="34"/>
      <c r="F58" s="8">
        <v>43573</v>
      </c>
      <c r="G58" s="34" t="s">
        <v>3</v>
      </c>
      <c r="H58" s="89">
        <v>1.4224000000000001</v>
      </c>
      <c r="I58" s="89"/>
      <c r="J58" s="34">
        <v>23</v>
      </c>
      <c r="K58" s="92">
        <f t="shared" si="4"/>
        <v>21703.240646872724</v>
      </c>
      <c r="L58" s="93"/>
      <c r="M58" s="6">
        <f>IF(J58="","",(K58/J58)/LOOKUP(RIGHT($D$2,3),定数!$A$6:$A$13,定数!$B$6:$B$13))</f>
        <v>7.8634929879973638</v>
      </c>
      <c r="N58" s="34"/>
      <c r="O58" s="8">
        <v>43574</v>
      </c>
      <c r="P58" s="89">
        <v>1.4188000000000001</v>
      </c>
      <c r="Q58" s="89"/>
      <c r="R58" s="90">
        <f>IF(P58="","",T58*M58*LOOKUP(RIGHT($D$2,3),定数!$A$6:$A$13,定数!$B$6:$B$13))</f>
        <v>33970.289708149066</v>
      </c>
      <c r="S58" s="90"/>
      <c r="T58" s="91">
        <f t="shared" si="5"/>
        <v>36.000000000000476</v>
      </c>
      <c r="U58" s="91"/>
      <c r="V58" t="str">
        <f t="shared" si="8"/>
        <v/>
      </c>
      <c r="W58">
        <f t="shared" si="2"/>
        <v>0</v>
      </c>
      <c r="X58" s="40">
        <f t="shared" si="6"/>
        <v>745815.82978944189</v>
      </c>
      <c r="Y58" s="41">
        <f t="shared" si="7"/>
        <v>3.000000000000147E-2</v>
      </c>
    </row>
    <row r="59" spans="2:25" x14ac:dyDescent="0.2">
      <c r="B59" s="34">
        <v>51</v>
      </c>
      <c r="C59" s="88">
        <f t="shared" si="0"/>
        <v>757411.64460390655</v>
      </c>
      <c r="D59" s="88"/>
      <c r="E59" s="34"/>
      <c r="F59" s="8">
        <v>43580</v>
      </c>
      <c r="G59" s="34" t="s">
        <v>3</v>
      </c>
      <c r="H59" s="89">
        <v>1.3933</v>
      </c>
      <c r="I59" s="89"/>
      <c r="J59" s="34">
        <v>24</v>
      </c>
      <c r="K59" s="92">
        <f t="shared" si="4"/>
        <v>22722.349338117194</v>
      </c>
      <c r="L59" s="93"/>
      <c r="M59" s="6">
        <f>IF(J59="","",(K59/J59)/LOOKUP(RIGHT($D$2,3),定数!$A$6:$A$13,定数!$B$6:$B$13))</f>
        <v>7.8897046312906927</v>
      </c>
      <c r="N59" s="34"/>
      <c r="O59" s="8">
        <v>43581</v>
      </c>
      <c r="P59" s="89">
        <v>1.3956999999999999</v>
      </c>
      <c r="Q59" s="89"/>
      <c r="R59" s="90">
        <f>IF(P59="","",T59*M59*LOOKUP(RIGHT($D$2,3),定数!$A$6:$A$13,定数!$B$6:$B$13))</f>
        <v>-22722.349338116794</v>
      </c>
      <c r="S59" s="90"/>
      <c r="T59" s="91">
        <f t="shared" si="5"/>
        <v>-23.999999999999577</v>
      </c>
      <c r="U59" s="91"/>
      <c r="V59" t="str">
        <f t="shared" si="8"/>
        <v/>
      </c>
      <c r="W59">
        <f t="shared" si="2"/>
        <v>1</v>
      </c>
      <c r="X59" s="40">
        <f t="shared" si="6"/>
        <v>757411.64460390655</v>
      </c>
      <c r="Y59" s="41">
        <f t="shared" si="7"/>
        <v>0</v>
      </c>
    </row>
    <row r="60" spans="2:25" x14ac:dyDescent="0.2">
      <c r="B60" s="34">
        <v>52</v>
      </c>
      <c r="C60" s="88">
        <f t="shared" si="0"/>
        <v>734689.29526578973</v>
      </c>
      <c r="D60" s="88"/>
      <c r="E60" s="34"/>
      <c r="F60" s="8">
        <v>43608</v>
      </c>
      <c r="G60" s="34" t="s">
        <v>3</v>
      </c>
      <c r="H60" s="89">
        <v>1.3339000000000001</v>
      </c>
      <c r="I60" s="89"/>
      <c r="J60" s="34">
        <v>26</v>
      </c>
      <c r="K60" s="92">
        <f t="shared" si="4"/>
        <v>22040.678857973689</v>
      </c>
      <c r="L60" s="93"/>
      <c r="M60" s="6">
        <f>IF(J60="","",(K60/J60)/LOOKUP(RIGHT($D$2,3),定数!$A$6:$A$13,定数!$B$6:$B$13))</f>
        <v>7.0643201467864394</v>
      </c>
      <c r="N60" s="34"/>
      <c r="O60" s="8">
        <v>43608</v>
      </c>
      <c r="P60" s="89">
        <v>1.3365</v>
      </c>
      <c r="Q60" s="89"/>
      <c r="R60" s="90">
        <f>IF(P60="","",T60*M60*LOOKUP(RIGHT($D$2,3),定数!$A$6:$A$13,定数!$B$6:$B$13))</f>
        <v>-22040.678857973147</v>
      </c>
      <c r="S60" s="90"/>
      <c r="T60" s="91">
        <f t="shared" si="5"/>
        <v>-25.999999999999357</v>
      </c>
      <c r="U60" s="91"/>
      <c r="V60" t="str">
        <f t="shared" si="8"/>
        <v/>
      </c>
      <c r="W60">
        <f t="shared" si="2"/>
        <v>2</v>
      </c>
      <c r="X60" s="40">
        <f t="shared" si="6"/>
        <v>757411.64460390655</v>
      </c>
      <c r="Y60" s="41">
        <f t="shared" si="7"/>
        <v>2.9999999999999472E-2</v>
      </c>
    </row>
    <row r="61" spans="2:25" x14ac:dyDescent="0.2">
      <c r="B61" s="34">
        <v>53</v>
      </c>
      <c r="C61" s="88">
        <f t="shared" si="0"/>
        <v>712648.61640781653</v>
      </c>
      <c r="D61" s="88"/>
      <c r="E61" s="34"/>
      <c r="F61" s="8">
        <v>43616</v>
      </c>
      <c r="G61" s="34" t="s">
        <v>4</v>
      </c>
      <c r="H61" s="89">
        <v>1.3342000000000001</v>
      </c>
      <c r="I61" s="89"/>
      <c r="J61" s="34">
        <v>31</v>
      </c>
      <c r="K61" s="92">
        <f t="shared" si="4"/>
        <v>21379.458492234495</v>
      </c>
      <c r="L61" s="93"/>
      <c r="M61" s="6">
        <f>IF(J61="","",(K61/J61)/LOOKUP(RIGHT($D$2,3),定数!$A$6:$A$13,定数!$B$6:$B$13))</f>
        <v>5.7471662613533585</v>
      </c>
      <c r="N61" s="34"/>
      <c r="O61" s="8">
        <v>43616</v>
      </c>
      <c r="P61" s="89">
        <v>1.3310999999999999</v>
      </c>
      <c r="Q61" s="89"/>
      <c r="R61" s="90">
        <f>IF(P61="","",T61*M61*LOOKUP(RIGHT($D$2,3),定数!$A$6:$A$13,定数!$B$6:$B$13))</f>
        <v>-21379.458492235204</v>
      </c>
      <c r="S61" s="90"/>
      <c r="T61" s="91">
        <f t="shared" si="5"/>
        <v>-31.000000000001027</v>
      </c>
      <c r="U61" s="91"/>
      <c r="V61" t="str">
        <f t="shared" si="8"/>
        <v/>
      </c>
      <c r="W61">
        <f t="shared" si="2"/>
        <v>3</v>
      </c>
      <c r="X61" s="40">
        <f t="shared" si="6"/>
        <v>757411.64460390655</v>
      </c>
      <c r="Y61" s="41">
        <f t="shared" si="7"/>
        <v>5.909999999999882E-2</v>
      </c>
    </row>
    <row r="62" spans="2:25" x14ac:dyDescent="0.2">
      <c r="B62" s="34">
        <v>54</v>
      </c>
      <c r="C62" s="88">
        <f t="shared" si="0"/>
        <v>691269.15791558137</v>
      </c>
      <c r="D62" s="88"/>
      <c r="E62" s="34"/>
      <c r="F62" s="8">
        <v>43617</v>
      </c>
      <c r="G62" s="34" t="s">
        <v>4</v>
      </c>
      <c r="H62" s="89">
        <v>1.3338000000000001</v>
      </c>
      <c r="I62" s="89"/>
      <c r="J62" s="34">
        <v>56</v>
      </c>
      <c r="K62" s="92">
        <f t="shared" si="4"/>
        <v>20738.074737467439</v>
      </c>
      <c r="L62" s="93"/>
      <c r="M62" s="6">
        <f>IF(J62="","",(K62/J62)/LOOKUP(RIGHT($D$2,3),定数!$A$6:$A$13,定数!$B$6:$B$13))</f>
        <v>3.0860230264088453</v>
      </c>
      <c r="N62" s="34"/>
      <c r="O62" s="8">
        <v>43623</v>
      </c>
      <c r="P62" s="89">
        <v>1.3445</v>
      </c>
      <c r="Q62" s="89"/>
      <c r="R62" s="90">
        <f>IF(P62="","",T62*M62*LOOKUP(RIGHT($D$2,3),定数!$A$6:$A$13,定数!$B$6:$B$13))</f>
        <v>39624.535659089321</v>
      </c>
      <c r="S62" s="90"/>
      <c r="T62" s="91">
        <f t="shared" si="5"/>
        <v>106.99999999999932</v>
      </c>
      <c r="U62" s="91"/>
      <c r="V62" t="str">
        <f t="shared" si="8"/>
        <v/>
      </c>
      <c r="W62">
        <f t="shared" si="2"/>
        <v>0</v>
      </c>
      <c r="X62" s="40">
        <f t="shared" si="6"/>
        <v>757411.64460390655</v>
      </c>
      <c r="Y62" s="41">
        <f t="shared" si="7"/>
        <v>8.7326999999999821E-2</v>
      </c>
    </row>
    <row r="63" spans="2:25" x14ac:dyDescent="0.2">
      <c r="B63" s="34">
        <v>55</v>
      </c>
      <c r="C63" s="88">
        <f t="shared" si="0"/>
        <v>730893.6935746707</v>
      </c>
      <c r="D63" s="88"/>
      <c r="E63" s="34"/>
      <c r="F63" s="8">
        <v>43641</v>
      </c>
      <c r="G63" s="34" t="s">
        <v>3</v>
      </c>
      <c r="H63" s="89">
        <v>1.3239000000000001</v>
      </c>
      <c r="I63" s="89"/>
      <c r="J63" s="34">
        <v>29</v>
      </c>
      <c r="K63" s="92">
        <f t="shared" si="4"/>
        <v>21926.810807240119</v>
      </c>
      <c r="L63" s="93"/>
      <c r="M63" s="6">
        <f>IF(J63="","",(K63/J63)/LOOKUP(RIGHT($D$2,3),定数!$A$6:$A$13,定数!$B$6:$B$13))</f>
        <v>6.3008077032299195</v>
      </c>
      <c r="N63" s="34"/>
      <c r="O63" s="8">
        <v>43641</v>
      </c>
      <c r="P63" s="89">
        <v>1.3268</v>
      </c>
      <c r="Q63" s="89"/>
      <c r="R63" s="90">
        <f>IF(P63="","",T63*M63*LOOKUP(RIGHT($D$2,3),定数!$A$6:$A$13,定数!$B$6:$B$13))</f>
        <v>-21926.810807239384</v>
      </c>
      <c r="S63" s="90"/>
      <c r="T63" s="91">
        <f t="shared" si="5"/>
        <v>-28.999999999999027</v>
      </c>
      <c r="U63" s="91"/>
      <c r="V63" t="str">
        <f t="shared" si="8"/>
        <v/>
      </c>
      <c r="W63">
        <f t="shared" si="2"/>
        <v>1</v>
      </c>
      <c r="X63" s="40">
        <f t="shared" si="6"/>
        <v>757411.64460390655</v>
      </c>
      <c r="Y63" s="41">
        <f t="shared" si="7"/>
        <v>3.5011279821428709E-2</v>
      </c>
    </row>
    <row r="64" spans="2:25" x14ac:dyDescent="0.2">
      <c r="B64" s="34">
        <v>56</v>
      </c>
      <c r="C64" s="88">
        <f t="shared" si="0"/>
        <v>708966.88276743132</v>
      </c>
      <c r="D64" s="88"/>
      <c r="E64" s="34"/>
      <c r="F64" s="8">
        <v>43650</v>
      </c>
      <c r="G64" s="34" t="s">
        <v>4</v>
      </c>
      <c r="H64" s="89">
        <v>1.3214999999999999</v>
      </c>
      <c r="I64" s="89"/>
      <c r="J64" s="34">
        <v>16</v>
      </c>
      <c r="K64" s="92">
        <f t="shared" si="4"/>
        <v>21269.006483022938</v>
      </c>
      <c r="L64" s="93"/>
      <c r="M64" s="6">
        <f>IF(J64="","",(K64/J64)/LOOKUP(RIGHT($D$2,3),定数!$A$6:$A$13,定数!$B$6:$B$13))</f>
        <v>11.077607543241113</v>
      </c>
      <c r="N64" s="34"/>
      <c r="O64" s="8">
        <v>43650</v>
      </c>
      <c r="P64" s="89">
        <v>1.3245</v>
      </c>
      <c r="Q64" s="89"/>
      <c r="R64" s="90">
        <f>IF(P64="","",T64*M64*LOOKUP(RIGHT($D$2,3),定数!$A$6:$A$13,定数!$B$6:$B$13))</f>
        <v>39879.387155669516</v>
      </c>
      <c r="S64" s="90"/>
      <c r="T64" s="91">
        <f t="shared" si="5"/>
        <v>30.000000000001137</v>
      </c>
      <c r="U64" s="91"/>
      <c r="V64" t="str">
        <f t="shared" si="8"/>
        <v/>
      </c>
      <c r="W64">
        <f t="shared" si="2"/>
        <v>0</v>
      </c>
      <c r="X64" s="40">
        <f t="shared" si="6"/>
        <v>757411.64460390655</v>
      </c>
      <c r="Y64" s="41">
        <f t="shared" si="7"/>
        <v>6.3960941426784768E-2</v>
      </c>
    </row>
    <row r="65" spans="2:25" x14ac:dyDescent="0.2">
      <c r="B65" s="34">
        <v>57</v>
      </c>
      <c r="C65" s="88">
        <f t="shared" si="0"/>
        <v>748846.26992310083</v>
      </c>
      <c r="D65" s="88"/>
      <c r="E65" s="34"/>
      <c r="F65" s="8">
        <v>43651</v>
      </c>
      <c r="G65" s="34" t="s">
        <v>4</v>
      </c>
      <c r="H65" s="89">
        <v>1.3236000000000001</v>
      </c>
      <c r="I65" s="89"/>
      <c r="J65" s="34">
        <v>18</v>
      </c>
      <c r="K65" s="92">
        <f t="shared" si="4"/>
        <v>22465.388097693023</v>
      </c>
      <c r="L65" s="93"/>
      <c r="M65" s="6">
        <f>IF(J65="","",(K65/J65)/LOOKUP(RIGHT($D$2,3),定数!$A$6:$A$13,定数!$B$6:$B$13))</f>
        <v>10.400642637820845</v>
      </c>
      <c r="N65" s="34"/>
      <c r="O65" s="8">
        <v>43651</v>
      </c>
      <c r="P65" s="89">
        <v>1.3218000000000001</v>
      </c>
      <c r="Q65" s="89"/>
      <c r="R65" s="90">
        <f>IF(P65="","",T65*M65*LOOKUP(RIGHT($D$2,3),定数!$A$6:$A$13,定数!$B$6:$B$13))</f>
        <v>-22465.388097693321</v>
      </c>
      <c r="S65" s="90"/>
      <c r="T65" s="91">
        <f t="shared" si="5"/>
        <v>-18.000000000000238</v>
      </c>
      <c r="U65" s="91"/>
      <c r="V65" t="str">
        <f t="shared" si="8"/>
        <v/>
      </c>
      <c r="W65">
        <f t="shared" si="2"/>
        <v>1</v>
      </c>
      <c r="X65" s="40">
        <f t="shared" si="6"/>
        <v>757411.64460390655</v>
      </c>
      <c r="Y65" s="41">
        <f t="shared" si="7"/>
        <v>1.1308744382039437E-2</v>
      </c>
    </row>
    <row r="66" spans="2:25" x14ac:dyDescent="0.2">
      <c r="B66" s="34">
        <v>58</v>
      </c>
      <c r="C66" s="88">
        <f t="shared" si="0"/>
        <v>726380.8818254075</v>
      </c>
      <c r="D66" s="88"/>
      <c r="E66" s="34"/>
      <c r="F66" s="8">
        <v>43651</v>
      </c>
      <c r="G66" s="34" t="s">
        <v>4</v>
      </c>
      <c r="H66" s="89">
        <v>1.3242</v>
      </c>
      <c r="I66" s="89"/>
      <c r="J66" s="34">
        <v>15</v>
      </c>
      <c r="K66" s="92">
        <f t="shared" si="4"/>
        <v>21791.426454762222</v>
      </c>
      <c r="L66" s="93"/>
      <c r="M66" s="6">
        <f>IF(J66="","",(K66/J66)/LOOKUP(RIGHT($D$2,3),定数!$A$6:$A$13,定数!$B$6:$B$13))</f>
        <v>12.106348030423456</v>
      </c>
      <c r="N66" s="34"/>
      <c r="O66" s="8">
        <v>43651</v>
      </c>
      <c r="P66" s="89">
        <v>1.3227</v>
      </c>
      <c r="Q66" s="89"/>
      <c r="R66" s="90">
        <f>IF(P66="","",T66*M66*LOOKUP(RIGHT($D$2,3),定数!$A$6:$A$13,定数!$B$6:$B$13))</f>
        <v>-21791.426454763048</v>
      </c>
      <c r="S66" s="90"/>
      <c r="T66" s="91">
        <f t="shared" si="5"/>
        <v>-15.000000000000568</v>
      </c>
      <c r="U66" s="91"/>
      <c r="V66" t="str">
        <f t="shared" si="8"/>
        <v/>
      </c>
      <c r="W66">
        <f t="shared" si="2"/>
        <v>2</v>
      </c>
      <c r="X66" s="40">
        <f t="shared" si="6"/>
        <v>757411.64460390655</v>
      </c>
      <c r="Y66" s="41">
        <f t="shared" si="7"/>
        <v>4.0969482050578709E-2</v>
      </c>
    </row>
    <row r="67" spans="2:25" x14ac:dyDescent="0.2">
      <c r="B67" s="34">
        <v>59</v>
      </c>
      <c r="C67" s="88">
        <f t="shared" si="0"/>
        <v>704589.45537064446</v>
      </c>
      <c r="D67" s="88"/>
      <c r="E67" s="34"/>
      <c r="F67" s="8">
        <v>43670</v>
      </c>
      <c r="G67" s="34" t="s">
        <v>4</v>
      </c>
      <c r="H67" s="89">
        <v>1.3141</v>
      </c>
      <c r="I67" s="89"/>
      <c r="J67" s="34">
        <v>14</v>
      </c>
      <c r="K67" s="92">
        <f t="shared" si="4"/>
        <v>21137.683661119332</v>
      </c>
      <c r="L67" s="93"/>
      <c r="M67" s="6">
        <f>IF(J67="","",(K67/J67)/LOOKUP(RIGHT($D$2,3),定数!$A$6:$A$13,定数!$B$6:$B$13))</f>
        <v>12.581954560190079</v>
      </c>
      <c r="N67" s="34"/>
      <c r="O67" s="8">
        <v>43671</v>
      </c>
      <c r="P67" s="89">
        <v>1.3164</v>
      </c>
      <c r="Q67" s="89"/>
      <c r="R67" s="90">
        <f>IF(P67="","",T67*M67*LOOKUP(RIGHT($D$2,3),定数!$A$6:$A$13,定数!$B$6:$B$13))</f>
        <v>34726.19458612414</v>
      </c>
      <c r="S67" s="90"/>
      <c r="T67" s="91">
        <f t="shared" si="5"/>
        <v>22.999999999999687</v>
      </c>
      <c r="U67" s="91"/>
      <c r="V67" t="str">
        <f t="shared" si="8"/>
        <v/>
      </c>
      <c r="W67">
        <f t="shared" si="2"/>
        <v>0</v>
      </c>
      <c r="X67" s="40">
        <f t="shared" si="6"/>
        <v>757411.64460390655</v>
      </c>
      <c r="Y67" s="41">
        <f t="shared" si="7"/>
        <v>6.9740397589062475E-2</v>
      </c>
    </row>
    <row r="68" spans="2:25" x14ac:dyDescent="0.2">
      <c r="B68" s="34">
        <v>60</v>
      </c>
      <c r="C68" s="88">
        <f t="shared" si="0"/>
        <v>739315.64995676861</v>
      </c>
      <c r="D68" s="88"/>
      <c r="E68" s="34"/>
      <c r="F68" s="8">
        <v>43678</v>
      </c>
      <c r="G68" s="34" t="s">
        <v>3</v>
      </c>
      <c r="H68" s="89">
        <v>1.3120000000000001</v>
      </c>
      <c r="I68" s="89"/>
      <c r="J68" s="34">
        <v>12</v>
      </c>
      <c r="K68" s="92">
        <f t="shared" si="4"/>
        <v>22179.469498703056</v>
      </c>
      <c r="L68" s="93"/>
      <c r="M68" s="6">
        <f>IF(J68="","",(K68/J68)/LOOKUP(RIGHT($D$2,3),定数!$A$6:$A$13,定数!$B$6:$B$13))</f>
        <v>15.402409374099344</v>
      </c>
      <c r="N68" s="34"/>
      <c r="O68" s="8">
        <v>43678</v>
      </c>
      <c r="P68" s="89">
        <v>1.3097000000000001</v>
      </c>
      <c r="Q68" s="89"/>
      <c r="R68" s="90">
        <f>IF(P68="","",T68*M68*LOOKUP(RIGHT($D$2,3),定数!$A$6:$A$13,定数!$B$6:$B$13))</f>
        <v>42510.649872513612</v>
      </c>
      <c r="S68" s="90"/>
      <c r="T68" s="91">
        <f t="shared" si="5"/>
        <v>22.999999999999687</v>
      </c>
      <c r="U68" s="91"/>
      <c r="V68" t="str">
        <f t="shared" si="8"/>
        <v/>
      </c>
      <c r="W68">
        <f t="shared" si="2"/>
        <v>0</v>
      </c>
      <c r="X68" s="40">
        <f t="shared" si="6"/>
        <v>757411.64460390655</v>
      </c>
      <c r="Y68" s="41">
        <f t="shared" si="7"/>
        <v>2.3891888613095436E-2</v>
      </c>
    </row>
    <row r="69" spans="2:25" x14ac:dyDescent="0.2">
      <c r="B69" s="34">
        <v>61</v>
      </c>
      <c r="C69" s="88">
        <f t="shared" si="0"/>
        <v>781826.29982928222</v>
      </c>
      <c r="D69" s="88"/>
      <c r="E69" s="34"/>
      <c r="F69" s="8">
        <v>43685</v>
      </c>
      <c r="G69" s="34" t="s">
        <v>3</v>
      </c>
      <c r="H69" s="89">
        <v>1.2877000000000001</v>
      </c>
      <c r="I69" s="89"/>
      <c r="J69" s="34">
        <v>21</v>
      </c>
      <c r="K69" s="92">
        <f t="shared" si="4"/>
        <v>23454.788994878465</v>
      </c>
      <c r="L69" s="93"/>
      <c r="M69" s="6">
        <f>IF(J69="","",(K69/J69)/LOOKUP(RIGHT($D$2,3),定数!$A$6:$A$13,定数!$B$6:$B$13))</f>
        <v>9.307455950348599</v>
      </c>
      <c r="N69" s="34"/>
      <c r="O69" s="8">
        <v>43686</v>
      </c>
      <c r="P69" s="89">
        <v>1.2842</v>
      </c>
      <c r="Q69" s="89"/>
      <c r="R69" s="90">
        <f>IF(P69="","",T69*M69*LOOKUP(RIGHT($D$2,3),定数!$A$6:$A$13,定数!$B$6:$B$13))</f>
        <v>39091.314991464766</v>
      </c>
      <c r="S69" s="90"/>
      <c r="T69" s="91">
        <f t="shared" si="5"/>
        <v>35.000000000000583</v>
      </c>
      <c r="U69" s="91"/>
      <c r="V69" t="str">
        <f t="shared" si="8"/>
        <v/>
      </c>
      <c r="W69">
        <f t="shared" si="2"/>
        <v>0</v>
      </c>
      <c r="X69" s="40">
        <f t="shared" si="6"/>
        <v>781826.29982928222</v>
      </c>
      <c r="Y69" s="41">
        <f t="shared" si="7"/>
        <v>0</v>
      </c>
    </row>
    <row r="70" spans="2:25" x14ac:dyDescent="0.2">
      <c r="B70" s="34">
        <v>62</v>
      </c>
      <c r="C70" s="88">
        <f t="shared" si="0"/>
        <v>820917.61482074694</v>
      </c>
      <c r="D70" s="88"/>
      <c r="E70" s="34"/>
      <c r="F70" s="8">
        <v>43701</v>
      </c>
      <c r="G70" s="34" t="s">
        <v>4</v>
      </c>
      <c r="H70" s="89">
        <v>1.2834000000000001</v>
      </c>
      <c r="I70" s="89"/>
      <c r="J70" s="34">
        <v>27</v>
      </c>
      <c r="K70" s="92">
        <f t="shared" si="4"/>
        <v>24627.528444622407</v>
      </c>
      <c r="L70" s="93"/>
      <c r="M70" s="6">
        <f>IF(J70="","",(K70/J70)/LOOKUP(RIGHT($D$2,3),定数!$A$6:$A$13,定数!$B$6:$B$13))</f>
        <v>7.6010890261180268</v>
      </c>
      <c r="N70" s="34"/>
      <c r="O70" s="8">
        <v>43704</v>
      </c>
      <c r="P70" s="89">
        <v>1.2885</v>
      </c>
      <c r="Q70" s="89"/>
      <c r="R70" s="90">
        <f>IF(P70="","",T70*M70*LOOKUP(RIGHT($D$2,3),定数!$A$6:$A$13,定数!$B$6:$B$13))</f>
        <v>46518.664839841244</v>
      </c>
      <c r="S70" s="90"/>
      <c r="T70" s="91">
        <f t="shared" si="5"/>
        <v>50.99999999999882</v>
      </c>
      <c r="U70" s="91"/>
      <c r="V70" t="str">
        <f t="shared" si="8"/>
        <v/>
      </c>
      <c r="W70">
        <f t="shared" si="2"/>
        <v>0</v>
      </c>
      <c r="X70" s="40">
        <f t="shared" si="6"/>
        <v>820917.61482074694</v>
      </c>
      <c r="Y70" s="41">
        <f t="shared" si="7"/>
        <v>0</v>
      </c>
    </row>
    <row r="71" spans="2:25" x14ac:dyDescent="0.2">
      <c r="B71" s="34">
        <v>63</v>
      </c>
      <c r="C71" s="88">
        <f t="shared" si="0"/>
        <v>867436.27966058813</v>
      </c>
      <c r="D71" s="88"/>
      <c r="E71" s="34"/>
      <c r="F71" s="8">
        <v>43707</v>
      </c>
      <c r="G71" s="34" t="s">
        <v>3</v>
      </c>
      <c r="H71" s="89">
        <v>1.2999000000000001</v>
      </c>
      <c r="I71" s="89"/>
      <c r="J71" s="34">
        <v>26</v>
      </c>
      <c r="K71" s="92">
        <f t="shared" si="4"/>
        <v>26023.088389817643</v>
      </c>
      <c r="L71" s="93"/>
      <c r="M71" s="6">
        <f>IF(J71="","",(K71/J71)/LOOKUP(RIGHT($D$2,3),定数!$A$6:$A$13,定数!$B$6:$B$13))</f>
        <v>8.3407334582748867</v>
      </c>
      <c r="N71" s="34"/>
      <c r="O71" s="8">
        <v>43708</v>
      </c>
      <c r="P71" s="89">
        <v>1.3025</v>
      </c>
      <c r="Q71" s="89"/>
      <c r="R71" s="90">
        <f>IF(P71="","",T71*M71*LOOKUP(RIGHT($D$2,3),定数!$A$6:$A$13,定数!$B$6:$B$13))</f>
        <v>-26023.088389817003</v>
      </c>
      <c r="S71" s="90"/>
      <c r="T71" s="91">
        <f t="shared" si="5"/>
        <v>-25.999999999999357</v>
      </c>
      <c r="U71" s="91"/>
      <c r="V71" t="str">
        <f t="shared" si="8"/>
        <v/>
      </c>
      <c r="W71">
        <f t="shared" si="2"/>
        <v>1</v>
      </c>
      <c r="X71" s="40">
        <f t="shared" si="6"/>
        <v>867436.27966058813</v>
      </c>
      <c r="Y71" s="41">
        <f t="shared" si="7"/>
        <v>0</v>
      </c>
    </row>
    <row r="72" spans="2:25" x14ac:dyDescent="0.2">
      <c r="B72" s="34">
        <v>64</v>
      </c>
      <c r="C72" s="88">
        <f t="shared" si="0"/>
        <v>841413.19127077109</v>
      </c>
      <c r="D72" s="88"/>
      <c r="E72" s="34"/>
      <c r="F72" s="8">
        <v>43733</v>
      </c>
      <c r="G72" s="34" t="s">
        <v>4</v>
      </c>
      <c r="H72" s="89">
        <v>1.3169</v>
      </c>
      <c r="I72" s="89"/>
      <c r="J72" s="34">
        <v>21</v>
      </c>
      <c r="K72" s="92">
        <f t="shared" si="4"/>
        <v>25242.39573812313</v>
      </c>
      <c r="L72" s="93"/>
      <c r="M72" s="6">
        <f>IF(J72="","",(K72/J72)/LOOKUP(RIGHT($D$2,3),定数!$A$6:$A$13,定数!$B$6:$B$13))</f>
        <v>10.016823705604418</v>
      </c>
      <c r="N72" s="34"/>
      <c r="O72" s="8">
        <v>43734</v>
      </c>
      <c r="P72" s="89">
        <v>1.3148</v>
      </c>
      <c r="Q72" s="89"/>
      <c r="R72" s="90">
        <f>IF(P72="","",T72*M72*LOOKUP(RIGHT($D$2,3),定数!$A$6:$A$13,定数!$B$6:$B$13))</f>
        <v>-25242.395738123025</v>
      </c>
      <c r="S72" s="90"/>
      <c r="T72" s="91">
        <f t="shared" si="5"/>
        <v>-20.999999999999908</v>
      </c>
      <c r="U72" s="91"/>
      <c r="V72" t="str">
        <f t="shared" si="8"/>
        <v/>
      </c>
      <c r="W72">
        <f t="shared" si="2"/>
        <v>2</v>
      </c>
      <c r="X72" s="40">
        <f t="shared" si="6"/>
        <v>867436.27966058813</v>
      </c>
      <c r="Y72" s="41">
        <f t="shared" si="7"/>
        <v>2.9999999999999361E-2</v>
      </c>
    </row>
    <row r="73" spans="2:25" x14ac:dyDescent="0.2">
      <c r="B73" s="34">
        <v>65</v>
      </c>
      <c r="C73" s="88">
        <f t="shared" si="0"/>
        <v>816170.7955326481</v>
      </c>
      <c r="D73" s="88"/>
      <c r="E73" s="34"/>
      <c r="F73" s="8">
        <v>43777</v>
      </c>
      <c r="G73" s="34" t="s">
        <v>3</v>
      </c>
      <c r="H73" s="89">
        <v>1.3093999999999999</v>
      </c>
      <c r="I73" s="89"/>
      <c r="J73" s="34">
        <v>32</v>
      </c>
      <c r="K73" s="92">
        <f t="shared" si="4"/>
        <v>24485.123865979444</v>
      </c>
      <c r="L73" s="93"/>
      <c r="M73" s="6">
        <f>IF(J73="","",(K73/J73)/LOOKUP(RIGHT($D$2,3),定数!$A$6:$A$13,定数!$B$6:$B$13))</f>
        <v>6.3763343400988131</v>
      </c>
      <c r="N73" s="34"/>
      <c r="O73" s="8">
        <v>43777</v>
      </c>
      <c r="P73" s="89">
        <v>1.3126</v>
      </c>
      <c r="Q73" s="89"/>
      <c r="R73" s="90">
        <f>IF(P73="","",T73*M73*LOOKUP(RIGHT($D$2,3),定数!$A$6:$A$13,定数!$B$6:$B$13))</f>
        <v>-24485.123865980146</v>
      </c>
      <c r="S73" s="90"/>
      <c r="T73" s="91">
        <f t="shared" si="5"/>
        <v>-32.000000000000917</v>
      </c>
      <c r="U73" s="91"/>
      <c r="V73" t="str">
        <f t="shared" si="8"/>
        <v/>
      </c>
      <c r="W73">
        <f t="shared" si="2"/>
        <v>3</v>
      </c>
      <c r="X73" s="40">
        <f t="shared" si="6"/>
        <v>867436.27966058813</v>
      </c>
      <c r="Y73" s="41">
        <f t="shared" si="7"/>
        <v>5.9099999999999153E-2</v>
      </c>
    </row>
    <row r="74" spans="2:25" x14ac:dyDescent="0.2">
      <c r="B74" s="34">
        <v>66</v>
      </c>
      <c r="C74" s="88">
        <f t="shared" ref="C74:C108" si="9">IF(R73="","",C73+R73)</f>
        <v>791685.67166666791</v>
      </c>
      <c r="D74" s="88"/>
      <c r="E74" s="34"/>
      <c r="F74" s="8">
        <v>43782</v>
      </c>
      <c r="G74" s="34" t="s">
        <v>4</v>
      </c>
      <c r="H74" s="89">
        <v>1.2898000000000001</v>
      </c>
      <c r="I74" s="89"/>
      <c r="J74" s="34">
        <v>38</v>
      </c>
      <c r="K74" s="92">
        <f t="shared" si="4"/>
        <v>23750.570150000036</v>
      </c>
      <c r="L74" s="93"/>
      <c r="M74" s="6">
        <f>IF(J74="","",(K74/J74)/LOOKUP(RIGHT($D$2,3),定数!$A$6:$A$13,定数!$B$6:$B$13))</f>
        <v>5.2084583662280775</v>
      </c>
      <c r="N74" s="34"/>
      <c r="O74" s="8">
        <v>43782</v>
      </c>
      <c r="P74" s="89">
        <v>1.2974000000000001</v>
      </c>
      <c r="Q74" s="89"/>
      <c r="R74" s="90">
        <f>IF(P74="","",T74*M74*LOOKUP(RIGHT($D$2,3),定数!$A$6:$A$13,定数!$B$6:$B$13))</f>
        <v>47501.140300000385</v>
      </c>
      <c r="S74" s="90"/>
      <c r="T74" s="91">
        <f t="shared" si="5"/>
        <v>76.000000000000512</v>
      </c>
      <c r="U74" s="91"/>
      <c r="V74" t="str">
        <f t="shared" si="8"/>
        <v/>
      </c>
      <c r="W74">
        <f t="shared" si="8"/>
        <v>0</v>
      </c>
      <c r="X74" s="40">
        <f t="shared" si="6"/>
        <v>867436.27966058813</v>
      </c>
      <c r="Y74" s="41">
        <f t="shared" si="7"/>
        <v>8.7327000000000043E-2</v>
      </c>
    </row>
    <row r="75" spans="2:25" x14ac:dyDescent="0.2">
      <c r="B75" s="34">
        <v>67</v>
      </c>
      <c r="C75" s="88">
        <f t="shared" si="9"/>
        <v>839186.81196666835</v>
      </c>
      <c r="D75" s="88"/>
      <c r="E75" s="34"/>
      <c r="F75" s="8">
        <v>43784</v>
      </c>
      <c r="G75" s="34" t="s">
        <v>3</v>
      </c>
      <c r="H75" s="89">
        <v>1.2727999999999999</v>
      </c>
      <c r="I75" s="89"/>
      <c r="J75" s="34">
        <v>64</v>
      </c>
      <c r="K75" s="92">
        <f t="shared" ref="K75:K108" si="10">IF(J75="","",C75*0.03)</f>
        <v>25175.604359000048</v>
      </c>
      <c r="L75" s="93"/>
      <c r="M75" s="6">
        <f>IF(J75="","",(K75/J75)/LOOKUP(RIGHT($D$2,3),定数!$A$6:$A$13,定数!$B$6:$B$13))</f>
        <v>3.2780734842447981</v>
      </c>
      <c r="N75" s="34"/>
      <c r="O75" s="8">
        <v>43784</v>
      </c>
      <c r="P75" s="89">
        <v>1.2791999999999999</v>
      </c>
      <c r="Q75" s="89"/>
      <c r="R75" s="90">
        <f>IF(P75="","",T75*M75*LOOKUP(RIGHT($D$2,3),定数!$A$6:$A$13,定数!$B$6:$B$13))</f>
        <v>-25175.604358999899</v>
      </c>
      <c r="S75" s="90"/>
      <c r="T75" s="91">
        <f t="shared" si="5"/>
        <v>-63.999999999999616</v>
      </c>
      <c r="U75" s="91"/>
      <c r="V75" t="str">
        <f t="shared" ref="V75:W90" si="11">IF(S75&lt;&gt;"",IF(S75&lt;0,1+V74,0),"")</f>
        <v/>
      </c>
      <c r="W75">
        <f t="shared" si="11"/>
        <v>1</v>
      </c>
      <c r="X75" s="40">
        <f t="shared" si="6"/>
        <v>867436.27966058813</v>
      </c>
      <c r="Y75" s="41">
        <f t="shared" si="7"/>
        <v>3.2566619999999658E-2</v>
      </c>
    </row>
    <row r="76" spans="2:25" x14ac:dyDescent="0.2">
      <c r="B76" s="34">
        <v>68</v>
      </c>
      <c r="C76" s="88">
        <f t="shared" si="9"/>
        <v>814011.20760766848</v>
      </c>
      <c r="D76" s="88"/>
      <c r="E76" s="34"/>
      <c r="F76" s="8">
        <v>43796</v>
      </c>
      <c r="G76" s="34" t="s">
        <v>3</v>
      </c>
      <c r="H76" s="89">
        <v>1.2728999999999999</v>
      </c>
      <c r="I76" s="89"/>
      <c r="J76" s="34">
        <v>28</v>
      </c>
      <c r="K76" s="92">
        <f t="shared" si="10"/>
        <v>24420.336228230055</v>
      </c>
      <c r="L76" s="93"/>
      <c r="M76" s="6">
        <f>IF(J76="","",(K76/J76)/LOOKUP(RIGHT($D$2,3),定数!$A$6:$A$13,定数!$B$6:$B$13))</f>
        <v>7.2679572107827548</v>
      </c>
      <c r="N76" s="34"/>
      <c r="O76" s="8">
        <v>43797</v>
      </c>
      <c r="P76" s="89">
        <v>1.2757000000000001</v>
      </c>
      <c r="Q76" s="89"/>
      <c r="R76" s="90">
        <f>IF(P76="","",T76*M76*LOOKUP(RIGHT($D$2,3),定数!$A$6:$A$13,定数!$B$6:$B$13))</f>
        <v>-24420.336228231241</v>
      </c>
      <c r="S76" s="90"/>
      <c r="T76" s="91">
        <f t="shared" ref="T76:T108" si="12">IF(P76="","",IF(G76="買",(P76-H76),(H76-P76))*IF(RIGHT($D$2,3)="JPY",100,10000))</f>
        <v>-28.000000000001357</v>
      </c>
      <c r="U76" s="91"/>
      <c r="V76" t="str">
        <f t="shared" si="11"/>
        <v/>
      </c>
      <c r="W76">
        <f t="shared" si="11"/>
        <v>2</v>
      </c>
      <c r="X76" s="40">
        <f t="shared" ref="X76:X108" si="13">IF(C76&lt;&gt;"",MAX(X75,C76),"")</f>
        <v>867436.27966058813</v>
      </c>
      <c r="Y76" s="41">
        <f t="shared" ref="Y76:Y108" si="14">IF(X76&lt;&gt;"",1-(C76/X76),"")</f>
        <v>6.1589621399999461E-2</v>
      </c>
    </row>
    <row r="77" spans="2:25" x14ac:dyDescent="0.2">
      <c r="B77" s="34">
        <v>69</v>
      </c>
      <c r="C77" s="88">
        <f t="shared" si="9"/>
        <v>789590.87137943727</v>
      </c>
      <c r="D77" s="88"/>
      <c r="E77" s="34"/>
      <c r="F77" s="8">
        <v>43809</v>
      </c>
      <c r="G77" s="34" t="s">
        <v>3</v>
      </c>
      <c r="H77" s="89">
        <v>1.2704</v>
      </c>
      <c r="I77" s="89"/>
      <c r="J77" s="34">
        <v>57</v>
      </c>
      <c r="K77" s="92">
        <f t="shared" si="10"/>
        <v>23687.726141383118</v>
      </c>
      <c r="L77" s="93"/>
      <c r="M77" s="6">
        <f>IF(J77="","",(K77/J77)/LOOKUP(RIGHT($D$2,3),定数!$A$6:$A$13,定数!$B$6:$B$13))</f>
        <v>3.4631178569273562</v>
      </c>
      <c r="N77" s="34"/>
      <c r="O77" s="8">
        <v>43809</v>
      </c>
      <c r="P77" s="89">
        <v>1.2595000000000001</v>
      </c>
      <c r="Q77" s="89"/>
      <c r="R77" s="90">
        <f>IF(P77="","",T77*M77*LOOKUP(RIGHT($D$2,3),定数!$A$6:$A$13,定数!$B$6:$B$13))</f>
        <v>45297.581568609443</v>
      </c>
      <c r="S77" s="90"/>
      <c r="T77" s="91">
        <f t="shared" si="12"/>
        <v>108.99999999999909</v>
      </c>
      <c r="U77" s="91"/>
      <c r="V77" t="str">
        <f t="shared" si="11"/>
        <v/>
      </c>
      <c r="W77">
        <f t="shared" si="11"/>
        <v>0</v>
      </c>
      <c r="X77" s="40">
        <f t="shared" si="13"/>
        <v>867436.27966058813</v>
      </c>
      <c r="Y77" s="41">
        <f t="shared" si="14"/>
        <v>8.9741932758000797E-2</v>
      </c>
    </row>
    <row r="78" spans="2:25" x14ac:dyDescent="0.2">
      <c r="B78" s="34">
        <v>70</v>
      </c>
      <c r="C78" s="88">
        <f t="shared" si="9"/>
        <v>834888.45294804673</v>
      </c>
      <c r="D78" s="88"/>
      <c r="E78" s="34"/>
      <c r="F78" s="8">
        <v>43825</v>
      </c>
      <c r="G78" s="34" t="s">
        <v>3</v>
      </c>
      <c r="H78" s="89">
        <v>1.2666999999999999</v>
      </c>
      <c r="I78" s="89"/>
      <c r="J78" s="34">
        <v>32</v>
      </c>
      <c r="K78" s="92">
        <f t="shared" si="10"/>
        <v>25046.653588441401</v>
      </c>
      <c r="L78" s="93"/>
      <c r="M78" s="6">
        <f>IF(J78="","",(K78/J78)/LOOKUP(RIGHT($D$2,3),定数!$A$6:$A$13,定数!$B$6:$B$13))</f>
        <v>6.5225660386566151</v>
      </c>
      <c r="N78" s="34"/>
      <c r="O78" s="8">
        <v>43826</v>
      </c>
      <c r="P78" s="89">
        <v>1.2699</v>
      </c>
      <c r="Q78" s="89"/>
      <c r="R78" s="90">
        <f>IF(P78="","",T78*M78*LOOKUP(RIGHT($D$2,3),定数!$A$6:$A$13,定数!$B$6:$B$13))</f>
        <v>-25046.653588442117</v>
      </c>
      <c r="S78" s="90"/>
      <c r="T78" s="91">
        <f t="shared" si="12"/>
        <v>-32.000000000000917</v>
      </c>
      <c r="U78" s="91"/>
      <c r="V78" t="str">
        <f t="shared" si="11"/>
        <v/>
      </c>
      <c r="W78">
        <f t="shared" si="11"/>
        <v>1</v>
      </c>
      <c r="X78" s="40">
        <f t="shared" si="13"/>
        <v>867436.27966058813</v>
      </c>
      <c r="Y78" s="41">
        <f t="shared" si="14"/>
        <v>3.7521864689907591E-2</v>
      </c>
    </row>
    <row r="79" spans="2:25" x14ac:dyDescent="0.2">
      <c r="B79" s="34">
        <v>71</v>
      </c>
      <c r="C79" s="88">
        <f t="shared" si="9"/>
        <v>809841.7993596046</v>
      </c>
      <c r="D79" s="88"/>
      <c r="E79" s="34"/>
      <c r="F79" s="8">
        <v>43827</v>
      </c>
      <c r="G79" s="34" t="s">
        <v>4</v>
      </c>
      <c r="H79" s="89">
        <v>1.2689999999999999</v>
      </c>
      <c r="I79" s="89"/>
      <c r="J79" s="34">
        <v>28</v>
      </c>
      <c r="K79" s="92">
        <f t="shared" si="10"/>
        <v>24295.253980788137</v>
      </c>
      <c r="L79" s="93"/>
      <c r="M79" s="6">
        <f>IF(J79="","",(K79/J79)/LOOKUP(RIGHT($D$2,3),定数!$A$6:$A$13,定数!$B$6:$B$13))</f>
        <v>7.2307303514250405</v>
      </c>
      <c r="N79" s="34"/>
      <c r="O79" s="8">
        <v>43830</v>
      </c>
      <c r="P79" s="89">
        <v>1.2741</v>
      </c>
      <c r="Q79" s="89"/>
      <c r="R79" s="90">
        <f>IF(P79="","",T79*M79*LOOKUP(RIGHT($D$2,3),定数!$A$6:$A$13,定数!$B$6:$B$13))</f>
        <v>44252.069750722156</v>
      </c>
      <c r="S79" s="90"/>
      <c r="T79" s="91">
        <f t="shared" si="12"/>
        <v>51.000000000001044</v>
      </c>
      <c r="U79" s="91"/>
      <c r="V79" t="str">
        <f t="shared" si="11"/>
        <v/>
      </c>
      <c r="W79">
        <f t="shared" si="11"/>
        <v>0</v>
      </c>
      <c r="X79" s="40">
        <f t="shared" si="13"/>
        <v>867436.27966058813</v>
      </c>
      <c r="Y79" s="41">
        <f t="shared" si="14"/>
        <v>6.639620874921115E-2</v>
      </c>
    </row>
    <row r="80" spans="2:25" x14ac:dyDescent="0.2">
      <c r="B80" s="34">
        <v>72</v>
      </c>
      <c r="C80" s="88">
        <f t="shared" si="9"/>
        <v>854093.86911032675</v>
      </c>
      <c r="D80" s="88"/>
      <c r="E80" s="34">
        <v>2019</v>
      </c>
      <c r="F80" s="8">
        <v>43482</v>
      </c>
      <c r="G80" s="34" t="s">
        <v>4</v>
      </c>
      <c r="H80" s="89">
        <v>1.292</v>
      </c>
      <c r="I80" s="89"/>
      <c r="J80" s="34">
        <v>39</v>
      </c>
      <c r="K80" s="92">
        <f t="shared" si="10"/>
        <v>25622.816073309801</v>
      </c>
      <c r="L80" s="93"/>
      <c r="M80" s="6">
        <f>IF(J80="","",(K80/J80)/LOOKUP(RIGHT($D$2,3),定数!$A$6:$A$13,定数!$B$6:$B$13))</f>
        <v>5.4749606994251714</v>
      </c>
      <c r="N80" s="34">
        <v>2019</v>
      </c>
      <c r="O80" s="8">
        <v>43482</v>
      </c>
      <c r="P80" s="89">
        <v>1.2995000000000001</v>
      </c>
      <c r="Q80" s="89"/>
      <c r="R80" s="90">
        <f>IF(P80="","",T80*M80*LOOKUP(RIGHT($D$2,3),定数!$A$6:$A$13,定数!$B$6:$B$13))</f>
        <v>49274.646294826947</v>
      </c>
      <c r="S80" s="90"/>
      <c r="T80" s="91">
        <f t="shared" si="12"/>
        <v>75.000000000000625</v>
      </c>
      <c r="U80" s="91"/>
      <c r="V80" t="str">
        <f t="shared" si="11"/>
        <v/>
      </c>
      <c r="W80">
        <f t="shared" si="11"/>
        <v>0</v>
      </c>
      <c r="X80" s="40">
        <f t="shared" si="13"/>
        <v>867436.27966058813</v>
      </c>
      <c r="Y80" s="41">
        <f t="shared" si="14"/>
        <v>1.5381430155863463E-2</v>
      </c>
    </row>
    <row r="81" spans="2:25" x14ac:dyDescent="0.2">
      <c r="B81" s="34">
        <v>73</v>
      </c>
      <c r="C81" s="88">
        <f t="shared" si="9"/>
        <v>903368.51540515374</v>
      </c>
      <c r="D81" s="88"/>
      <c r="E81" s="34"/>
      <c r="F81" s="8">
        <v>43507</v>
      </c>
      <c r="G81" s="34" t="s">
        <v>3</v>
      </c>
      <c r="H81" s="89">
        <v>1.2903</v>
      </c>
      <c r="I81" s="89"/>
      <c r="J81" s="34">
        <v>35</v>
      </c>
      <c r="K81" s="92">
        <f t="shared" si="10"/>
        <v>27101.055462154611</v>
      </c>
      <c r="L81" s="93"/>
      <c r="M81" s="6">
        <f>IF(J81="","",(K81/J81)/LOOKUP(RIGHT($D$2,3),定数!$A$6:$A$13,定数!$B$6:$B$13))</f>
        <v>6.4526322528939541</v>
      </c>
      <c r="N81" s="34"/>
      <c r="O81" s="8">
        <v>43508</v>
      </c>
      <c r="P81" s="89">
        <v>1.2836000000000001</v>
      </c>
      <c r="Q81" s="89"/>
      <c r="R81" s="90">
        <f>IF(P81="","",T81*M81*LOOKUP(RIGHT($D$2,3),定数!$A$6:$A$13,定数!$B$6:$B$13))</f>
        <v>51879.163313266843</v>
      </c>
      <c r="S81" s="90"/>
      <c r="T81" s="91">
        <f t="shared" si="12"/>
        <v>66.999999999999289</v>
      </c>
      <c r="U81" s="91"/>
      <c r="V81" t="str">
        <f t="shared" si="11"/>
        <v/>
      </c>
      <c r="W81">
        <f t="shared" si="11"/>
        <v>0</v>
      </c>
      <c r="X81" s="40">
        <f t="shared" si="13"/>
        <v>903368.51540515374</v>
      </c>
      <c r="Y81" s="41">
        <f t="shared" si="14"/>
        <v>0</v>
      </c>
    </row>
    <row r="82" spans="2:25" x14ac:dyDescent="0.2">
      <c r="B82" s="34">
        <v>74</v>
      </c>
      <c r="C82" s="88">
        <f t="shared" si="9"/>
        <v>955247.67871842056</v>
      </c>
      <c r="D82" s="88"/>
      <c r="E82" s="34"/>
      <c r="F82" s="8">
        <v>43511</v>
      </c>
      <c r="G82" s="34" t="s">
        <v>4</v>
      </c>
      <c r="H82" s="89">
        <v>1.2816000000000001</v>
      </c>
      <c r="I82" s="89"/>
      <c r="J82" s="34">
        <v>29</v>
      </c>
      <c r="K82" s="92">
        <f t="shared" si="10"/>
        <v>28657.430361552615</v>
      </c>
      <c r="L82" s="93"/>
      <c r="M82" s="6">
        <f>IF(J82="","",(K82/J82)/LOOKUP(RIGHT($D$2,3),定数!$A$6:$A$13,定数!$B$6:$B$13))</f>
        <v>8.2348937820553481</v>
      </c>
      <c r="N82" s="34"/>
      <c r="O82" s="8">
        <v>43511</v>
      </c>
      <c r="P82" s="89">
        <v>1.2870999999999999</v>
      </c>
      <c r="Q82" s="89"/>
      <c r="R82" s="90">
        <f>IF(P82="","",T82*M82*LOOKUP(RIGHT($D$2,3),定数!$A$6:$A$13,定数!$B$6:$B$13))</f>
        <v>54350.298961563698</v>
      </c>
      <c r="S82" s="90"/>
      <c r="T82" s="91">
        <f t="shared" si="12"/>
        <v>54.99999999999838</v>
      </c>
      <c r="U82" s="91"/>
      <c r="V82" t="str">
        <f t="shared" si="11"/>
        <v/>
      </c>
      <c r="W82">
        <f t="shared" si="11"/>
        <v>0</v>
      </c>
      <c r="X82" s="40">
        <f t="shared" si="13"/>
        <v>955247.67871842056</v>
      </c>
      <c r="Y82" s="41">
        <f t="shared" si="14"/>
        <v>0</v>
      </c>
    </row>
    <row r="83" spans="2:25" x14ac:dyDescent="0.2">
      <c r="B83" s="34">
        <v>75</v>
      </c>
      <c r="C83" s="88">
        <f t="shared" si="9"/>
        <v>1009597.9776799843</v>
      </c>
      <c r="D83" s="88"/>
      <c r="E83" s="34"/>
      <c r="F83" s="8">
        <v>43514</v>
      </c>
      <c r="G83" s="34" t="s">
        <v>4</v>
      </c>
      <c r="H83" s="89">
        <v>1.2932999999999999</v>
      </c>
      <c r="I83" s="89"/>
      <c r="J83" s="34">
        <v>20</v>
      </c>
      <c r="K83" s="92">
        <f t="shared" si="10"/>
        <v>30287.939330399528</v>
      </c>
      <c r="L83" s="93"/>
      <c r="M83" s="6">
        <f>IF(J83="","",(K83/J83)/LOOKUP(RIGHT($D$2,3),定数!$A$6:$A$13,定数!$B$6:$B$13))</f>
        <v>12.619974720999803</v>
      </c>
      <c r="N83" s="34"/>
      <c r="O83" s="8">
        <v>43515</v>
      </c>
      <c r="P83" s="89">
        <v>1.2912999999999999</v>
      </c>
      <c r="Q83" s="89"/>
      <c r="R83" s="90">
        <f>IF(P83="","",T83*M83*LOOKUP(RIGHT($D$2,3),定数!$A$6:$A$13,定数!$B$6:$B$13))</f>
        <v>-30287.939330399553</v>
      </c>
      <c r="S83" s="90"/>
      <c r="T83" s="91">
        <f t="shared" si="12"/>
        <v>-20.000000000000018</v>
      </c>
      <c r="U83" s="91"/>
      <c r="V83" t="str">
        <f t="shared" si="11"/>
        <v/>
      </c>
      <c r="W83">
        <f t="shared" si="11"/>
        <v>1</v>
      </c>
      <c r="X83" s="40">
        <f t="shared" si="13"/>
        <v>1009597.9776799843</v>
      </c>
      <c r="Y83" s="41">
        <f t="shared" si="14"/>
        <v>0</v>
      </c>
    </row>
    <row r="84" spans="2:25" x14ac:dyDescent="0.2">
      <c r="B84" s="34">
        <v>76</v>
      </c>
      <c r="C84" s="88">
        <f t="shared" si="9"/>
        <v>979310.03834958479</v>
      </c>
      <c r="D84" s="88"/>
      <c r="E84" s="34"/>
      <c r="F84" s="8">
        <v>43521</v>
      </c>
      <c r="G84" s="34" t="s">
        <v>4</v>
      </c>
      <c r="H84" s="89">
        <v>1.3089</v>
      </c>
      <c r="I84" s="89"/>
      <c r="J84" s="34">
        <v>16</v>
      </c>
      <c r="K84" s="92">
        <f t="shared" si="10"/>
        <v>29379.301150487543</v>
      </c>
      <c r="L84" s="93"/>
      <c r="M84" s="6">
        <f>IF(J84="","",(K84/J84)/LOOKUP(RIGHT($D$2,3),定数!$A$6:$A$13,定数!$B$6:$B$13))</f>
        <v>15.301719349212261</v>
      </c>
      <c r="N84" s="34"/>
      <c r="O84" s="8">
        <v>43522</v>
      </c>
      <c r="P84" s="89">
        <v>1.3115000000000001</v>
      </c>
      <c r="Q84" s="89"/>
      <c r="R84" s="90">
        <f>IF(P84="","",T84*M84*LOOKUP(RIGHT($D$2,3),定数!$A$6:$A$13,定数!$B$6:$B$13))</f>
        <v>47741.364369545146</v>
      </c>
      <c r="S84" s="90"/>
      <c r="T84" s="91">
        <f t="shared" si="12"/>
        <v>26.000000000001577</v>
      </c>
      <c r="U84" s="91"/>
      <c r="V84" t="str">
        <f t="shared" si="11"/>
        <v/>
      </c>
      <c r="W84">
        <f t="shared" si="11"/>
        <v>0</v>
      </c>
      <c r="X84" s="40">
        <f t="shared" si="13"/>
        <v>1009597.9776799843</v>
      </c>
      <c r="Y84" s="41">
        <f t="shared" si="14"/>
        <v>3.0000000000000027E-2</v>
      </c>
    </row>
    <row r="85" spans="2:25" x14ac:dyDescent="0.2">
      <c r="B85" s="34">
        <v>77</v>
      </c>
      <c r="C85" s="88">
        <f t="shared" si="9"/>
        <v>1027051.4027191299</v>
      </c>
      <c r="D85" s="88"/>
      <c r="E85" s="34"/>
      <c r="F85" s="8">
        <v>43522</v>
      </c>
      <c r="G85" s="34" t="s">
        <v>4</v>
      </c>
      <c r="H85" s="89">
        <v>1.3187</v>
      </c>
      <c r="I85" s="89"/>
      <c r="J85" s="34">
        <v>22</v>
      </c>
      <c r="K85" s="92">
        <f t="shared" si="10"/>
        <v>30811.542081573898</v>
      </c>
      <c r="L85" s="93"/>
      <c r="M85" s="6">
        <f>IF(J85="","",(K85/J85)/LOOKUP(RIGHT($D$2,3),定数!$A$6:$A$13,定数!$B$6:$B$13))</f>
        <v>11.67103866726284</v>
      </c>
      <c r="N85" s="34"/>
      <c r="O85" s="8">
        <v>43522</v>
      </c>
      <c r="P85" s="89">
        <v>1.3228</v>
      </c>
      <c r="Q85" s="89"/>
      <c r="R85" s="90">
        <f>IF(P85="","",T85*M85*LOOKUP(RIGHT($D$2,3),定数!$A$6:$A$13,定数!$B$6:$B$13))</f>
        <v>57421.510242933073</v>
      </c>
      <c r="S85" s="90"/>
      <c r="T85" s="91">
        <f t="shared" si="12"/>
        <v>40.999999999999929</v>
      </c>
      <c r="U85" s="91"/>
      <c r="V85" t="str">
        <f t="shared" si="11"/>
        <v/>
      </c>
      <c r="W85">
        <f t="shared" si="11"/>
        <v>0</v>
      </c>
      <c r="X85" s="40">
        <f t="shared" si="13"/>
        <v>1027051.4027191299</v>
      </c>
      <c r="Y85" s="41">
        <f t="shared" si="14"/>
        <v>0</v>
      </c>
    </row>
    <row r="86" spans="2:25" x14ac:dyDescent="0.2">
      <c r="B86" s="34">
        <v>78</v>
      </c>
      <c r="C86" s="88">
        <f t="shared" si="9"/>
        <v>1084472.912962063</v>
      </c>
      <c r="D86" s="88"/>
      <c r="E86" s="34"/>
      <c r="F86" s="8">
        <v>43543</v>
      </c>
      <c r="G86" s="34" t="s">
        <v>4</v>
      </c>
      <c r="H86" s="89">
        <v>1.3277000000000001</v>
      </c>
      <c r="I86" s="89"/>
      <c r="J86" s="34">
        <v>22</v>
      </c>
      <c r="K86" s="92">
        <f t="shared" si="10"/>
        <v>32534.187388861887</v>
      </c>
      <c r="L86" s="93"/>
      <c r="M86" s="6">
        <f>IF(J86="","",(K86/J86)/LOOKUP(RIGHT($D$2,3),定数!$A$6:$A$13,定数!$B$6:$B$13))</f>
        <v>12.323555829114351</v>
      </c>
      <c r="N86" s="34"/>
      <c r="O86" s="8">
        <v>43543</v>
      </c>
      <c r="P86" s="89">
        <v>1.3254999999999999</v>
      </c>
      <c r="Q86" s="89"/>
      <c r="R86" s="90">
        <f>IF(P86="","",T86*M86*LOOKUP(RIGHT($D$2,3),定数!$A$6:$A$13,定数!$B$6:$B$13))</f>
        <v>-32534.18738886487</v>
      </c>
      <c r="S86" s="90"/>
      <c r="T86" s="91">
        <f t="shared" si="12"/>
        <v>-22.000000000002018</v>
      </c>
      <c r="U86" s="91"/>
      <c r="V86" t="str">
        <f t="shared" si="11"/>
        <v/>
      </c>
      <c r="W86">
        <f t="shared" si="11"/>
        <v>1</v>
      </c>
      <c r="X86" s="40">
        <f t="shared" si="13"/>
        <v>1084472.912962063</v>
      </c>
      <c r="Y86" s="41">
        <f t="shared" si="14"/>
        <v>0</v>
      </c>
    </row>
    <row r="87" spans="2:25" x14ac:dyDescent="0.2">
      <c r="B87" s="34">
        <v>79</v>
      </c>
      <c r="C87" s="88">
        <f t="shared" si="9"/>
        <v>1051938.7255731982</v>
      </c>
      <c r="D87" s="88"/>
      <c r="E87" s="34"/>
      <c r="F87" s="8">
        <v>43544</v>
      </c>
      <c r="G87" s="34" t="s">
        <v>3</v>
      </c>
      <c r="H87" s="89">
        <v>1.3170999999999999</v>
      </c>
      <c r="I87" s="89"/>
      <c r="J87" s="34">
        <v>44</v>
      </c>
      <c r="K87" s="92">
        <f t="shared" si="10"/>
        <v>31558.161767195943</v>
      </c>
      <c r="L87" s="93"/>
      <c r="M87" s="6">
        <f>IF(J87="","",(K87/J87)/LOOKUP(RIGHT($D$2,3),定数!$A$6:$A$13,定数!$B$6:$B$13))</f>
        <v>5.9769245771204433</v>
      </c>
      <c r="N87" s="34"/>
      <c r="O87" s="8">
        <v>43544</v>
      </c>
      <c r="P87" s="89">
        <v>1.3214999999999999</v>
      </c>
      <c r="Q87" s="89"/>
      <c r="R87" s="90">
        <f>IF(P87="","",T87*M87*LOOKUP(RIGHT($D$2,3),定数!$A$6:$A$13,定数!$B$6:$B$13))</f>
        <v>-31558.161767195648</v>
      </c>
      <c r="S87" s="90"/>
      <c r="T87" s="91">
        <f t="shared" si="12"/>
        <v>-43.999999999999595</v>
      </c>
      <c r="U87" s="91"/>
      <c r="V87" t="str">
        <f t="shared" si="11"/>
        <v/>
      </c>
      <c r="W87">
        <f t="shared" si="11"/>
        <v>2</v>
      </c>
      <c r="X87" s="40">
        <f t="shared" si="13"/>
        <v>1084472.912962063</v>
      </c>
      <c r="Y87" s="41">
        <f t="shared" si="14"/>
        <v>3.0000000000002691E-2</v>
      </c>
    </row>
    <row r="88" spans="2:25" x14ac:dyDescent="0.2">
      <c r="B88" s="34">
        <v>80</v>
      </c>
      <c r="C88" s="88">
        <f t="shared" si="9"/>
        <v>1020380.5638060025</v>
      </c>
      <c r="D88" s="88"/>
      <c r="E88" s="34"/>
      <c r="F88" s="8">
        <v>43552</v>
      </c>
      <c r="G88" s="34" t="s">
        <v>3</v>
      </c>
      <c r="H88" s="89">
        <v>1.3108</v>
      </c>
      <c r="I88" s="89"/>
      <c r="J88" s="34">
        <v>58</v>
      </c>
      <c r="K88" s="92">
        <f t="shared" si="10"/>
        <v>30611.416914180074</v>
      </c>
      <c r="L88" s="93"/>
      <c r="M88" s="6">
        <f>IF(J88="","",(K88/J88)/LOOKUP(RIGHT($D$2,3),定数!$A$6:$A$13,定数!$B$6:$B$13))</f>
        <v>4.3981920853706997</v>
      </c>
      <c r="N88" s="34"/>
      <c r="O88" s="8">
        <v>43553</v>
      </c>
      <c r="P88" s="89">
        <v>1.3166</v>
      </c>
      <c r="Q88" s="89"/>
      <c r="R88" s="90">
        <f>IF(P88="","",T88*M88*LOOKUP(RIGHT($D$2,3),定数!$A$6:$A$13,定数!$B$6:$B$13))</f>
        <v>-30611.416914180212</v>
      </c>
      <c r="S88" s="90"/>
      <c r="T88" s="91">
        <f t="shared" si="12"/>
        <v>-58.00000000000027</v>
      </c>
      <c r="U88" s="91"/>
      <c r="V88" t="str">
        <f t="shared" si="11"/>
        <v/>
      </c>
      <c r="W88">
        <f t="shared" si="11"/>
        <v>3</v>
      </c>
      <c r="X88" s="40">
        <f t="shared" si="13"/>
        <v>1084472.912962063</v>
      </c>
      <c r="Y88" s="41">
        <f t="shared" si="14"/>
        <v>5.9100000000002373E-2</v>
      </c>
    </row>
    <row r="89" spans="2:25" x14ac:dyDescent="0.2">
      <c r="B89" s="34">
        <v>81</v>
      </c>
      <c r="C89" s="88">
        <f t="shared" si="9"/>
        <v>989769.14689182234</v>
      </c>
      <c r="D89" s="88"/>
      <c r="E89" s="34"/>
      <c r="F89" s="8">
        <v>43558</v>
      </c>
      <c r="G89" s="34" t="s">
        <v>4</v>
      </c>
      <c r="H89" s="89">
        <v>1.3144</v>
      </c>
      <c r="I89" s="89"/>
      <c r="J89" s="34">
        <v>11</v>
      </c>
      <c r="K89" s="92">
        <f t="shared" si="10"/>
        <v>29693.074406754669</v>
      </c>
      <c r="L89" s="93"/>
      <c r="M89" s="6">
        <f>IF(J89="","",(K89/J89)/LOOKUP(RIGHT($D$2,3),定数!$A$6:$A$13,定数!$B$6:$B$13))</f>
        <v>22.494753338450508</v>
      </c>
      <c r="N89" s="34"/>
      <c r="O89" s="8">
        <v>43558</v>
      </c>
      <c r="P89" s="89">
        <v>1.3164</v>
      </c>
      <c r="Q89" s="89"/>
      <c r="R89" s="90">
        <f>IF(P89="","",T89*M89*LOOKUP(RIGHT($D$2,3),定数!$A$6:$A$13,定数!$B$6:$B$13))</f>
        <v>53987.408012281267</v>
      </c>
      <c r="S89" s="90"/>
      <c r="T89" s="91">
        <f t="shared" si="12"/>
        <v>20.000000000000018</v>
      </c>
      <c r="U89" s="91"/>
      <c r="V89" t="str">
        <f t="shared" si="11"/>
        <v/>
      </c>
      <c r="W89">
        <f t="shared" si="11"/>
        <v>0</v>
      </c>
      <c r="X89" s="40">
        <f t="shared" si="13"/>
        <v>1084472.912962063</v>
      </c>
      <c r="Y89" s="41">
        <f t="shared" si="14"/>
        <v>8.7327000000002375E-2</v>
      </c>
    </row>
    <row r="90" spans="2:25" x14ac:dyDescent="0.2">
      <c r="B90" s="34">
        <v>82</v>
      </c>
      <c r="C90" s="88">
        <f t="shared" si="9"/>
        <v>1043756.5549041036</v>
      </c>
      <c r="D90" s="88"/>
      <c r="E90" s="34"/>
      <c r="F90" s="8">
        <v>43558</v>
      </c>
      <c r="G90" s="34" t="s">
        <v>4</v>
      </c>
      <c r="H90" s="89">
        <v>1.3173999999999999</v>
      </c>
      <c r="I90" s="89"/>
      <c r="J90" s="34">
        <v>22</v>
      </c>
      <c r="K90" s="92">
        <f t="shared" si="10"/>
        <v>31312.696647123106</v>
      </c>
      <c r="L90" s="93"/>
      <c r="M90" s="6">
        <f>IF(J90="","",(K90/J90)/LOOKUP(RIGHT($D$2,3),定数!$A$6:$A$13,定数!$B$6:$B$13))</f>
        <v>11.860869942092085</v>
      </c>
      <c r="N90" s="34"/>
      <c r="O90" s="8">
        <v>43558</v>
      </c>
      <c r="P90" s="89">
        <v>1.3151999999999999</v>
      </c>
      <c r="Q90" s="89"/>
      <c r="R90" s="90">
        <f>IF(P90="","",T90*M90*LOOKUP(RIGHT($D$2,3),定数!$A$6:$A$13,定数!$B$6:$B$13))</f>
        <v>-31312.696647122819</v>
      </c>
      <c r="S90" s="90"/>
      <c r="T90" s="91">
        <f t="shared" si="12"/>
        <v>-21.999999999999797</v>
      </c>
      <c r="U90" s="91"/>
      <c r="V90" t="str">
        <f t="shared" si="11"/>
        <v/>
      </c>
      <c r="W90">
        <f t="shared" si="11"/>
        <v>1</v>
      </c>
      <c r="X90" s="40">
        <f t="shared" si="13"/>
        <v>1084472.912962063</v>
      </c>
      <c r="Y90" s="41">
        <f t="shared" si="14"/>
        <v>3.7544836363638812E-2</v>
      </c>
    </row>
    <row r="91" spans="2:25" x14ac:dyDescent="0.2">
      <c r="B91" s="34">
        <v>83</v>
      </c>
      <c r="C91" s="88">
        <f t="shared" si="9"/>
        <v>1012443.8582569808</v>
      </c>
      <c r="D91" s="88"/>
      <c r="E91" s="34"/>
      <c r="F91" s="8">
        <v>43563</v>
      </c>
      <c r="G91" s="34" t="s">
        <v>4</v>
      </c>
      <c r="H91" s="89">
        <v>1.3064</v>
      </c>
      <c r="I91" s="89"/>
      <c r="J91" s="34">
        <v>21</v>
      </c>
      <c r="K91" s="92">
        <f t="shared" si="10"/>
        <v>30373.315747709421</v>
      </c>
      <c r="L91" s="93"/>
      <c r="M91" s="6">
        <f>IF(J91="","",(K91/J91)/LOOKUP(RIGHT($D$2,3),定数!$A$6:$A$13,定数!$B$6:$B$13))</f>
        <v>12.052903074487865</v>
      </c>
      <c r="N91" s="34"/>
      <c r="O91" s="8">
        <v>43563</v>
      </c>
      <c r="P91" s="89">
        <v>1.3043</v>
      </c>
      <c r="Q91" s="89"/>
      <c r="R91" s="90">
        <f>IF(P91="","",T91*M91*LOOKUP(RIGHT($D$2,3),定数!$A$6:$A$13,定数!$B$6:$B$13))</f>
        <v>-30373.315747709286</v>
      </c>
      <c r="S91" s="90"/>
      <c r="T91" s="91">
        <f t="shared" si="12"/>
        <v>-20.999999999999908</v>
      </c>
      <c r="U91" s="91"/>
      <c r="V91" t="str">
        <f t="shared" ref="V91:W106" si="15">IF(S91&lt;&gt;"",IF(S91&lt;0,1+V90,0),"")</f>
        <v/>
      </c>
      <c r="W91">
        <f t="shared" si="15"/>
        <v>2</v>
      </c>
      <c r="X91" s="40">
        <f t="shared" si="13"/>
        <v>1084472.912962063</v>
      </c>
      <c r="Y91" s="41">
        <f t="shared" si="14"/>
        <v>6.6418491272729363E-2</v>
      </c>
    </row>
    <row r="92" spans="2:25" x14ac:dyDescent="0.2">
      <c r="B92" s="34">
        <v>84</v>
      </c>
      <c r="C92" s="88">
        <f t="shared" si="9"/>
        <v>982070.54250927153</v>
      </c>
      <c r="D92" s="88"/>
      <c r="E92" s="34"/>
      <c r="F92" s="8">
        <v>43565</v>
      </c>
      <c r="G92" s="34" t="s">
        <v>4</v>
      </c>
      <c r="H92" s="89">
        <v>1.3081</v>
      </c>
      <c r="I92" s="89"/>
      <c r="J92" s="34">
        <v>28</v>
      </c>
      <c r="K92" s="92">
        <f t="shared" si="10"/>
        <v>29462.116275278146</v>
      </c>
      <c r="L92" s="93"/>
      <c r="M92" s="6">
        <f>IF(J92="","",(K92/J92)/LOOKUP(RIGHT($D$2,3),定数!$A$6:$A$13,定数!$B$6:$B$13))</f>
        <v>8.7684869866899255</v>
      </c>
      <c r="N92" s="34"/>
      <c r="O92" s="8">
        <v>43565</v>
      </c>
      <c r="P92" s="89">
        <v>1.3052999999999999</v>
      </c>
      <c r="Q92" s="89"/>
      <c r="R92" s="90">
        <f>IF(P92="","",T92*M92*LOOKUP(RIGHT($D$2,3),定数!$A$6:$A$13,定数!$B$6:$B$13))</f>
        <v>-29462.116275279579</v>
      </c>
      <c r="S92" s="90"/>
      <c r="T92" s="91">
        <f t="shared" si="12"/>
        <v>-28.000000000001357</v>
      </c>
      <c r="U92" s="91"/>
      <c r="V92" t="str">
        <f t="shared" si="15"/>
        <v/>
      </c>
      <c r="W92">
        <f t="shared" si="15"/>
        <v>3</v>
      </c>
      <c r="X92" s="40">
        <f t="shared" si="13"/>
        <v>1084472.912962063</v>
      </c>
      <c r="Y92" s="41">
        <f t="shared" si="14"/>
        <v>9.4425936534547339E-2</v>
      </c>
    </row>
    <row r="93" spans="2:25" x14ac:dyDescent="0.2">
      <c r="B93" s="34">
        <v>85</v>
      </c>
      <c r="C93" s="88">
        <f t="shared" si="9"/>
        <v>952608.42623399198</v>
      </c>
      <c r="D93" s="88"/>
      <c r="E93" s="34"/>
      <c r="F93" s="8">
        <v>43566</v>
      </c>
      <c r="G93" s="34" t="s">
        <v>4</v>
      </c>
      <c r="H93" s="89">
        <v>1.3102</v>
      </c>
      <c r="I93" s="89"/>
      <c r="J93" s="34">
        <v>16</v>
      </c>
      <c r="K93" s="92">
        <f t="shared" si="10"/>
        <v>28578.252787019759</v>
      </c>
      <c r="L93" s="93"/>
      <c r="M93" s="6">
        <f>IF(J93="","",(K93/J93)/LOOKUP(RIGHT($D$2,3),定数!$A$6:$A$13,定数!$B$6:$B$13))</f>
        <v>14.884506659906124</v>
      </c>
      <c r="N93" s="34"/>
      <c r="O93" s="8">
        <v>43566</v>
      </c>
      <c r="P93" s="89">
        <v>1.3086</v>
      </c>
      <c r="Q93" s="89"/>
      <c r="R93" s="90">
        <f>IF(P93="","",T93*M93*LOOKUP(RIGHT($D$2,3),定数!$A$6:$A$13,定数!$B$6:$B$13))</f>
        <v>-28578.252787020578</v>
      </c>
      <c r="S93" s="90"/>
      <c r="T93" s="91">
        <f t="shared" si="12"/>
        <v>-16.000000000000458</v>
      </c>
      <c r="U93" s="91"/>
      <c r="V93" t="str">
        <f t="shared" si="15"/>
        <v/>
      </c>
      <c r="W93">
        <f t="shared" si="15"/>
        <v>4</v>
      </c>
      <c r="X93" s="40">
        <f t="shared" si="13"/>
        <v>1084472.912962063</v>
      </c>
      <c r="Y93" s="41">
        <f t="shared" si="14"/>
        <v>0.12159315843851226</v>
      </c>
    </row>
    <row r="94" spans="2:25" x14ac:dyDescent="0.2">
      <c r="B94" s="34">
        <v>86</v>
      </c>
      <c r="C94" s="88">
        <f t="shared" si="9"/>
        <v>924030.17344697146</v>
      </c>
      <c r="D94" s="88"/>
      <c r="E94" s="34"/>
      <c r="F94" s="8">
        <v>43566</v>
      </c>
      <c r="G94" s="34" t="s">
        <v>3</v>
      </c>
      <c r="H94" s="89">
        <v>1.306</v>
      </c>
      <c r="I94" s="89"/>
      <c r="J94" s="34">
        <v>25</v>
      </c>
      <c r="K94" s="92">
        <f t="shared" si="10"/>
        <v>27720.905203409144</v>
      </c>
      <c r="L94" s="93"/>
      <c r="M94" s="6">
        <f>IF(J94="","",(K94/J94)/LOOKUP(RIGHT($D$2,3),定数!$A$6:$A$13,定数!$B$6:$B$13))</f>
        <v>9.240301734469714</v>
      </c>
      <c r="N94" s="34"/>
      <c r="O94" s="8">
        <v>43567</v>
      </c>
      <c r="P94" s="89">
        <v>1.3085</v>
      </c>
      <c r="Q94" s="89"/>
      <c r="R94" s="90">
        <f>IF(P94="","",T94*M94*LOOKUP(RIGHT($D$2,3),定数!$A$6:$A$13,定数!$B$6:$B$13))</f>
        <v>-27720.905203408551</v>
      </c>
      <c r="S94" s="90"/>
      <c r="T94" s="91">
        <f t="shared" si="12"/>
        <v>-24.999999999999467</v>
      </c>
      <c r="U94" s="91"/>
      <c r="V94" t="str">
        <f t="shared" si="15"/>
        <v/>
      </c>
      <c r="W94">
        <f t="shared" si="15"/>
        <v>5</v>
      </c>
      <c r="X94" s="40">
        <f t="shared" si="13"/>
        <v>1084472.912962063</v>
      </c>
      <c r="Y94" s="41">
        <f t="shared" si="14"/>
        <v>0.1479453636853576</v>
      </c>
    </row>
    <row r="95" spans="2:25" x14ac:dyDescent="0.2">
      <c r="B95" s="34">
        <v>87</v>
      </c>
      <c r="C95" s="88">
        <f t="shared" si="9"/>
        <v>896309.2682435629</v>
      </c>
      <c r="D95" s="88"/>
      <c r="E95" s="34"/>
      <c r="F95" s="8">
        <v>43567</v>
      </c>
      <c r="G95" s="51" t="s">
        <v>3</v>
      </c>
      <c r="H95" s="89">
        <v>1.3056000000000001</v>
      </c>
      <c r="I95" s="89"/>
      <c r="J95" s="34">
        <v>13</v>
      </c>
      <c r="K95" s="92">
        <f t="shared" si="10"/>
        <v>26889.278047306885</v>
      </c>
      <c r="L95" s="93"/>
      <c r="M95" s="6">
        <f>IF(J95="","",(K95/J95)/LOOKUP(RIGHT($D$2,3),定数!$A$6:$A$13,定数!$B$6:$B$13))</f>
        <v>17.236716696991593</v>
      </c>
      <c r="N95" s="34"/>
      <c r="O95" s="8">
        <v>43567</v>
      </c>
      <c r="P95" s="89">
        <v>1.3069</v>
      </c>
      <c r="Q95" s="89"/>
      <c r="R95" s="90">
        <f>IF(P95="","",T95*M95*LOOKUP(RIGHT($D$2,3),定数!$A$6:$A$13,定数!$B$6:$B$13))</f>
        <v>-26889.278047303924</v>
      </c>
      <c r="S95" s="90"/>
      <c r="T95" s="91">
        <f t="shared" si="12"/>
        <v>-12.999999999998568</v>
      </c>
      <c r="U95" s="91"/>
      <c r="V95" t="str">
        <f t="shared" si="15"/>
        <v/>
      </c>
      <c r="W95">
        <f t="shared" si="15"/>
        <v>6</v>
      </c>
      <c r="X95" s="40">
        <f t="shared" si="13"/>
        <v>1084472.912962063</v>
      </c>
      <c r="Y95" s="41">
        <f t="shared" si="14"/>
        <v>0.17350700277479625</v>
      </c>
    </row>
    <row r="96" spans="2:25" x14ac:dyDescent="0.2">
      <c r="B96" s="34">
        <v>88</v>
      </c>
      <c r="C96" s="88">
        <f t="shared" si="9"/>
        <v>869419.99019625899</v>
      </c>
      <c r="D96" s="88"/>
      <c r="E96" s="34"/>
      <c r="F96" s="8">
        <v>43572</v>
      </c>
      <c r="G96" s="34" t="s">
        <v>3</v>
      </c>
      <c r="H96" s="89">
        <v>1.3042</v>
      </c>
      <c r="I96" s="89"/>
      <c r="J96" s="34">
        <v>14</v>
      </c>
      <c r="K96" s="92">
        <f t="shared" si="10"/>
        <v>26082.599705887769</v>
      </c>
      <c r="L96" s="93"/>
      <c r="M96" s="6">
        <f>IF(J96="","",(K96/J96)/LOOKUP(RIGHT($D$2,3),定数!$A$6:$A$13,定数!$B$6:$B$13))</f>
        <v>15.525356967790339</v>
      </c>
      <c r="N96" s="34"/>
      <c r="O96" s="8">
        <v>43572</v>
      </c>
      <c r="P96" s="89">
        <v>1.3056000000000001</v>
      </c>
      <c r="Q96" s="89"/>
      <c r="R96" s="90">
        <f>IF(P96="","",T96*M96*LOOKUP(RIGHT($D$2,3),定数!$A$6:$A$13,定数!$B$6:$B$13))</f>
        <v>-26082.599705889035</v>
      </c>
      <c r="S96" s="90"/>
      <c r="T96" s="91">
        <f t="shared" si="12"/>
        <v>-14.000000000000679</v>
      </c>
      <c r="U96" s="91"/>
      <c r="V96" t="str">
        <f t="shared" si="15"/>
        <v/>
      </c>
      <c r="W96">
        <f t="shared" si="15"/>
        <v>7</v>
      </c>
      <c r="X96" s="40">
        <f t="shared" si="13"/>
        <v>1084472.912962063</v>
      </c>
      <c r="Y96" s="41">
        <f t="shared" si="14"/>
        <v>0.19830179269154968</v>
      </c>
    </row>
    <row r="97" spans="2:25" x14ac:dyDescent="0.2">
      <c r="B97" s="34">
        <v>89</v>
      </c>
      <c r="C97" s="88">
        <f t="shared" si="9"/>
        <v>843337.39049036999</v>
      </c>
      <c r="D97" s="88"/>
      <c r="E97" s="34"/>
      <c r="F97" s="8">
        <v>43577</v>
      </c>
      <c r="G97" s="34" t="s">
        <v>3</v>
      </c>
      <c r="H97" s="89">
        <v>1.2988</v>
      </c>
      <c r="I97" s="89"/>
      <c r="J97" s="34">
        <v>6</v>
      </c>
      <c r="K97" s="92">
        <f t="shared" si="10"/>
        <v>25300.121714711098</v>
      </c>
      <c r="L97" s="93"/>
      <c r="M97" s="6">
        <f>IF(J97="","",(K97/J97)/LOOKUP(RIGHT($D$2,3),定数!$A$6:$A$13,定数!$B$6:$B$13))</f>
        <v>35.139057937098748</v>
      </c>
      <c r="N97" s="34"/>
      <c r="O97" s="8">
        <v>43577</v>
      </c>
      <c r="P97" s="89">
        <v>1.2994000000000001</v>
      </c>
      <c r="Q97" s="89"/>
      <c r="R97" s="90">
        <f>IF(P97="","",T97*M97*LOOKUP(RIGHT($D$2,3),定数!$A$6:$A$13,定数!$B$6:$B$13))</f>
        <v>-25300.121714717676</v>
      </c>
      <c r="S97" s="90"/>
      <c r="T97" s="91">
        <f t="shared" si="12"/>
        <v>-6.0000000000015596</v>
      </c>
      <c r="U97" s="91"/>
      <c r="V97" t="str">
        <f t="shared" si="15"/>
        <v/>
      </c>
      <c r="W97">
        <f t="shared" si="15"/>
        <v>8</v>
      </c>
      <c r="X97" s="40">
        <f t="shared" si="13"/>
        <v>1084472.912962063</v>
      </c>
      <c r="Y97" s="41">
        <f t="shared" si="14"/>
        <v>0.22235273891080432</v>
      </c>
    </row>
    <row r="98" spans="2:25" x14ac:dyDescent="0.2">
      <c r="B98" s="34">
        <v>90</v>
      </c>
      <c r="C98" s="88">
        <f t="shared" si="9"/>
        <v>818037.26877565228</v>
      </c>
      <c r="D98" s="88"/>
      <c r="E98" s="34"/>
      <c r="F98" s="8">
        <v>43579</v>
      </c>
      <c r="G98" s="34" t="s">
        <v>4</v>
      </c>
      <c r="H98" s="89">
        <v>1.2955000000000001</v>
      </c>
      <c r="I98" s="89"/>
      <c r="J98" s="34">
        <v>25</v>
      </c>
      <c r="K98" s="92">
        <f t="shared" si="10"/>
        <v>24541.118063269569</v>
      </c>
      <c r="L98" s="93"/>
      <c r="M98" s="6">
        <f>IF(J98="","",(K98/J98)/LOOKUP(RIGHT($D$2,3),定数!$A$6:$A$13,定数!$B$6:$B$13))</f>
        <v>8.1803726877565222</v>
      </c>
      <c r="N98" s="34"/>
      <c r="O98" s="8">
        <v>43579</v>
      </c>
      <c r="P98" s="89">
        <v>1.2929999999999999</v>
      </c>
      <c r="Q98" s="89"/>
      <c r="R98" s="90">
        <f>IF(P98="","",T98*M98*LOOKUP(RIGHT($D$2,3),定数!$A$6:$A$13,定数!$B$6:$B$13))</f>
        <v>-24541.11806327122</v>
      </c>
      <c r="S98" s="90"/>
      <c r="T98" s="91">
        <f t="shared" si="12"/>
        <v>-25.000000000001688</v>
      </c>
      <c r="U98" s="91"/>
      <c r="V98" t="str">
        <f t="shared" si="15"/>
        <v/>
      </c>
      <c r="W98">
        <f t="shared" si="15"/>
        <v>9</v>
      </c>
      <c r="X98" s="40">
        <f t="shared" si="13"/>
        <v>1084472.912962063</v>
      </c>
      <c r="Y98" s="41">
        <f t="shared" si="14"/>
        <v>0.24568215674348626</v>
      </c>
    </row>
    <row r="99" spans="2:25" x14ac:dyDescent="0.2">
      <c r="B99" s="34">
        <v>91</v>
      </c>
      <c r="C99" s="88">
        <f t="shared" si="9"/>
        <v>793496.15071238112</v>
      </c>
      <c r="D99" s="88"/>
      <c r="E99" s="34"/>
      <c r="F99" s="8">
        <v>43581</v>
      </c>
      <c r="G99" s="34" t="s">
        <v>4</v>
      </c>
      <c r="H99" s="89">
        <v>1.2928999999999999</v>
      </c>
      <c r="I99" s="89"/>
      <c r="J99" s="34">
        <v>24</v>
      </c>
      <c r="K99" s="92">
        <f t="shared" si="10"/>
        <v>23804.884521371434</v>
      </c>
      <c r="L99" s="93"/>
      <c r="M99" s="6">
        <f>IF(J99="","",(K99/J99)/LOOKUP(RIGHT($D$2,3),定数!$A$6:$A$13,定数!$B$6:$B$13))</f>
        <v>8.2655849032539699</v>
      </c>
      <c r="N99" s="34"/>
      <c r="O99" s="8">
        <v>43581</v>
      </c>
      <c r="P99" s="89">
        <v>1.2905</v>
      </c>
      <c r="Q99" s="89"/>
      <c r="R99" s="90">
        <f>IF(P99="","",T99*M99*LOOKUP(RIGHT($D$2,3),定数!$A$6:$A$13,定数!$B$6:$B$13))</f>
        <v>-23804.884521371016</v>
      </c>
      <c r="S99" s="90"/>
      <c r="T99" s="91">
        <f t="shared" si="12"/>
        <v>-23.999999999999577</v>
      </c>
      <c r="U99" s="91"/>
      <c r="V99" t="str">
        <f t="shared" si="15"/>
        <v/>
      </c>
      <c r="W99">
        <f t="shared" si="15"/>
        <v>10</v>
      </c>
      <c r="X99" s="40">
        <f t="shared" si="13"/>
        <v>1084472.912962063</v>
      </c>
      <c r="Y99" s="41">
        <f t="shared" si="14"/>
        <v>0.2683116920411831</v>
      </c>
    </row>
    <row r="100" spans="2:25" x14ac:dyDescent="0.2">
      <c r="B100" s="34">
        <v>92</v>
      </c>
      <c r="C100" s="88">
        <f t="shared" si="9"/>
        <v>769691.26619101013</v>
      </c>
      <c r="D100" s="88"/>
      <c r="E100" s="34"/>
      <c r="F100" s="8">
        <v>43585</v>
      </c>
      <c r="G100" s="52" t="s">
        <v>4</v>
      </c>
      <c r="H100" s="89">
        <v>1.294</v>
      </c>
      <c r="I100" s="89"/>
      <c r="J100" s="34">
        <v>15</v>
      </c>
      <c r="K100" s="92">
        <f t="shared" si="10"/>
        <v>23090.737985730302</v>
      </c>
      <c r="L100" s="93"/>
      <c r="M100" s="6">
        <f>IF(J100="","",(K100/J100)/LOOKUP(RIGHT($D$2,3),定数!$A$6:$A$13,定数!$B$6:$B$13))</f>
        <v>12.828187769850167</v>
      </c>
      <c r="N100" s="34"/>
      <c r="O100" s="8">
        <v>43585</v>
      </c>
      <c r="P100" s="89">
        <v>1.2969999999999999</v>
      </c>
      <c r="Q100" s="89"/>
      <c r="R100" s="90">
        <f>IF(P100="","",T100*M100*LOOKUP(RIGHT($D$2,3),定数!$A$6:$A$13,定数!$B$6:$B$13))</f>
        <v>46181.475971458931</v>
      </c>
      <c r="S100" s="90"/>
      <c r="T100" s="91">
        <f t="shared" si="12"/>
        <v>29.999999999998916</v>
      </c>
      <c r="U100" s="91"/>
      <c r="V100" t="str">
        <f t="shared" si="15"/>
        <v/>
      </c>
      <c r="W100">
        <f t="shared" si="15"/>
        <v>0</v>
      </c>
      <c r="X100" s="40">
        <f t="shared" si="13"/>
        <v>1084472.912962063</v>
      </c>
      <c r="Y100" s="41">
        <f t="shared" si="14"/>
        <v>0.29026234127994721</v>
      </c>
    </row>
    <row r="101" spans="2:25" x14ac:dyDescent="0.2">
      <c r="B101" s="34">
        <v>93</v>
      </c>
      <c r="C101" s="88">
        <f t="shared" si="9"/>
        <v>815872.74216246908</v>
      </c>
      <c r="D101" s="88"/>
      <c r="E101" s="34"/>
      <c r="F101" s="8">
        <v>43609</v>
      </c>
      <c r="G101" s="52" t="s">
        <v>4</v>
      </c>
      <c r="H101" s="89">
        <v>1.2710999999999999</v>
      </c>
      <c r="I101" s="89"/>
      <c r="J101" s="34">
        <v>54</v>
      </c>
      <c r="K101" s="92">
        <f t="shared" si="10"/>
        <v>24476.182264874071</v>
      </c>
      <c r="L101" s="93"/>
      <c r="M101" s="6">
        <f>IF(J101="","",(K101/J101)/LOOKUP(RIGHT($D$2,3),定数!$A$6:$A$13,定数!$B$6:$B$13))</f>
        <v>3.7771886211225416</v>
      </c>
      <c r="N101" s="34"/>
      <c r="O101" s="8">
        <v>43609</v>
      </c>
      <c r="P101" s="89">
        <v>1.2657</v>
      </c>
      <c r="Q101" s="89"/>
      <c r="R101" s="90">
        <f>IF(P101="","",T101*M101*LOOKUP(RIGHT($D$2,3),定数!$A$6:$A$13,定数!$B$6:$B$13))</f>
        <v>-24476.182264873387</v>
      </c>
      <c r="S101" s="90"/>
      <c r="T101" s="91">
        <f t="shared" si="12"/>
        <v>-53.999999999998494</v>
      </c>
      <c r="U101" s="91"/>
      <c r="V101" t="str">
        <f t="shared" si="15"/>
        <v/>
      </c>
      <c r="W101">
        <f t="shared" si="15"/>
        <v>1</v>
      </c>
      <c r="X101" s="40">
        <f t="shared" si="13"/>
        <v>1084472.912962063</v>
      </c>
      <c r="Y101" s="41">
        <f t="shared" si="14"/>
        <v>0.24767808175674566</v>
      </c>
    </row>
    <row r="102" spans="2:25" x14ac:dyDescent="0.2">
      <c r="B102" s="34">
        <v>94</v>
      </c>
      <c r="C102" s="88">
        <f t="shared" si="9"/>
        <v>791396.55989759567</v>
      </c>
      <c r="D102" s="88"/>
      <c r="E102" s="34"/>
      <c r="F102" s="8">
        <v>43614</v>
      </c>
      <c r="G102" s="52" t="s">
        <v>3</v>
      </c>
      <c r="H102" s="89">
        <v>1.2636000000000001</v>
      </c>
      <c r="I102" s="89"/>
      <c r="J102" s="34">
        <v>19</v>
      </c>
      <c r="K102" s="92">
        <f t="shared" si="10"/>
        <v>23741.896796927867</v>
      </c>
      <c r="L102" s="93"/>
      <c r="M102" s="6">
        <f>IF(J102="","",(K102/J102)/LOOKUP(RIGHT($D$2,3),定数!$A$6:$A$13,定数!$B$6:$B$13))</f>
        <v>10.41311263023152</v>
      </c>
      <c r="N102" s="34"/>
      <c r="O102" s="8">
        <v>43614</v>
      </c>
      <c r="P102" s="89">
        <v>1.2655000000000001</v>
      </c>
      <c r="Q102" s="89"/>
      <c r="R102" s="90">
        <f>IF(P102="","",T102*M102*LOOKUP(RIGHT($D$2,3),定数!$A$6:$A$13,定数!$B$6:$B$13))</f>
        <v>-23741.896796928024</v>
      </c>
      <c r="S102" s="90"/>
      <c r="T102" s="91">
        <f t="shared" si="12"/>
        <v>-19.000000000000128</v>
      </c>
      <c r="U102" s="91"/>
      <c r="V102" t="str">
        <f t="shared" si="15"/>
        <v/>
      </c>
      <c r="W102">
        <f t="shared" si="15"/>
        <v>2</v>
      </c>
      <c r="X102" s="40">
        <f t="shared" si="13"/>
        <v>1084472.912962063</v>
      </c>
      <c r="Y102" s="41">
        <f t="shared" si="14"/>
        <v>0.27024773930404267</v>
      </c>
    </row>
    <row r="103" spans="2:25" x14ac:dyDescent="0.2">
      <c r="B103" s="34">
        <v>95</v>
      </c>
      <c r="C103" s="88">
        <f t="shared" si="9"/>
        <v>767654.66310066765</v>
      </c>
      <c r="D103" s="88"/>
      <c r="E103" s="34"/>
      <c r="F103" s="8">
        <v>43620</v>
      </c>
      <c r="G103" s="52" t="s">
        <v>4</v>
      </c>
      <c r="H103" s="89">
        <v>1.2685</v>
      </c>
      <c r="I103" s="89"/>
      <c r="J103" s="34">
        <v>23</v>
      </c>
      <c r="K103" s="92">
        <f t="shared" si="10"/>
        <v>23029.63989302003</v>
      </c>
      <c r="L103" s="93"/>
      <c r="M103" s="6">
        <f>IF(J103="","",(K103/J103)/LOOKUP(RIGHT($D$2,3),定数!$A$6:$A$13,定数!$B$6:$B$13))</f>
        <v>8.3440724250072584</v>
      </c>
      <c r="N103" s="34"/>
      <c r="O103" s="8">
        <v>43621</v>
      </c>
      <c r="P103" s="89">
        <v>1.2727999999999999</v>
      </c>
      <c r="Q103" s="89"/>
      <c r="R103" s="90">
        <f>IF(P103="","",T103*M103*LOOKUP(RIGHT($D$2,3),定数!$A$6:$A$13,定数!$B$6:$B$13))</f>
        <v>43055.413713037153</v>
      </c>
      <c r="S103" s="90"/>
      <c r="T103" s="91">
        <f t="shared" si="12"/>
        <v>42.999999999999702</v>
      </c>
      <c r="U103" s="91"/>
      <c r="V103" t="str">
        <f t="shared" si="15"/>
        <v/>
      </c>
      <c r="W103">
        <f t="shared" si="15"/>
        <v>0</v>
      </c>
      <c r="X103" s="40">
        <f t="shared" si="13"/>
        <v>1084472.912962063</v>
      </c>
      <c r="Y103" s="41">
        <f t="shared" si="14"/>
        <v>0.29214030712492145</v>
      </c>
    </row>
    <row r="104" spans="2:25" x14ac:dyDescent="0.2">
      <c r="B104" s="34">
        <v>96</v>
      </c>
      <c r="C104" s="88">
        <f t="shared" si="9"/>
        <v>810710.0768137048</v>
      </c>
      <c r="D104" s="88"/>
      <c r="E104" s="34"/>
      <c r="F104" s="8"/>
      <c r="G104" s="34"/>
      <c r="H104" s="89"/>
      <c r="I104" s="89"/>
      <c r="J104" s="34"/>
      <c r="K104" s="92" t="str">
        <f t="shared" si="10"/>
        <v/>
      </c>
      <c r="L104" s="93"/>
      <c r="M104" s="6" t="str">
        <f>IF(J104="","",(K104/J104)/LOOKUP(RIGHT($D$2,3),定数!$A$6:$A$13,定数!$B$6:$B$13))</f>
        <v/>
      </c>
      <c r="N104" s="34"/>
      <c r="O104" s="8"/>
      <c r="P104" s="89"/>
      <c r="Q104" s="89"/>
      <c r="R104" s="90" t="str">
        <f>IF(P104="","",T104*M104*LOOKUP(RIGHT($D$2,3),定数!$A$6:$A$13,定数!$B$6:$B$13))</f>
        <v/>
      </c>
      <c r="S104" s="90"/>
      <c r="T104" s="91" t="str">
        <f t="shared" si="12"/>
        <v/>
      </c>
      <c r="U104" s="91"/>
      <c r="V104" t="str">
        <f t="shared" si="15"/>
        <v/>
      </c>
      <c r="W104" t="str">
        <f t="shared" si="15"/>
        <v/>
      </c>
      <c r="X104" s="40">
        <f t="shared" si="13"/>
        <v>1084472.912962063</v>
      </c>
      <c r="Y104" s="41">
        <f t="shared" si="14"/>
        <v>0.25243861130714562</v>
      </c>
    </row>
    <row r="105" spans="2:25" x14ac:dyDescent="0.2">
      <c r="B105" s="34">
        <v>97</v>
      </c>
      <c r="C105" s="88" t="str">
        <f t="shared" si="9"/>
        <v/>
      </c>
      <c r="D105" s="88"/>
      <c r="E105" s="34"/>
      <c r="F105" s="8"/>
      <c r="G105" s="34"/>
      <c r="H105" s="89"/>
      <c r="I105" s="89"/>
      <c r="J105" s="34"/>
      <c r="K105" s="92" t="str">
        <f t="shared" si="10"/>
        <v/>
      </c>
      <c r="L105" s="93"/>
      <c r="M105" s="6" t="str">
        <f>IF(J105="","",(K105/J105)/LOOKUP(RIGHT($D$2,3),定数!$A$6:$A$13,定数!$B$6:$B$13))</f>
        <v/>
      </c>
      <c r="N105" s="34"/>
      <c r="O105" s="8"/>
      <c r="P105" s="89"/>
      <c r="Q105" s="89"/>
      <c r="R105" s="90" t="str">
        <f>IF(P105="","",T105*M105*LOOKUP(RIGHT($D$2,3),定数!$A$6:$A$13,定数!$B$6:$B$13))</f>
        <v/>
      </c>
      <c r="S105" s="90"/>
      <c r="T105" s="91" t="str">
        <f t="shared" si="12"/>
        <v/>
      </c>
      <c r="U105" s="9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88" t="str">
        <f t="shared" si="9"/>
        <v/>
      </c>
      <c r="D106" s="88"/>
      <c r="E106" s="34"/>
      <c r="F106" s="8"/>
      <c r="G106" s="34"/>
      <c r="H106" s="89"/>
      <c r="I106" s="89"/>
      <c r="J106" s="34"/>
      <c r="K106" s="92" t="str">
        <f t="shared" si="10"/>
        <v/>
      </c>
      <c r="L106" s="93"/>
      <c r="M106" s="6" t="str">
        <f>IF(J106="","",(K106/J106)/LOOKUP(RIGHT($D$2,3),定数!$A$6:$A$13,定数!$B$6:$B$13))</f>
        <v/>
      </c>
      <c r="N106" s="34"/>
      <c r="O106" s="8"/>
      <c r="P106" s="89"/>
      <c r="Q106" s="89"/>
      <c r="R106" s="90" t="str">
        <f>IF(P106="","",T106*M106*LOOKUP(RIGHT($D$2,3),定数!$A$6:$A$13,定数!$B$6:$B$13))</f>
        <v/>
      </c>
      <c r="S106" s="90"/>
      <c r="T106" s="91" t="str">
        <f t="shared" si="12"/>
        <v/>
      </c>
      <c r="U106" s="9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88" t="str">
        <f t="shared" si="9"/>
        <v/>
      </c>
      <c r="D107" s="88"/>
      <c r="E107" s="34"/>
      <c r="F107" s="8"/>
      <c r="G107" s="34"/>
      <c r="H107" s="89"/>
      <c r="I107" s="89"/>
      <c r="J107" s="34"/>
      <c r="K107" s="92" t="str">
        <f t="shared" si="10"/>
        <v/>
      </c>
      <c r="L107" s="93"/>
      <c r="M107" s="6" t="str">
        <f>IF(J107="","",(K107/J107)/LOOKUP(RIGHT($D$2,3),定数!$A$6:$A$13,定数!$B$6:$B$13))</f>
        <v/>
      </c>
      <c r="N107" s="34"/>
      <c r="O107" s="8"/>
      <c r="P107" s="89"/>
      <c r="Q107" s="89"/>
      <c r="R107" s="90" t="str">
        <f>IF(P107="","",T107*M107*LOOKUP(RIGHT($D$2,3),定数!$A$6:$A$13,定数!$B$6:$B$13))</f>
        <v/>
      </c>
      <c r="S107" s="90"/>
      <c r="T107" s="91" t="str">
        <f t="shared" si="12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88" t="str">
        <f t="shared" si="9"/>
        <v/>
      </c>
      <c r="D108" s="88"/>
      <c r="E108" s="34"/>
      <c r="F108" s="8"/>
      <c r="G108" s="34"/>
      <c r="H108" s="89"/>
      <c r="I108" s="89"/>
      <c r="J108" s="34"/>
      <c r="K108" s="92" t="str">
        <f t="shared" si="10"/>
        <v/>
      </c>
      <c r="L108" s="93"/>
      <c r="M108" s="6" t="str">
        <f>IF(J108="","",(K108/J108)/LOOKUP(RIGHT($D$2,3),定数!$A$6:$A$13,定数!$B$6:$B$13))</f>
        <v/>
      </c>
      <c r="N108" s="34"/>
      <c r="O108" s="8"/>
      <c r="P108" s="89"/>
      <c r="Q108" s="89"/>
      <c r="R108" s="90" t="str">
        <f>IF(P108="","",T108*M108*LOOKUP(RIGHT($D$2,3),定数!$A$6:$A$13,定数!$B$6:$B$13))</f>
        <v/>
      </c>
      <c r="S108" s="90"/>
      <c r="T108" s="91" t="str">
        <f t="shared" si="12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46">
    <cfRule type="cellIs" dxfId="19" priority="7" stopIfTrue="1" operator="equal">
      <formula>"買"</formula>
    </cfRule>
    <cfRule type="cellIs" dxfId="18" priority="8" stopIfTrue="1" operator="equal">
      <formula>"売"</formula>
    </cfRule>
  </conditionalFormatting>
  <conditionalFormatting sqref="G9:G11 G14:G45 G47:G99 G104:G108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G12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13">
    <cfRule type="cellIs" dxfId="13" priority="3" stopIfTrue="1" operator="equal">
      <formula>"買"</formula>
    </cfRule>
    <cfRule type="cellIs" dxfId="12" priority="4" stopIfTrue="1" operator="equal">
      <formula>"売"</formula>
    </cfRule>
  </conditionalFormatting>
  <conditionalFormatting sqref="G100:G103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2AD36-DE3F-41CB-A8AD-DD3AAA83FF8E}">
  <dimension ref="A1:A1397"/>
  <sheetViews>
    <sheetView zoomScaleNormal="100" workbookViewId="0">
      <selection activeCell="AO1428" sqref="AO1428"/>
    </sheetView>
  </sheetViews>
  <sheetFormatPr defaultRowHeight="13" x14ac:dyDescent="0.2"/>
  <sheetData>
    <row r="1" spans="1:1" x14ac:dyDescent="0.2">
      <c r="A1">
        <v>1</v>
      </c>
    </row>
    <row r="49" spans="1:1" x14ac:dyDescent="0.2">
      <c r="A49">
        <v>2</v>
      </c>
    </row>
    <row r="98" spans="1:1" x14ac:dyDescent="0.2">
      <c r="A98">
        <v>3</v>
      </c>
    </row>
    <row r="144" spans="1:1" x14ac:dyDescent="0.2">
      <c r="A144">
        <v>4</v>
      </c>
    </row>
    <row r="191" spans="1:1" x14ac:dyDescent="0.2">
      <c r="A191">
        <v>5</v>
      </c>
    </row>
    <row r="237" spans="1:1" x14ac:dyDescent="0.2">
      <c r="A237">
        <v>6</v>
      </c>
    </row>
    <row r="284" spans="1:1" x14ac:dyDescent="0.2">
      <c r="A284">
        <v>7</v>
      </c>
    </row>
    <row r="332" spans="1:1" x14ac:dyDescent="0.2">
      <c r="A332">
        <v>8</v>
      </c>
    </row>
    <row r="378" spans="1:1" x14ac:dyDescent="0.2">
      <c r="A378">
        <v>9</v>
      </c>
    </row>
    <row r="426" spans="1:1" x14ac:dyDescent="0.2">
      <c r="A426">
        <v>10</v>
      </c>
    </row>
    <row r="476" spans="1:1" x14ac:dyDescent="0.2">
      <c r="A476">
        <v>11</v>
      </c>
    </row>
    <row r="525" spans="1:1" x14ac:dyDescent="0.2">
      <c r="A525">
        <v>12</v>
      </c>
    </row>
    <row r="575" spans="1:1" x14ac:dyDescent="0.2">
      <c r="A575">
        <v>13</v>
      </c>
    </row>
    <row r="624" spans="1:1" x14ac:dyDescent="0.2">
      <c r="A624">
        <v>14</v>
      </c>
    </row>
    <row r="674" spans="1:1" x14ac:dyDescent="0.2">
      <c r="A674">
        <v>15</v>
      </c>
    </row>
    <row r="723" spans="1:1" x14ac:dyDescent="0.2">
      <c r="A723">
        <v>16</v>
      </c>
    </row>
    <row r="772" spans="1:1" x14ac:dyDescent="0.2">
      <c r="A772">
        <v>17</v>
      </c>
    </row>
    <row r="820" spans="1:1" x14ac:dyDescent="0.2">
      <c r="A820">
        <v>18</v>
      </c>
    </row>
    <row r="868" spans="1:1" x14ac:dyDescent="0.2">
      <c r="A868">
        <v>19</v>
      </c>
    </row>
    <row r="916" spans="1:1" x14ac:dyDescent="0.2">
      <c r="A916">
        <v>20</v>
      </c>
    </row>
    <row r="963" spans="1:1" x14ac:dyDescent="0.2">
      <c r="A963">
        <v>21</v>
      </c>
    </row>
    <row r="1011" spans="1:1" x14ac:dyDescent="0.2">
      <c r="A1011">
        <v>22</v>
      </c>
    </row>
    <row r="1059" spans="1:1" x14ac:dyDescent="0.2">
      <c r="A1059">
        <v>23</v>
      </c>
    </row>
    <row r="1107" spans="1:1" x14ac:dyDescent="0.2">
      <c r="A1107">
        <v>24</v>
      </c>
    </row>
    <row r="1156" spans="1:1" x14ac:dyDescent="0.2">
      <c r="A1156">
        <v>25</v>
      </c>
    </row>
    <row r="1204" spans="1:1" x14ac:dyDescent="0.2">
      <c r="A1204">
        <v>26</v>
      </c>
    </row>
    <row r="1252" spans="1:1" x14ac:dyDescent="0.2">
      <c r="A1252">
        <v>27</v>
      </c>
    </row>
    <row r="1300" spans="1:1" x14ac:dyDescent="0.2">
      <c r="A1300">
        <v>28</v>
      </c>
    </row>
    <row r="1348" spans="1:1" x14ac:dyDescent="0.2">
      <c r="A1348">
        <v>29</v>
      </c>
    </row>
    <row r="1397" spans="1:1" x14ac:dyDescent="0.2">
      <c r="A1397">
        <v>30</v>
      </c>
    </row>
  </sheetData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0"/>
  <sheetViews>
    <sheetView zoomScaleNormal="100" zoomScaleSheetLayoutView="100" workbookViewId="0">
      <selection activeCell="A21" sqref="A21"/>
    </sheetView>
  </sheetViews>
  <sheetFormatPr defaultRowHeight="13" x14ac:dyDescent="0.2"/>
  <sheetData>
    <row r="1" spans="1:10" x14ac:dyDescent="0.2">
      <c r="A1" t="s">
        <v>0</v>
      </c>
    </row>
    <row r="2" spans="1:10" x14ac:dyDescent="0.2">
      <c r="A2" s="96" t="s">
        <v>69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2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2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2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2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2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2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2">
      <c r="A9" s="97"/>
      <c r="B9" s="97"/>
      <c r="C9" s="97"/>
      <c r="D9" s="97"/>
      <c r="E9" s="97"/>
      <c r="F9" s="97"/>
      <c r="G9" s="97"/>
      <c r="H9" s="97"/>
      <c r="I9" s="97"/>
      <c r="J9" s="97"/>
    </row>
    <row r="10" spans="1:10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</row>
    <row r="12" spans="1:10" x14ac:dyDescent="0.2">
      <c r="A12" t="s">
        <v>1</v>
      </c>
    </row>
    <row r="13" spans="1:10" x14ac:dyDescent="0.2">
      <c r="A13" s="98" t="s">
        <v>70</v>
      </c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2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0" spans="1:10" x14ac:dyDescent="0.2">
      <c r="A20" s="99"/>
      <c r="B20" s="99"/>
      <c r="C20" s="99"/>
      <c r="D20" s="99"/>
      <c r="E20" s="99"/>
      <c r="F20" s="99"/>
      <c r="G20" s="99"/>
      <c r="H20" s="99"/>
      <c r="I20" s="99"/>
      <c r="J20" s="99"/>
    </row>
    <row r="22" spans="1:10" x14ac:dyDescent="0.2">
      <c r="A22" t="s">
        <v>2</v>
      </c>
    </row>
    <row r="23" spans="1:10" x14ac:dyDescent="0.2">
      <c r="A23" s="98" t="s">
        <v>67</v>
      </c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</row>
    <row r="30" spans="1:10" x14ac:dyDescent="0.2">
      <c r="A30" s="98"/>
      <c r="B30" s="98"/>
      <c r="C30" s="98"/>
      <c r="D30" s="98"/>
      <c r="E30" s="98"/>
      <c r="F30" s="98"/>
      <c r="G30" s="98"/>
      <c r="H30" s="98"/>
      <c r="I30" s="98"/>
      <c r="J30" s="98"/>
    </row>
  </sheetData>
  <mergeCells count="3">
    <mergeCell ref="A2:J10"/>
    <mergeCell ref="A13:J20"/>
    <mergeCell ref="A23:J30"/>
  </mergeCells>
  <phoneticPr fontId="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H7" sqref="H7"/>
    </sheetView>
  </sheetViews>
  <sheetFormatPr defaultColWidth="8.90625" defaultRowHeight="16.5" x14ac:dyDescent="0.2"/>
  <cols>
    <col min="1" max="1" width="3.08984375" style="26" customWidth="1"/>
    <col min="2" max="2" width="13.26953125" style="23" customWidth="1"/>
    <col min="3" max="3" width="15.7265625" style="25" customWidth="1"/>
    <col min="4" max="4" width="13" style="25" customWidth="1"/>
    <col min="5" max="5" width="15.90625" style="31" customWidth="1"/>
    <col min="6" max="6" width="15.90625" style="25" customWidth="1"/>
    <col min="7" max="7" width="15.90625" style="31" customWidth="1"/>
    <col min="8" max="8" width="15.90625" style="25" customWidth="1"/>
    <col min="9" max="9" width="15.90625" style="31" customWidth="1"/>
    <col min="10" max="16384" width="8.9062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64</v>
      </c>
      <c r="D5" s="28">
        <v>28</v>
      </c>
      <c r="E5" s="32">
        <v>43607</v>
      </c>
      <c r="F5" s="28">
        <v>93</v>
      </c>
      <c r="G5" s="32">
        <v>43618</v>
      </c>
      <c r="H5" s="28">
        <v>100</v>
      </c>
      <c r="I5" s="32">
        <v>43613</v>
      </c>
    </row>
    <row r="6" spans="2:9" x14ac:dyDescent="0.2">
      <c r="B6" s="27" t="s">
        <v>43</v>
      </c>
      <c r="C6" s="28" t="s">
        <v>47</v>
      </c>
      <c r="D6" s="28"/>
      <c r="E6" s="32"/>
      <c r="F6" s="28"/>
      <c r="G6" s="33"/>
      <c r="H6" s="28">
        <v>95</v>
      </c>
      <c r="I6" s="32">
        <v>43624</v>
      </c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2" bestFit="1" customWidth="1"/>
  </cols>
  <sheetData>
    <row r="2" spans="2:21" x14ac:dyDescent="0.2">
      <c r="B2" s="53" t="s">
        <v>5</v>
      </c>
      <c r="C2" s="53"/>
      <c r="D2" s="57"/>
      <c r="E2" s="57"/>
      <c r="F2" s="53" t="s">
        <v>6</v>
      </c>
      <c r="G2" s="53"/>
      <c r="H2" s="57" t="s">
        <v>36</v>
      </c>
      <c r="I2" s="57"/>
      <c r="J2" s="53" t="s">
        <v>7</v>
      </c>
      <c r="K2" s="53"/>
      <c r="L2" s="56">
        <f>C9</f>
        <v>1000000</v>
      </c>
      <c r="M2" s="57"/>
      <c r="N2" s="53" t="s">
        <v>8</v>
      </c>
      <c r="O2" s="53"/>
      <c r="P2" s="56" t="e">
        <f>C108+R108</f>
        <v>#VALUE!</v>
      </c>
      <c r="Q2" s="57"/>
      <c r="R2" s="1"/>
      <c r="S2" s="1"/>
      <c r="T2" s="1"/>
    </row>
    <row r="3" spans="2:21" ht="57" customHeight="1" x14ac:dyDescent="0.2">
      <c r="B3" s="53" t="s">
        <v>9</v>
      </c>
      <c r="C3" s="53"/>
      <c r="D3" s="59" t="s">
        <v>38</v>
      </c>
      <c r="E3" s="59"/>
      <c r="F3" s="59"/>
      <c r="G3" s="59"/>
      <c r="H3" s="59"/>
      <c r="I3" s="59"/>
      <c r="J3" s="53" t="s">
        <v>10</v>
      </c>
      <c r="K3" s="53"/>
      <c r="L3" s="59" t="s">
        <v>35</v>
      </c>
      <c r="M3" s="60"/>
      <c r="N3" s="60"/>
      <c r="O3" s="60"/>
      <c r="P3" s="60"/>
      <c r="Q3" s="60"/>
      <c r="R3" s="1"/>
      <c r="S3" s="1"/>
    </row>
    <row r="4" spans="2:21" x14ac:dyDescent="0.2">
      <c r="B4" s="53" t="s">
        <v>11</v>
      </c>
      <c r="C4" s="53"/>
      <c r="D4" s="61">
        <f>SUM($R$9:$S$993)</f>
        <v>153684.21052631587</v>
      </c>
      <c r="E4" s="61"/>
      <c r="F4" s="53" t="s">
        <v>12</v>
      </c>
      <c r="G4" s="53"/>
      <c r="H4" s="62">
        <f>SUM($T$9:$U$108)</f>
        <v>292.00000000000017</v>
      </c>
      <c r="I4" s="57"/>
      <c r="J4" s="63" t="s">
        <v>13</v>
      </c>
      <c r="K4" s="63"/>
      <c r="L4" s="56">
        <f>MAX($C$9:$D$990)-C9</f>
        <v>153684.21052631596</v>
      </c>
      <c r="M4" s="56"/>
      <c r="N4" s="63" t="s">
        <v>14</v>
      </c>
      <c r="O4" s="63"/>
      <c r="P4" s="61">
        <f>MIN($C$9:$D$990)-C9</f>
        <v>0</v>
      </c>
      <c r="Q4" s="6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5" t="s">
        <v>19</v>
      </c>
      <c r="K5" s="53"/>
      <c r="L5" s="66"/>
      <c r="M5" s="67"/>
      <c r="N5" s="17" t="s">
        <v>20</v>
      </c>
      <c r="O5" s="9"/>
      <c r="P5" s="66"/>
      <c r="Q5" s="67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8" t="s">
        <v>21</v>
      </c>
      <c r="C7" s="70" t="s">
        <v>22</v>
      </c>
      <c r="D7" s="71"/>
      <c r="E7" s="74" t="s">
        <v>23</v>
      </c>
      <c r="F7" s="75"/>
      <c r="G7" s="75"/>
      <c r="H7" s="75"/>
      <c r="I7" s="76"/>
      <c r="J7" s="77" t="s">
        <v>24</v>
      </c>
      <c r="K7" s="78"/>
      <c r="L7" s="79"/>
      <c r="M7" s="80" t="s">
        <v>25</v>
      </c>
      <c r="N7" s="81" t="s">
        <v>26</v>
      </c>
      <c r="O7" s="82"/>
      <c r="P7" s="82"/>
      <c r="Q7" s="83"/>
      <c r="R7" s="84" t="s">
        <v>27</v>
      </c>
      <c r="S7" s="84"/>
      <c r="T7" s="84"/>
      <c r="U7" s="84"/>
    </row>
    <row r="8" spans="2:21" x14ac:dyDescent="0.2">
      <c r="B8" s="69"/>
      <c r="C8" s="72"/>
      <c r="D8" s="73"/>
      <c r="E8" s="18" t="s">
        <v>28</v>
      </c>
      <c r="F8" s="18" t="s">
        <v>29</v>
      </c>
      <c r="G8" s="18" t="s">
        <v>30</v>
      </c>
      <c r="H8" s="85" t="s">
        <v>31</v>
      </c>
      <c r="I8" s="76"/>
      <c r="J8" s="4" t="s">
        <v>32</v>
      </c>
      <c r="K8" s="86" t="s">
        <v>33</v>
      </c>
      <c r="L8" s="79"/>
      <c r="M8" s="80"/>
      <c r="N8" s="5" t="s">
        <v>28</v>
      </c>
      <c r="O8" s="5" t="s">
        <v>29</v>
      </c>
      <c r="P8" s="87" t="s">
        <v>31</v>
      </c>
      <c r="Q8" s="83"/>
      <c r="R8" s="84" t="s">
        <v>34</v>
      </c>
      <c r="S8" s="84"/>
      <c r="T8" s="84" t="s">
        <v>32</v>
      </c>
      <c r="U8" s="84"/>
    </row>
    <row r="9" spans="2:21" x14ac:dyDescent="0.2">
      <c r="B9" s="19">
        <v>1</v>
      </c>
      <c r="C9" s="88">
        <v>1000000</v>
      </c>
      <c r="D9" s="88"/>
      <c r="E9" s="19">
        <v>2001</v>
      </c>
      <c r="F9" s="8">
        <v>42111</v>
      </c>
      <c r="G9" s="19" t="s">
        <v>4</v>
      </c>
      <c r="H9" s="89">
        <v>105.33</v>
      </c>
      <c r="I9" s="89"/>
      <c r="J9" s="19">
        <v>57</v>
      </c>
      <c r="K9" s="88">
        <f t="shared" ref="K9:K72" si="0">IF(F9="","",C9*0.03)</f>
        <v>30000</v>
      </c>
      <c r="L9" s="88"/>
      <c r="M9" s="6">
        <f>IF(J9="","",(K9/J9)/1000)</f>
        <v>0.52631578947368418</v>
      </c>
      <c r="N9" s="19">
        <v>2001</v>
      </c>
      <c r="O9" s="8">
        <v>42111</v>
      </c>
      <c r="P9" s="89">
        <v>108.25</v>
      </c>
      <c r="Q9" s="89"/>
      <c r="R9" s="90">
        <f>IF(O9="","",(IF(G9="売",H9-P9,P9-H9))*M9*100000)</f>
        <v>153684.21052631587</v>
      </c>
      <c r="S9" s="90"/>
      <c r="T9" s="91">
        <f>IF(O9="","",IF(R9&lt;0,J9*(-1),IF(G9="買",(P9-H9)*100,(H9-P9)*100)))</f>
        <v>292.00000000000017</v>
      </c>
      <c r="U9" s="91"/>
    </row>
    <row r="10" spans="2:21" x14ac:dyDescent="0.2">
      <c r="B10" s="19">
        <v>2</v>
      </c>
      <c r="C10" s="88">
        <f t="shared" ref="C10:C73" si="1">IF(R9="","",C9+R9)</f>
        <v>1153684.210526316</v>
      </c>
      <c r="D10" s="88"/>
      <c r="E10" s="19"/>
      <c r="F10" s="8"/>
      <c r="G10" s="19" t="s">
        <v>4</v>
      </c>
      <c r="H10" s="89"/>
      <c r="I10" s="89"/>
      <c r="J10" s="19"/>
      <c r="K10" s="88" t="str">
        <f t="shared" si="0"/>
        <v/>
      </c>
      <c r="L10" s="88"/>
      <c r="M10" s="6" t="str">
        <f t="shared" ref="M10:M73" si="2">IF(J10="","",(K10/J10)/1000)</f>
        <v/>
      </c>
      <c r="N10" s="19"/>
      <c r="O10" s="8"/>
      <c r="P10" s="89"/>
      <c r="Q10" s="89"/>
      <c r="R10" s="90" t="str">
        <f t="shared" ref="R10:R73" si="3">IF(O10="","",(IF(G10="売",H10-P10,P10-H10))*M10*100000)</f>
        <v/>
      </c>
      <c r="S10" s="90"/>
      <c r="T10" s="91" t="str">
        <f t="shared" ref="T10:T73" si="4">IF(O10="","",IF(R10&lt;0,J10*(-1),IF(G10="買",(P10-H10)*100,(H10-P10)*100)))</f>
        <v/>
      </c>
      <c r="U10" s="91"/>
    </row>
    <row r="11" spans="2:21" x14ac:dyDescent="0.2">
      <c r="B11" s="19">
        <v>3</v>
      </c>
      <c r="C11" s="88" t="str">
        <f t="shared" si="1"/>
        <v/>
      </c>
      <c r="D11" s="88"/>
      <c r="E11" s="19"/>
      <c r="F11" s="8"/>
      <c r="G11" s="19" t="s">
        <v>4</v>
      </c>
      <c r="H11" s="89"/>
      <c r="I11" s="89"/>
      <c r="J11" s="19"/>
      <c r="K11" s="88" t="str">
        <f t="shared" si="0"/>
        <v/>
      </c>
      <c r="L11" s="88"/>
      <c r="M11" s="6" t="str">
        <f t="shared" si="2"/>
        <v/>
      </c>
      <c r="N11" s="19"/>
      <c r="O11" s="8"/>
      <c r="P11" s="89"/>
      <c r="Q11" s="89"/>
      <c r="R11" s="90" t="str">
        <f t="shared" si="3"/>
        <v/>
      </c>
      <c r="S11" s="90"/>
      <c r="T11" s="91" t="str">
        <f t="shared" si="4"/>
        <v/>
      </c>
      <c r="U11" s="91"/>
    </row>
    <row r="12" spans="2:21" x14ac:dyDescent="0.2">
      <c r="B12" s="19">
        <v>4</v>
      </c>
      <c r="C12" s="88" t="str">
        <f t="shared" si="1"/>
        <v/>
      </c>
      <c r="D12" s="88"/>
      <c r="E12" s="19"/>
      <c r="F12" s="8"/>
      <c r="G12" s="19" t="s">
        <v>3</v>
      </c>
      <c r="H12" s="89"/>
      <c r="I12" s="89"/>
      <c r="J12" s="19"/>
      <c r="K12" s="88" t="str">
        <f t="shared" si="0"/>
        <v/>
      </c>
      <c r="L12" s="88"/>
      <c r="M12" s="6" t="str">
        <f t="shared" si="2"/>
        <v/>
      </c>
      <c r="N12" s="19"/>
      <c r="O12" s="8"/>
      <c r="P12" s="89"/>
      <c r="Q12" s="89"/>
      <c r="R12" s="90" t="str">
        <f t="shared" si="3"/>
        <v/>
      </c>
      <c r="S12" s="90"/>
      <c r="T12" s="91" t="str">
        <f t="shared" si="4"/>
        <v/>
      </c>
      <c r="U12" s="91"/>
    </row>
    <row r="13" spans="2:21" x14ac:dyDescent="0.2">
      <c r="B13" s="19">
        <v>5</v>
      </c>
      <c r="C13" s="88" t="str">
        <f t="shared" si="1"/>
        <v/>
      </c>
      <c r="D13" s="88"/>
      <c r="E13" s="19"/>
      <c r="F13" s="8"/>
      <c r="G13" s="19" t="s">
        <v>3</v>
      </c>
      <c r="H13" s="89"/>
      <c r="I13" s="89"/>
      <c r="J13" s="19"/>
      <c r="K13" s="88" t="str">
        <f t="shared" si="0"/>
        <v/>
      </c>
      <c r="L13" s="88"/>
      <c r="M13" s="6" t="str">
        <f t="shared" si="2"/>
        <v/>
      </c>
      <c r="N13" s="19"/>
      <c r="O13" s="8"/>
      <c r="P13" s="89"/>
      <c r="Q13" s="89"/>
      <c r="R13" s="90" t="str">
        <f t="shared" si="3"/>
        <v/>
      </c>
      <c r="S13" s="90"/>
      <c r="T13" s="91" t="str">
        <f t="shared" si="4"/>
        <v/>
      </c>
      <c r="U13" s="91"/>
    </row>
    <row r="14" spans="2:21" x14ac:dyDescent="0.2">
      <c r="B14" s="19">
        <v>6</v>
      </c>
      <c r="C14" s="88" t="str">
        <f t="shared" si="1"/>
        <v/>
      </c>
      <c r="D14" s="88"/>
      <c r="E14" s="19"/>
      <c r="F14" s="8"/>
      <c r="G14" s="19" t="s">
        <v>4</v>
      </c>
      <c r="H14" s="89"/>
      <c r="I14" s="89"/>
      <c r="J14" s="19"/>
      <c r="K14" s="88" t="str">
        <f t="shared" si="0"/>
        <v/>
      </c>
      <c r="L14" s="88"/>
      <c r="M14" s="6" t="str">
        <f t="shared" si="2"/>
        <v/>
      </c>
      <c r="N14" s="19"/>
      <c r="O14" s="8"/>
      <c r="P14" s="89"/>
      <c r="Q14" s="89"/>
      <c r="R14" s="90" t="str">
        <f t="shared" si="3"/>
        <v/>
      </c>
      <c r="S14" s="90"/>
      <c r="T14" s="91" t="str">
        <f t="shared" si="4"/>
        <v/>
      </c>
      <c r="U14" s="91"/>
    </row>
    <row r="15" spans="2:21" x14ac:dyDescent="0.2">
      <c r="B15" s="19">
        <v>7</v>
      </c>
      <c r="C15" s="88" t="str">
        <f t="shared" si="1"/>
        <v/>
      </c>
      <c r="D15" s="88"/>
      <c r="E15" s="19"/>
      <c r="F15" s="8"/>
      <c r="G15" s="19" t="s">
        <v>4</v>
      </c>
      <c r="H15" s="89"/>
      <c r="I15" s="89"/>
      <c r="J15" s="19"/>
      <c r="K15" s="88" t="str">
        <f t="shared" si="0"/>
        <v/>
      </c>
      <c r="L15" s="88"/>
      <c r="M15" s="6" t="str">
        <f t="shared" si="2"/>
        <v/>
      </c>
      <c r="N15" s="19"/>
      <c r="O15" s="8"/>
      <c r="P15" s="89"/>
      <c r="Q15" s="89"/>
      <c r="R15" s="90" t="str">
        <f t="shared" si="3"/>
        <v/>
      </c>
      <c r="S15" s="90"/>
      <c r="T15" s="91" t="str">
        <f t="shared" si="4"/>
        <v/>
      </c>
      <c r="U15" s="91"/>
    </row>
    <row r="16" spans="2:21" x14ac:dyDescent="0.2">
      <c r="B16" s="19">
        <v>8</v>
      </c>
      <c r="C16" s="88" t="str">
        <f t="shared" si="1"/>
        <v/>
      </c>
      <c r="D16" s="88"/>
      <c r="E16" s="19"/>
      <c r="F16" s="8"/>
      <c r="G16" s="19" t="s">
        <v>4</v>
      </c>
      <c r="H16" s="89"/>
      <c r="I16" s="89"/>
      <c r="J16" s="19"/>
      <c r="K16" s="88" t="str">
        <f t="shared" si="0"/>
        <v/>
      </c>
      <c r="L16" s="88"/>
      <c r="M16" s="6" t="str">
        <f t="shared" si="2"/>
        <v/>
      </c>
      <c r="N16" s="19"/>
      <c r="O16" s="8"/>
      <c r="P16" s="89"/>
      <c r="Q16" s="89"/>
      <c r="R16" s="90" t="str">
        <f t="shared" si="3"/>
        <v/>
      </c>
      <c r="S16" s="90"/>
      <c r="T16" s="91" t="str">
        <f t="shared" si="4"/>
        <v/>
      </c>
      <c r="U16" s="91"/>
    </row>
    <row r="17" spans="2:21" x14ac:dyDescent="0.2">
      <c r="B17" s="19">
        <v>9</v>
      </c>
      <c r="C17" s="88" t="str">
        <f t="shared" si="1"/>
        <v/>
      </c>
      <c r="D17" s="88"/>
      <c r="E17" s="19"/>
      <c r="F17" s="8"/>
      <c r="G17" s="19" t="s">
        <v>4</v>
      </c>
      <c r="H17" s="89"/>
      <c r="I17" s="89"/>
      <c r="J17" s="19"/>
      <c r="K17" s="88" t="str">
        <f t="shared" si="0"/>
        <v/>
      </c>
      <c r="L17" s="88"/>
      <c r="M17" s="6" t="str">
        <f t="shared" si="2"/>
        <v/>
      </c>
      <c r="N17" s="19"/>
      <c r="O17" s="8"/>
      <c r="P17" s="89"/>
      <c r="Q17" s="89"/>
      <c r="R17" s="90" t="str">
        <f t="shared" si="3"/>
        <v/>
      </c>
      <c r="S17" s="90"/>
      <c r="T17" s="91" t="str">
        <f t="shared" si="4"/>
        <v/>
      </c>
      <c r="U17" s="91"/>
    </row>
    <row r="18" spans="2:21" x14ac:dyDescent="0.2">
      <c r="B18" s="19">
        <v>10</v>
      </c>
      <c r="C18" s="88" t="str">
        <f t="shared" si="1"/>
        <v/>
      </c>
      <c r="D18" s="88"/>
      <c r="E18" s="19"/>
      <c r="F18" s="8"/>
      <c r="G18" s="19" t="s">
        <v>4</v>
      </c>
      <c r="H18" s="89"/>
      <c r="I18" s="89"/>
      <c r="J18" s="19"/>
      <c r="K18" s="88" t="str">
        <f t="shared" si="0"/>
        <v/>
      </c>
      <c r="L18" s="88"/>
      <c r="M18" s="6" t="str">
        <f t="shared" si="2"/>
        <v/>
      </c>
      <c r="N18" s="19"/>
      <c r="O18" s="8"/>
      <c r="P18" s="89"/>
      <c r="Q18" s="89"/>
      <c r="R18" s="90" t="str">
        <f t="shared" si="3"/>
        <v/>
      </c>
      <c r="S18" s="90"/>
      <c r="T18" s="91" t="str">
        <f t="shared" si="4"/>
        <v/>
      </c>
      <c r="U18" s="91"/>
    </row>
    <row r="19" spans="2:21" x14ac:dyDescent="0.2">
      <c r="B19" s="19">
        <v>11</v>
      </c>
      <c r="C19" s="88" t="str">
        <f t="shared" si="1"/>
        <v/>
      </c>
      <c r="D19" s="88"/>
      <c r="E19" s="19"/>
      <c r="F19" s="8"/>
      <c r="G19" s="19" t="s">
        <v>4</v>
      </c>
      <c r="H19" s="89"/>
      <c r="I19" s="89"/>
      <c r="J19" s="19"/>
      <c r="K19" s="88" t="str">
        <f t="shared" si="0"/>
        <v/>
      </c>
      <c r="L19" s="88"/>
      <c r="M19" s="6" t="str">
        <f t="shared" si="2"/>
        <v/>
      </c>
      <c r="N19" s="19"/>
      <c r="O19" s="8"/>
      <c r="P19" s="89"/>
      <c r="Q19" s="89"/>
      <c r="R19" s="90" t="str">
        <f t="shared" si="3"/>
        <v/>
      </c>
      <c r="S19" s="90"/>
      <c r="T19" s="91" t="str">
        <f t="shared" si="4"/>
        <v/>
      </c>
      <c r="U19" s="91"/>
    </row>
    <row r="20" spans="2:21" x14ac:dyDescent="0.2">
      <c r="B20" s="19">
        <v>12</v>
      </c>
      <c r="C20" s="88" t="str">
        <f t="shared" si="1"/>
        <v/>
      </c>
      <c r="D20" s="88"/>
      <c r="E20" s="19"/>
      <c r="F20" s="8"/>
      <c r="G20" s="19" t="s">
        <v>4</v>
      </c>
      <c r="H20" s="89"/>
      <c r="I20" s="89"/>
      <c r="J20" s="19"/>
      <c r="K20" s="88" t="str">
        <f t="shared" si="0"/>
        <v/>
      </c>
      <c r="L20" s="88"/>
      <c r="M20" s="6" t="str">
        <f t="shared" si="2"/>
        <v/>
      </c>
      <c r="N20" s="19"/>
      <c r="O20" s="8"/>
      <c r="P20" s="89"/>
      <c r="Q20" s="89"/>
      <c r="R20" s="90" t="str">
        <f t="shared" si="3"/>
        <v/>
      </c>
      <c r="S20" s="90"/>
      <c r="T20" s="91" t="str">
        <f t="shared" si="4"/>
        <v/>
      </c>
      <c r="U20" s="91"/>
    </row>
    <row r="21" spans="2:21" x14ac:dyDescent="0.2">
      <c r="B21" s="19">
        <v>13</v>
      </c>
      <c r="C21" s="88" t="str">
        <f t="shared" si="1"/>
        <v/>
      </c>
      <c r="D21" s="88"/>
      <c r="E21" s="19"/>
      <c r="F21" s="8"/>
      <c r="G21" s="19" t="s">
        <v>4</v>
      </c>
      <c r="H21" s="89"/>
      <c r="I21" s="89"/>
      <c r="J21" s="19"/>
      <c r="K21" s="88" t="str">
        <f t="shared" si="0"/>
        <v/>
      </c>
      <c r="L21" s="88"/>
      <c r="M21" s="6" t="str">
        <f t="shared" si="2"/>
        <v/>
      </c>
      <c r="N21" s="19"/>
      <c r="O21" s="8"/>
      <c r="P21" s="89"/>
      <c r="Q21" s="89"/>
      <c r="R21" s="90" t="str">
        <f t="shared" si="3"/>
        <v/>
      </c>
      <c r="S21" s="90"/>
      <c r="T21" s="91" t="str">
        <f t="shared" si="4"/>
        <v/>
      </c>
      <c r="U21" s="91"/>
    </row>
    <row r="22" spans="2:21" x14ac:dyDescent="0.2">
      <c r="B22" s="19">
        <v>14</v>
      </c>
      <c r="C22" s="88" t="str">
        <f t="shared" si="1"/>
        <v/>
      </c>
      <c r="D22" s="88"/>
      <c r="E22" s="19"/>
      <c r="F22" s="8"/>
      <c r="G22" s="19" t="s">
        <v>3</v>
      </c>
      <c r="H22" s="89"/>
      <c r="I22" s="89"/>
      <c r="J22" s="19"/>
      <c r="K22" s="88" t="str">
        <f t="shared" si="0"/>
        <v/>
      </c>
      <c r="L22" s="88"/>
      <c r="M22" s="6" t="str">
        <f t="shared" si="2"/>
        <v/>
      </c>
      <c r="N22" s="19"/>
      <c r="O22" s="8"/>
      <c r="P22" s="89"/>
      <c r="Q22" s="89"/>
      <c r="R22" s="90" t="str">
        <f t="shared" si="3"/>
        <v/>
      </c>
      <c r="S22" s="90"/>
      <c r="T22" s="91" t="str">
        <f t="shared" si="4"/>
        <v/>
      </c>
      <c r="U22" s="91"/>
    </row>
    <row r="23" spans="2:21" x14ac:dyDescent="0.2">
      <c r="B23" s="19">
        <v>15</v>
      </c>
      <c r="C23" s="88" t="str">
        <f t="shared" si="1"/>
        <v/>
      </c>
      <c r="D23" s="88"/>
      <c r="E23" s="19"/>
      <c r="F23" s="8"/>
      <c r="G23" s="19" t="s">
        <v>4</v>
      </c>
      <c r="H23" s="89"/>
      <c r="I23" s="89"/>
      <c r="J23" s="19"/>
      <c r="K23" s="88" t="str">
        <f t="shared" si="0"/>
        <v/>
      </c>
      <c r="L23" s="88"/>
      <c r="M23" s="6" t="str">
        <f t="shared" si="2"/>
        <v/>
      </c>
      <c r="N23" s="19"/>
      <c r="O23" s="8"/>
      <c r="P23" s="89"/>
      <c r="Q23" s="89"/>
      <c r="R23" s="90" t="str">
        <f t="shared" si="3"/>
        <v/>
      </c>
      <c r="S23" s="90"/>
      <c r="T23" s="91" t="str">
        <f t="shared" si="4"/>
        <v/>
      </c>
      <c r="U23" s="91"/>
    </row>
    <row r="24" spans="2:21" x14ac:dyDescent="0.2">
      <c r="B24" s="19">
        <v>16</v>
      </c>
      <c r="C24" s="88" t="str">
        <f t="shared" si="1"/>
        <v/>
      </c>
      <c r="D24" s="88"/>
      <c r="E24" s="19"/>
      <c r="F24" s="8"/>
      <c r="G24" s="19" t="s">
        <v>4</v>
      </c>
      <c r="H24" s="89"/>
      <c r="I24" s="89"/>
      <c r="J24" s="19"/>
      <c r="K24" s="88" t="str">
        <f t="shared" si="0"/>
        <v/>
      </c>
      <c r="L24" s="88"/>
      <c r="M24" s="6" t="str">
        <f t="shared" si="2"/>
        <v/>
      </c>
      <c r="N24" s="19"/>
      <c r="O24" s="8"/>
      <c r="P24" s="89"/>
      <c r="Q24" s="89"/>
      <c r="R24" s="90" t="str">
        <f t="shared" si="3"/>
        <v/>
      </c>
      <c r="S24" s="90"/>
      <c r="T24" s="91" t="str">
        <f t="shared" si="4"/>
        <v/>
      </c>
      <c r="U24" s="91"/>
    </row>
    <row r="25" spans="2:21" x14ac:dyDescent="0.2">
      <c r="B25" s="19">
        <v>17</v>
      </c>
      <c r="C25" s="88" t="str">
        <f t="shared" si="1"/>
        <v/>
      </c>
      <c r="D25" s="88"/>
      <c r="E25" s="19"/>
      <c r="F25" s="8"/>
      <c r="G25" s="19" t="s">
        <v>4</v>
      </c>
      <c r="H25" s="89"/>
      <c r="I25" s="89"/>
      <c r="J25" s="19"/>
      <c r="K25" s="88" t="str">
        <f t="shared" si="0"/>
        <v/>
      </c>
      <c r="L25" s="88"/>
      <c r="M25" s="6" t="str">
        <f t="shared" si="2"/>
        <v/>
      </c>
      <c r="N25" s="19"/>
      <c r="O25" s="8"/>
      <c r="P25" s="89"/>
      <c r="Q25" s="89"/>
      <c r="R25" s="90" t="str">
        <f t="shared" si="3"/>
        <v/>
      </c>
      <c r="S25" s="90"/>
      <c r="T25" s="91" t="str">
        <f t="shared" si="4"/>
        <v/>
      </c>
      <c r="U25" s="91"/>
    </row>
    <row r="26" spans="2:21" x14ac:dyDescent="0.2">
      <c r="B26" s="19">
        <v>18</v>
      </c>
      <c r="C26" s="88" t="str">
        <f t="shared" si="1"/>
        <v/>
      </c>
      <c r="D26" s="88"/>
      <c r="E26" s="19"/>
      <c r="F26" s="8"/>
      <c r="G26" s="19" t="s">
        <v>4</v>
      </c>
      <c r="H26" s="89"/>
      <c r="I26" s="89"/>
      <c r="J26" s="19"/>
      <c r="K26" s="88" t="str">
        <f t="shared" si="0"/>
        <v/>
      </c>
      <c r="L26" s="88"/>
      <c r="M26" s="6" t="str">
        <f t="shared" si="2"/>
        <v/>
      </c>
      <c r="N26" s="19"/>
      <c r="O26" s="8"/>
      <c r="P26" s="89"/>
      <c r="Q26" s="89"/>
      <c r="R26" s="90" t="str">
        <f t="shared" si="3"/>
        <v/>
      </c>
      <c r="S26" s="90"/>
      <c r="T26" s="91" t="str">
        <f t="shared" si="4"/>
        <v/>
      </c>
      <c r="U26" s="91"/>
    </row>
    <row r="27" spans="2:21" x14ac:dyDescent="0.2">
      <c r="B27" s="19">
        <v>19</v>
      </c>
      <c r="C27" s="88" t="str">
        <f t="shared" si="1"/>
        <v/>
      </c>
      <c r="D27" s="88"/>
      <c r="E27" s="19"/>
      <c r="F27" s="8"/>
      <c r="G27" s="19" t="s">
        <v>3</v>
      </c>
      <c r="H27" s="89"/>
      <c r="I27" s="89"/>
      <c r="J27" s="19"/>
      <c r="K27" s="88" t="str">
        <f t="shared" si="0"/>
        <v/>
      </c>
      <c r="L27" s="88"/>
      <c r="M27" s="6" t="str">
        <f t="shared" si="2"/>
        <v/>
      </c>
      <c r="N27" s="19"/>
      <c r="O27" s="8"/>
      <c r="P27" s="89"/>
      <c r="Q27" s="89"/>
      <c r="R27" s="90" t="str">
        <f t="shared" si="3"/>
        <v/>
      </c>
      <c r="S27" s="90"/>
      <c r="T27" s="91" t="str">
        <f t="shared" si="4"/>
        <v/>
      </c>
      <c r="U27" s="91"/>
    </row>
    <row r="28" spans="2:21" x14ac:dyDescent="0.2">
      <c r="B28" s="19">
        <v>20</v>
      </c>
      <c r="C28" s="88" t="str">
        <f t="shared" si="1"/>
        <v/>
      </c>
      <c r="D28" s="88"/>
      <c r="E28" s="19"/>
      <c r="F28" s="8"/>
      <c r="G28" s="19" t="s">
        <v>4</v>
      </c>
      <c r="H28" s="89"/>
      <c r="I28" s="89"/>
      <c r="J28" s="19"/>
      <c r="K28" s="88" t="str">
        <f t="shared" si="0"/>
        <v/>
      </c>
      <c r="L28" s="88"/>
      <c r="M28" s="6" t="str">
        <f t="shared" si="2"/>
        <v/>
      </c>
      <c r="N28" s="19"/>
      <c r="O28" s="8"/>
      <c r="P28" s="89"/>
      <c r="Q28" s="89"/>
      <c r="R28" s="90" t="str">
        <f t="shared" si="3"/>
        <v/>
      </c>
      <c r="S28" s="90"/>
      <c r="T28" s="91" t="str">
        <f t="shared" si="4"/>
        <v/>
      </c>
      <c r="U28" s="91"/>
    </row>
    <row r="29" spans="2:21" x14ac:dyDescent="0.2">
      <c r="B29" s="19">
        <v>21</v>
      </c>
      <c r="C29" s="88" t="str">
        <f t="shared" si="1"/>
        <v/>
      </c>
      <c r="D29" s="88"/>
      <c r="E29" s="19"/>
      <c r="F29" s="8"/>
      <c r="G29" s="19" t="s">
        <v>3</v>
      </c>
      <c r="H29" s="89"/>
      <c r="I29" s="89"/>
      <c r="J29" s="19"/>
      <c r="K29" s="88" t="str">
        <f t="shared" si="0"/>
        <v/>
      </c>
      <c r="L29" s="88"/>
      <c r="M29" s="6" t="str">
        <f t="shared" si="2"/>
        <v/>
      </c>
      <c r="N29" s="19"/>
      <c r="O29" s="8"/>
      <c r="P29" s="89"/>
      <c r="Q29" s="89"/>
      <c r="R29" s="90" t="str">
        <f t="shared" si="3"/>
        <v/>
      </c>
      <c r="S29" s="90"/>
      <c r="T29" s="91" t="str">
        <f t="shared" si="4"/>
        <v/>
      </c>
      <c r="U29" s="91"/>
    </row>
    <row r="30" spans="2:21" x14ac:dyDescent="0.2">
      <c r="B30" s="19">
        <v>22</v>
      </c>
      <c r="C30" s="88" t="str">
        <f t="shared" si="1"/>
        <v/>
      </c>
      <c r="D30" s="88"/>
      <c r="E30" s="19"/>
      <c r="F30" s="8"/>
      <c r="G30" s="19" t="s">
        <v>3</v>
      </c>
      <c r="H30" s="89"/>
      <c r="I30" s="89"/>
      <c r="J30" s="19"/>
      <c r="K30" s="88" t="str">
        <f t="shared" si="0"/>
        <v/>
      </c>
      <c r="L30" s="88"/>
      <c r="M30" s="6" t="str">
        <f t="shared" si="2"/>
        <v/>
      </c>
      <c r="N30" s="19"/>
      <c r="O30" s="8"/>
      <c r="P30" s="89"/>
      <c r="Q30" s="89"/>
      <c r="R30" s="90" t="str">
        <f t="shared" si="3"/>
        <v/>
      </c>
      <c r="S30" s="90"/>
      <c r="T30" s="91" t="str">
        <f t="shared" si="4"/>
        <v/>
      </c>
      <c r="U30" s="91"/>
    </row>
    <row r="31" spans="2:21" x14ac:dyDescent="0.2">
      <c r="B31" s="19">
        <v>23</v>
      </c>
      <c r="C31" s="88" t="str">
        <f t="shared" si="1"/>
        <v/>
      </c>
      <c r="D31" s="88"/>
      <c r="E31" s="19"/>
      <c r="F31" s="8"/>
      <c r="G31" s="19" t="s">
        <v>3</v>
      </c>
      <c r="H31" s="89"/>
      <c r="I31" s="89"/>
      <c r="J31" s="19"/>
      <c r="K31" s="88" t="str">
        <f t="shared" si="0"/>
        <v/>
      </c>
      <c r="L31" s="88"/>
      <c r="M31" s="6" t="str">
        <f t="shared" si="2"/>
        <v/>
      </c>
      <c r="N31" s="19"/>
      <c r="O31" s="8"/>
      <c r="P31" s="89"/>
      <c r="Q31" s="89"/>
      <c r="R31" s="90" t="str">
        <f t="shared" si="3"/>
        <v/>
      </c>
      <c r="S31" s="90"/>
      <c r="T31" s="91" t="str">
        <f t="shared" si="4"/>
        <v/>
      </c>
      <c r="U31" s="91"/>
    </row>
    <row r="32" spans="2:21" x14ac:dyDescent="0.2">
      <c r="B32" s="19">
        <v>24</v>
      </c>
      <c r="C32" s="88" t="str">
        <f t="shared" si="1"/>
        <v/>
      </c>
      <c r="D32" s="88"/>
      <c r="E32" s="19"/>
      <c r="F32" s="8"/>
      <c r="G32" s="19" t="s">
        <v>3</v>
      </c>
      <c r="H32" s="89"/>
      <c r="I32" s="89"/>
      <c r="J32" s="19"/>
      <c r="K32" s="88" t="str">
        <f t="shared" si="0"/>
        <v/>
      </c>
      <c r="L32" s="88"/>
      <c r="M32" s="6" t="str">
        <f t="shared" si="2"/>
        <v/>
      </c>
      <c r="N32" s="19"/>
      <c r="O32" s="8"/>
      <c r="P32" s="89"/>
      <c r="Q32" s="89"/>
      <c r="R32" s="90" t="str">
        <f t="shared" si="3"/>
        <v/>
      </c>
      <c r="S32" s="90"/>
      <c r="T32" s="91" t="str">
        <f t="shared" si="4"/>
        <v/>
      </c>
      <c r="U32" s="91"/>
    </row>
    <row r="33" spans="2:21" x14ac:dyDescent="0.2">
      <c r="B33" s="19">
        <v>25</v>
      </c>
      <c r="C33" s="88" t="str">
        <f t="shared" si="1"/>
        <v/>
      </c>
      <c r="D33" s="88"/>
      <c r="E33" s="19"/>
      <c r="F33" s="8"/>
      <c r="G33" s="19" t="s">
        <v>4</v>
      </c>
      <c r="H33" s="89"/>
      <c r="I33" s="89"/>
      <c r="J33" s="19"/>
      <c r="K33" s="88" t="str">
        <f t="shared" si="0"/>
        <v/>
      </c>
      <c r="L33" s="88"/>
      <c r="M33" s="6" t="str">
        <f t="shared" si="2"/>
        <v/>
      </c>
      <c r="N33" s="19"/>
      <c r="O33" s="8"/>
      <c r="P33" s="89"/>
      <c r="Q33" s="89"/>
      <c r="R33" s="90" t="str">
        <f t="shared" si="3"/>
        <v/>
      </c>
      <c r="S33" s="90"/>
      <c r="T33" s="91" t="str">
        <f t="shared" si="4"/>
        <v/>
      </c>
      <c r="U33" s="91"/>
    </row>
    <row r="34" spans="2:21" x14ac:dyDescent="0.2">
      <c r="B34" s="19">
        <v>26</v>
      </c>
      <c r="C34" s="88" t="str">
        <f t="shared" si="1"/>
        <v/>
      </c>
      <c r="D34" s="88"/>
      <c r="E34" s="19"/>
      <c r="F34" s="8"/>
      <c r="G34" s="19" t="s">
        <v>3</v>
      </c>
      <c r="H34" s="89"/>
      <c r="I34" s="89"/>
      <c r="J34" s="19"/>
      <c r="K34" s="88" t="str">
        <f t="shared" si="0"/>
        <v/>
      </c>
      <c r="L34" s="88"/>
      <c r="M34" s="6" t="str">
        <f t="shared" si="2"/>
        <v/>
      </c>
      <c r="N34" s="19"/>
      <c r="O34" s="8"/>
      <c r="P34" s="89"/>
      <c r="Q34" s="89"/>
      <c r="R34" s="90" t="str">
        <f t="shared" si="3"/>
        <v/>
      </c>
      <c r="S34" s="90"/>
      <c r="T34" s="91" t="str">
        <f t="shared" si="4"/>
        <v/>
      </c>
      <c r="U34" s="91"/>
    </row>
    <row r="35" spans="2:21" x14ac:dyDescent="0.2">
      <c r="B35" s="19">
        <v>27</v>
      </c>
      <c r="C35" s="88" t="str">
        <f t="shared" si="1"/>
        <v/>
      </c>
      <c r="D35" s="88"/>
      <c r="E35" s="19"/>
      <c r="F35" s="8"/>
      <c r="G35" s="19" t="s">
        <v>3</v>
      </c>
      <c r="H35" s="89"/>
      <c r="I35" s="89"/>
      <c r="J35" s="19"/>
      <c r="K35" s="88" t="str">
        <f t="shared" si="0"/>
        <v/>
      </c>
      <c r="L35" s="88"/>
      <c r="M35" s="6" t="str">
        <f t="shared" si="2"/>
        <v/>
      </c>
      <c r="N35" s="19"/>
      <c r="O35" s="8"/>
      <c r="P35" s="89"/>
      <c r="Q35" s="89"/>
      <c r="R35" s="90" t="str">
        <f t="shared" si="3"/>
        <v/>
      </c>
      <c r="S35" s="90"/>
      <c r="T35" s="91" t="str">
        <f t="shared" si="4"/>
        <v/>
      </c>
      <c r="U35" s="91"/>
    </row>
    <row r="36" spans="2:21" x14ac:dyDescent="0.2">
      <c r="B36" s="19">
        <v>28</v>
      </c>
      <c r="C36" s="88" t="str">
        <f t="shared" si="1"/>
        <v/>
      </c>
      <c r="D36" s="88"/>
      <c r="E36" s="19"/>
      <c r="F36" s="8"/>
      <c r="G36" s="19" t="s">
        <v>3</v>
      </c>
      <c r="H36" s="89"/>
      <c r="I36" s="89"/>
      <c r="J36" s="19"/>
      <c r="K36" s="88" t="str">
        <f t="shared" si="0"/>
        <v/>
      </c>
      <c r="L36" s="88"/>
      <c r="M36" s="6" t="str">
        <f t="shared" si="2"/>
        <v/>
      </c>
      <c r="N36" s="19"/>
      <c r="O36" s="8"/>
      <c r="P36" s="89"/>
      <c r="Q36" s="89"/>
      <c r="R36" s="90" t="str">
        <f t="shared" si="3"/>
        <v/>
      </c>
      <c r="S36" s="90"/>
      <c r="T36" s="91" t="str">
        <f t="shared" si="4"/>
        <v/>
      </c>
      <c r="U36" s="91"/>
    </row>
    <row r="37" spans="2:21" x14ac:dyDescent="0.2">
      <c r="B37" s="19">
        <v>29</v>
      </c>
      <c r="C37" s="88" t="str">
        <f t="shared" si="1"/>
        <v/>
      </c>
      <c r="D37" s="88"/>
      <c r="E37" s="19"/>
      <c r="F37" s="8"/>
      <c r="G37" s="19" t="s">
        <v>3</v>
      </c>
      <c r="H37" s="89"/>
      <c r="I37" s="89"/>
      <c r="J37" s="19"/>
      <c r="K37" s="88" t="str">
        <f t="shared" si="0"/>
        <v/>
      </c>
      <c r="L37" s="88"/>
      <c r="M37" s="6" t="str">
        <f t="shared" si="2"/>
        <v/>
      </c>
      <c r="N37" s="19"/>
      <c r="O37" s="8"/>
      <c r="P37" s="89"/>
      <c r="Q37" s="89"/>
      <c r="R37" s="90" t="str">
        <f t="shared" si="3"/>
        <v/>
      </c>
      <c r="S37" s="90"/>
      <c r="T37" s="91" t="str">
        <f t="shared" si="4"/>
        <v/>
      </c>
      <c r="U37" s="91"/>
    </row>
    <row r="38" spans="2:21" x14ac:dyDescent="0.2">
      <c r="B38" s="19">
        <v>30</v>
      </c>
      <c r="C38" s="88" t="str">
        <f t="shared" si="1"/>
        <v/>
      </c>
      <c r="D38" s="88"/>
      <c r="E38" s="19"/>
      <c r="F38" s="8"/>
      <c r="G38" s="19" t="s">
        <v>4</v>
      </c>
      <c r="H38" s="89"/>
      <c r="I38" s="89"/>
      <c r="J38" s="19"/>
      <c r="K38" s="88" t="str">
        <f t="shared" si="0"/>
        <v/>
      </c>
      <c r="L38" s="88"/>
      <c r="M38" s="6" t="str">
        <f t="shared" si="2"/>
        <v/>
      </c>
      <c r="N38" s="19"/>
      <c r="O38" s="8"/>
      <c r="P38" s="89"/>
      <c r="Q38" s="89"/>
      <c r="R38" s="90" t="str">
        <f t="shared" si="3"/>
        <v/>
      </c>
      <c r="S38" s="90"/>
      <c r="T38" s="91" t="str">
        <f t="shared" si="4"/>
        <v/>
      </c>
      <c r="U38" s="91"/>
    </row>
    <row r="39" spans="2:21" x14ac:dyDescent="0.2">
      <c r="B39" s="19">
        <v>31</v>
      </c>
      <c r="C39" s="88" t="str">
        <f t="shared" si="1"/>
        <v/>
      </c>
      <c r="D39" s="88"/>
      <c r="E39" s="19"/>
      <c r="F39" s="8"/>
      <c r="G39" s="19" t="s">
        <v>4</v>
      </c>
      <c r="H39" s="89"/>
      <c r="I39" s="89"/>
      <c r="J39" s="19"/>
      <c r="K39" s="88" t="str">
        <f t="shared" si="0"/>
        <v/>
      </c>
      <c r="L39" s="88"/>
      <c r="M39" s="6" t="str">
        <f t="shared" si="2"/>
        <v/>
      </c>
      <c r="N39" s="19"/>
      <c r="O39" s="8"/>
      <c r="P39" s="89"/>
      <c r="Q39" s="89"/>
      <c r="R39" s="90" t="str">
        <f t="shared" si="3"/>
        <v/>
      </c>
      <c r="S39" s="90"/>
      <c r="T39" s="91" t="str">
        <f t="shared" si="4"/>
        <v/>
      </c>
      <c r="U39" s="91"/>
    </row>
    <row r="40" spans="2:21" x14ac:dyDescent="0.2">
      <c r="B40" s="19">
        <v>32</v>
      </c>
      <c r="C40" s="88" t="str">
        <f t="shared" si="1"/>
        <v/>
      </c>
      <c r="D40" s="88"/>
      <c r="E40" s="19"/>
      <c r="F40" s="8"/>
      <c r="G40" s="19" t="s">
        <v>4</v>
      </c>
      <c r="H40" s="89"/>
      <c r="I40" s="89"/>
      <c r="J40" s="19"/>
      <c r="K40" s="88" t="str">
        <f t="shared" si="0"/>
        <v/>
      </c>
      <c r="L40" s="88"/>
      <c r="M40" s="6" t="str">
        <f t="shared" si="2"/>
        <v/>
      </c>
      <c r="N40" s="19"/>
      <c r="O40" s="8"/>
      <c r="P40" s="89"/>
      <c r="Q40" s="89"/>
      <c r="R40" s="90" t="str">
        <f t="shared" si="3"/>
        <v/>
      </c>
      <c r="S40" s="90"/>
      <c r="T40" s="91" t="str">
        <f t="shared" si="4"/>
        <v/>
      </c>
      <c r="U40" s="91"/>
    </row>
    <row r="41" spans="2:21" x14ac:dyDescent="0.2">
      <c r="B41" s="19">
        <v>33</v>
      </c>
      <c r="C41" s="88" t="str">
        <f t="shared" si="1"/>
        <v/>
      </c>
      <c r="D41" s="88"/>
      <c r="E41" s="19"/>
      <c r="F41" s="8"/>
      <c r="G41" s="19" t="s">
        <v>3</v>
      </c>
      <c r="H41" s="89"/>
      <c r="I41" s="89"/>
      <c r="J41" s="19"/>
      <c r="K41" s="88" t="str">
        <f t="shared" si="0"/>
        <v/>
      </c>
      <c r="L41" s="88"/>
      <c r="M41" s="6" t="str">
        <f t="shared" si="2"/>
        <v/>
      </c>
      <c r="N41" s="19"/>
      <c r="O41" s="8"/>
      <c r="P41" s="89"/>
      <c r="Q41" s="89"/>
      <c r="R41" s="90" t="str">
        <f t="shared" si="3"/>
        <v/>
      </c>
      <c r="S41" s="90"/>
      <c r="T41" s="91" t="str">
        <f t="shared" si="4"/>
        <v/>
      </c>
      <c r="U41" s="91"/>
    </row>
    <row r="42" spans="2:21" x14ac:dyDescent="0.2">
      <c r="B42" s="19">
        <v>34</v>
      </c>
      <c r="C42" s="88" t="str">
        <f t="shared" si="1"/>
        <v/>
      </c>
      <c r="D42" s="88"/>
      <c r="E42" s="19"/>
      <c r="F42" s="8"/>
      <c r="G42" s="19" t="s">
        <v>4</v>
      </c>
      <c r="H42" s="89"/>
      <c r="I42" s="89"/>
      <c r="J42" s="19"/>
      <c r="K42" s="88" t="str">
        <f t="shared" si="0"/>
        <v/>
      </c>
      <c r="L42" s="88"/>
      <c r="M42" s="6" t="str">
        <f t="shared" si="2"/>
        <v/>
      </c>
      <c r="N42" s="19"/>
      <c r="O42" s="8"/>
      <c r="P42" s="89"/>
      <c r="Q42" s="89"/>
      <c r="R42" s="90" t="str">
        <f t="shared" si="3"/>
        <v/>
      </c>
      <c r="S42" s="90"/>
      <c r="T42" s="91" t="str">
        <f t="shared" si="4"/>
        <v/>
      </c>
      <c r="U42" s="91"/>
    </row>
    <row r="43" spans="2:21" x14ac:dyDescent="0.2">
      <c r="B43" s="19">
        <v>35</v>
      </c>
      <c r="C43" s="88" t="str">
        <f t="shared" si="1"/>
        <v/>
      </c>
      <c r="D43" s="88"/>
      <c r="E43" s="19"/>
      <c r="F43" s="8"/>
      <c r="G43" s="19" t="s">
        <v>3</v>
      </c>
      <c r="H43" s="89"/>
      <c r="I43" s="89"/>
      <c r="J43" s="19"/>
      <c r="K43" s="88" t="str">
        <f t="shared" si="0"/>
        <v/>
      </c>
      <c r="L43" s="88"/>
      <c r="M43" s="6" t="str">
        <f t="shared" si="2"/>
        <v/>
      </c>
      <c r="N43" s="19"/>
      <c r="O43" s="8"/>
      <c r="P43" s="89"/>
      <c r="Q43" s="89"/>
      <c r="R43" s="90" t="str">
        <f t="shared" si="3"/>
        <v/>
      </c>
      <c r="S43" s="90"/>
      <c r="T43" s="91" t="str">
        <f t="shared" si="4"/>
        <v/>
      </c>
      <c r="U43" s="91"/>
    </row>
    <row r="44" spans="2:21" x14ac:dyDescent="0.2">
      <c r="B44" s="19">
        <v>36</v>
      </c>
      <c r="C44" s="88" t="str">
        <f t="shared" si="1"/>
        <v/>
      </c>
      <c r="D44" s="88"/>
      <c r="E44" s="19"/>
      <c r="F44" s="8"/>
      <c r="G44" s="19" t="s">
        <v>4</v>
      </c>
      <c r="H44" s="89"/>
      <c r="I44" s="89"/>
      <c r="J44" s="19"/>
      <c r="K44" s="88" t="str">
        <f t="shared" si="0"/>
        <v/>
      </c>
      <c r="L44" s="88"/>
      <c r="M44" s="6" t="str">
        <f t="shared" si="2"/>
        <v/>
      </c>
      <c r="N44" s="19"/>
      <c r="O44" s="8"/>
      <c r="P44" s="89"/>
      <c r="Q44" s="89"/>
      <c r="R44" s="90" t="str">
        <f t="shared" si="3"/>
        <v/>
      </c>
      <c r="S44" s="90"/>
      <c r="T44" s="91" t="str">
        <f t="shared" si="4"/>
        <v/>
      </c>
      <c r="U44" s="91"/>
    </row>
    <row r="45" spans="2:21" x14ac:dyDescent="0.2">
      <c r="B45" s="19">
        <v>37</v>
      </c>
      <c r="C45" s="88" t="str">
        <f t="shared" si="1"/>
        <v/>
      </c>
      <c r="D45" s="88"/>
      <c r="E45" s="19"/>
      <c r="F45" s="8"/>
      <c r="G45" s="19" t="s">
        <v>3</v>
      </c>
      <c r="H45" s="89"/>
      <c r="I45" s="89"/>
      <c r="J45" s="19"/>
      <c r="K45" s="88" t="str">
        <f t="shared" si="0"/>
        <v/>
      </c>
      <c r="L45" s="88"/>
      <c r="M45" s="6" t="str">
        <f t="shared" si="2"/>
        <v/>
      </c>
      <c r="N45" s="19"/>
      <c r="O45" s="8"/>
      <c r="P45" s="89"/>
      <c r="Q45" s="89"/>
      <c r="R45" s="90" t="str">
        <f t="shared" si="3"/>
        <v/>
      </c>
      <c r="S45" s="90"/>
      <c r="T45" s="91" t="str">
        <f t="shared" si="4"/>
        <v/>
      </c>
      <c r="U45" s="91"/>
    </row>
    <row r="46" spans="2:21" x14ac:dyDescent="0.2">
      <c r="B46" s="19">
        <v>38</v>
      </c>
      <c r="C46" s="88" t="str">
        <f t="shared" si="1"/>
        <v/>
      </c>
      <c r="D46" s="88"/>
      <c r="E46" s="19"/>
      <c r="F46" s="8"/>
      <c r="G46" s="19" t="s">
        <v>4</v>
      </c>
      <c r="H46" s="89"/>
      <c r="I46" s="89"/>
      <c r="J46" s="19"/>
      <c r="K46" s="88" t="str">
        <f t="shared" si="0"/>
        <v/>
      </c>
      <c r="L46" s="88"/>
      <c r="M46" s="6" t="str">
        <f t="shared" si="2"/>
        <v/>
      </c>
      <c r="N46" s="19"/>
      <c r="O46" s="8"/>
      <c r="P46" s="89"/>
      <c r="Q46" s="89"/>
      <c r="R46" s="90" t="str">
        <f t="shared" si="3"/>
        <v/>
      </c>
      <c r="S46" s="90"/>
      <c r="T46" s="91" t="str">
        <f t="shared" si="4"/>
        <v/>
      </c>
      <c r="U46" s="91"/>
    </row>
    <row r="47" spans="2:21" x14ac:dyDescent="0.2">
      <c r="B47" s="19">
        <v>39</v>
      </c>
      <c r="C47" s="88" t="str">
        <f t="shared" si="1"/>
        <v/>
      </c>
      <c r="D47" s="88"/>
      <c r="E47" s="19"/>
      <c r="F47" s="8"/>
      <c r="G47" s="19" t="s">
        <v>4</v>
      </c>
      <c r="H47" s="89"/>
      <c r="I47" s="89"/>
      <c r="J47" s="19"/>
      <c r="K47" s="88" t="str">
        <f t="shared" si="0"/>
        <v/>
      </c>
      <c r="L47" s="88"/>
      <c r="M47" s="6" t="str">
        <f t="shared" si="2"/>
        <v/>
      </c>
      <c r="N47" s="19"/>
      <c r="O47" s="8"/>
      <c r="P47" s="89"/>
      <c r="Q47" s="89"/>
      <c r="R47" s="90" t="str">
        <f t="shared" si="3"/>
        <v/>
      </c>
      <c r="S47" s="90"/>
      <c r="T47" s="91" t="str">
        <f t="shared" si="4"/>
        <v/>
      </c>
      <c r="U47" s="91"/>
    </row>
    <row r="48" spans="2:21" x14ac:dyDescent="0.2">
      <c r="B48" s="19">
        <v>40</v>
      </c>
      <c r="C48" s="88" t="str">
        <f t="shared" si="1"/>
        <v/>
      </c>
      <c r="D48" s="88"/>
      <c r="E48" s="19"/>
      <c r="F48" s="8"/>
      <c r="G48" s="19" t="s">
        <v>37</v>
      </c>
      <c r="H48" s="89"/>
      <c r="I48" s="89"/>
      <c r="J48" s="19"/>
      <c r="K48" s="88" t="str">
        <f t="shared" si="0"/>
        <v/>
      </c>
      <c r="L48" s="88"/>
      <c r="M48" s="6" t="str">
        <f t="shared" si="2"/>
        <v/>
      </c>
      <c r="N48" s="19"/>
      <c r="O48" s="8"/>
      <c r="P48" s="89"/>
      <c r="Q48" s="89"/>
      <c r="R48" s="90" t="str">
        <f t="shared" si="3"/>
        <v/>
      </c>
      <c r="S48" s="90"/>
      <c r="T48" s="91" t="str">
        <f t="shared" si="4"/>
        <v/>
      </c>
      <c r="U48" s="91"/>
    </row>
    <row r="49" spans="2:21" x14ac:dyDescent="0.2">
      <c r="B49" s="19">
        <v>41</v>
      </c>
      <c r="C49" s="88" t="str">
        <f t="shared" si="1"/>
        <v/>
      </c>
      <c r="D49" s="88"/>
      <c r="E49" s="19"/>
      <c r="F49" s="8"/>
      <c r="G49" s="19" t="s">
        <v>4</v>
      </c>
      <c r="H49" s="89"/>
      <c r="I49" s="89"/>
      <c r="J49" s="19"/>
      <c r="K49" s="88" t="str">
        <f t="shared" si="0"/>
        <v/>
      </c>
      <c r="L49" s="88"/>
      <c r="M49" s="6" t="str">
        <f t="shared" si="2"/>
        <v/>
      </c>
      <c r="N49" s="19"/>
      <c r="O49" s="8"/>
      <c r="P49" s="89"/>
      <c r="Q49" s="89"/>
      <c r="R49" s="90" t="str">
        <f t="shared" si="3"/>
        <v/>
      </c>
      <c r="S49" s="90"/>
      <c r="T49" s="91" t="str">
        <f t="shared" si="4"/>
        <v/>
      </c>
      <c r="U49" s="91"/>
    </row>
    <row r="50" spans="2:21" x14ac:dyDescent="0.2">
      <c r="B50" s="19">
        <v>42</v>
      </c>
      <c r="C50" s="88" t="str">
        <f t="shared" si="1"/>
        <v/>
      </c>
      <c r="D50" s="88"/>
      <c r="E50" s="19"/>
      <c r="F50" s="8"/>
      <c r="G50" s="19" t="s">
        <v>4</v>
      </c>
      <c r="H50" s="89"/>
      <c r="I50" s="89"/>
      <c r="J50" s="19"/>
      <c r="K50" s="88" t="str">
        <f t="shared" si="0"/>
        <v/>
      </c>
      <c r="L50" s="88"/>
      <c r="M50" s="6" t="str">
        <f t="shared" si="2"/>
        <v/>
      </c>
      <c r="N50" s="19"/>
      <c r="O50" s="8"/>
      <c r="P50" s="89"/>
      <c r="Q50" s="89"/>
      <c r="R50" s="90" t="str">
        <f t="shared" si="3"/>
        <v/>
      </c>
      <c r="S50" s="90"/>
      <c r="T50" s="91" t="str">
        <f t="shared" si="4"/>
        <v/>
      </c>
      <c r="U50" s="91"/>
    </row>
    <row r="51" spans="2:21" x14ac:dyDescent="0.2">
      <c r="B51" s="19">
        <v>43</v>
      </c>
      <c r="C51" s="88" t="str">
        <f t="shared" si="1"/>
        <v/>
      </c>
      <c r="D51" s="88"/>
      <c r="E51" s="19"/>
      <c r="F51" s="8"/>
      <c r="G51" s="19" t="s">
        <v>3</v>
      </c>
      <c r="H51" s="89"/>
      <c r="I51" s="89"/>
      <c r="J51" s="19"/>
      <c r="K51" s="88" t="str">
        <f t="shared" si="0"/>
        <v/>
      </c>
      <c r="L51" s="88"/>
      <c r="M51" s="6" t="str">
        <f t="shared" si="2"/>
        <v/>
      </c>
      <c r="N51" s="19"/>
      <c r="O51" s="8"/>
      <c r="P51" s="89"/>
      <c r="Q51" s="89"/>
      <c r="R51" s="90" t="str">
        <f t="shared" si="3"/>
        <v/>
      </c>
      <c r="S51" s="90"/>
      <c r="T51" s="91" t="str">
        <f t="shared" si="4"/>
        <v/>
      </c>
      <c r="U51" s="91"/>
    </row>
    <row r="52" spans="2:21" x14ac:dyDescent="0.2">
      <c r="B52" s="19">
        <v>44</v>
      </c>
      <c r="C52" s="88" t="str">
        <f t="shared" si="1"/>
        <v/>
      </c>
      <c r="D52" s="88"/>
      <c r="E52" s="19"/>
      <c r="F52" s="8"/>
      <c r="G52" s="19" t="s">
        <v>3</v>
      </c>
      <c r="H52" s="89"/>
      <c r="I52" s="89"/>
      <c r="J52" s="19"/>
      <c r="K52" s="88" t="str">
        <f t="shared" si="0"/>
        <v/>
      </c>
      <c r="L52" s="88"/>
      <c r="M52" s="6" t="str">
        <f t="shared" si="2"/>
        <v/>
      </c>
      <c r="N52" s="19"/>
      <c r="O52" s="8"/>
      <c r="P52" s="89"/>
      <c r="Q52" s="89"/>
      <c r="R52" s="90" t="str">
        <f t="shared" si="3"/>
        <v/>
      </c>
      <c r="S52" s="90"/>
      <c r="T52" s="91" t="str">
        <f t="shared" si="4"/>
        <v/>
      </c>
      <c r="U52" s="91"/>
    </row>
    <row r="53" spans="2:21" x14ac:dyDescent="0.2">
      <c r="B53" s="19">
        <v>45</v>
      </c>
      <c r="C53" s="88" t="str">
        <f t="shared" si="1"/>
        <v/>
      </c>
      <c r="D53" s="88"/>
      <c r="E53" s="19"/>
      <c r="F53" s="8"/>
      <c r="G53" s="19" t="s">
        <v>4</v>
      </c>
      <c r="H53" s="89"/>
      <c r="I53" s="89"/>
      <c r="J53" s="19"/>
      <c r="K53" s="88" t="str">
        <f t="shared" si="0"/>
        <v/>
      </c>
      <c r="L53" s="88"/>
      <c r="M53" s="6" t="str">
        <f t="shared" si="2"/>
        <v/>
      </c>
      <c r="N53" s="19"/>
      <c r="O53" s="8"/>
      <c r="P53" s="89"/>
      <c r="Q53" s="89"/>
      <c r="R53" s="90" t="str">
        <f t="shared" si="3"/>
        <v/>
      </c>
      <c r="S53" s="90"/>
      <c r="T53" s="91" t="str">
        <f t="shared" si="4"/>
        <v/>
      </c>
      <c r="U53" s="91"/>
    </row>
    <row r="54" spans="2:21" x14ac:dyDescent="0.2">
      <c r="B54" s="19">
        <v>46</v>
      </c>
      <c r="C54" s="88" t="str">
        <f t="shared" si="1"/>
        <v/>
      </c>
      <c r="D54" s="88"/>
      <c r="E54" s="19"/>
      <c r="F54" s="8"/>
      <c r="G54" s="19" t="s">
        <v>4</v>
      </c>
      <c r="H54" s="89"/>
      <c r="I54" s="89"/>
      <c r="J54" s="19"/>
      <c r="K54" s="88" t="str">
        <f t="shared" si="0"/>
        <v/>
      </c>
      <c r="L54" s="88"/>
      <c r="M54" s="6" t="str">
        <f t="shared" si="2"/>
        <v/>
      </c>
      <c r="N54" s="19"/>
      <c r="O54" s="8"/>
      <c r="P54" s="89"/>
      <c r="Q54" s="89"/>
      <c r="R54" s="90" t="str">
        <f t="shared" si="3"/>
        <v/>
      </c>
      <c r="S54" s="90"/>
      <c r="T54" s="91" t="str">
        <f t="shared" si="4"/>
        <v/>
      </c>
      <c r="U54" s="91"/>
    </row>
    <row r="55" spans="2:21" x14ac:dyDescent="0.2">
      <c r="B55" s="19">
        <v>47</v>
      </c>
      <c r="C55" s="88" t="str">
        <f t="shared" si="1"/>
        <v/>
      </c>
      <c r="D55" s="88"/>
      <c r="E55" s="19"/>
      <c r="F55" s="8"/>
      <c r="G55" s="19" t="s">
        <v>3</v>
      </c>
      <c r="H55" s="89"/>
      <c r="I55" s="89"/>
      <c r="J55" s="19"/>
      <c r="K55" s="88" t="str">
        <f t="shared" si="0"/>
        <v/>
      </c>
      <c r="L55" s="88"/>
      <c r="M55" s="6" t="str">
        <f t="shared" si="2"/>
        <v/>
      </c>
      <c r="N55" s="19"/>
      <c r="O55" s="8"/>
      <c r="P55" s="89"/>
      <c r="Q55" s="89"/>
      <c r="R55" s="90" t="str">
        <f t="shared" si="3"/>
        <v/>
      </c>
      <c r="S55" s="90"/>
      <c r="T55" s="91" t="str">
        <f t="shared" si="4"/>
        <v/>
      </c>
      <c r="U55" s="91"/>
    </row>
    <row r="56" spans="2:21" x14ac:dyDescent="0.2">
      <c r="B56" s="19">
        <v>48</v>
      </c>
      <c r="C56" s="88" t="str">
        <f t="shared" si="1"/>
        <v/>
      </c>
      <c r="D56" s="88"/>
      <c r="E56" s="19"/>
      <c r="F56" s="8"/>
      <c r="G56" s="19" t="s">
        <v>3</v>
      </c>
      <c r="H56" s="89"/>
      <c r="I56" s="89"/>
      <c r="J56" s="19"/>
      <c r="K56" s="88" t="str">
        <f t="shared" si="0"/>
        <v/>
      </c>
      <c r="L56" s="88"/>
      <c r="M56" s="6" t="str">
        <f t="shared" si="2"/>
        <v/>
      </c>
      <c r="N56" s="19"/>
      <c r="O56" s="8"/>
      <c r="P56" s="89"/>
      <c r="Q56" s="89"/>
      <c r="R56" s="90" t="str">
        <f t="shared" si="3"/>
        <v/>
      </c>
      <c r="S56" s="90"/>
      <c r="T56" s="91" t="str">
        <f t="shared" si="4"/>
        <v/>
      </c>
      <c r="U56" s="91"/>
    </row>
    <row r="57" spans="2:21" x14ac:dyDescent="0.2">
      <c r="B57" s="19">
        <v>49</v>
      </c>
      <c r="C57" s="88" t="str">
        <f t="shared" si="1"/>
        <v/>
      </c>
      <c r="D57" s="88"/>
      <c r="E57" s="19"/>
      <c r="F57" s="8"/>
      <c r="G57" s="19" t="s">
        <v>3</v>
      </c>
      <c r="H57" s="89"/>
      <c r="I57" s="89"/>
      <c r="J57" s="19"/>
      <c r="K57" s="88" t="str">
        <f t="shared" si="0"/>
        <v/>
      </c>
      <c r="L57" s="88"/>
      <c r="M57" s="6" t="str">
        <f t="shared" si="2"/>
        <v/>
      </c>
      <c r="N57" s="19"/>
      <c r="O57" s="8"/>
      <c r="P57" s="89"/>
      <c r="Q57" s="89"/>
      <c r="R57" s="90" t="str">
        <f t="shared" si="3"/>
        <v/>
      </c>
      <c r="S57" s="90"/>
      <c r="T57" s="91" t="str">
        <f t="shared" si="4"/>
        <v/>
      </c>
      <c r="U57" s="91"/>
    </row>
    <row r="58" spans="2:21" x14ac:dyDescent="0.2">
      <c r="B58" s="19">
        <v>50</v>
      </c>
      <c r="C58" s="88" t="str">
        <f t="shared" si="1"/>
        <v/>
      </c>
      <c r="D58" s="88"/>
      <c r="E58" s="19"/>
      <c r="F58" s="8"/>
      <c r="G58" s="19" t="s">
        <v>3</v>
      </c>
      <c r="H58" s="89"/>
      <c r="I58" s="89"/>
      <c r="J58" s="19"/>
      <c r="K58" s="88" t="str">
        <f t="shared" si="0"/>
        <v/>
      </c>
      <c r="L58" s="88"/>
      <c r="M58" s="6" t="str">
        <f t="shared" si="2"/>
        <v/>
      </c>
      <c r="N58" s="19"/>
      <c r="O58" s="8"/>
      <c r="P58" s="89"/>
      <c r="Q58" s="89"/>
      <c r="R58" s="90" t="str">
        <f t="shared" si="3"/>
        <v/>
      </c>
      <c r="S58" s="90"/>
      <c r="T58" s="91" t="str">
        <f t="shared" si="4"/>
        <v/>
      </c>
      <c r="U58" s="91"/>
    </row>
    <row r="59" spans="2:21" x14ac:dyDescent="0.2">
      <c r="B59" s="19">
        <v>51</v>
      </c>
      <c r="C59" s="88" t="str">
        <f t="shared" si="1"/>
        <v/>
      </c>
      <c r="D59" s="88"/>
      <c r="E59" s="19"/>
      <c r="F59" s="8"/>
      <c r="G59" s="19" t="s">
        <v>3</v>
      </c>
      <c r="H59" s="89"/>
      <c r="I59" s="89"/>
      <c r="J59" s="19"/>
      <c r="K59" s="88" t="str">
        <f t="shared" si="0"/>
        <v/>
      </c>
      <c r="L59" s="88"/>
      <c r="M59" s="6" t="str">
        <f t="shared" si="2"/>
        <v/>
      </c>
      <c r="N59" s="19"/>
      <c r="O59" s="8"/>
      <c r="P59" s="89"/>
      <c r="Q59" s="89"/>
      <c r="R59" s="90" t="str">
        <f t="shared" si="3"/>
        <v/>
      </c>
      <c r="S59" s="90"/>
      <c r="T59" s="91" t="str">
        <f t="shared" si="4"/>
        <v/>
      </c>
      <c r="U59" s="91"/>
    </row>
    <row r="60" spans="2:21" x14ac:dyDescent="0.2">
      <c r="B60" s="19">
        <v>52</v>
      </c>
      <c r="C60" s="88" t="str">
        <f t="shared" si="1"/>
        <v/>
      </c>
      <c r="D60" s="88"/>
      <c r="E60" s="19"/>
      <c r="F60" s="8"/>
      <c r="G60" s="19" t="s">
        <v>3</v>
      </c>
      <c r="H60" s="89"/>
      <c r="I60" s="89"/>
      <c r="J60" s="19"/>
      <c r="K60" s="88" t="str">
        <f t="shared" si="0"/>
        <v/>
      </c>
      <c r="L60" s="88"/>
      <c r="M60" s="6" t="str">
        <f t="shared" si="2"/>
        <v/>
      </c>
      <c r="N60" s="19"/>
      <c r="O60" s="8"/>
      <c r="P60" s="89"/>
      <c r="Q60" s="89"/>
      <c r="R60" s="90" t="str">
        <f t="shared" si="3"/>
        <v/>
      </c>
      <c r="S60" s="90"/>
      <c r="T60" s="91" t="str">
        <f t="shared" si="4"/>
        <v/>
      </c>
      <c r="U60" s="91"/>
    </row>
    <row r="61" spans="2:21" x14ac:dyDescent="0.2">
      <c r="B61" s="19">
        <v>53</v>
      </c>
      <c r="C61" s="88" t="str">
        <f t="shared" si="1"/>
        <v/>
      </c>
      <c r="D61" s="88"/>
      <c r="E61" s="19"/>
      <c r="F61" s="8"/>
      <c r="G61" s="19" t="s">
        <v>3</v>
      </c>
      <c r="H61" s="89"/>
      <c r="I61" s="89"/>
      <c r="J61" s="19"/>
      <c r="K61" s="88" t="str">
        <f t="shared" si="0"/>
        <v/>
      </c>
      <c r="L61" s="88"/>
      <c r="M61" s="6" t="str">
        <f t="shared" si="2"/>
        <v/>
      </c>
      <c r="N61" s="19"/>
      <c r="O61" s="8"/>
      <c r="P61" s="89"/>
      <c r="Q61" s="89"/>
      <c r="R61" s="90" t="str">
        <f t="shared" si="3"/>
        <v/>
      </c>
      <c r="S61" s="90"/>
      <c r="T61" s="91" t="str">
        <f t="shared" si="4"/>
        <v/>
      </c>
      <c r="U61" s="91"/>
    </row>
    <row r="62" spans="2:21" x14ac:dyDescent="0.2">
      <c r="B62" s="19">
        <v>54</v>
      </c>
      <c r="C62" s="88" t="str">
        <f t="shared" si="1"/>
        <v/>
      </c>
      <c r="D62" s="88"/>
      <c r="E62" s="19"/>
      <c r="F62" s="8"/>
      <c r="G62" s="19" t="s">
        <v>3</v>
      </c>
      <c r="H62" s="89"/>
      <c r="I62" s="89"/>
      <c r="J62" s="19"/>
      <c r="K62" s="88" t="str">
        <f t="shared" si="0"/>
        <v/>
      </c>
      <c r="L62" s="88"/>
      <c r="M62" s="6" t="str">
        <f t="shared" si="2"/>
        <v/>
      </c>
      <c r="N62" s="19"/>
      <c r="O62" s="8"/>
      <c r="P62" s="89"/>
      <c r="Q62" s="89"/>
      <c r="R62" s="90" t="str">
        <f t="shared" si="3"/>
        <v/>
      </c>
      <c r="S62" s="90"/>
      <c r="T62" s="91" t="str">
        <f t="shared" si="4"/>
        <v/>
      </c>
      <c r="U62" s="91"/>
    </row>
    <row r="63" spans="2:21" x14ac:dyDescent="0.2">
      <c r="B63" s="19">
        <v>55</v>
      </c>
      <c r="C63" s="88" t="str">
        <f t="shared" si="1"/>
        <v/>
      </c>
      <c r="D63" s="88"/>
      <c r="E63" s="19"/>
      <c r="F63" s="8"/>
      <c r="G63" s="19" t="s">
        <v>4</v>
      </c>
      <c r="H63" s="89"/>
      <c r="I63" s="89"/>
      <c r="J63" s="19"/>
      <c r="K63" s="88" t="str">
        <f t="shared" si="0"/>
        <v/>
      </c>
      <c r="L63" s="88"/>
      <c r="M63" s="6" t="str">
        <f t="shared" si="2"/>
        <v/>
      </c>
      <c r="N63" s="19"/>
      <c r="O63" s="8"/>
      <c r="P63" s="89"/>
      <c r="Q63" s="89"/>
      <c r="R63" s="90" t="str">
        <f t="shared" si="3"/>
        <v/>
      </c>
      <c r="S63" s="90"/>
      <c r="T63" s="91" t="str">
        <f t="shared" si="4"/>
        <v/>
      </c>
      <c r="U63" s="91"/>
    </row>
    <row r="64" spans="2:21" x14ac:dyDescent="0.2">
      <c r="B64" s="19">
        <v>56</v>
      </c>
      <c r="C64" s="88" t="str">
        <f t="shared" si="1"/>
        <v/>
      </c>
      <c r="D64" s="88"/>
      <c r="E64" s="19"/>
      <c r="F64" s="8"/>
      <c r="G64" s="19" t="s">
        <v>3</v>
      </c>
      <c r="H64" s="89"/>
      <c r="I64" s="89"/>
      <c r="J64" s="19"/>
      <c r="K64" s="88" t="str">
        <f t="shared" si="0"/>
        <v/>
      </c>
      <c r="L64" s="88"/>
      <c r="M64" s="6" t="str">
        <f t="shared" si="2"/>
        <v/>
      </c>
      <c r="N64" s="19"/>
      <c r="O64" s="8"/>
      <c r="P64" s="89"/>
      <c r="Q64" s="89"/>
      <c r="R64" s="90" t="str">
        <f t="shared" si="3"/>
        <v/>
      </c>
      <c r="S64" s="90"/>
      <c r="T64" s="91" t="str">
        <f t="shared" si="4"/>
        <v/>
      </c>
      <c r="U64" s="91"/>
    </row>
    <row r="65" spans="2:21" x14ac:dyDescent="0.2">
      <c r="B65" s="19">
        <v>57</v>
      </c>
      <c r="C65" s="88" t="str">
        <f t="shared" si="1"/>
        <v/>
      </c>
      <c r="D65" s="88"/>
      <c r="E65" s="19"/>
      <c r="F65" s="8"/>
      <c r="G65" s="19" t="s">
        <v>3</v>
      </c>
      <c r="H65" s="89"/>
      <c r="I65" s="89"/>
      <c r="J65" s="19"/>
      <c r="K65" s="88" t="str">
        <f t="shared" si="0"/>
        <v/>
      </c>
      <c r="L65" s="88"/>
      <c r="M65" s="6" t="str">
        <f t="shared" si="2"/>
        <v/>
      </c>
      <c r="N65" s="19"/>
      <c r="O65" s="8"/>
      <c r="P65" s="89"/>
      <c r="Q65" s="89"/>
      <c r="R65" s="90" t="str">
        <f t="shared" si="3"/>
        <v/>
      </c>
      <c r="S65" s="90"/>
      <c r="T65" s="91" t="str">
        <f t="shared" si="4"/>
        <v/>
      </c>
      <c r="U65" s="91"/>
    </row>
    <row r="66" spans="2:21" x14ac:dyDescent="0.2">
      <c r="B66" s="19">
        <v>58</v>
      </c>
      <c r="C66" s="88" t="str">
        <f t="shared" si="1"/>
        <v/>
      </c>
      <c r="D66" s="88"/>
      <c r="E66" s="19"/>
      <c r="F66" s="8"/>
      <c r="G66" s="19" t="s">
        <v>3</v>
      </c>
      <c r="H66" s="89"/>
      <c r="I66" s="89"/>
      <c r="J66" s="19"/>
      <c r="K66" s="88" t="str">
        <f t="shared" si="0"/>
        <v/>
      </c>
      <c r="L66" s="88"/>
      <c r="M66" s="6" t="str">
        <f t="shared" si="2"/>
        <v/>
      </c>
      <c r="N66" s="19"/>
      <c r="O66" s="8"/>
      <c r="P66" s="89"/>
      <c r="Q66" s="89"/>
      <c r="R66" s="90" t="str">
        <f t="shared" si="3"/>
        <v/>
      </c>
      <c r="S66" s="90"/>
      <c r="T66" s="91" t="str">
        <f t="shared" si="4"/>
        <v/>
      </c>
      <c r="U66" s="91"/>
    </row>
    <row r="67" spans="2:21" x14ac:dyDescent="0.2">
      <c r="B67" s="19">
        <v>59</v>
      </c>
      <c r="C67" s="88" t="str">
        <f t="shared" si="1"/>
        <v/>
      </c>
      <c r="D67" s="88"/>
      <c r="E67" s="19"/>
      <c r="F67" s="8"/>
      <c r="G67" s="19" t="s">
        <v>3</v>
      </c>
      <c r="H67" s="89"/>
      <c r="I67" s="89"/>
      <c r="J67" s="19"/>
      <c r="K67" s="88" t="str">
        <f t="shared" si="0"/>
        <v/>
      </c>
      <c r="L67" s="88"/>
      <c r="M67" s="6" t="str">
        <f t="shared" si="2"/>
        <v/>
      </c>
      <c r="N67" s="19"/>
      <c r="O67" s="8"/>
      <c r="P67" s="89"/>
      <c r="Q67" s="89"/>
      <c r="R67" s="90" t="str">
        <f t="shared" si="3"/>
        <v/>
      </c>
      <c r="S67" s="90"/>
      <c r="T67" s="91" t="str">
        <f t="shared" si="4"/>
        <v/>
      </c>
      <c r="U67" s="91"/>
    </row>
    <row r="68" spans="2:21" x14ac:dyDescent="0.2">
      <c r="B68" s="19">
        <v>60</v>
      </c>
      <c r="C68" s="88" t="str">
        <f t="shared" si="1"/>
        <v/>
      </c>
      <c r="D68" s="88"/>
      <c r="E68" s="19"/>
      <c r="F68" s="8"/>
      <c r="G68" s="19" t="s">
        <v>4</v>
      </c>
      <c r="H68" s="89"/>
      <c r="I68" s="89"/>
      <c r="J68" s="19"/>
      <c r="K68" s="88" t="str">
        <f t="shared" si="0"/>
        <v/>
      </c>
      <c r="L68" s="88"/>
      <c r="M68" s="6" t="str">
        <f t="shared" si="2"/>
        <v/>
      </c>
      <c r="N68" s="19"/>
      <c r="O68" s="8"/>
      <c r="P68" s="89"/>
      <c r="Q68" s="89"/>
      <c r="R68" s="90" t="str">
        <f t="shared" si="3"/>
        <v/>
      </c>
      <c r="S68" s="90"/>
      <c r="T68" s="91" t="str">
        <f t="shared" si="4"/>
        <v/>
      </c>
      <c r="U68" s="91"/>
    </row>
    <row r="69" spans="2:21" x14ac:dyDescent="0.2">
      <c r="B69" s="19">
        <v>61</v>
      </c>
      <c r="C69" s="88" t="str">
        <f t="shared" si="1"/>
        <v/>
      </c>
      <c r="D69" s="88"/>
      <c r="E69" s="19"/>
      <c r="F69" s="8"/>
      <c r="G69" s="19" t="s">
        <v>4</v>
      </c>
      <c r="H69" s="89"/>
      <c r="I69" s="89"/>
      <c r="J69" s="19"/>
      <c r="K69" s="88" t="str">
        <f t="shared" si="0"/>
        <v/>
      </c>
      <c r="L69" s="88"/>
      <c r="M69" s="6" t="str">
        <f t="shared" si="2"/>
        <v/>
      </c>
      <c r="N69" s="19"/>
      <c r="O69" s="8"/>
      <c r="P69" s="89"/>
      <c r="Q69" s="89"/>
      <c r="R69" s="90" t="str">
        <f t="shared" si="3"/>
        <v/>
      </c>
      <c r="S69" s="90"/>
      <c r="T69" s="91" t="str">
        <f t="shared" si="4"/>
        <v/>
      </c>
      <c r="U69" s="91"/>
    </row>
    <row r="70" spans="2:21" x14ac:dyDescent="0.2">
      <c r="B70" s="19">
        <v>62</v>
      </c>
      <c r="C70" s="88" t="str">
        <f t="shared" si="1"/>
        <v/>
      </c>
      <c r="D70" s="88"/>
      <c r="E70" s="19"/>
      <c r="F70" s="8"/>
      <c r="G70" s="19" t="s">
        <v>3</v>
      </c>
      <c r="H70" s="89"/>
      <c r="I70" s="89"/>
      <c r="J70" s="19"/>
      <c r="K70" s="88" t="str">
        <f t="shared" si="0"/>
        <v/>
      </c>
      <c r="L70" s="88"/>
      <c r="M70" s="6" t="str">
        <f t="shared" si="2"/>
        <v/>
      </c>
      <c r="N70" s="19"/>
      <c r="O70" s="8"/>
      <c r="P70" s="89"/>
      <c r="Q70" s="89"/>
      <c r="R70" s="90" t="str">
        <f t="shared" si="3"/>
        <v/>
      </c>
      <c r="S70" s="90"/>
      <c r="T70" s="91" t="str">
        <f t="shared" si="4"/>
        <v/>
      </c>
      <c r="U70" s="91"/>
    </row>
    <row r="71" spans="2:21" x14ac:dyDescent="0.2">
      <c r="B71" s="19">
        <v>63</v>
      </c>
      <c r="C71" s="88" t="str">
        <f t="shared" si="1"/>
        <v/>
      </c>
      <c r="D71" s="88"/>
      <c r="E71" s="19"/>
      <c r="F71" s="8"/>
      <c r="G71" s="19" t="s">
        <v>4</v>
      </c>
      <c r="H71" s="89"/>
      <c r="I71" s="89"/>
      <c r="J71" s="19"/>
      <c r="K71" s="88" t="str">
        <f t="shared" si="0"/>
        <v/>
      </c>
      <c r="L71" s="88"/>
      <c r="M71" s="6" t="str">
        <f t="shared" si="2"/>
        <v/>
      </c>
      <c r="N71" s="19"/>
      <c r="O71" s="8"/>
      <c r="P71" s="89"/>
      <c r="Q71" s="89"/>
      <c r="R71" s="90" t="str">
        <f t="shared" si="3"/>
        <v/>
      </c>
      <c r="S71" s="90"/>
      <c r="T71" s="91" t="str">
        <f t="shared" si="4"/>
        <v/>
      </c>
      <c r="U71" s="91"/>
    </row>
    <row r="72" spans="2:21" x14ac:dyDescent="0.2">
      <c r="B72" s="19">
        <v>64</v>
      </c>
      <c r="C72" s="88" t="str">
        <f t="shared" si="1"/>
        <v/>
      </c>
      <c r="D72" s="88"/>
      <c r="E72" s="19"/>
      <c r="F72" s="8"/>
      <c r="G72" s="19" t="s">
        <v>3</v>
      </c>
      <c r="H72" s="89"/>
      <c r="I72" s="89"/>
      <c r="J72" s="19"/>
      <c r="K72" s="88" t="str">
        <f t="shared" si="0"/>
        <v/>
      </c>
      <c r="L72" s="88"/>
      <c r="M72" s="6" t="str">
        <f t="shared" si="2"/>
        <v/>
      </c>
      <c r="N72" s="19"/>
      <c r="O72" s="8"/>
      <c r="P72" s="89"/>
      <c r="Q72" s="89"/>
      <c r="R72" s="90" t="str">
        <f t="shared" si="3"/>
        <v/>
      </c>
      <c r="S72" s="90"/>
      <c r="T72" s="91" t="str">
        <f t="shared" si="4"/>
        <v/>
      </c>
      <c r="U72" s="91"/>
    </row>
    <row r="73" spans="2:21" x14ac:dyDescent="0.2">
      <c r="B73" s="19">
        <v>65</v>
      </c>
      <c r="C73" s="88" t="str">
        <f t="shared" si="1"/>
        <v/>
      </c>
      <c r="D73" s="88"/>
      <c r="E73" s="19"/>
      <c r="F73" s="8"/>
      <c r="G73" s="19" t="s">
        <v>4</v>
      </c>
      <c r="H73" s="89"/>
      <c r="I73" s="89"/>
      <c r="J73" s="19"/>
      <c r="K73" s="88" t="str">
        <f t="shared" ref="K73:K108" si="5">IF(F73="","",C73*0.03)</f>
        <v/>
      </c>
      <c r="L73" s="88"/>
      <c r="M73" s="6" t="str">
        <f t="shared" si="2"/>
        <v/>
      </c>
      <c r="N73" s="19"/>
      <c r="O73" s="8"/>
      <c r="P73" s="89"/>
      <c r="Q73" s="89"/>
      <c r="R73" s="90" t="str">
        <f t="shared" si="3"/>
        <v/>
      </c>
      <c r="S73" s="90"/>
      <c r="T73" s="91" t="str">
        <f t="shared" si="4"/>
        <v/>
      </c>
      <c r="U73" s="91"/>
    </row>
    <row r="74" spans="2:21" x14ac:dyDescent="0.2">
      <c r="B74" s="19">
        <v>66</v>
      </c>
      <c r="C74" s="88" t="str">
        <f t="shared" ref="C74:C108" si="6">IF(R73="","",C73+R73)</f>
        <v/>
      </c>
      <c r="D74" s="88"/>
      <c r="E74" s="19"/>
      <c r="F74" s="8"/>
      <c r="G74" s="19" t="s">
        <v>4</v>
      </c>
      <c r="H74" s="89"/>
      <c r="I74" s="89"/>
      <c r="J74" s="19"/>
      <c r="K74" s="88" t="str">
        <f t="shared" si="5"/>
        <v/>
      </c>
      <c r="L74" s="88"/>
      <c r="M74" s="6" t="str">
        <f t="shared" ref="M74:M108" si="7">IF(J74="","",(K74/J74)/1000)</f>
        <v/>
      </c>
      <c r="N74" s="19"/>
      <c r="O74" s="8"/>
      <c r="P74" s="89"/>
      <c r="Q74" s="89"/>
      <c r="R74" s="90" t="str">
        <f t="shared" ref="R74:R108" si="8">IF(O74="","",(IF(G74="売",H74-P74,P74-H74))*M74*100000)</f>
        <v/>
      </c>
      <c r="S74" s="90"/>
      <c r="T74" s="91" t="str">
        <f t="shared" ref="T74:T108" si="9">IF(O74="","",IF(R74&lt;0,J74*(-1),IF(G74="買",(P74-H74)*100,(H74-P74)*100)))</f>
        <v/>
      </c>
      <c r="U74" s="91"/>
    </row>
    <row r="75" spans="2:21" x14ac:dyDescent="0.2">
      <c r="B75" s="19">
        <v>67</v>
      </c>
      <c r="C75" s="88" t="str">
        <f t="shared" si="6"/>
        <v/>
      </c>
      <c r="D75" s="88"/>
      <c r="E75" s="19"/>
      <c r="F75" s="8"/>
      <c r="G75" s="19" t="s">
        <v>3</v>
      </c>
      <c r="H75" s="89"/>
      <c r="I75" s="89"/>
      <c r="J75" s="19"/>
      <c r="K75" s="88" t="str">
        <f t="shared" si="5"/>
        <v/>
      </c>
      <c r="L75" s="88"/>
      <c r="M75" s="6" t="str">
        <f t="shared" si="7"/>
        <v/>
      </c>
      <c r="N75" s="19"/>
      <c r="O75" s="8"/>
      <c r="P75" s="89"/>
      <c r="Q75" s="89"/>
      <c r="R75" s="90" t="str">
        <f t="shared" si="8"/>
        <v/>
      </c>
      <c r="S75" s="90"/>
      <c r="T75" s="91" t="str">
        <f t="shared" si="9"/>
        <v/>
      </c>
      <c r="U75" s="91"/>
    </row>
    <row r="76" spans="2:21" x14ac:dyDescent="0.2">
      <c r="B76" s="19">
        <v>68</v>
      </c>
      <c r="C76" s="88" t="str">
        <f t="shared" si="6"/>
        <v/>
      </c>
      <c r="D76" s="88"/>
      <c r="E76" s="19"/>
      <c r="F76" s="8"/>
      <c r="G76" s="19" t="s">
        <v>3</v>
      </c>
      <c r="H76" s="89"/>
      <c r="I76" s="89"/>
      <c r="J76" s="19"/>
      <c r="K76" s="88" t="str">
        <f t="shared" si="5"/>
        <v/>
      </c>
      <c r="L76" s="88"/>
      <c r="M76" s="6" t="str">
        <f t="shared" si="7"/>
        <v/>
      </c>
      <c r="N76" s="19"/>
      <c r="O76" s="8"/>
      <c r="P76" s="89"/>
      <c r="Q76" s="89"/>
      <c r="R76" s="90" t="str">
        <f t="shared" si="8"/>
        <v/>
      </c>
      <c r="S76" s="90"/>
      <c r="T76" s="91" t="str">
        <f t="shared" si="9"/>
        <v/>
      </c>
      <c r="U76" s="91"/>
    </row>
    <row r="77" spans="2:21" x14ac:dyDescent="0.2">
      <c r="B77" s="19">
        <v>69</v>
      </c>
      <c r="C77" s="88" t="str">
        <f t="shared" si="6"/>
        <v/>
      </c>
      <c r="D77" s="88"/>
      <c r="E77" s="19"/>
      <c r="F77" s="8"/>
      <c r="G77" s="19" t="s">
        <v>3</v>
      </c>
      <c r="H77" s="89"/>
      <c r="I77" s="89"/>
      <c r="J77" s="19"/>
      <c r="K77" s="88" t="str">
        <f t="shared" si="5"/>
        <v/>
      </c>
      <c r="L77" s="88"/>
      <c r="M77" s="6" t="str">
        <f t="shared" si="7"/>
        <v/>
      </c>
      <c r="N77" s="19"/>
      <c r="O77" s="8"/>
      <c r="P77" s="89"/>
      <c r="Q77" s="89"/>
      <c r="R77" s="90" t="str">
        <f t="shared" si="8"/>
        <v/>
      </c>
      <c r="S77" s="90"/>
      <c r="T77" s="91" t="str">
        <f t="shared" si="9"/>
        <v/>
      </c>
      <c r="U77" s="91"/>
    </row>
    <row r="78" spans="2:21" x14ac:dyDescent="0.2">
      <c r="B78" s="19">
        <v>70</v>
      </c>
      <c r="C78" s="88" t="str">
        <f t="shared" si="6"/>
        <v/>
      </c>
      <c r="D78" s="88"/>
      <c r="E78" s="19"/>
      <c r="F78" s="8"/>
      <c r="G78" s="19" t="s">
        <v>4</v>
      </c>
      <c r="H78" s="89"/>
      <c r="I78" s="89"/>
      <c r="J78" s="19"/>
      <c r="K78" s="88" t="str">
        <f t="shared" si="5"/>
        <v/>
      </c>
      <c r="L78" s="88"/>
      <c r="M78" s="6" t="str">
        <f t="shared" si="7"/>
        <v/>
      </c>
      <c r="N78" s="19"/>
      <c r="O78" s="8"/>
      <c r="P78" s="89"/>
      <c r="Q78" s="89"/>
      <c r="R78" s="90" t="str">
        <f t="shared" si="8"/>
        <v/>
      </c>
      <c r="S78" s="90"/>
      <c r="T78" s="91" t="str">
        <f t="shared" si="9"/>
        <v/>
      </c>
      <c r="U78" s="91"/>
    </row>
    <row r="79" spans="2:21" x14ac:dyDescent="0.2">
      <c r="B79" s="19">
        <v>71</v>
      </c>
      <c r="C79" s="88" t="str">
        <f t="shared" si="6"/>
        <v/>
      </c>
      <c r="D79" s="88"/>
      <c r="E79" s="19"/>
      <c r="F79" s="8"/>
      <c r="G79" s="19" t="s">
        <v>3</v>
      </c>
      <c r="H79" s="89"/>
      <c r="I79" s="89"/>
      <c r="J79" s="19"/>
      <c r="K79" s="88" t="str">
        <f t="shared" si="5"/>
        <v/>
      </c>
      <c r="L79" s="88"/>
      <c r="M79" s="6" t="str">
        <f t="shared" si="7"/>
        <v/>
      </c>
      <c r="N79" s="19"/>
      <c r="O79" s="8"/>
      <c r="P79" s="89"/>
      <c r="Q79" s="89"/>
      <c r="R79" s="90" t="str">
        <f t="shared" si="8"/>
        <v/>
      </c>
      <c r="S79" s="90"/>
      <c r="T79" s="91" t="str">
        <f t="shared" si="9"/>
        <v/>
      </c>
      <c r="U79" s="91"/>
    </row>
    <row r="80" spans="2:21" x14ac:dyDescent="0.2">
      <c r="B80" s="19">
        <v>72</v>
      </c>
      <c r="C80" s="88" t="str">
        <f t="shared" si="6"/>
        <v/>
      </c>
      <c r="D80" s="88"/>
      <c r="E80" s="19"/>
      <c r="F80" s="8"/>
      <c r="G80" s="19" t="s">
        <v>4</v>
      </c>
      <c r="H80" s="89"/>
      <c r="I80" s="89"/>
      <c r="J80" s="19"/>
      <c r="K80" s="88" t="str">
        <f t="shared" si="5"/>
        <v/>
      </c>
      <c r="L80" s="88"/>
      <c r="M80" s="6" t="str">
        <f t="shared" si="7"/>
        <v/>
      </c>
      <c r="N80" s="19"/>
      <c r="O80" s="8"/>
      <c r="P80" s="89"/>
      <c r="Q80" s="89"/>
      <c r="R80" s="90" t="str">
        <f t="shared" si="8"/>
        <v/>
      </c>
      <c r="S80" s="90"/>
      <c r="T80" s="91" t="str">
        <f t="shared" si="9"/>
        <v/>
      </c>
      <c r="U80" s="91"/>
    </row>
    <row r="81" spans="2:21" x14ac:dyDescent="0.2">
      <c r="B81" s="19">
        <v>73</v>
      </c>
      <c r="C81" s="88" t="str">
        <f t="shared" si="6"/>
        <v/>
      </c>
      <c r="D81" s="88"/>
      <c r="E81" s="19"/>
      <c r="F81" s="8"/>
      <c r="G81" s="19" t="s">
        <v>3</v>
      </c>
      <c r="H81" s="89"/>
      <c r="I81" s="89"/>
      <c r="J81" s="19"/>
      <c r="K81" s="88" t="str">
        <f t="shared" si="5"/>
        <v/>
      </c>
      <c r="L81" s="88"/>
      <c r="M81" s="6" t="str">
        <f t="shared" si="7"/>
        <v/>
      </c>
      <c r="N81" s="19"/>
      <c r="O81" s="8"/>
      <c r="P81" s="89"/>
      <c r="Q81" s="89"/>
      <c r="R81" s="90" t="str">
        <f t="shared" si="8"/>
        <v/>
      </c>
      <c r="S81" s="90"/>
      <c r="T81" s="91" t="str">
        <f t="shared" si="9"/>
        <v/>
      </c>
      <c r="U81" s="91"/>
    </row>
    <row r="82" spans="2:21" x14ac:dyDescent="0.2">
      <c r="B82" s="19">
        <v>74</v>
      </c>
      <c r="C82" s="88" t="str">
        <f t="shared" si="6"/>
        <v/>
      </c>
      <c r="D82" s="88"/>
      <c r="E82" s="19"/>
      <c r="F82" s="8"/>
      <c r="G82" s="19" t="s">
        <v>3</v>
      </c>
      <c r="H82" s="89"/>
      <c r="I82" s="89"/>
      <c r="J82" s="19"/>
      <c r="K82" s="88" t="str">
        <f t="shared" si="5"/>
        <v/>
      </c>
      <c r="L82" s="88"/>
      <c r="M82" s="6" t="str">
        <f t="shared" si="7"/>
        <v/>
      </c>
      <c r="N82" s="19"/>
      <c r="O82" s="8"/>
      <c r="P82" s="89"/>
      <c r="Q82" s="89"/>
      <c r="R82" s="90" t="str">
        <f t="shared" si="8"/>
        <v/>
      </c>
      <c r="S82" s="90"/>
      <c r="T82" s="91" t="str">
        <f t="shared" si="9"/>
        <v/>
      </c>
      <c r="U82" s="91"/>
    </row>
    <row r="83" spans="2:21" x14ac:dyDescent="0.2">
      <c r="B83" s="19">
        <v>75</v>
      </c>
      <c r="C83" s="88" t="str">
        <f t="shared" si="6"/>
        <v/>
      </c>
      <c r="D83" s="88"/>
      <c r="E83" s="19"/>
      <c r="F83" s="8"/>
      <c r="G83" s="19" t="s">
        <v>3</v>
      </c>
      <c r="H83" s="89"/>
      <c r="I83" s="89"/>
      <c r="J83" s="19"/>
      <c r="K83" s="88" t="str">
        <f t="shared" si="5"/>
        <v/>
      </c>
      <c r="L83" s="88"/>
      <c r="M83" s="6" t="str">
        <f t="shared" si="7"/>
        <v/>
      </c>
      <c r="N83" s="19"/>
      <c r="O83" s="8"/>
      <c r="P83" s="89"/>
      <c r="Q83" s="89"/>
      <c r="R83" s="90" t="str">
        <f t="shared" si="8"/>
        <v/>
      </c>
      <c r="S83" s="90"/>
      <c r="T83" s="91" t="str">
        <f t="shared" si="9"/>
        <v/>
      </c>
      <c r="U83" s="91"/>
    </row>
    <row r="84" spans="2:21" x14ac:dyDescent="0.2">
      <c r="B84" s="19">
        <v>76</v>
      </c>
      <c r="C84" s="88" t="str">
        <f t="shared" si="6"/>
        <v/>
      </c>
      <c r="D84" s="88"/>
      <c r="E84" s="19"/>
      <c r="F84" s="8"/>
      <c r="G84" s="19" t="s">
        <v>3</v>
      </c>
      <c r="H84" s="89"/>
      <c r="I84" s="89"/>
      <c r="J84" s="19"/>
      <c r="K84" s="88" t="str">
        <f t="shared" si="5"/>
        <v/>
      </c>
      <c r="L84" s="88"/>
      <c r="M84" s="6" t="str">
        <f t="shared" si="7"/>
        <v/>
      </c>
      <c r="N84" s="19"/>
      <c r="O84" s="8"/>
      <c r="P84" s="89"/>
      <c r="Q84" s="89"/>
      <c r="R84" s="90" t="str">
        <f t="shared" si="8"/>
        <v/>
      </c>
      <c r="S84" s="90"/>
      <c r="T84" s="91" t="str">
        <f t="shared" si="9"/>
        <v/>
      </c>
      <c r="U84" s="91"/>
    </row>
    <row r="85" spans="2:21" x14ac:dyDescent="0.2">
      <c r="B85" s="19">
        <v>77</v>
      </c>
      <c r="C85" s="88" t="str">
        <f t="shared" si="6"/>
        <v/>
      </c>
      <c r="D85" s="88"/>
      <c r="E85" s="19"/>
      <c r="F85" s="8"/>
      <c r="G85" s="19" t="s">
        <v>4</v>
      </c>
      <c r="H85" s="89"/>
      <c r="I85" s="89"/>
      <c r="J85" s="19"/>
      <c r="K85" s="88" t="str">
        <f t="shared" si="5"/>
        <v/>
      </c>
      <c r="L85" s="88"/>
      <c r="M85" s="6" t="str">
        <f t="shared" si="7"/>
        <v/>
      </c>
      <c r="N85" s="19"/>
      <c r="O85" s="8"/>
      <c r="P85" s="89"/>
      <c r="Q85" s="89"/>
      <c r="R85" s="90" t="str">
        <f t="shared" si="8"/>
        <v/>
      </c>
      <c r="S85" s="90"/>
      <c r="T85" s="91" t="str">
        <f t="shared" si="9"/>
        <v/>
      </c>
      <c r="U85" s="91"/>
    </row>
    <row r="86" spans="2:21" x14ac:dyDescent="0.2">
      <c r="B86" s="19">
        <v>78</v>
      </c>
      <c r="C86" s="88" t="str">
        <f t="shared" si="6"/>
        <v/>
      </c>
      <c r="D86" s="88"/>
      <c r="E86" s="19"/>
      <c r="F86" s="8"/>
      <c r="G86" s="19" t="s">
        <v>3</v>
      </c>
      <c r="H86" s="89"/>
      <c r="I86" s="89"/>
      <c r="J86" s="19"/>
      <c r="K86" s="88" t="str">
        <f t="shared" si="5"/>
        <v/>
      </c>
      <c r="L86" s="88"/>
      <c r="M86" s="6" t="str">
        <f t="shared" si="7"/>
        <v/>
      </c>
      <c r="N86" s="19"/>
      <c r="O86" s="8"/>
      <c r="P86" s="89"/>
      <c r="Q86" s="89"/>
      <c r="R86" s="90" t="str">
        <f t="shared" si="8"/>
        <v/>
      </c>
      <c r="S86" s="90"/>
      <c r="T86" s="91" t="str">
        <f t="shared" si="9"/>
        <v/>
      </c>
      <c r="U86" s="91"/>
    </row>
    <row r="87" spans="2:21" x14ac:dyDescent="0.2">
      <c r="B87" s="19">
        <v>79</v>
      </c>
      <c r="C87" s="88" t="str">
        <f t="shared" si="6"/>
        <v/>
      </c>
      <c r="D87" s="88"/>
      <c r="E87" s="19"/>
      <c r="F87" s="8"/>
      <c r="G87" s="19" t="s">
        <v>4</v>
      </c>
      <c r="H87" s="89"/>
      <c r="I87" s="89"/>
      <c r="J87" s="19"/>
      <c r="K87" s="88" t="str">
        <f t="shared" si="5"/>
        <v/>
      </c>
      <c r="L87" s="88"/>
      <c r="M87" s="6" t="str">
        <f t="shared" si="7"/>
        <v/>
      </c>
      <c r="N87" s="19"/>
      <c r="O87" s="8"/>
      <c r="P87" s="89"/>
      <c r="Q87" s="89"/>
      <c r="R87" s="90" t="str">
        <f t="shared" si="8"/>
        <v/>
      </c>
      <c r="S87" s="90"/>
      <c r="T87" s="91" t="str">
        <f t="shared" si="9"/>
        <v/>
      </c>
      <c r="U87" s="91"/>
    </row>
    <row r="88" spans="2:21" x14ac:dyDescent="0.2">
      <c r="B88" s="19">
        <v>80</v>
      </c>
      <c r="C88" s="88" t="str">
        <f t="shared" si="6"/>
        <v/>
      </c>
      <c r="D88" s="88"/>
      <c r="E88" s="19"/>
      <c r="F88" s="8"/>
      <c r="G88" s="19" t="s">
        <v>4</v>
      </c>
      <c r="H88" s="89"/>
      <c r="I88" s="89"/>
      <c r="J88" s="19"/>
      <c r="K88" s="88" t="str">
        <f t="shared" si="5"/>
        <v/>
      </c>
      <c r="L88" s="88"/>
      <c r="M88" s="6" t="str">
        <f t="shared" si="7"/>
        <v/>
      </c>
      <c r="N88" s="19"/>
      <c r="O88" s="8"/>
      <c r="P88" s="89"/>
      <c r="Q88" s="89"/>
      <c r="R88" s="90" t="str">
        <f t="shared" si="8"/>
        <v/>
      </c>
      <c r="S88" s="90"/>
      <c r="T88" s="91" t="str">
        <f t="shared" si="9"/>
        <v/>
      </c>
      <c r="U88" s="91"/>
    </row>
    <row r="89" spans="2:21" x14ac:dyDescent="0.2">
      <c r="B89" s="19">
        <v>81</v>
      </c>
      <c r="C89" s="88" t="str">
        <f t="shared" si="6"/>
        <v/>
      </c>
      <c r="D89" s="88"/>
      <c r="E89" s="19"/>
      <c r="F89" s="8"/>
      <c r="G89" s="19" t="s">
        <v>4</v>
      </c>
      <c r="H89" s="89"/>
      <c r="I89" s="89"/>
      <c r="J89" s="19"/>
      <c r="K89" s="88" t="str">
        <f t="shared" si="5"/>
        <v/>
      </c>
      <c r="L89" s="88"/>
      <c r="M89" s="6" t="str">
        <f t="shared" si="7"/>
        <v/>
      </c>
      <c r="N89" s="19"/>
      <c r="O89" s="8"/>
      <c r="P89" s="89"/>
      <c r="Q89" s="89"/>
      <c r="R89" s="90" t="str">
        <f t="shared" si="8"/>
        <v/>
      </c>
      <c r="S89" s="90"/>
      <c r="T89" s="91" t="str">
        <f t="shared" si="9"/>
        <v/>
      </c>
      <c r="U89" s="91"/>
    </row>
    <row r="90" spans="2:21" x14ac:dyDescent="0.2">
      <c r="B90" s="19">
        <v>82</v>
      </c>
      <c r="C90" s="88" t="str">
        <f t="shared" si="6"/>
        <v/>
      </c>
      <c r="D90" s="88"/>
      <c r="E90" s="19"/>
      <c r="F90" s="8"/>
      <c r="G90" s="19" t="s">
        <v>4</v>
      </c>
      <c r="H90" s="89"/>
      <c r="I90" s="89"/>
      <c r="J90" s="19"/>
      <c r="K90" s="88" t="str">
        <f t="shared" si="5"/>
        <v/>
      </c>
      <c r="L90" s="88"/>
      <c r="M90" s="6" t="str">
        <f t="shared" si="7"/>
        <v/>
      </c>
      <c r="N90" s="19"/>
      <c r="O90" s="8"/>
      <c r="P90" s="89"/>
      <c r="Q90" s="89"/>
      <c r="R90" s="90" t="str">
        <f t="shared" si="8"/>
        <v/>
      </c>
      <c r="S90" s="90"/>
      <c r="T90" s="91" t="str">
        <f t="shared" si="9"/>
        <v/>
      </c>
      <c r="U90" s="91"/>
    </row>
    <row r="91" spans="2:21" x14ac:dyDescent="0.2">
      <c r="B91" s="19">
        <v>83</v>
      </c>
      <c r="C91" s="88" t="str">
        <f t="shared" si="6"/>
        <v/>
      </c>
      <c r="D91" s="88"/>
      <c r="E91" s="19"/>
      <c r="F91" s="8"/>
      <c r="G91" s="19" t="s">
        <v>4</v>
      </c>
      <c r="H91" s="89"/>
      <c r="I91" s="89"/>
      <c r="J91" s="19"/>
      <c r="K91" s="88" t="str">
        <f t="shared" si="5"/>
        <v/>
      </c>
      <c r="L91" s="88"/>
      <c r="M91" s="6" t="str">
        <f t="shared" si="7"/>
        <v/>
      </c>
      <c r="N91" s="19"/>
      <c r="O91" s="8"/>
      <c r="P91" s="89"/>
      <c r="Q91" s="89"/>
      <c r="R91" s="90" t="str">
        <f t="shared" si="8"/>
        <v/>
      </c>
      <c r="S91" s="90"/>
      <c r="T91" s="91" t="str">
        <f t="shared" si="9"/>
        <v/>
      </c>
      <c r="U91" s="91"/>
    </row>
    <row r="92" spans="2:21" x14ac:dyDescent="0.2">
      <c r="B92" s="19">
        <v>84</v>
      </c>
      <c r="C92" s="88" t="str">
        <f t="shared" si="6"/>
        <v/>
      </c>
      <c r="D92" s="88"/>
      <c r="E92" s="19"/>
      <c r="F92" s="8"/>
      <c r="G92" s="19" t="s">
        <v>3</v>
      </c>
      <c r="H92" s="89"/>
      <c r="I92" s="89"/>
      <c r="J92" s="19"/>
      <c r="K92" s="88" t="str">
        <f t="shared" si="5"/>
        <v/>
      </c>
      <c r="L92" s="88"/>
      <c r="M92" s="6" t="str">
        <f t="shared" si="7"/>
        <v/>
      </c>
      <c r="N92" s="19"/>
      <c r="O92" s="8"/>
      <c r="P92" s="89"/>
      <c r="Q92" s="89"/>
      <c r="R92" s="90" t="str">
        <f t="shared" si="8"/>
        <v/>
      </c>
      <c r="S92" s="90"/>
      <c r="T92" s="91" t="str">
        <f t="shared" si="9"/>
        <v/>
      </c>
      <c r="U92" s="91"/>
    </row>
    <row r="93" spans="2:21" x14ac:dyDescent="0.2">
      <c r="B93" s="19">
        <v>85</v>
      </c>
      <c r="C93" s="88" t="str">
        <f t="shared" si="6"/>
        <v/>
      </c>
      <c r="D93" s="88"/>
      <c r="E93" s="19"/>
      <c r="F93" s="8"/>
      <c r="G93" s="19" t="s">
        <v>4</v>
      </c>
      <c r="H93" s="89"/>
      <c r="I93" s="89"/>
      <c r="J93" s="19"/>
      <c r="K93" s="88" t="str">
        <f t="shared" si="5"/>
        <v/>
      </c>
      <c r="L93" s="88"/>
      <c r="M93" s="6" t="str">
        <f t="shared" si="7"/>
        <v/>
      </c>
      <c r="N93" s="19"/>
      <c r="O93" s="8"/>
      <c r="P93" s="89"/>
      <c r="Q93" s="89"/>
      <c r="R93" s="90" t="str">
        <f t="shared" si="8"/>
        <v/>
      </c>
      <c r="S93" s="90"/>
      <c r="T93" s="91" t="str">
        <f t="shared" si="9"/>
        <v/>
      </c>
      <c r="U93" s="91"/>
    </row>
    <row r="94" spans="2:21" x14ac:dyDescent="0.2">
      <c r="B94" s="19">
        <v>86</v>
      </c>
      <c r="C94" s="88" t="str">
        <f t="shared" si="6"/>
        <v/>
      </c>
      <c r="D94" s="88"/>
      <c r="E94" s="19"/>
      <c r="F94" s="8"/>
      <c r="G94" s="19" t="s">
        <v>3</v>
      </c>
      <c r="H94" s="89"/>
      <c r="I94" s="89"/>
      <c r="J94" s="19"/>
      <c r="K94" s="88" t="str">
        <f t="shared" si="5"/>
        <v/>
      </c>
      <c r="L94" s="88"/>
      <c r="M94" s="6" t="str">
        <f t="shared" si="7"/>
        <v/>
      </c>
      <c r="N94" s="19"/>
      <c r="O94" s="8"/>
      <c r="P94" s="89"/>
      <c r="Q94" s="89"/>
      <c r="R94" s="90" t="str">
        <f t="shared" si="8"/>
        <v/>
      </c>
      <c r="S94" s="90"/>
      <c r="T94" s="91" t="str">
        <f t="shared" si="9"/>
        <v/>
      </c>
      <c r="U94" s="91"/>
    </row>
    <row r="95" spans="2:21" x14ac:dyDescent="0.2">
      <c r="B95" s="19">
        <v>87</v>
      </c>
      <c r="C95" s="88" t="str">
        <f t="shared" si="6"/>
        <v/>
      </c>
      <c r="D95" s="88"/>
      <c r="E95" s="19"/>
      <c r="F95" s="8"/>
      <c r="G95" s="19" t="s">
        <v>4</v>
      </c>
      <c r="H95" s="89"/>
      <c r="I95" s="89"/>
      <c r="J95" s="19"/>
      <c r="K95" s="88" t="str">
        <f t="shared" si="5"/>
        <v/>
      </c>
      <c r="L95" s="88"/>
      <c r="M95" s="6" t="str">
        <f t="shared" si="7"/>
        <v/>
      </c>
      <c r="N95" s="19"/>
      <c r="O95" s="8"/>
      <c r="P95" s="89"/>
      <c r="Q95" s="89"/>
      <c r="R95" s="90" t="str">
        <f t="shared" si="8"/>
        <v/>
      </c>
      <c r="S95" s="90"/>
      <c r="T95" s="91" t="str">
        <f t="shared" si="9"/>
        <v/>
      </c>
      <c r="U95" s="91"/>
    </row>
    <row r="96" spans="2:21" x14ac:dyDescent="0.2">
      <c r="B96" s="19">
        <v>88</v>
      </c>
      <c r="C96" s="88" t="str">
        <f t="shared" si="6"/>
        <v/>
      </c>
      <c r="D96" s="88"/>
      <c r="E96" s="19"/>
      <c r="F96" s="8"/>
      <c r="G96" s="19" t="s">
        <v>3</v>
      </c>
      <c r="H96" s="89"/>
      <c r="I96" s="89"/>
      <c r="J96" s="19"/>
      <c r="K96" s="88" t="str">
        <f t="shared" si="5"/>
        <v/>
      </c>
      <c r="L96" s="88"/>
      <c r="M96" s="6" t="str">
        <f t="shared" si="7"/>
        <v/>
      </c>
      <c r="N96" s="19"/>
      <c r="O96" s="8"/>
      <c r="P96" s="89"/>
      <c r="Q96" s="89"/>
      <c r="R96" s="90" t="str">
        <f t="shared" si="8"/>
        <v/>
      </c>
      <c r="S96" s="90"/>
      <c r="T96" s="91" t="str">
        <f t="shared" si="9"/>
        <v/>
      </c>
      <c r="U96" s="91"/>
    </row>
    <row r="97" spans="2:21" x14ac:dyDescent="0.2">
      <c r="B97" s="19">
        <v>89</v>
      </c>
      <c r="C97" s="88" t="str">
        <f t="shared" si="6"/>
        <v/>
      </c>
      <c r="D97" s="88"/>
      <c r="E97" s="19"/>
      <c r="F97" s="8"/>
      <c r="G97" s="19" t="s">
        <v>4</v>
      </c>
      <c r="H97" s="89"/>
      <c r="I97" s="89"/>
      <c r="J97" s="19"/>
      <c r="K97" s="88" t="str">
        <f t="shared" si="5"/>
        <v/>
      </c>
      <c r="L97" s="88"/>
      <c r="M97" s="6" t="str">
        <f t="shared" si="7"/>
        <v/>
      </c>
      <c r="N97" s="19"/>
      <c r="O97" s="8"/>
      <c r="P97" s="89"/>
      <c r="Q97" s="89"/>
      <c r="R97" s="90" t="str">
        <f t="shared" si="8"/>
        <v/>
      </c>
      <c r="S97" s="90"/>
      <c r="T97" s="91" t="str">
        <f t="shared" si="9"/>
        <v/>
      </c>
      <c r="U97" s="91"/>
    </row>
    <row r="98" spans="2:21" x14ac:dyDescent="0.2">
      <c r="B98" s="19">
        <v>90</v>
      </c>
      <c r="C98" s="88" t="str">
        <f t="shared" si="6"/>
        <v/>
      </c>
      <c r="D98" s="88"/>
      <c r="E98" s="19"/>
      <c r="F98" s="8"/>
      <c r="G98" s="19" t="s">
        <v>3</v>
      </c>
      <c r="H98" s="89"/>
      <c r="I98" s="89"/>
      <c r="J98" s="19"/>
      <c r="K98" s="88" t="str">
        <f t="shared" si="5"/>
        <v/>
      </c>
      <c r="L98" s="88"/>
      <c r="M98" s="6" t="str">
        <f t="shared" si="7"/>
        <v/>
      </c>
      <c r="N98" s="19"/>
      <c r="O98" s="8"/>
      <c r="P98" s="89"/>
      <c r="Q98" s="89"/>
      <c r="R98" s="90" t="str">
        <f t="shared" si="8"/>
        <v/>
      </c>
      <c r="S98" s="90"/>
      <c r="T98" s="91" t="str">
        <f t="shared" si="9"/>
        <v/>
      </c>
      <c r="U98" s="91"/>
    </row>
    <row r="99" spans="2:21" x14ac:dyDescent="0.2">
      <c r="B99" s="19">
        <v>91</v>
      </c>
      <c r="C99" s="88" t="str">
        <f t="shared" si="6"/>
        <v/>
      </c>
      <c r="D99" s="88"/>
      <c r="E99" s="19"/>
      <c r="F99" s="8"/>
      <c r="G99" s="19" t="s">
        <v>4</v>
      </c>
      <c r="H99" s="89"/>
      <c r="I99" s="89"/>
      <c r="J99" s="19"/>
      <c r="K99" s="88" t="str">
        <f t="shared" si="5"/>
        <v/>
      </c>
      <c r="L99" s="88"/>
      <c r="M99" s="6" t="str">
        <f t="shared" si="7"/>
        <v/>
      </c>
      <c r="N99" s="19"/>
      <c r="O99" s="8"/>
      <c r="P99" s="89"/>
      <c r="Q99" s="89"/>
      <c r="R99" s="90" t="str">
        <f t="shared" si="8"/>
        <v/>
      </c>
      <c r="S99" s="90"/>
      <c r="T99" s="91" t="str">
        <f t="shared" si="9"/>
        <v/>
      </c>
      <c r="U99" s="91"/>
    </row>
    <row r="100" spans="2:21" x14ac:dyDescent="0.2">
      <c r="B100" s="19">
        <v>92</v>
      </c>
      <c r="C100" s="88" t="str">
        <f t="shared" si="6"/>
        <v/>
      </c>
      <c r="D100" s="88"/>
      <c r="E100" s="19"/>
      <c r="F100" s="8"/>
      <c r="G100" s="19" t="s">
        <v>4</v>
      </c>
      <c r="H100" s="89"/>
      <c r="I100" s="89"/>
      <c r="J100" s="19"/>
      <c r="K100" s="88" t="str">
        <f t="shared" si="5"/>
        <v/>
      </c>
      <c r="L100" s="88"/>
      <c r="M100" s="6" t="str">
        <f t="shared" si="7"/>
        <v/>
      </c>
      <c r="N100" s="19"/>
      <c r="O100" s="8"/>
      <c r="P100" s="89"/>
      <c r="Q100" s="89"/>
      <c r="R100" s="90" t="str">
        <f t="shared" si="8"/>
        <v/>
      </c>
      <c r="S100" s="90"/>
      <c r="T100" s="91" t="str">
        <f t="shared" si="9"/>
        <v/>
      </c>
      <c r="U100" s="91"/>
    </row>
    <row r="101" spans="2:21" x14ac:dyDescent="0.2">
      <c r="B101" s="19">
        <v>93</v>
      </c>
      <c r="C101" s="88" t="str">
        <f t="shared" si="6"/>
        <v/>
      </c>
      <c r="D101" s="88"/>
      <c r="E101" s="19"/>
      <c r="F101" s="8"/>
      <c r="G101" s="19" t="s">
        <v>3</v>
      </c>
      <c r="H101" s="89"/>
      <c r="I101" s="89"/>
      <c r="J101" s="19"/>
      <c r="K101" s="88" t="str">
        <f t="shared" si="5"/>
        <v/>
      </c>
      <c r="L101" s="88"/>
      <c r="M101" s="6" t="str">
        <f t="shared" si="7"/>
        <v/>
      </c>
      <c r="N101" s="19"/>
      <c r="O101" s="8"/>
      <c r="P101" s="89"/>
      <c r="Q101" s="89"/>
      <c r="R101" s="90" t="str">
        <f t="shared" si="8"/>
        <v/>
      </c>
      <c r="S101" s="90"/>
      <c r="T101" s="91" t="str">
        <f t="shared" si="9"/>
        <v/>
      </c>
      <c r="U101" s="91"/>
    </row>
    <row r="102" spans="2:21" x14ac:dyDescent="0.2">
      <c r="B102" s="19">
        <v>94</v>
      </c>
      <c r="C102" s="88" t="str">
        <f t="shared" si="6"/>
        <v/>
      </c>
      <c r="D102" s="88"/>
      <c r="E102" s="19"/>
      <c r="F102" s="8"/>
      <c r="G102" s="19" t="s">
        <v>3</v>
      </c>
      <c r="H102" s="89"/>
      <c r="I102" s="89"/>
      <c r="J102" s="19"/>
      <c r="K102" s="88" t="str">
        <f t="shared" si="5"/>
        <v/>
      </c>
      <c r="L102" s="88"/>
      <c r="M102" s="6" t="str">
        <f t="shared" si="7"/>
        <v/>
      </c>
      <c r="N102" s="19"/>
      <c r="O102" s="8"/>
      <c r="P102" s="89"/>
      <c r="Q102" s="89"/>
      <c r="R102" s="90" t="str">
        <f t="shared" si="8"/>
        <v/>
      </c>
      <c r="S102" s="90"/>
      <c r="T102" s="91" t="str">
        <f t="shared" si="9"/>
        <v/>
      </c>
      <c r="U102" s="91"/>
    </row>
    <row r="103" spans="2:21" x14ac:dyDescent="0.2">
      <c r="B103" s="19">
        <v>95</v>
      </c>
      <c r="C103" s="88" t="str">
        <f t="shared" si="6"/>
        <v/>
      </c>
      <c r="D103" s="88"/>
      <c r="E103" s="19"/>
      <c r="F103" s="8"/>
      <c r="G103" s="19" t="s">
        <v>3</v>
      </c>
      <c r="H103" s="89"/>
      <c r="I103" s="89"/>
      <c r="J103" s="19"/>
      <c r="K103" s="88" t="str">
        <f t="shared" si="5"/>
        <v/>
      </c>
      <c r="L103" s="88"/>
      <c r="M103" s="6" t="str">
        <f t="shared" si="7"/>
        <v/>
      </c>
      <c r="N103" s="19"/>
      <c r="O103" s="8"/>
      <c r="P103" s="89"/>
      <c r="Q103" s="89"/>
      <c r="R103" s="90" t="str">
        <f t="shared" si="8"/>
        <v/>
      </c>
      <c r="S103" s="90"/>
      <c r="T103" s="91" t="str">
        <f t="shared" si="9"/>
        <v/>
      </c>
      <c r="U103" s="91"/>
    </row>
    <row r="104" spans="2:21" x14ac:dyDescent="0.2">
      <c r="B104" s="19">
        <v>96</v>
      </c>
      <c r="C104" s="88" t="str">
        <f t="shared" si="6"/>
        <v/>
      </c>
      <c r="D104" s="88"/>
      <c r="E104" s="19"/>
      <c r="F104" s="8"/>
      <c r="G104" s="19" t="s">
        <v>4</v>
      </c>
      <c r="H104" s="89"/>
      <c r="I104" s="89"/>
      <c r="J104" s="19"/>
      <c r="K104" s="88" t="str">
        <f t="shared" si="5"/>
        <v/>
      </c>
      <c r="L104" s="88"/>
      <c r="M104" s="6" t="str">
        <f t="shared" si="7"/>
        <v/>
      </c>
      <c r="N104" s="19"/>
      <c r="O104" s="8"/>
      <c r="P104" s="89"/>
      <c r="Q104" s="89"/>
      <c r="R104" s="90" t="str">
        <f t="shared" si="8"/>
        <v/>
      </c>
      <c r="S104" s="90"/>
      <c r="T104" s="91" t="str">
        <f t="shared" si="9"/>
        <v/>
      </c>
      <c r="U104" s="91"/>
    </row>
    <row r="105" spans="2:21" x14ac:dyDescent="0.2">
      <c r="B105" s="19">
        <v>97</v>
      </c>
      <c r="C105" s="88" t="str">
        <f t="shared" si="6"/>
        <v/>
      </c>
      <c r="D105" s="88"/>
      <c r="E105" s="19"/>
      <c r="F105" s="8"/>
      <c r="G105" s="19" t="s">
        <v>3</v>
      </c>
      <c r="H105" s="89"/>
      <c r="I105" s="89"/>
      <c r="J105" s="19"/>
      <c r="K105" s="88" t="str">
        <f t="shared" si="5"/>
        <v/>
      </c>
      <c r="L105" s="88"/>
      <c r="M105" s="6" t="str">
        <f t="shared" si="7"/>
        <v/>
      </c>
      <c r="N105" s="19"/>
      <c r="O105" s="8"/>
      <c r="P105" s="89"/>
      <c r="Q105" s="89"/>
      <c r="R105" s="90" t="str">
        <f t="shared" si="8"/>
        <v/>
      </c>
      <c r="S105" s="90"/>
      <c r="T105" s="91" t="str">
        <f t="shared" si="9"/>
        <v/>
      </c>
      <c r="U105" s="91"/>
    </row>
    <row r="106" spans="2:21" x14ac:dyDescent="0.2">
      <c r="B106" s="19">
        <v>98</v>
      </c>
      <c r="C106" s="88" t="str">
        <f t="shared" si="6"/>
        <v/>
      </c>
      <c r="D106" s="88"/>
      <c r="E106" s="19"/>
      <c r="F106" s="8"/>
      <c r="G106" s="19" t="s">
        <v>4</v>
      </c>
      <c r="H106" s="89"/>
      <c r="I106" s="89"/>
      <c r="J106" s="19"/>
      <c r="K106" s="88" t="str">
        <f t="shared" si="5"/>
        <v/>
      </c>
      <c r="L106" s="88"/>
      <c r="M106" s="6" t="str">
        <f t="shared" si="7"/>
        <v/>
      </c>
      <c r="N106" s="19"/>
      <c r="O106" s="8"/>
      <c r="P106" s="89"/>
      <c r="Q106" s="89"/>
      <c r="R106" s="90" t="str">
        <f t="shared" si="8"/>
        <v/>
      </c>
      <c r="S106" s="90"/>
      <c r="T106" s="91" t="str">
        <f t="shared" si="9"/>
        <v/>
      </c>
      <c r="U106" s="91"/>
    </row>
    <row r="107" spans="2:21" x14ac:dyDescent="0.2">
      <c r="B107" s="19">
        <v>99</v>
      </c>
      <c r="C107" s="88" t="str">
        <f t="shared" si="6"/>
        <v/>
      </c>
      <c r="D107" s="88"/>
      <c r="E107" s="19"/>
      <c r="F107" s="8"/>
      <c r="G107" s="19" t="s">
        <v>4</v>
      </c>
      <c r="H107" s="89"/>
      <c r="I107" s="89"/>
      <c r="J107" s="19"/>
      <c r="K107" s="88" t="str">
        <f t="shared" si="5"/>
        <v/>
      </c>
      <c r="L107" s="88"/>
      <c r="M107" s="6" t="str">
        <f t="shared" si="7"/>
        <v/>
      </c>
      <c r="N107" s="19"/>
      <c r="O107" s="8"/>
      <c r="P107" s="89"/>
      <c r="Q107" s="89"/>
      <c r="R107" s="90" t="str">
        <f t="shared" si="8"/>
        <v/>
      </c>
      <c r="S107" s="90"/>
      <c r="T107" s="91" t="str">
        <f t="shared" si="9"/>
        <v/>
      </c>
      <c r="U107" s="91"/>
    </row>
    <row r="108" spans="2:21" x14ac:dyDescent="0.2">
      <c r="B108" s="19">
        <v>100</v>
      </c>
      <c r="C108" s="88" t="str">
        <f t="shared" si="6"/>
        <v/>
      </c>
      <c r="D108" s="88"/>
      <c r="E108" s="19"/>
      <c r="F108" s="8"/>
      <c r="G108" s="19" t="s">
        <v>3</v>
      </c>
      <c r="H108" s="89"/>
      <c r="I108" s="89"/>
      <c r="J108" s="19"/>
      <c r="K108" s="88" t="str">
        <f t="shared" si="5"/>
        <v/>
      </c>
      <c r="L108" s="88"/>
      <c r="M108" s="6" t="str">
        <f t="shared" si="7"/>
        <v/>
      </c>
      <c r="N108" s="19"/>
      <c r="O108" s="8"/>
      <c r="P108" s="89"/>
      <c r="Q108" s="89"/>
      <c r="R108" s="90" t="str">
        <f t="shared" si="8"/>
        <v/>
      </c>
      <c r="S108" s="90"/>
      <c r="T108" s="91" t="str">
        <f t="shared" si="9"/>
        <v/>
      </c>
      <c r="U108" s="9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　1H足　FIB1.27</vt:lpstr>
      <vt:lpstr>検証　1H足　FIB1.5</vt:lpstr>
      <vt:lpstr>検証　1H足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roset</cp:lastModifiedBy>
  <cp:revision/>
  <cp:lastPrinted>2019-05-22T03:11:54Z</cp:lastPrinted>
  <dcterms:created xsi:type="dcterms:W3CDTF">2013-10-09T23:04:08Z</dcterms:created>
  <dcterms:modified xsi:type="dcterms:W3CDTF">2019-06-08T04:54:48Z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