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t\Desktop\"/>
    </mc:Choice>
  </mc:AlternateContent>
  <xr:revisionPtr revIDLastSave="0" documentId="13_ncr:1_{6DC20B06-24B5-4645-BB09-A2B608EF1ADA}" xr6:coauthVersionLast="43" xr6:coauthVersionMax="43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定数" sheetId="29" state="hidden" r:id="rId1"/>
    <sheet name="検証　4H足　FIB1.27" sheetId="33" r:id="rId2"/>
    <sheet name="検証　4H足　FIB1.5" sheetId="32" r:id="rId3"/>
    <sheet name="検証　4H足　FIB2.0" sheetId="31" r:id="rId4"/>
    <sheet name="画像" sheetId="37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W103" i="33"/>
  <c r="V103" i="33"/>
  <c r="T103" i="33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V100" i="33"/>
  <c r="T100" i="33"/>
  <c r="W100" i="33" s="1"/>
  <c r="V99" i="33"/>
  <c r="T99" i="33"/>
  <c r="W99" i="33" s="1"/>
  <c r="V98" i="33"/>
  <c r="T98" i="33"/>
  <c r="W98" i="33" s="1"/>
  <c r="V97" i="33"/>
  <c r="T97" i="33"/>
  <c r="W97" i="33" s="1"/>
  <c r="V96" i="33"/>
  <c r="T96" i="33"/>
  <c r="V95" i="33"/>
  <c r="T95" i="33"/>
  <c r="V94" i="33"/>
  <c r="T94" i="33"/>
  <c r="V93" i="33"/>
  <c r="T93" i="33"/>
  <c r="V92" i="33"/>
  <c r="T92" i="33"/>
  <c r="V91" i="33"/>
  <c r="T91" i="33"/>
  <c r="W91" i="33" s="1"/>
  <c r="V90" i="33"/>
  <c r="T90" i="33"/>
  <c r="W90" i="33" s="1"/>
  <c r="V89" i="33"/>
  <c r="T89" i="33"/>
  <c r="V88" i="33"/>
  <c r="T88" i="33"/>
  <c r="V87" i="33"/>
  <c r="T87" i="33"/>
  <c r="V86" i="33"/>
  <c r="T86" i="33"/>
  <c r="W86" i="33" s="1"/>
  <c r="V85" i="33"/>
  <c r="T85" i="33"/>
  <c r="W85" i="33" s="1"/>
  <c r="V84" i="33"/>
  <c r="T84" i="33"/>
  <c r="W84" i="33" s="1"/>
  <c r="V83" i="33"/>
  <c r="T83" i="33"/>
  <c r="W83" i="33" s="1"/>
  <c r="V82" i="33"/>
  <c r="T82" i="33"/>
  <c r="W82" i="33" s="1"/>
  <c r="V81" i="33"/>
  <c r="T81" i="33"/>
  <c r="W81" i="33" s="1"/>
  <c r="V80" i="33"/>
  <c r="T80" i="33"/>
  <c r="V79" i="33"/>
  <c r="T79" i="33"/>
  <c r="V78" i="33"/>
  <c r="T78" i="33"/>
  <c r="V77" i="33"/>
  <c r="T77" i="33"/>
  <c r="W77" i="33" s="1"/>
  <c r="V76" i="33"/>
  <c r="T76" i="33"/>
  <c r="W76" i="33" s="1"/>
  <c r="V75" i="33"/>
  <c r="T75" i="33"/>
  <c r="V74" i="33"/>
  <c r="T74" i="33"/>
  <c r="W74" i="33" s="1"/>
  <c r="V73" i="33"/>
  <c r="T73" i="33"/>
  <c r="W73" i="33" s="1"/>
  <c r="V72" i="33"/>
  <c r="T72" i="33"/>
  <c r="V71" i="33"/>
  <c r="T71" i="33"/>
  <c r="W71" i="33" s="1"/>
  <c r="W72" i="33" s="1"/>
  <c r="V70" i="33"/>
  <c r="T70" i="33"/>
  <c r="W70" i="33" s="1"/>
  <c r="V69" i="33"/>
  <c r="T69" i="33"/>
  <c r="V68" i="33"/>
  <c r="T68" i="33"/>
  <c r="V67" i="33"/>
  <c r="T67" i="33"/>
  <c r="V66" i="33"/>
  <c r="T66" i="33"/>
  <c r="V65" i="33"/>
  <c r="T65" i="33"/>
  <c r="V64" i="33"/>
  <c r="T64" i="33"/>
  <c r="W64" i="33" s="1"/>
  <c r="V63" i="33"/>
  <c r="T63" i="33"/>
  <c r="W63" i="33" s="1"/>
  <c r="V62" i="33"/>
  <c r="T62" i="33"/>
  <c r="W62" i="33" s="1"/>
  <c r="V61" i="33"/>
  <c r="T61" i="33"/>
  <c r="V60" i="33"/>
  <c r="T60" i="33"/>
  <c r="W60" i="33" s="1"/>
  <c r="V59" i="33"/>
  <c r="T59" i="33"/>
  <c r="W59" i="33" s="1"/>
  <c r="V58" i="33"/>
  <c r="T58" i="33"/>
  <c r="W58" i="33" s="1"/>
  <c r="V57" i="33"/>
  <c r="T57" i="33"/>
  <c r="W57" i="33" s="1"/>
  <c r="V56" i="33"/>
  <c r="T56" i="33"/>
  <c r="W56" i="33" s="1"/>
  <c r="V55" i="33"/>
  <c r="T55" i="33"/>
  <c r="W55" i="33" s="1"/>
  <c r="V54" i="33"/>
  <c r="T54" i="33"/>
  <c r="V53" i="33"/>
  <c r="T53" i="33"/>
  <c r="W53" i="33" s="1"/>
  <c r="V52" i="33"/>
  <c r="T52" i="33"/>
  <c r="W52" i="33" s="1"/>
  <c r="V51" i="33"/>
  <c r="T51" i="33"/>
  <c r="V50" i="33"/>
  <c r="T50" i="33"/>
  <c r="V49" i="33"/>
  <c r="T49" i="33"/>
  <c r="W49" i="33" s="1"/>
  <c r="V48" i="33"/>
  <c r="T48" i="33"/>
  <c r="V47" i="33"/>
  <c r="T47" i="33"/>
  <c r="W47" i="33" s="1"/>
  <c r="V46" i="33"/>
  <c r="T46" i="33"/>
  <c r="W46" i="33" s="1"/>
  <c r="V45" i="33"/>
  <c r="T45" i="33"/>
  <c r="W45" i="33" s="1"/>
  <c r="V44" i="33"/>
  <c r="T44" i="33"/>
  <c r="V43" i="33"/>
  <c r="T43" i="33"/>
  <c r="W43" i="33" s="1"/>
  <c r="V42" i="33"/>
  <c r="T42" i="33"/>
  <c r="V41" i="33"/>
  <c r="T41" i="33"/>
  <c r="W41" i="33" s="1"/>
  <c r="V40" i="33"/>
  <c r="T40" i="33"/>
  <c r="W40" i="33" s="1"/>
  <c r="V39" i="33"/>
  <c r="T39" i="33"/>
  <c r="W39" i="33" s="1"/>
  <c r="V38" i="33"/>
  <c r="T38" i="33"/>
  <c r="W38" i="33" s="1"/>
  <c r="V37" i="33"/>
  <c r="T37" i="33"/>
  <c r="V36" i="33"/>
  <c r="T36" i="33"/>
  <c r="V35" i="33"/>
  <c r="T35" i="33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V25" i="33"/>
  <c r="T25" i="33"/>
  <c r="V24" i="33"/>
  <c r="T24" i="33"/>
  <c r="V23" i="33"/>
  <c r="T23" i="33"/>
  <c r="T22" i="33"/>
  <c r="T21" i="33"/>
  <c r="T20" i="33"/>
  <c r="T19" i="33"/>
  <c r="T18" i="33"/>
  <c r="T17" i="33"/>
  <c r="T16" i="33"/>
  <c r="V16" i="33" s="1"/>
  <c r="T15" i="33"/>
  <c r="T14" i="33"/>
  <c r="T13" i="33"/>
  <c r="T12" i="33"/>
  <c r="V12" i="33" s="1"/>
  <c r="T11" i="33"/>
  <c r="V11" i="33" s="1"/>
  <c r="T10" i="33"/>
  <c r="W10" i="33" s="1"/>
  <c r="T9" i="33"/>
  <c r="W9" i="33" s="1"/>
  <c r="C9" i="33"/>
  <c r="K9" i="33" s="1"/>
  <c r="M9" i="33" s="1"/>
  <c r="R9" i="33" s="1"/>
  <c r="C10" i="33" s="1"/>
  <c r="V108" i="32"/>
  <c r="T108" i="32"/>
  <c r="W108" i="32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V100" i="32"/>
  <c r="T100" i="32"/>
  <c r="W100" i="32" s="1"/>
  <c r="V99" i="32"/>
  <c r="T99" i="32"/>
  <c r="V98" i="32"/>
  <c r="T98" i="32"/>
  <c r="W98" i="32" s="1"/>
  <c r="V97" i="32"/>
  <c r="T97" i="32"/>
  <c r="W97" i="32" s="1"/>
  <c r="V96" i="32"/>
  <c r="T96" i="32"/>
  <c r="V95" i="32"/>
  <c r="T95" i="32"/>
  <c r="V94" i="32"/>
  <c r="T94" i="32"/>
  <c r="V93" i="32"/>
  <c r="T93" i="32"/>
  <c r="V92" i="32"/>
  <c r="T92" i="32"/>
  <c r="V91" i="32"/>
  <c r="T91" i="32"/>
  <c r="W91" i="32" s="1"/>
  <c r="V90" i="32"/>
  <c r="T90" i="32"/>
  <c r="W90" i="32" s="1"/>
  <c r="V89" i="32"/>
  <c r="T89" i="32"/>
  <c r="V88" i="32"/>
  <c r="T88" i="32"/>
  <c r="V87" i="32"/>
  <c r="T87" i="32"/>
  <c r="V86" i="32"/>
  <c r="T86" i="32"/>
  <c r="V85" i="32"/>
  <c r="T85" i="32"/>
  <c r="V84" i="32"/>
  <c r="T84" i="32"/>
  <c r="W84" i="32" s="1"/>
  <c r="V83" i="32"/>
  <c r="T83" i="32"/>
  <c r="W83" i="32" s="1"/>
  <c r="V82" i="32"/>
  <c r="T82" i="32"/>
  <c r="W82" i="32" s="1"/>
  <c r="V81" i="32"/>
  <c r="T81" i="32"/>
  <c r="W81" i="32" s="1"/>
  <c r="V80" i="32"/>
  <c r="T80" i="32"/>
  <c r="V79" i="32"/>
  <c r="T79" i="32"/>
  <c r="V78" i="32"/>
  <c r="T78" i="32"/>
  <c r="V77" i="32"/>
  <c r="T77" i="32"/>
  <c r="V76" i="32"/>
  <c r="T76" i="32"/>
  <c r="W76" i="32" s="1"/>
  <c r="V75" i="32"/>
  <c r="T75" i="32"/>
  <c r="V74" i="32"/>
  <c r="T74" i="32"/>
  <c r="W74" i="32" s="1"/>
  <c r="V73" i="32"/>
  <c r="T73" i="32"/>
  <c r="W73" i="32" s="1"/>
  <c r="V72" i="32"/>
  <c r="T72" i="32"/>
  <c r="V71" i="32"/>
  <c r="T71" i="32"/>
  <c r="W71" i="32" s="1"/>
  <c r="V70" i="32"/>
  <c r="T70" i="32"/>
  <c r="V69" i="32"/>
  <c r="T69" i="32"/>
  <c r="V68" i="32"/>
  <c r="T68" i="32"/>
  <c r="V67" i="32"/>
  <c r="T67" i="32"/>
  <c r="V66" i="32"/>
  <c r="T66" i="32"/>
  <c r="V65" i="32"/>
  <c r="T65" i="32"/>
  <c r="V64" i="32"/>
  <c r="T64" i="32"/>
  <c r="W64" i="32" s="1"/>
  <c r="V63" i="32"/>
  <c r="T63" i="32"/>
  <c r="V62" i="32"/>
  <c r="T62" i="32"/>
  <c r="W62" i="32" s="1"/>
  <c r="V61" i="32"/>
  <c r="T61" i="32"/>
  <c r="W61" i="32" s="1"/>
  <c r="V60" i="32"/>
  <c r="T60" i="32"/>
  <c r="W60" i="32" s="1"/>
  <c r="V59" i="32"/>
  <c r="T59" i="32"/>
  <c r="W59" i="32" s="1"/>
  <c r="V58" i="32"/>
  <c r="T58" i="32"/>
  <c r="V57" i="32"/>
  <c r="T57" i="32"/>
  <c r="W57" i="32" s="1"/>
  <c r="V56" i="32"/>
  <c r="T56" i="32"/>
  <c r="W56" i="32" s="1"/>
  <c r="V55" i="32"/>
  <c r="T55" i="32"/>
  <c r="W55" i="32" s="1"/>
  <c r="V54" i="32"/>
  <c r="T54" i="32"/>
  <c r="V53" i="32"/>
  <c r="T53" i="32"/>
  <c r="W53" i="32" s="1"/>
  <c r="V52" i="32"/>
  <c r="T52" i="32"/>
  <c r="W52" i="32" s="1"/>
  <c r="V51" i="32"/>
  <c r="T51" i="32"/>
  <c r="V50" i="32"/>
  <c r="T50" i="32"/>
  <c r="V49" i="32"/>
  <c r="T49" i="32"/>
  <c r="W49" i="32" s="1"/>
  <c r="V48" i="32"/>
  <c r="T48" i="32"/>
  <c r="V47" i="32"/>
  <c r="T47" i="32"/>
  <c r="W47" i="32" s="1"/>
  <c r="V46" i="32"/>
  <c r="T46" i="32"/>
  <c r="V45" i="32"/>
  <c r="T45" i="32"/>
  <c r="W45" i="32" s="1"/>
  <c r="V44" i="32"/>
  <c r="T44" i="32"/>
  <c r="V43" i="32"/>
  <c r="T43" i="32"/>
  <c r="W43" i="32" s="1"/>
  <c r="V42" i="32"/>
  <c r="T42" i="32"/>
  <c r="V41" i="32"/>
  <c r="T41" i="32"/>
  <c r="W41" i="32" s="1"/>
  <c r="V40" i="32"/>
  <c r="T40" i="32"/>
  <c r="W40" i="32" s="1"/>
  <c r="V39" i="32"/>
  <c r="T39" i="32"/>
  <c r="W39" i="32" s="1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V9" i="32" s="1"/>
  <c r="C9" i="32"/>
  <c r="K9" i="32"/>
  <c r="M9" i="32" s="1"/>
  <c r="V108" i="31"/>
  <c r="T108" i="31"/>
  <c r="W108" i="31" s="1"/>
  <c r="R108" i="31"/>
  <c r="M108" i="31"/>
  <c r="K108" i="31"/>
  <c r="W107" i="31"/>
  <c r="V107" i="31"/>
  <c r="T107" i="3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V100" i="31"/>
  <c r="T100" i="31"/>
  <c r="W100" i="31" s="1"/>
  <c r="V99" i="31"/>
  <c r="T99" i="31"/>
  <c r="W99" i="31" s="1"/>
  <c r="V98" i="31"/>
  <c r="T98" i="31"/>
  <c r="V97" i="31"/>
  <c r="T97" i="31"/>
  <c r="W97" i="31" s="1"/>
  <c r="V96" i="31"/>
  <c r="T96" i="31"/>
  <c r="V95" i="31"/>
  <c r="T95" i="31"/>
  <c r="V94" i="31"/>
  <c r="T94" i="31"/>
  <c r="V93" i="31"/>
  <c r="T93" i="31"/>
  <c r="V92" i="31"/>
  <c r="T92" i="31"/>
  <c r="V91" i="31"/>
  <c r="T91" i="31"/>
  <c r="W91" i="31" s="1"/>
  <c r="V90" i="31"/>
  <c r="T90" i="31"/>
  <c r="V89" i="31"/>
  <c r="T89" i="31"/>
  <c r="V88" i="31"/>
  <c r="T88" i="31"/>
  <c r="V87" i="31"/>
  <c r="T87" i="31"/>
  <c r="V86" i="31"/>
  <c r="T86" i="31"/>
  <c r="V85" i="31"/>
  <c r="T85" i="31"/>
  <c r="V84" i="31"/>
  <c r="T84" i="31"/>
  <c r="V83" i="31"/>
  <c r="T83" i="31"/>
  <c r="W83" i="31" s="1"/>
  <c r="V82" i="31"/>
  <c r="T82" i="31"/>
  <c r="W82" i="31" s="1"/>
  <c r="V81" i="31"/>
  <c r="T81" i="31"/>
  <c r="W81" i="31" s="1"/>
  <c r="V80" i="31"/>
  <c r="T80" i="31"/>
  <c r="V79" i="31"/>
  <c r="T79" i="31"/>
  <c r="V78" i="31"/>
  <c r="T78" i="31"/>
  <c r="V77" i="31"/>
  <c r="T77" i="31"/>
  <c r="V76" i="31"/>
  <c r="T76" i="31"/>
  <c r="W76" i="31" s="1"/>
  <c r="V75" i="31"/>
  <c r="T75" i="31"/>
  <c r="V74" i="31"/>
  <c r="T74" i="31"/>
  <c r="W74" i="31" s="1"/>
  <c r="V73" i="31"/>
  <c r="T73" i="31"/>
  <c r="W73" i="31" s="1"/>
  <c r="V72" i="31"/>
  <c r="T72" i="31"/>
  <c r="V71" i="31"/>
  <c r="T71" i="31"/>
  <c r="W71" i="31" s="1"/>
  <c r="V70" i="31"/>
  <c r="T70" i="31"/>
  <c r="W70" i="31" s="1"/>
  <c r="V69" i="31"/>
  <c r="T69" i="31"/>
  <c r="V68" i="31"/>
  <c r="T68" i="31"/>
  <c r="V67" i="31"/>
  <c r="T67" i="31"/>
  <c r="V66" i="31"/>
  <c r="T66" i="31"/>
  <c r="V65" i="31"/>
  <c r="T65" i="31"/>
  <c r="V64" i="31"/>
  <c r="T64" i="31"/>
  <c r="V63" i="31"/>
  <c r="T63" i="31"/>
  <c r="V62" i="31"/>
  <c r="T62" i="31"/>
  <c r="V61" i="31"/>
  <c r="T61" i="31"/>
  <c r="W61" i="31" s="1"/>
  <c r="V60" i="31"/>
  <c r="T60" i="31"/>
  <c r="V59" i="31"/>
  <c r="T59" i="31"/>
  <c r="W59" i="31" s="1"/>
  <c r="V58" i="31"/>
  <c r="T58" i="31"/>
  <c r="W58" i="31" s="1"/>
  <c r="V57" i="31"/>
  <c r="T57" i="31"/>
  <c r="W57" i="31" s="1"/>
  <c r="V56" i="31"/>
  <c r="T56" i="31"/>
  <c r="W56" i="31" s="1"/>
  <c r="V55" i="31"/>
  <c r="T55" i="31"/>
  <c r="W55" i="31" s="1"/>
  <c r="V54" i="31"/>
  <c r="T54" i="31"/>
  <c r="V53" i="31"/>
  <c r="T53" i="31"/>
  <c r="V52" i="31"/>
  <c r="T52" i="31"/>
  <c r="W52" i="31" s="1"/>
  <c r="V51" i="31"/>
  <c r="T51" i="31"/>
  <c r="V50" i="31"/>
  <c r="T50" i="31"/>
  <c r="V49" i="31"/>
  <c r="T49" i="31"/>
  <c r="V48" i="31"/>
  <c r="T48" i="31"/>
  <c r="V47" i="31"/>
  <c r="T47" i="31"/>
  <c r="W47" i="31" s="1"/>
  <c r="V46" i="31"/>
  <c r="T46" i="31"/>
  <c r="W46" i="31" s="1"/>
  <c r="V45" i="31"/>
  <c r="T45" i="31"/>
  <c r="W45" i="31" s="1"/>
  <c r="V44" i="31"/>
  <c r="T44" i="31"/>
  <c r="V43" i="31"/>
  <c r="T43" i="31"/>
  <c r="W43" i="31" s="1"/>
  <c r="V42" i="31"/>
  <c r="T42" i="31"/>
  <c r="V41" i="31"/>
  <c r="T41" i="31"/>
  <c r="W41" i="31" s="1"/>
  <c r="V40" i="31"/>
  <c r="T40" i="31"/>
  <c r="W40" i="31" s="1"/>
  <c r="V39" i="31"/>
  <c r="T39" i="31"/>
  <c r="W39" i="31" s="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V19" i="31" s="1"/>
  <c r="T18" i="31"/>
  <c r="T17" i="31"/>
  <c r="T16" i="31"/>
  <c r="V16" i="31" s="1"/>
  <c r="T15" i="31"/>
  <c r="T14" i="31"/>
  <c r="T13" i="31"/>
  <c r="T12" i="31"/>
  <c r="V12" i="31" s="1"/>
  <c r="T11" i="31"/>
  <c r="T10" i="31"/>
  <c r="T9" i="31"/>
  <c r="K9" i="31"/>
  <c r="M9" i="31" s="1"/>
  <c r="C9" i="31"/>
  <c r="R10" i="17"/>
  <c r="C11" i="17" s="1"/>
  <c r="T10" i="17"/>
  <c r="R11" i="17"/>
  <c r="C12" i="17" s="1"/>
  <c r="T11" i="17"/>
  <c r="R12" i="17"/>
  <c r="C13" i="17" s="1"/>
  <c r="T12" i="17"/>
  <c r="R13" i="17"/>
  <c r="C14" i="17" s="1"/>
  <c r="T13" i="17"/>
  <c r="R14" i="17"/>
  <c r="C15" i="17" s="1"/>
  <c r="T14" i="17"/>
  <c r="R15" i="17"/>
  <c r="C16" i="17" s="1"/>
  <c r="T15" i="17"/>
  <c r="R16" i="17"/>
  <c r="C17" i="17"/>
  <c r="T16" i="17"/>
  <c r="R17" i="17"/>
  <c r="C18" i="17" s="1"/>
  <c r="T17" i="17"/>
  <c r="R18" i="17"/>
  <c r="T18" i="17"/>
  <c r="R19" i="17"/>
  <c r="C20" i="17" s="1"/>
  <c r="T19" i="17"/>
  <c r="R20" i="17"/>
  <c r="C21" i="17" s="1"/>
  <c r="T20" i="17"/>
  <c r="R21" i="17"/>
  <c r="C22" i="17" s="1"/>
  <c r="T21" i="17"/>
  <c r="R22" i="17"/>
  <c r="C23" i="17" s="1"/>
  <c r="T22" i="17"/>
  <c r="R23" i="17"/>
  <c r="C24" i="17" s="1"/>
  <c r="T23" i="17"/>
  <c r="R24" i="17"/>
  <c r="C25" i="17" s="1"/>
  <c r="T24" i="17"/>
  <c r="R25" i="17"/>
  <c r="C26" i="17" s="1"/>
  <c r="T25" i="17"/>
  <c r="R26" i="17"/>
  <c r="C27" i="17" s="1"/>
  <c r="T26" i="17"/>
  <c r="R27" i="17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/>
  <c r="T32" i="17"/>
  <c r="R33" i="17"/>
  <c r="C34" i="17" s="1"/>
  <c r="T33" i="17"/>
  <c r="R34" i="17"/>
  <c r="T34" i="17"/>
  <c r="R35" i="17"/>
  <c r="C36" i="17" s="1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C43" i="17" s="1"/>
  <c r="T42" i="17"/>
  <c r="R43" i="17"/>
  <c r="T43" i="17"/>
  <c r="R44" i="17"/>
  <c r="C45" i="17" s="1"/>
  <c r="T44" i="17"/>
  <c r="R45" i="17"/>
  <c r="C46" i="17" s="1"/>
  <c r="T45" i="17"/>
  <c r="R46" i="17"/>
  <c r="C47" i="17" s="1"/>
  <c r="T46" i="17"/>
  <c r="R47" i="17"/>
  <c r="C48" i="17" s="1"/>
  <c r="T47" i="17"/>
  <c r="R48" i="17"/>
  <c r="C49" i="17" s="1"/>
  <c r="T48" i="17"/>
  <c r="R49" i="17"/>
  <c r="C50" i="17" s="1"/>
  <c r="T49" i="17"/>
  <c r="R50" i="17"/>
  <c r="T50" i="17"/>
  <c r="R51" i="17"/>
  <c r="C52" i="17" s="1"/>
  <c r="T51" i="17"/>
  <c r="R52" i="17"/>
  <c r="C53" i="17" s="1"/>
  <c r="T52" i="17"/>
  <c r="R53" i="17"/>
  <c r="C54" i="17" s="1"/>
  <c r="T53" i="17"/>
  <c r="R54" i="17"/>
  <c r="C55" i="17" s="1"/>
  <c r="T54" i="17"/>
  <c r="R55" i="17"/>
  <c r="C56" i="17" s="1"/>
  <c r="T55" i="17"/>
  <c r="R56" i="17"/>
  <c r="C57" i="17" s="1"/>
  <c r="T56" i="17"/>
  <c r="R57" i="17"/>
  <c r="C58" i="17" s="1"/>
  <c r="T57" i="17"/>
  <c r="R58" i="17"/>
  <c r="C59" i="17" s="1"/>
  <c r="T58" i="17"/>
  <c r="R59" i="17"/>
  <c r="T59" i="17"/>
  <c r="R60" i="17"/>
  <c r="C61" i="17" s="1"/>
  <c r="T60" i="17"/>
  <c r="R61" i="17"/>
  <c r="C62" i="17" s="1"/>
  <c r="T61" i="17"/>
  <c r="R62" i="17"/>
  <c r="T62" i="17"/>
  <c r="R63" i="17"/>
  <c r="C64" i="17" s="1"/>
  <c r="T63" i="17"/>
  <c r="R64" i="17"/>
  <c r="C65" i="17"/>
  <c r="T64" i="17"/>
  <c r="R65" i="17"/>
  <c r="C66" i="17" s="1"/>
  <c r="T65" i="17"/>
  <c r="R66" i="17"/>
  <c r="T66" i="17"/>
  <c r="R67" i="17"/>
  <c r="C68" i="17" s="1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C75" i="17" s="1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C82" i="17" s="1"/>
  <c r="T81" i="17"/>
  <c r="R82" i="17"/>
  <c r="C83" i="17" s="1"/>
  <c r="T82" i="17"/>
  <c r="R83" i="17"/>
  <c r="C84" i="17"/>
  <c r="T83" i="17"/>
  <c r="R84" i="17"/>
  <c r="C85" i="17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C91" i="17" s="1"/>
  <c r="T90" i="17"/>
  <c r="R91" i="17"/>
  <c r="C92" i="17"/>
  <c r="T91" i="17"/>
  <c r="R92" i="17"/>
  <c r="C93" i="17" s="1"/>
  <c r="T92" i="17"/>
  <c r="R93" i="17"/>
  <c r="C94" i="17" s="1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C99" i="17" s="1"/>
  <c r="T98" i="17"/>
  <c r="R99" i="17"/>
  <c r="C100" i="17" s="1"/>
  <c r="T99" i="17"/>
  <c r="R100" i="17"/>
  <c r="C101" i="17"/>
  <c r="T100" i="17"/>
  <c r="R101" i="17"/>
  <c r="C102" i="17" s="1"/>
  <c r="T101" i="17"/>
  <c r="R102" i="17"/>
  <c r="C103" i="17" s="1"/>
  <c r="T102" i="17"/>
  <c r="R103" i="17"/>
  <c r="C104" i="17" s="1"/>
  <c r="T103" i="17"/>
  <c r="R104" i="17"/>
  <c r="C105" i="17" s="1"/>
  <c r="T104" i="17"/>
  <c r="R105" i="17"/>
  <c r="T105" i="17"/>
  <c r="R106" i="17"/>
  <c r="C107" i="17" s="1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C106" i="17"/>
  <c r="K105" i="17"/>
  <c r="K104" i="17"/>
  <c r="K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C90" i="17"/>
  <c r="K89" i="17"/>
  <c r="K88" i="17"/>
  <c r="K87" i="17"/>
  <c r="C87" i="17"/>
  <c r="K86" i="17"/>
  <c r="K85" i="17"/>
  <c r="K84" i="17"/>
  <c r="K83" i="17"/>
  <c r="K82" i="17"/>
  <c r="K81" i="17"/>
  <c r="K80" i="17"/>
  <c r="K79" i="17"/>
  <c r="C79" i="17"/>
  <c r="K78" i="17"/>
  <c r="K77" i="17"/>
  <c r="K76" i="17"/>
  <c r="K75" i="17"/>
  <c r="K74" i="17"/>
  <c r="C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K63" i="17"/>
  <c r="C63" i="17"/>
  <c r="K62" i="17"/>
  <c r="K61" i="17"/>
  <c r="K60" i="17"/>
  <c r="C60" i="17"/>
  <c r="K59" i="17"/>
  <c r="K58" i="17"/>
  <c r="K57" i="17"/>
  <c r="K56" i="17"/>
  <c r="K55" i="17"/>
  <c r="K54" i="17"/>
  <c r="K53" i="17"/>
  <c r="K52" i="17"/>
  <c r="K51" i="17"/>
  <c r="C51" i="17"/>
  <c r="K50" i="17"/>
  <c r="K49" i="17"/>
  <c r="K48" i="17"/>
  <c r="K47" i="17"/>
  <c r="K46" i="17"/>
  <c r="K45" i="17"/>
  <c r="K44" i="17"/>
  <c r="C44" i="17"/>
  <c r="K43" i="17"/>
  <c r="K42" i="17"/>
  <c r="C42" i="17"/>
  <c r="K41" i="17"/>
  <c r="K40" i="17"/>
  <c r="C40" i="17"/>
  <c r="K39" i="17"/>
  <c r="K38" i="17"/>
  <c r="C38" i="17"/>
  <c r="K37" i="17"/>
  <c r="K36" i="17"/>
  <c r="K35" i="17"/>
  <c r="C35" i="17"/>
  <c r="K34" i="17"/>
  <c r="K33" i="17"/>
  <c r="K32" i="17"/>
  <c r="K31" i="17"/>
  <c r="C31" i="17"/>
  <c r="K30" i="17"/>
  <c r="K29" i="17"/>
  <c r="K28" i="17"/>
  <c r="C28" i="17"/>
  <c r="K27" i="17"/>
  <c r="K26" i="17"/>
  <c r="K25" i="17"/>
  <c r="K24" i="17"/>
  <c r="K23" i="17"/>
  <c r="K22" i="17"/>
  <c r="K21" i="17"/>
  <c r="K20" i="17"/>
  <c r="K19" i="17"/>
  <c r="C19" i="17"/>
  <c r="K18" i="17"/>
  <c r="K17" i="17"/>
  <c r="K16" i="17"/>
  <c r="K15" i="17"/>
  <c r="K14" i="17"/>
  <c r="K13" i="17"/>
  <c r="K12" i="17"/>
  <c r="K11" i="17"/>
  <c r="K10" i="17"/>
  <c r="K9" i="17"/>
  <c r="M9" i="17"/>
  <c r="R9" i="17" s="1"/>
  <c r="L2" i="17"/>
  <c r="V19" i="33"/>
  <c r="V20" i="33" s="1"/>
  <c r="W9" i="32"/>
  <c r="V9" i="33"/>
  <c r="V10" i="33" s="1"/>
  <c r="V13" i="33"/>
  <c r="V14" i="33"/>
  <c r="W11" i="33"/>
  <c r="W87" i="33" l="1"/>
  <c r="R9" i="31"/>
  <c r="C10" i="31" s="1"/>
  <c r="K10" i="31" s="1"/>
  <c r="M10" i="31" s="1"/>
  <c r="P2" i="17"/>
  <c r="W84" i="31"/>
  <c r="W85" i="31" s="1"/>
  <c r="W86" i="31" s="1"/>
  <c r="W87" i="31" s="1"/>
  <c r="W88" i="31" s="1"/>
  <c r="W89" i="31" s="1"/>
  <c r="W90" i="31" s="1"/>
  <c r="W92" i="33"/>
  <c r="W93" i="33" s="1"/>
  <c r="W94" i="33" s="1"/>
  <c r="W95" i="33" s="1"/>
  <c r="W96" i="33" s="1"/>
  <c r="W101" i="33"/>
  <c r="W63" i="32"/>
  <c r="W88" i="33"/>
  <c r="V17" i="33"/>
  <c r="W72" i="31"/>
  <c r="W78" i="33"/>
  <c r="W79" i="33" s="1"/>
  <c r="W80" i="33" s="1"/>
  <c r="W89" i="33"/>
  <c r="W92" i="31"/>
  <c r="W93" i="31" s="1"/>
  <c r="W94" i="31" s="1"/>
  <c r="W95" i="31" s="1"/>
  <c r="W96" i="31" s="1"/>
  <c r="W77" i="31"/>
  <c r="W78" i="31" s="1"/>
  <c r="W79" i="31" s="1"/>
  <c r="W80" i="31" s="1"/>
  <c r="W85" i="32"/>
  <c r="W86" i="32" s="1"/>
  <c r="W87" i="32" s="1"/>
  <c r="W88" i="32" s="1"/>
  <c r="W89" i="32" s="1"/>
  <c r="W101" i="31"/>
  <c r="W77" i="32"/>
  <c r="W78" i="32" s="1"/>
  <c r="W79" i="32" s="1"/>
  <c r="W80" i="32" s="1"/>
  <c r="W92" i="32"/>
  <c r="W93" i="32" s="1"/>
  <c r="W94" i="32" s="1"/>
  <c r="W95" i="32" s="1"/>
  <c r="W96" i="32" s="1"/>
  <c r="W101" i="32"/>
  <c r="W99" i="32"/>
  <c r="W98" i="31"/>
  <c r="W48" i="33"/>
  <c r="W65" i="33"/>
  <c r="W66" i="33" s="1"/>
  <c r="V15" i="33"/>
  <c r="W60" i="31"/>
  <c r="W58" i="32"/>
  <c r="V21" i="33"/>
  <c r="V22" i="33" s="1"/>
  <c r="W42" i="33"/>
  <c r="W75" i="33"/>
  <c r="W44" i="33"/>
  <c r="W50" i="33"/>
  <c r="W51" i="33"/>
  <c r="W67" i="33"/>
  <c r="W68" i="33" s="1"/>
  <c r="W69" i="33" s="1"/>
  <c r="W75" i="31"/>
  <c r="W65" i="32"/>
  <c r="W66" i="32" s="1"/>
  <c r="W67" i="32" s="1"/>
  <c r="W68" i="32" s="1"/>
  <c r="W69" i="32" s="1"/>
  <c r="W72" i="32"/>
  <c r="W70" i="32"/>
  <c r="W75" i="32"/>
  <c r="W62" i="31"/>
  <c r="W63" i="31" s="1"/>
  <c r="W64" i="31" s="1"/>
  <c r="W65" i="31" s="1"/>
  <c r="W66" i="31" s="1"/>
  <c r="W67" i="31" s="1"/>
  <c r="W68" i="31" s="1"/>
  <c r="W69" i="31" s="1"/>
  <c r="W61" i="33"/>
  <c r="W48" i="31"/>
  <c r="W49" i="31" s="1"/>
  <c r="W50" i="31" s="1"/>
  <c r="W51" i="31" s="1"/>
  <c r="W44" i="31"/>
  <c r="W54" i="32"/>
  <c r="W42" i="32"/>
  <c r="W44" i="32"/>
  <c r="W46" i="32"/>
  <c r="W50" i="32"/>
  <c r="W51" i="32" s="1"/>
  <c r="W48" i="32"/>
  <c r="W54" i="33"/>
  <c r="W53" i="31"/>
  <c r="W54" i="31" s="1"/>
  <c r="W42" i="31"/>
  <c r="V20" i="31"/>
  <c r="V21" i="31" s="1"/>
  <c r="V22" i="31" s="1"/>
  <c r="V13" i="31"/>
  <c r="V17" i="31"/>
  <c r="V10" i="32"/>
  <c r="V11" i="32" s="1"/>
  <c r="V12" i="32" s="1"/>
  <c r="V13" i="32" s="1"/>
  <c r="V14" i="32" s="1"/>
  <c r="V15" i="32" s="1"/>
  <c r="V16" i="32" s="1"/>
  <c r="V17" i="32" s="1"/>
  <c r="V18" i="32"/>
  <c r="V19" i="32" s="1"/>
  <c r="V18" i="33"/>
  <c r="W12" i="33"/>
  <c r="W13" i="33" s="1"/>
  <c r="W14" i="33" s="1"/>
  <c r="W15" i="33" s="1"/>
  <c r="W16" i="33" s="1"/>
  <c r="W17" i="33" s="1"/>
  <c r="H4" i="33"/>
  <c r="W9" i="31"/>
  <c r="R9" i="32"/>
  <c r="C10" i="32" s="1"/>
  <c r="X10" i="32" s="1"/>
  <c r="H4" i="32"/>
  <c r="V9" i="31"/>
  <c r="W10" i="31"/>
  <c r="W11" i="31" s="1"/>
  <c r="W12" i="31" s="1"/>
  <c r="W13" i="31" s="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5" i="31" s="1"/>
  <c r="W26" i="31" s="1"/>
  <c r="W27" i="31" s="1"/>
  <c r="W28" i="31" s="1"/>
  <c r="W29" i="31" s="1"/>
  <c r="W30" i="31" s="1"/>
  <c r="W31" i="31" s="1"/>
  <c r="W32" i="31" s="1"/>
  <c r="W33" i="31" s="1"/>
  <c r="W34" i="31" s="1"/>
  <c r="W35" i="31" s="1"/>
  <c r="W36" i="31" s="1"/>
  <c r="W37" i="31" s="1"/>
  <c r="W38" i="31" s="1"/>
  <c r="W10" i="32"/>
  <c r="W11" i="32" s="1"/>
  <c r="W12" i="32" s="1"/>
  <c r="W18" i="33"/>
  <c r="W19" i="33" s="1"/>
  <c r="W22" i="33"/>
  <c r="W23" i="33" s="1"/>
  <c r="W24" i="33" s="1"/>
  <c r="W25" i="33" s="1"/>
  <c r="V14" i="31"/>
  <c r="V15" i="31" s="1"/>
  <c r="V18" i="31"/>
  <c r="V10" i="31"/>
  <c r="V11" i="31" s="1"/>
  <c r="R10" i="31"/>
  <c r="C11" i="31" s="1"/>
  <c r="W20" i="33"/>
  <c r="W21" i="33" s="1"/>
  <c r="D4" i="17"/>
  <c r="C5" i="17"/>
  <c r="I5" i="17" s="1"/>
  <c r="G5" i="17"/>
  <c r="E5" i="17"/>
  <c r="C10" i="17"/>
  <c r="T9" i="17"/>
  <c r="H4" i="17" s="1"/>
  <c r="H4" i="31"/>
  <c r="K10" i="33"/>
  <c r="M10" i="33" s="1"/>
  <c r="R10" i="33" s="1"/>
  <c r="X10" i="33"/>
  <c r="X10" i="31"/>
  <c r="K10" i="32" l="1"/>
  <c r="M10" i="32" s="1"/>
  <c r="R10" i="32" s="1"/>
  <c r="C11" i="32" s="1"/>
  <c r="V20" i="32"/>
  <c r="V21" i="32" s="1"/>
  <c r="V22" i="32" s="1"/>
  <c r="L5" i="33"/>
  <c r="L5" i="31"/>
  <c r="W26" i="33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37" i="33" s="1"/>
  <c r="P5" i="31"/>
  <c r="W13" i="32"/>
  <c r="W14" i="32" s="1"/>
  <c r="W15" i="32" s="1"/>
  <c r="W16" i="32" s="1"/>
  <c r="W17" i="32" s="1"/>
  <c r="W18" i="32" s="1"/>
  <c r="W19" i="32" s="1"/>
  <c r="W20" i="32" s="1"/>
  <c r="W21" i="32" s="1"/>
  <c r="W22" i="32" s="1"/>
  <c r="W23" i="32" s="1"/>
  <c r="W24" i="32" s="1"/>
  <c r="W25" i="32" s="1"/>
  <c r="W26" i="32" s="1"/>
  <c r="W27" i="32" s="1"/>
  <c r="W28" i="32" s="1"/>
  <c r="W29" i="32" s="1"/>
  <c r="W30" i="32" s="1"/>
  <c r="W31" i="32" s="1"/>
  <c r="W32" i="32" s="1"/>
  <c r="W33" i="32" s="1"/>
  <c r="W34" i="32" s="1"/>
  <c r="W35" i="32" s="1"/>
  <c r="W36" i="32" s="1"/>
  <c r="W37" i="32" s="1"/>
  <c r="W38" i="32" s="1"/>
  <c r="P4" i="17"/>
  <c r="L4" i="17"/>
  <c r="X11" i="31"/>
  <c r="Y11" i="31" s="1"/>
  <c r="K11" i="31"/>
  <c r="M11" i="31" s="1"/>
  <c r="R11" i="31" s="1"/>
  <c r="C11" i="33"/>
  <c r="L5" i="32" l="1"/>
  <c r="P5" i="33"/>
  <c r="P5" i="32"/>
  <c r="C12" i="31"/>
  <c r="K11" i="32"/>
  <c r="M11" i="32" s="1"/>
  <c r="R11" i="32" s="1"/>
  <c r="X11" i="32"/>
  <c r="Y11" i="32" s="1"/>
  <c r="K11" i="33"/>
  <c r="M11" i="33" s="1"/>
  <c r="R11" i="33" s="1"/>
  <c r="X11" i="33"/>
  <c r="Y11" i="33" s="1"/>
  <c r="C12" i="33" l="1"/>
  <c r="X12" i="31"/>
  <c r="Y12" i="31" s="1"/>
  <c r="K12" i="31"/>
  <c r="M12" i="31" s="1"/>
  <c r="R12" i="31" s="1"/>
  <c r="C12" i="32"/>
  <c r="C13" i="31" l="1"/>
  <c r="K12" i="33"/>
  <c r="M12" i="33" s="1"/>
  <c r="R12" i="33" s="1"/>
  <c r="X12" i="33"/>
  <c r="Y12" i="33" s="1"/>
  <c r="X12" i="32"/>
  <c r="Y12" i="32" s="1"/>
  <c r="K12" i="32"/>
  <c r="M12" i="32" s="1"/>
  <c r="R12" i="32" s="1"/>
  <c r="K13" i="31" l="1"/>
  <c r="M13" i="31" s="1"/>
  <c r="R13" i="31" s="1"/>
  <c r="X13" i="31"/>
  <c r="Y13" i="31" s="1"/>
  <c r="C13" i="33"/>
  <c r="C13" i="32"/>
  <c r="C14" i="31" l="1"/>
  <c r="X13" i="32"/>
  <c r="Y13" i="32" s="1"/>
  <c r="K13" i="32"/>
  <c r="M13" i="32" s="1"/>
  <c r="R13" i="32" s="1"/>
  <c r="X13" i="33"/>
  <c r="Y13" i="33" s="1"/>
  <c r="K13" i="33"/>
  <c r="M13" i="33" s="1"/>
  <c r="R13" i="33" s="1"/>
  <c r="K14" i="31" l="1"/>
  <c r="M14" i="31" s="1"/>
  <c r="R14" i="31" s="1"/>
  <c r="X14" i="31"/>
  <c r="Y14" i="31" s="1"/>
  <c r="C14" i="33"/>
  <c r="C14" i="32"/>
  <c r="C15" i="31" l="1"/>
  <c r="X14" i="33"/>
  <c r="Y14" i="33" s="1"/>
  <c r="K14" i="33"/>
  <c r="M14" i="33" s="1"/>
  <c r="R14" i="33" s="1"/>
  <c r="X14" i="32"/>
  <c r="Y14" i="32" s="1"/>
  <c r="K14" i="32"/>
  <c r="M14" i="32" s="1"/>
  <c r="R14" i="32" s="1"/>
  <c r="C15" i="32" l="1"/>
  <c r="K15" i="31"/>
  <c r="M15" i="31" s="1"/>
  <c r="R15" i="31" s="1"/>
  <c r="C16" i="31" s="1"/>
  <c r="X15" i="31"/>
  <c r="Y15" i="31" s="1"/>
  <c r="C15" i="33"/>
  <c r="K15" i="33" l="1"/>
  <c r="M15" i="33" s="1"/>
  <c r="R15" i="33" s="1"/>
  <c r="C16" i="33" s="1"/>
  <c r="X15" i="33"/>
  <c r="Y15" i="33" s="1"/>
  <c r="X15" i="32"/>
  <c r="Y15" i="32" s="1"/>
  <c r="K15" i="32"/>
  <c r="M15" i="32" s="1"/>
  <c r="R15" i="32" s="1"/>
  <c r="C16" i="32" s="1"/>
  <c r="K16" i="31"/>
  <c r="M16" i="31" s="1"/>
  <c r="R16" i="31" s="1"/>
  <c r="C17" i="31" s="1"/>
  <c r="X16" i="31"/>
  <c r="Y16" i="31" s="1"/>
  <c r="X16" i="33" l="1"/>
  <c r="Y16" i="33" s="1"/>
  <c r="K16" i="33"/>
  <c r="M16" i="33" s="1"/>
  <c r="R16" i="33" s="1"/>
  <c r="C17" i="33" s="1"/>
  <c r="X17" i="31"/>
  <c r="Y17" i="31" s="1"/>
  <c r="K17" i="31"/>
  <c r="M17" i="31" s="1"/>
  <c r="R17" i="31" s="1"/>
  <c r="C18" i="31" s="1"/>
  <c r="X16" i="32"/>
  <c r="Y16" i="32" s="1"/>
  <c r="K16" i="32"/>
  <c r="M16" i="32" s="1"/>
  <c r="R16" i="32" s="1"/>
  <c r="C17" i="32" s="1"/>
  <c r="K17" i="33" l="1"/>
  <c r="M17" i="33" s="1"/>
  <c r="R17" i="33" s="1"/>
  <c r="C18" i="33" s="1"/>
  <c r="X17" i="33"/>
  <c r="Y17" i="33" s="1"/>
  <c r="K17" i="32"/>
  <c r="M17" i="32" s="1"/>
  <c r="R17" i="32" s="1"/>
  <c r="C18" i="32" s="1"/>
  <c r="X17" i="32"/>
  <c r="Y17" i="32" s="1"/>
  <c r="X18" i="31"/>
  <c r="Y18" i="31" s="1"/>
  <c r="K18" i="31"/>
  <c r="M18" i="31" s="1"/>
  <c r="R18" i="31" s="1"/>
  <c r="C19" i="31" s="1"/>
  <c r="K18" i="33" l="1"/>
  <c r="M18" i="33" s="1"/>
  <c r="R18" i="33" s="1"/>
  <c r="C19" i="33" s="1"/>
  <c r="X18" i="33"/>
  <c r="Y18" i="33" s="1"/>
  <c r="K19" i="31"/>
  <c r="M19" i="31" s="1"/>
  <c r="R19" i="31" s="1"/>
  <c r="C20" i="31" s="1"/>
  <c r="X19" i="31"/>
  <c r="Y19" i="31" s="1"/>
  <c r="X18" i="32"/>
  <c r="Y18" i="32" s="1"/>
  <c r="K18" i="32"/>
  <c r="M18" i="32" s="1"/>
  <c r="R18" i="32" s="1"/>
  <c r="C19" i="32" s="1"/>
  <c r="K19" i="33" l="1"/>
  <c r="M19" i="33" s="1"/>
  <c r="R19" i="33" s="1"/>
  <c r="C20" i="33" s="1"/>
  <c r="X19" i="33"/>
  <c r="Y19" i="33" s="1"/>
  <c r="K19" i="32"/>
  <c r="M19" i="32" s="1"/>
  <c r="R19" i="32" s="1"/>
  <c r="C20" i="32" s="1"/>
  <c r="X19" i="32"/>
  <c r="Y19" i="32" s="1"/>
  <c r="K20" i="31"/>
  <c r="M20" i="31" s="1"/>
  <c r="R20" i="31" s="1"/>
  <c r="C21" i="31" s="1"/>
  <c r="X20" i="31"/>
  <c r="Y20" i="31" s="1"/>
  <c r="K21" i="31" l="1"/>
  <c r="M21" i="31" s="1"/>
  <c r="R21" i="31" s="1"/>
  <c r="C22" i="31" s="1"/>
  <c r="X21" i="31"/>
  <c r="Y21" i="31" s="1"/>
  <c r="X20" i="32"/>
  <c r="Y20" i="32" s="1"/>
  <c r="K20" i="32"/>
  <c r="M20" i="32" s="1"/>
  <c r="R20" i="32" s="1"/>
  <c r="C21" i="32" s="1"/>
  <c r="K20" i="33"/>
  <c r="M20" i="33" s="1"/>
  <c r="R20" i="33" s="1"/>
  <c r="C21" i="33" s="1"/>
  <c r="X20" i="33"/>
  <c r="Y20" i="33" s="1"/>
  <c r="X22" i="31" l="1"/>
  <c r="Y22" i="31" s="1"/>
  <c r="K22" i="31"/>
  <c r="M22" i="31" s="1"/>
  <c r="R22" i="31" s="1"/>
  <c r="C23" i="31" s="1"/>
  <c r="K21" i="33"/>
  <c r="M21" i="33" s="1"/>
  <c r="R21" i="33" s="1"/>
  <c r="C22" i="33" s="1"/>
  <c r="X21" i="33"/>
  <c r="Y21" i="33" s="1"/>
  <c r="K21" i="32"/>
  <c r="M21" i="32" s="1"/>
  <c r="R21" i="32" s="1"/>
  <c r="C22" i="32" s="1"/>
  <c r="X21" i="32"/>
  <c r="Y21" i="32" s="1"/>
  <c r="K22" i="32" l="1"/>
  <c r="M22" i="32" s="1"/>
  <c r="R22" i="32" s="1"/>
  <c r="C23" i="32" s="1"/>
  <c r="X22" i="32"/>
  <c r="Y22" i="32" s="1"/>
  <c r="K22" i="33"/>
  <c r="M22" i="33" s="1"/>
  <c r="R22" i="33" s="1"/>
  <c r="C23" i="33" s="1"/>
  <c r="X22" i="33"/>
  <c r="Y22" i="33" s="1"/>
  <c r="X23" i="31"/>
  <c r="Y23" i="31" s="1"/>
  <c r="K23" i="31"/>
  <c r="M23" i="31" s="1"/>
  <c r="R23" i="31" s="1"/>
  <c r="C24" i="31" s="1"/>
  <c r="X23" i="32" l="1"/>
  <c r="Y23" i="32" s="1"/>
  <c r="K23" i="32"/>
  <c r="M23" i="32" s="1"/>
  <c r="R23" i="32" s="1"/>
  <c r="C24" i="32" s="1"/>
  <c r="K24" i="31"/>
  <c r="M24" i="31" s="1"/>
  <c r="R24" i="31" s="1"/>
  <c r="C25" i="31" s="1"/>
  <c r="X24" i="31"/>
  <c r="Y24" i="31" s="1"/>
  <c r="X23" i="33"/>
  <c r="Y23" i="33" s="1"/>
  <c r="K23" i="33"/>
  <c r="M23" i="33" s="1"/>
  <c r="R23" i="33" s="1"/>
  <c r="C24" i="33" s="1"/>
  <c r="K24" i="33" l="1"/>
  <c r="M24" i="33" s="1"/>
  <c r="R24" i="33" s="1"/>
  <c r="C25" i="33" s="1"/>
  <c r="X24" i="33"/>
  <c r="Y24" i="33" s="1"/>
  <c r="K25" i="31"/>
  <c r="M25" i="31" s="1"/>
  <c r="R25" i="31" s="1"/>
  <c r="C26" i="31" s="1"/>
  <c r="X25" i="31"/>
  <c r="Y25" i="31" s="1"/>
  <c r="K24" i="32"/>
  <c r="M24" i="32" s="1"/>
  <c r="R24" i="32" s="1"/>
  <c r="C25" i="32" s="1"/>
  <c r="X24" i="32"/>
  <c r="Y24" i="32" s="1"/>
  <c r="X25" i="32" l="1"/>
  <c r="Y25" i="32" s="1"/>
  <c r="K25" i="32"/>
  <c r="M25" i="32" s="1"/>
  <c r="R25" i="32" s="1"/>
  <c r="C26" i="32" s="1"/>
  <c r="K26" i="31"/>
  <c r="M26" i="31" s="1"/>
  <c r="R26" i="31" s="1"/>
  <c r="C27" i="31" s="1"/>
  <c r="X26" i="31"/>
  <c r="Y26" i="31" s="1"/>
  <c r="K25" i="33"/>
  <c r="M25" i="33" s="1"/>
  <c r="R25" i="33" s="1"/>
  <c r="C26" i="33" s="1"/>
  <c r="X25" i="33"/>
  <c r="Y25" i="33" s="1"/>
  <c r="K26" i="32" l="1"/>
  <c r="M26" i="32" s="1"/>
  <c r="R26" i="32" s="1"/>
  <c r="C27" i="32" s="1"/>
  <c r="X26" i="32"/>
  <c r="Y26" i="32" s="1"/>
  <c r="K26" i="33"/>
  <c r="M26" i="33" s="1"/>
  <c r="R26" i="33" s="1"/>
  <c r="C27" i="33" s="1"/>
  <c r="X26" i="33"/>
  <c r="Y26" i="33" s="1"/>
  <c r="K27" i="31"/>
  <c r="M27" i="31" s="1"/>
  <c r="R27" i="31" s="1"/>
  <c r="C28" i="31" s="1"/>
  <c r="X27" i="31"/>
  <c r="Y27" i="31" s="1"/>
  <c r="K27" i="32" l="1"/>
  <c r="M27" i="32" s="1"/>
  <c r="R27" i="32" s="1"/>
  <c r="C28" i="32" s="1"/>
  <c r="X27" i="32"/>
  <c r="Y27" i="32" s="1"/>
  <c r="K28" i="31"/>
  <c r="M28" i="31" s="1"/>
  <c r="R28" i="31" s="1"/>
  <c r="C29" i="31" s="1"/>
  <c r="X28" i="31"/>
  <c r="Y28" i="31" s="1"/>
  <c r="K27" i="33"/>
  <c r="M27" i="33" s="1"/>
  <c r="R27" i="33" s="1"/>
  <c r="C28" i="33" s="1"/>
  <c r="X27" i="33"/>
  <c r="Y27" i="33" s="1"/>
  <c r="X28" i="32" l="1"/>
  <c r="Y28" i="32" s="1"/>
  <c r="K28" i="32"/>
  <c r="M28" i="32" s="1"/>
  <c r="R28" i="32" s="1"/>
  <c r="C29" i="32" s="1"/>
  <c r="K28" i="33"/>
  <c r="M28" i="33" s="1"/>
  <c r="R28" i="33" s="1"/>
  <c r="C29" i="33" s="1"/>
  <c r="X28" i="33"/>
  <c r="Y28" i="33" s="1"/>
  <c r="K29" i="31"/>
  <c r="M29" i="31" s="1"/>
  <c r="R29" i="31" s="1"/>
  <c r="C30" i="31" s="1"/>
  <c r="X29" i="31"/>
  <c r="Y29" i="31" s="1"/>
  <c r="K30" i="31" l="1"/>
  <c r="M30" i="31" s="1"/>
  <c r="R30" i="31" s="1"/>
  <c r="C31" i="31" s="1"/>
  <c r="X30" i="31"/>
  <c r="Y30" i="31" s="1"/>
  <c r="X29" i="32"/>
  <c r="Y29" i="32" s="1"/>
  <c r="K29" i="32"/>
  <c r="M29" i="32" s="1"/>
  <c r="R29" i="32" s="1"/>
  <c r="C30" i="32" s="1"/>
  <c r="K29" i="33"/>
  <c r="M29" i="33" s="1"/>
  <c r="R29" i="33" s="1"/>
  <c r="C30" i="33" s="1"/>
  <c r="X29" i="33"/>
  <c r="Y29" i="33" s="1"/>
  <c r="K30" i="33" l="1"/>
  <c r="M30" i="33" s="1"/>
  <c r="R30" i="33" s="1"/>
  <c r="C31" i="33" s="1"/>
  <c r="X30" i="33"/>
  <c r="Y30" i="33" s="1"/>
  <c r="K31" i="31"/>
  <c r="M31" i="31" s="1"/>
  <c r="R31" i="31" s="1"/>
  <c r="C32" i="31" s="1"/>
  <c r="X31" i="31"/>
  <c r="Y31" i="31" s="1"/>
  <c r="X30" i="32"/>
  <c r="Y30" i="32" s="1"/>
  <c r="K30" i="32"/>
  <c r="M30" i="32" s="1"/>
  <c r="R30" i="32" s="1"/>
  <c r="C31" i="32" s="1"/>
  <c r="K31" i="33" l="1"/>
  <c r="M31" i="33" s="1"/>
  <c r="R31" i="33" s="1"/>
  <c r="C32" i="33" s="1"/>
  <c r="X31" i="33"/>
  <c r="Y31" i="33" s="1"/>
  <c r="K31" i="32"/>
  <c r="M31" i="32" s="1"/>
  <c r="R31" i="32" s="1"/>
  <c r="C32" i="32" s="1"/>
  <c r="X31" i="32"/>
  <c r="Y31" i="32" s="1"/>
  <c r="X32" i="31"/>
  <c r="Y32" i="31" s="1"/>
  <c r="K32" i="31"/>
  <c r="M32" i="31" s="1"/>
  <c r="R32" i="31" s="1"/>
  <c r="C33" i="31" s="1"/>
  <c r="K33" i="31" l="1"/>
  <c r="M33" i="31" s="1"/>
  <c r="R33" i="31" s="1"/>
  <c r="C34" i="31" s="1"/>
  <c r="X33" i="31"/>
  <c r="Y33" i="31" s="1"/>
  <c r="K32" i="33"/>
  <c r="M32" i="33" s="1"/>
  <c r="R32" i="33" s="1"/>
  <c r="C33" i="33" s="1"/>
  <c r="X32" i="33"/>
  <c r="Y32" i="33" s="1"/>
  <c r="K32" i="32"/>
  <c r="M32" i="32" s="1"/>
  <c r="R32" i="32" s="1"/>
  <c r="C33" i="32" s="1"/>
  <c r="X32" i="32"/>
  <c r="Y32" i="32" s="1"/>
  <c r="K34" i="31" l="1"/>
  <c r="M34" i="31" s="1"/>
  <c r="R34" i="31" s="1"/>
  <c r="C35" i="31" s="1"/>
  <c r="X34" i="31"/>
  <c r="Y34" i="31" s="1"/>
  <c r="K33" i="32"/>
  <c r="M33" i="32" s="1"/>
  <c r="R33" i="32" s="1"/>
  <c r="C34" i="32" s="1"/>
  <c r="X33" i="32"/>
  <c r="Y33" i="32" s="1"/>
  <c r="X33" i="33"/>
  <c r="Y33" i="33" s="1"/>
  <c r="K33" i="33"/>
  <c r="M33" i="33" s="1"/>
  <c r="R33" i="33" s="1"/>
  <c r="C34" i="33" s="1"/>
  <c r="X35" i="31" l="1"/>
  <c r="Y35" i="31" s="1"/>
  <c r="K35" i="31"/>
  <c r="M35" i="31" s="1"/>
  <c r="R35" i="31" s="1"/>
  <c r="C36" i="31" s="1"/>
  <c r="K34" i="32"/>
  <c r="M34" i="32" s="1"/>
  <c r="R34" i="32" s="1"/>
  <c r="C35" i="32" s="1"/>
  <c r="X34" i="32"/>
  <c r="Y34" i="32" s="1"/>
  <c r="K34" i="33"/>
  <c r="M34" i="33" s="1"/>
  <c r="R34" i="33" s="1"/>
  <c r="C35" i="33" s="1"/>
  <c r="X34" i="33"/>
  <c r="Y34" i="33" s="1"/>
  <c r="K35" i="33" l="1"/>
  <c r="M35" i="33" s="1"/>
  <c r="R35" i="33" s="1"/>
  <c r="C36" i="33" s="1"/>
  <c r="X35" i="33"/>
  <c r="Y35" i="33" s="1"/>
  <c r="X35" i="32"/>
  <c r="Y35" i="32" s="1"/>
  <c r="K35" i="32"/>
  <c r="M35" i="32" s="1"/>
  <c r="R35" i="32" s="1"/>
  <c r="C36" i="32" s="1"/>
  <c r="X36" i="31"/>
  <c r="Y36" i="31" s="1"/>
  <c r="K36" i="31"/>
  <c r="M36" i="31" s="1"/>
  <c r="R36" i="31" s="1"/>
  <c r="K36" i="33" l="1"/>
  <c r="M36" i="33" s="1"/>
  <c r="R36" i="33" s="1"/>
  <c r="X36" i="33"/>
  <c r="Y36" i="33" s="1"/>
  <c r="C37" i="31"/>
  <c r="K37" i="31" s="1"/>
  <c r="M37" i="31" s="1"/>
  <c r="R37" i="31" s="1"/>
  <c r="C38" i="31" s="1"/>
  <c r="X36" i="32"/>
  <c r="Y36" i="32" s="1"/>
  <c r="K36" i="32"/>
  <c r="M36" i="32" s="1"/>
  <c r="R36" i="32" s="1"/>
  <c r="K38" i="31" l="1"/>
  <c r="M38" i="31" s="1"/>
  <c r="R38" i="31" s="1"/>
  <c r="C37" i="33"/>
  <c r="K37" i="33" s="1"/>
  <c r="M37" i="33" s="1"/>
  <c r="R37" i="33" s="1"/>
  <c r="C38" i="33" s="1"/>
  <c r="C37" i="32"/>
  <c r="K37" i="32" s="1"/>
  <c r="M37" i="32" s="1"/>
  <c r="R37" i="32" s="1"/>
  <c r="C38" i="32" s="1"/>
  <c r="X37" i="31"/>
  <c r="Y37" i="31" s="1"/>
  <c r="K38" i="33" l="1"/>
  <c r="M38" i="33" s="1"/>
  <c r="R38" i="33" s="1"/>
  <c r="K38" i="32"/>
  <c r="M38" i="32" s="1"/>
  <c r="R38" i="32" s="1"/>
  <c r="X38" i="31"/>
  <c r="Y38" i="31" s="1"/>
  <c r="C39" i="31"/>
  <c r="X37" i="33"/>
  <c r="Y37" i="33" s="1"/>
  <c r="X37" i="32"/>
  <c r="Y37" i="32" s="1"/>
  <c r="X38" i="32" l="1"/>
  <c r="Y38" i="32" s="1"/>
  <c r="X38" i="33"/>
  <c r="Y38" i="33" s="1"/>
  <c r="C39" i="33"/>
  <c r="X39" i="31"/>
  <c r="Y39" i="31" s="1"/>
  <c r="K39" i="31"/>
  <c r="M39" i="31" s="1"/>
  <c r="R39" i="31" s="1"/>
  <c r="C39" i="32"/>
  <c r="K39" i="32" l="1"/>
  <c r="M39" i="32" s="1"/>
  <c r="R39" i="32" s="1"/>
  <c r="X39" i="32"/>
  <c r="Y39" i="32" s="1"/>
  <c r="C40" i="31"/>
  <c r="X39" i="33"/>
  <c r="Y39" i="33" s="1"/>
  <c r="K39" i="33"/>
  <c r="M39" i="33" s="1"/>
  <c r="R39" i="33" s="1"/>
  <c r="X40" i="31" l="1"/>
  <c r="Y40" i="31" s="1"/>
  <c r="K40" i="31"/>
  <c r="M40" i="31" s="1"/>
  <c r="R40" i="31" s="1"/>
  <c r="C40" i="32"/>
  <c r="C40" i="33"/>
  <c r="X40" i="33" l="1"/>
  <c r="Y40" i="33" s="1"/>
  <c r="K40" i="33"/>
  <c r="M40" i="33" s="1"/>
  <c r="R40" i="33" s="1"/>
  <c r="K40" i="32"/>
  <c r="M40" i="32" s="1"/>
  <c r="R40" i="32" s="1"/>
  <c r="X40" i="32"/>
  <c r="Y40" i="32" s="1"/>
  <c r="C41" i="31"/>
  <c r="C41" i="33" l="1"/>
  <c r="X41" i="31"/>
  <c r="Y41" i="31" s="1"/>
  <c r="K41" i="31"/>
  <c r="M41" i="31" s="1"/>
  <c r="R41" i="31" s="1"/>
  <c r="C41" i="32"/>
  <c r="C42" i="31" l="1"/>
  <c r="K41" i="32"/>
  <c r="M41" i="32" s="1"/>
  <c r="R41" i="32" s="1"/>
  <c r="X41" i="32"/>
  <c r="Y41" i="32" s="1"/>
  <c r="X41" i="33"/>
  <c r="Y41" i="33" s="1"/>
  <c r="K41" i="33"/>
  <c r="M41" i="33" s="1"/>
  <c r="R41" i="33" s="1"/>
  <c r="C42" i="32" l="1"/>
  <c r="X42" i="31"/>
  <c r="Y42" i="31" s="1"/>
  <c r="K42" i="31"/>
  <c r="M42" i="31" s="1"/>
  <c r="R42" i="31" s="1"/>
  <c r="C42" i="33"/>
  <c r="K42" i="32" l="1"/>
  <c r="M42" i="32" s="1"/>
  <c r="R42" i="32" s="1"/>
  <c r="X42" i="32"/>
  <c r="Y42" i="32" s="1"/>
  <c r="C43" i="31"/>
  <c r="X42" i="33"/>
  <c r="Y42" i="33" s="1"/>
  <c r="K42" i="33"/>
  <c r="M42" i="33" s="1"/>
  <c r="R42" i="33" s="1"/>
  <c r="C43" i="33" l="1"/>
  <c r="C43" i="32"/>
  <c r="X43" i="31"/>
  <c r="Y43" i="31" s="1"/>
  <c r="K43" i="31"/>
  <c r="M43" i="31" s="1"/>
  <c r="R43" i="31" s="1"/>
  <c r="C44" i="31" s="1"/>
  <c r="X43" i="33" l="1"/>
  <c r="Y43" i="33" s="1"/>
  <c r="K43" i="33"/>
  <c r="M43" i="33" s="1"/>
  <c r="R43" i="33" s="1"/>
  <c r="C44" i="33" s="1"/>
  <c r="K43" i="32"/>
  <c r="M43" i="32" s="1"/>
  <c r="R43" i="32" s="1"/>
  <c r="C44" i="32" s="1"/>
  <c r="X43" i="32"/>
  <c r="Y43" i="32" s="1"/>
  <c r="X44" i="31"/>
  <c r="Y44" i="31" s="1"/>
  <c r="K44" i="31"/>
  <c r="M44" i="31" s="1"/>
  <c r="R44" i="31" s="1"/>
  <c r="C45" i="31" s="1"/>
  <c r="X44" i="33" l="1"/>
  <c r="Y44" i="33" s="1"/>
  <c r="K44" i="33"/>
  <c r="M44" i="33" s="1"/>
  <c r="R44" i="33" s="1"/>
  <c r="C45" i="33" s="1"/>
  <c r="X45" i="31"/>
  <c r="Y45" i="31" s="1"/>
  <c r="K45" i="31"/>
  <c r="M45" i="31" s="1"/>
  <c r="R45" i="31" s="1"/>
  <c r="C46" i="31" s="1"/>
  <c r="K44" i="32"/>
  <c r="M44" i="32" s="1"/>
  <c r="R44" i="32" s="1"/>
  <c r="C45" i="32" s="1"/>
  <c r="X44" i="32"/>
  <c r="Y44" i="32" s="1"/>
  <c r="X45" i="33" l="1"/>
  <c r="Y45" i="33" s="1"/>
  <c r="K45" i="33"/>
  <c r="M45" i="33" s="1"/>
  <c r="R45" i="33" s="1"/>
  <c r="C46" i="33" s="1"/>
  <c r="K45" i="32"/>
  <c r="M45" i="32" s="1"/>
  <c r="R45" i="32" s="1"/>
  <c r="C46" i="32" s="1"/>
  <c r="X45" i="32"/>
  <c r="Y45" i="32" s="1"/>
  <c r="X46" i="31"/>
  <c r="Y46" i="31" s="1"/>
  <c r="K46" i="31"/>
  <c r="M46" i="31" s="1"/>
  <c r="R46" i="31" s="1"/>
  <c r="C47" i="31" s="1"/>
  <c r="X47" i="31" l="1"/>
  <c r="Y47" i="31" s="1"/>
  <c r="K47" i="31"/>
  <c r="M47" i="31" s="1"/>
  <c r="R47" i="31" s="1"/>
  <c r="C48" i="31" s="1"/>
  <c r="X46" i="33"/>
  <c r="Y46" i="33" s="1"/>
  <c r="K46" i="33"/>
  <c r="M46" i="33" s="1"/>
  <c r="R46" i="33" s="1"/>
  <c r="C47" i="33" s="1"/>
  <c r="K46" i="32"/>
  <c r="M46" i="32" s="1"/>
  <c r="R46" i="32" s="1"/>
  <c r="C47" i="32" s="1"/>
  <c r="X46" i="32"/>
  <c r="Y46" i="32" s="1"/>
  <c r="X48" i="31" l="1"/>
  <c r="Y48" i="31" s="1"/>
  <c r="K48" i="31"/>
  <c r="M48" i="31" s="1"/>
  <c r="R48" i="31" s="1"/>
  <c r="C49" i="31" s="1"/>
  <c r="X47" i="32"/>
  <c r="Y47" i="32" s="1"/>
  <c r="K47" i="32"/>
  <c r="M47" i="32" s="1"/>
  <c r="R47" i="32" s="1"/>
  <c r="C48" i="32" s="1"/>
  <c r="X47" i="33"/>
  <c r="Y47" i="33" s="1"/>
  <c r="K47" i="33"/>
  <c r="M47" i="33" s="1"/>
  <c r="R47" i="33" s="1"/>
  <c r="C48" i="33" s="1"/>
  <c r="X48" i="33" l="1"/>
  <c r="Y48" i="33" s="1"/>
  <c r="K48" i="33"/>
  <c r="M48" i="33" s="1"/>
  <c r="R48" i="33" s="1"/>
  <c r="C49" i="33" s="1"/>
  <c r="X49" i="31"/>
  <c r="Y49" i="31" s="1"/>
  <c r="K49" i="31"/>
  <c r="M49" i="31" s="1"/>
  <c r="R49" i="31" s="1"/>
  <c r="C50" i="31" s="1"/>
  <c r="K48" i="32"/>
  <c r="M48" i="32" s="1"/>
  <c r="R48" i="32" s="1"/>
  <c r="C49" i="32" s="1"/>
  <c r="X48" i="32"/>
  <c r="Y48" i="32" s="1"/>
  <c r="X49" i="33" l="1"/>
  <c r="Y49" i="33" s="1"/>
  <c r="K49" i="33"/>
  <c r="M49" i="33" s="1"/>
  <c r="R49" i="33" s="1"/>
  <c r="C50" i="33" s="1"/>
  <c r="K49" i="32"/>
  <c r="M49" i="32" s="1"/>
  <c r="R49" i="32" s="1"/>
  <c r="C50" i="32" s="1"/>
  <c r="X49" i="32"/>
  <c r="Y49" i="32" s="1"/>
  <c r="X50" i="31"/>
  <c r="Y50" i="31" s="1"/>
  <c r="K50" i="31"/>
  <c r="M50" i="31" s="1"/>
  <c r="R50" i="31" s="1"/>
  <c r="C51" i="31" s="1"/>
  <c r="X50" i="33" l="1"/>
  <c r="Y50" i="33" s="1"/>
  <c r="K50" i="33"/>
  <c r="M50" i="33" s="1"/>
  <c r="R50" i="33" s="1"/>
  <c r="C51" i="33" s="1"/>
  <c r="X51" i="31"/>
  <c r="Y51" i="31" s="1"/>
  <c r="K51" i="31"/>
  <c r="M51" i="31" s="1"/>
  <c r="R51" i="31" s="1"/>
  <c r="C52" i="31" s="1"/>
  <c r="K50" i="32"/>
  <c r="M50" i="32" s="1"/>
  <c r="R50" i="32" s="1"/>
  <c r="C51" i="32" s="1"/>
  <c r="X50" i="32"/>
  <c r="Y50" i="32" s="1"/>
  <c r="X51" i="33" l="1"/>
  <c r="Y51" i="33" s="1"/>
  <c r="K51" i="33"/>
  <c r="M51" i="33" s="1"/>
  <c r="R51" i="33" s="1"/>
  <c r="C52" i="33" s="1"/>
  <c r="K51" i="32"/>
  <c r="M51" i="32" s="1"/>
  <c r="R51" i="32" s="1"/>
  <c r="C52" i="32" s="1"/>
  <c r="X51" i="32"/>
  <c r="Y51" i="32" s="1"/>
  <c r="X52" i="31"/>
  <c r="Y52" i="31" s="1"/>
  <c r="K52" i="31"/>
  <c r="M52" i="31" s="1"/>
  <c r="R52" i="31" s="1"/>
  <c r="C53" i="31" s="1"/>
  <c r="X52" i="33" l="1"/>
  <c r="Y52" i="33" s="1"/>
  <c r="K52" i="33"/>
  <c r="M52" i="33" s="1"/>
  <c r="R52" i="33" s="1"/>
  <c r="C53" i="33" s="1"/>
  <c r="X53" i="31"/>
  <c r="Y53" i="31" s="1"/>
  <c r="K53" i="31"/>
  <c r="M53" i="31" s="1"/>
  <c r="R53" i="31" s="1"/>
  <c r="C54" i="31" s="1"/>
  <c r="K52" i="32"/>
  <c r="M52" i="32" s="1"/>
  <c r="R52" i="32" s="1"/>
  <c r="C53" i="32" s="1"/>
  <c r="X52" i="32"/>
  <c r="Y52" i="32" s="1"/>
  <c r="X53" i="33" l="1"/>
  <c r="Y53" i="33" s="1"/>
  <c r="K53" i="33"/>
  <c r="M53" i="33" s="1"/>
  <c r="R53" i="33" s="1"/>
  <c r="C54" i="33" s="1"/>
  <c r="K53" i="32"/>
  <c r="M53" i="32" s="1"/>
  <c r="R53" i="32" s="1"/>
  <c r="C54" i="32" s="1"/>
  <c r="X53" i="32"/>
  <c r="Y53" i="32" s="1"/>
  <c r="X54" i="31"/>
  <c r="Y54" i="31" s="1"/>
  <c r="K54" i="31"/>
  <c r="M54" i="31" s="1"/>
  <c r="R54" i="31" s="1"/>
  <c r="C55" i="31" s="1"/>
  <c r="K55" i="31" l="1"/>
  <c r="M55" i="31" s="1"/>
  <c r="R55" i="31" s="1"/>
  <c r="C56" i="31" s="1"/>
  <c r="X55" i="31"/>
  <c r="Y55" i="31" s="1"/>
  <c r="X54" i="32"/>
  <c r="Y54" i="32" s="1"/>
  <c r="K54" i="32"/>
  <c r="M54" i="32" s="1"/>
  <c r="R54" i="32" s="1"/>
  <c r="C55" i="32" s="1"/>
  <c r="X54" i="33"/>
  <c r="Y54" i="33" s="1"/>
  <c r="K54" i="33"/>
  <c r="M54" i="33" s="1"/>
  <c r="R54" i="33" s="1"/>
  <c r="C55" i="33" s="1"/>
  <c r="K56" i="31" l="1"/>
  <c r="M56" i="31" s="1"/>
  <c r="R56" i="31" s="1"/>
  <c r="C57" i="31" s="1"/>
  <c r="X56" i="31"/>
  <c r="Y56" i="31" s="1"/>
  <c r="X55" i="33"/>
  <c r="Y55" i="33" s="1"/>
  <c r="K55" i="33"/>
  <c r="M55" i="33" s="1"/>
  <c r="R55" i="33" s="1"/>
  <c r="C56" i="33" s="1"/>
  <c r="K55" i="32"/>
  <c r="M55" i="32" s="1"/>
  <c r="R55" i="32" s="1"/>
  <c r="C56" i="32" s="1"/>
  <c r="X55" i="32"/>
  <c r="Y55" i="32" s="1"/>
  <c r="K57" i="31" l="1"/>
  <c r="M57" i="31" s="1"/>
  <c r="R57" i="31" s="1"/>
  <c r="C58" i="31" s="1"/>
  <c r="X57" i="31"/>
  <c r="Y57" i="31" s="1"/>
  <c r="K56" i="32"/>
  <c r="M56" i="32" s="1"/>
  <c r="R56" i="32" s="1"/>
  <c r="C57" i="32" s="1"/>
  <c r="X56" i="32"/>
  <c r="Y56" i="32" s="1"/>
  <c r="X56" i="33"/>
  <c r="Y56" i="33" s="1"/>
  <c r="K56" i="33"/>
  <c r="M56" i="33" s="1"/>
  <c r="R56" i="33" s="1"/>
  <c r="C57" i="33" s="1"/>
  <c r="K58" i="31" l="1"/>
  <c r="M58" i="31" s="1"/>
  <c r="R58" i="31" s="1"/>
  <c r="C59" i="31" s="1"/>
  <c r="X58" i="31"/>
  <c r="Y58" i="31" s="1"/>
  <c r="X57" i="33"/>
  <c r="Y57" i="33" s="1"/>
  <c r="K57" i="33"/>
  <c r="M57" i="33" s="1"/>
  <c r="R57" i="33" s="1"/>
  <c r="C58" i="33" s="1"/>
  <c r="K57" i="32"/>
  <c r="M57" i="32" s="1"/>
  <c r="R57" i="32" s="1"/>
  <c r="C58" i="32" s="1"/>
  <c r="X57" i="32"/>
  <c r="Y57" i="32" s="1"/>
  <c r="K58" i="32" l="1"/>
  <c r="M58" i="32" s="1"/>
  <c r="R58" i="32" s="1"/>
  <c r="C59" i="32" s="1"/>
  <c r="X58" i="32"/>
  <c r="Y58" i="32" s="1"/>
  <c r="K59" i="31"/>
  <c r="M59" i="31" s="1"/>
  <c r="R59" i="31" s="1"/>
  <c r="C60" i="31" s="1"/>
  <c r="X59" i="31"/>
  <c r="Y59" i="31" s="1"/>
  <c r="X58" i="33"/>
  <c r="Y58" i="33" s="1"/>
  <c r="K58" i="33"/>
  <c r="M58" i="33" s="1"/>
  <c r="R58" i="33" s="1"/>
  <c r="C59" i="33" s="1"/>
  <c r="X59" i="33" l="1"/>
  <c r="Y59" i="33" s="1"/>
  <c r="K59" i="33"/>
  <c r="M59" i="33" s="1"/>
  <c r="R59" i="33" s="1"/>
  <c r="C60" i="33" s="1"/>
  <c r="X60" i="31"/>
  <c r="Y60" i="31" s="1"/>
  <c r="K60" i="31"/>
  <c r="M60" i="31" s="1"/>
  <c r="R60" i="31" s="1"/>
  <c r="C61" i="31" s="1"/>
  <c r="K59" i="32"/>
  <c r="M59" i="32" s="1"/>
  <c r="R59" i="32" s="1"/>
  <c r="C60" i="32" s="1"/>
  <c r="X59" i="32"/>
  <c r="Y59" i="32" s="1"/>
  <c r="X60" i="33" l="1"/>
  <c r="Y60" i="33" s="1"/>
  <c r="K60" i="33"/>
  <c r="M60" i="33" s="1"/>
  <c r="R60" i="33" s="1"/>
  <c r="C61" i="33" s="1"/>
  <c r="K60" i="32"/>
  <c r="M60" i="32" s="1"/>
  <c r="R60" i="32" s="1"/>
  <c r="C61" i="32" s="1"/>
  <c r="X60" i="32"/>
  <c r="Y60" i="32" s="1"/>
  <c r="X61" i="31"/>
  <c r="Y61" i="31" s="1"/>
  <c r="K61" i="31"/>
  <c r="M61" i="31" s="1"/>
  <c r="R61" i="31" s="1"/>
  <c r="C62" i="31" s="1"/>
  <c r="X62" i="31" l="1"/>
  <c r="Y62" i="31" s="1"/>
  <c r="K62" i="31"/>
  <c r="M62" i="31" s="1"/>
  <c r="R62" i="31" s="1"/>
  <c r="C63" i="31" s="1"/>
  <c r="X61" i="33"/>
  <c r="Y61" i="33" s="1"/>
  <c r="K61" i="33"/>
  <c r="M61" i="33" s="1"/>
  <c r="R61" i="33" s="1"/>
  <c r="C62" i="33" s="1"/>
  <c r="K61" i="32"/>
  <c r="M61" i="32" s="1"/>
  <c r="R61" i="32" s="1"/>
  <c r="C62" i="32" s="1"/>
  <c r="X61" i="32"/>
  <c r="Y61" i="32" s="1"/>
  <c r="X63" i="31" l="1"/>
  <c r="Y63" i="31" s="1"/>
  <c r="K63" i="31"/>
  <c r="M63" i="31" s="1"/>
  <c r="R63" i="31" s="1"/>
  <c r="C64" i="31" s="1"/>
  <c r="K62" i="32"/>
  <c r="M62" i="32" s="1"/>
  <c r="R62" i="32" s="1"/>
  <c r="C63" i="32" s="1"/>
  <c r="X62" i="32"/>
  <c r="Y62" i="32" s="1"/>
  <c r="X62" i="33"/>
  <c r="Y62" i="33" s="1"/>
  <c r="K62" i="33"/>
  <c r="M62" i="33" s="1"/>
  <c r="R62" i="33" s="1"/>
  <c r="C63" i="33" s="1"/>
  <c r="X64" i="31" l="1"/>
  <c r="Y64" i="31" s="1"/>
  <c r="K64" i="31"/>
  <c r="M64" i="31" s="1"/>
  <c r="R64" i="31" s="1"/>
  <c r="C65" i="31" s="1"/>
  <c r="X63" i="33"/>
  <c r="Y63" i="33" s="1"/>
  <c r="K63" i="33"/>
  <c r="M63" i="33" s="1"/>
  <c r="R63" i="33" s="1"/>
  <c r="C64" i="33" s="1"/>
  <c r="K63" i="32"/>
  <c r="M63" i="32" s="1"/>
  <c r="R63" i="32" s="1"/>
  <c r="C64" i="32" s="1"/>
  <c r="X63" i="32"/>
  <c r="Y63" i="32" s="1"/>
  <c r="K64" i="32" l="1"/>
  <c r="M64" i="32" s="1"/>
  <c r="R64" i="32" s="1"/>
  <c r="C65" i="32" s="1"/>
  <c r="X64" i="32"/>
  <c r="Y64" i="32" s="1"/>
  <c r="X65" i="31"/>
  <c r="Y65" i="31" s="1"/>
  <c r="K65" i="31"/>
  <c r="M65" i="31" s="1"/>
  <c r="R65" i="31" s="1"/>
  <c r="C66" i="31" s="1"/>
  <c r="X64" i="33"/>
  <c r="Y64" i="33" s="1"/>
  <c r="K64" i="33"/>
  <c r="M64" i="33" s="1"/>
  <c r="R64" i="33" s="1"/>
  <c r="C65" i="33" s="1"/>
  <c r="X65" i="33" l="1"/>
  <c r="Y65" i="33" s="1"/>
  <c r="K65" i="33"/>
  <c r="M65" i="33" s="1"/>
  <c r="R65" i="33" s="1"/>
  <c r="C66" i="33" s="1"/>
  <c r="K65" i="32"/>
  <c r="M65" i="32" s="1"/>
  <c r="R65" i="32" s="1"/>
  <c r="C66" i="32" s="1"/>
  <c r="X65" i="32"/>
  <c r="Y65" i="32" s="1"/>
  <c r="X66" i="31"/>
  <c r="Y66" i="31" s="1"/>
  <c r="K66" i="31"/>
  <c r="M66" i="31" s="1"/>
  <c r="R66" i="31" s="1"/>
  <c r="C67" i="31" s="1"/>
  <c r="X66" i="33" l="1"/>
  <c r="Y66" i="33" s="1"/>
  <c r="K66" i="33"/>
  <c r="M66" i="33" s="1"/>
  <c r="R66" i="33" s="1"/>
  <c r="C67" i="33" s="1"/>
  <c r="K66" i="32"/>
  <c r="M66" i="32" s="1"/>
  <c r="R66" i="32" s="1"/>
  <c r="C67" i="32" s="1"/>
  <c r="X66" i="32"/>
  <c r="Y66" i="32" s="1"/>
  <c r="X67" i="31"/>
  <c r="Y67" i="31" s="1"/>
  <c r="K67" i="31"/>
  <c r="M67" i="31" s="1"/>
  <c r="R67" i="31" s="1"/>
  <c r="C68" i="31" s="1"/>
  <c r="X68" i="31" l="1"/>
  <c r="Y68" i="31" s="1"/>
  <c r="K68" i="31"/>
  <c r="M68" i="31" s="1"/>
  <c r="R68" i="31" s="1"/>
  <c r="C69" i="31" s="1"/>
  <c r="K67" i="32"/>
  <c r="M67" i="32" s="1"/>
  <c r="R67" i="32" s="1"/>
  <c r="C68" i="32" s="1"/>
  <c r="X67" i="32"/>
  <c r="Y67" i="32" s="1"/>
  <c r="X67" i="33"/>
  <c r="Y67" i="33" s="1"/>
  <c r="K67" i="33"/>
  <c r="M67" i="33" s="1"/>
  <c r="R67" i="33" s="1"/>
  <c r="C68" i="33" s="1"/>
  <c r="X68" i="33" l="1"/>
  <c r="Y68" i="33" s="1"/>
  <c r="K68" i="33"/>
  <c r="M68" i="33" s="1"/>
  <c r="R68" i="33" s="1"/>
  <c r="C69" i="33" s="1"/>
  <c r="X69" i="31"/>
  <c r="Y69" i="31" s="1"/>
  <c r="K69" i="31"/>
  <c r="M69" i="31" s="1"/>
  <c r="R69" i="31" s="1"/>
  <c r="C70" i="31" s="1"/>
  <c r="K68" i="32"/>
  <c r="M68" i="32" s="1"/>
  <c r="R68" i="32" s="1"/>
  <c r="C69" i="32" s="1"/>
  <c r="X68" i="32"/>
  <c r="Y68" i="32" s="1"/>
  <c r="X69" i="33" l="1"/>
  <c r="Y69" i="33" s="1"/>
  <c r="K69" i="33"/>
  <c r="M69" i="33" s="1"/>
  <c r="R69" i="33" s="1"/>
  <c r="C70" i="33" s="1"/>
  <c r="X69" i="32"/>
  <c r="Y69" i="32" s="1"/>
  <c r="K69" i="32"/>
  <c r="M69" i="32" s="1"/>
  <c r="R69" i="32" s="1"/>
  <c r="C70" i="32" s="1"/>
  <c r="X70" i="31"/>
  <c r="Y70" i="31" s="1"/>
  <c r="K70" i="31"/>
  <c r="M70" i="31" s="1"/>
  <c r="R70" i="31" s="1"/>
  <c r="C71" i="31" s="1"/>
  <c r="X70" i="33" l="1"/>
  <c r="Y70" i="33" s="1"/>
  <c r="K70" i="33"/>
  <c r="M70" i="33" s="1"/>
  <c r="R70" i="33" s="1"/>
  <c r="C71" i="33" s="1"/>
  <c r="X71" i="31"/>
  <c r="Y71" i="31" s="1"/>
  <c r="K71" i="31"/>
  <c r="M71" i="31" s="1"/>
  <c r="R71" i="31" s="1"/>
  <c r="C72" i="31" s="1"/>
  <c r="K70" i="32"/>
  <c r="M70" i="32" s="1"/>
  <c r="R70" i="32" s="1"/>
  <c r="C71" i="32" s="1"/>
  <c r="X70" i="32"/>
  <c r="Y70" i="32" s="1"/>
  <c r="X71" i="33" l="1"/>
  <c r="Y71" i="33" s="1"/>
  <c r="K71" i="33"/>
  <c r="M71" i="33" s="1"/>
  <c r="R71" i="33" s="1"/>
  <c r="C72" i="33" s="1"/>
  <c r="K71" i="32"/>
  <c r="M71" i="32" s="1"/>
  <c r="R71" i="32" s="1"/>
  <c r="C72" i="32" s="1"/>
  <c r="X71" i="32"/>
  <c r="Y71" i="32" s="1"/>
  <c r="X72" i="31"/>
  <c r="Y72" i="31" s="1"/>
  <c r="K72" i="31"/>
  <c r="M72" i="31" s="1"/>
  <c r="R72" i="31" s="1"/>
  <c r="C73" i="31" s="1"/>
  <c r="X73" i="31" l="1"/>
  <c r="Y73" i="31" s="1"/>
  <c r="K73" i="31"/>
  <c r="M73" i="31" s="1"/>
  <c r="R73" i="31" s="1"/>
  <c r="C74" i="31" s="1"/>
  <c r="X72" i="33"/>
  <c r="Y72" i="33" s="1"/>
  <c r="K72" i="33"/>
  <c r="M72" i="33" s="1"/>
  <c r="R72" i="33" s="1"/>
  <c r="C73" i="33" s="1"/>
  <c r="K72" i="32"/>
  <c r="M72" i="32" s="1"/>
  <c r="R72" i="32" s="1"/>
  <c r="C73" i="32" s="1"/>
  <c r="X72" i="32"/>
  <c r="Y72" i="32" s="1"/>
  <c r="X74" i="31" l="1"/>
  <c r="Y74" i="31" s="1"/>
  <c r="K74" i="31"/>
  <c r="M74" i="31" s="1"/>
  <c r="R74" i="31" s="1"/>
  <c r="C75" i="31" s="1"/>
  <c r="K73" i="32"/>
  <c r="M73" i="32" s="1"/>
  <c r="R73" i="32" s="1"/>
  <c r="C74" i="32" s="1"/>
  <c r="X73" i="32"/>
  <c r="Y73" i="32" s="1"/>
  <c r="X73" i="33"/>
  <c r="Y73" i="33" s="1"/>
  <c r="K73" i="33"/>
  <c r="M73" i="33" s="1"/>
  <c r="R73" i="33" s="1"/>
  <c r="C74" i="33" s="1"/>
  <c r="X74" i="33" l="1"/>
  <c r="Y74" i="33" s="1"/>
  <c r="K74" i="33"/>
  <c r="M74" i="33" s="1"/>
  <c r="R74" i="33" s="1"/>
  <c r="C75" i="33" s="1"/>
  <c r="X75" i="31"/>
  <c r="Y75" i="31" s="1"/>
  <c r="K75" i="31"/>
  <c r="M75" i="31" s="1"/>
  <c r="R75" i="31" s="1"/>
  <c r="K74" i="32"/>
  <c r="M74" i="32" s="1"/>
  <c r="R74" i="32" s="1"/>
  <c r="C75" i="32" s="1"/>
  <c r="X74" i="32"/>
  <c r="Y74" i="32" s="1"/>
  <c r="X75" i="33" l="1"/>
  <c r="Y75" i="33" s="1"/>
  <c r="K75" i="33"/>
  <c r="M75" i="33" s="1"/>
  <c r="R75" i="33" s="1"/>
  <c r="K75" i="32"/>
  <c r="M75" i="32" s="1"/>
  <c r="R75" i="32" s="1"/>
  <c r="X75" i="32"/>
  <c r="Y75" i="32" s="1"/>
  <c r="C76" i="31"/>
  <c r="K76" i="31" s="1"/>
  <c r="M76" i="31" s="1"/>
  <c r="R76" i="31" s="1"/>
  <c r="C77" i="31" s="1"/>
  <c r="K77" i="31" l="1"/>
  <c r="M77" i="31" s="1"/>
  <c r="R77" i="31" s="1"/>
  <c r="X76" i="31"/>
  <c r="Y76" i="31" s="1"/>
  <c r="C76" i="33"/>
  <c r="K76" i="33" s="1"/>
  <c r="M76" i="33" s="1"/>
  <c r="R76" i="33" s="1"/>
  <c r="C77" i="33" s="1"/>
  <c r="C76" i="32"/>
  <c r="K76" i="32" s="1"/>
  <c r="M76" i="32" s="1"/>
  <c r="R76" i="32" s="1"/>
  <c r="C77" i="32" s="1"/>
  <c r="K77" i="33" l="1"/>
  <c r="M77" i="33" s="1"/>
  <c r="R77" i="33" s="1"/>
  <c r="C78" i="33" s="1"/>
  <c r="C78" i="31"/>
  <c r="X77" i="31"/>
  <c r="Y77" i="31" s="1"/>
  <c r="K77" i="32"/>
  <c r="M77" i="32" s="1"/>
  <c r="R77" i="32" s="1"/>
  <c r="C78" i="32" s="1"/>
  <c r="X76" i="32"/>
  <c r="Y76" i="32" s="1"/>
  <c r="X76" i="33"/>
  <c r="Y76" i="33" s="1"/>
  <c r="X78" i="31" l="1"/>
  <c r="Y78" i="31" s="1"/>
  <c r="K78" i="31"/>
  <c r="M78" i="31" s="1"/>
  <c r="R78" i="31" s="1"/>
  <c r="X78" i="33"/>
  <c r="Y78" i="33" s="1"/>
  <c r="K78" i="33"/>
  <c r="M78" i="33" s="1"/>
  <c r="R78" i="33" s="1"/>
  <c r="X77" i="33"/>
  <c r="Y77" i="33" s="1"/>
  <c r="K78" i="32"/>
  <c r="M78" i="32" s="1"/>
  <c r="R78" i="32" s="1"/>
  <c r="X77" i="32"/>
  <c r="Y77" i="32" s="1"/>
  <c r="C79" i="33" l="1"/>
  <c r="C79" i="31"/>
  <c r="X78" i="32"/>
  <c r="Y78" i="32" s="1"/>
  <c r="C79" i="32"/>
  <c r="X79" i="31" l="1"/>
  <c r="Y79" i="31" s="1"/>
  <c r="K79" i="31"/>
  <c r="M79" i="31" s="1"/>
  <c r="R79" i="31" s="1"/>
  <c r="X79" i="33"/>
  <c r="Y79" i="33" s="1"/>
  <c r="K79" i="33"/>
  <c r="M79" i="33" s="1"/>
  <c r="R79" i="33" s="1"/>
  <c r="K79" i="32"/>
  <c r="M79" i="32" s="1"/>
  <c r="R79" i="32" s="1"/>
  <c r="X79" i="32"/>
  <c r="Y79" i="32" s="1"/>
  <c r="C80" i="33" l="1"/>
  <c r="C80" i="31"/>
  <c r="C80" i="32"/>
  <c r="X80" i="31" l="1"/>
  <c r="Y80" i="31" s="1"/>
  <c r="K80" i="31"/>
  <c r="M80" i="31" s="1"/>
  <c r="R80" i="31" s="1"/>
  <c r="X80" i="33"/>
  <c r="Y80" i="33" s="1"/>
  <c r="K80" i="33"/>
  <c r="M80" i="33" s="1"/>
  <c r="R80" i="33" s="1"/>
  <c r="K80" i="32"/>
  <c r="M80" i="32" s="1"/>
  <c r="R80" i="32" s="1"/>
  <c r="X80" i="32"/>
  <c r="Y80" i="32" s="1"/>
  <c r="C81" i="33" l="1"/>
  <c r="C81" i="31"/>
  <c r="C81" i="32"/>
  <c r="X81" i="33" l="1"/>
  <c r="Y81" i="33" s="1"/>
  <c r="K81" i="33"/>
  <c r="M81" i="33" s="1"/>
  <c r="R81" i="33" s="1"/>
  <c r="X81" i="31"/>
  <c r="Y81" i="31" s="1"/>
  <c r="K81" i="31"/>
  <c r="M81" i="31" s="1"/>
  <c r="R81" i="31" s="1"/>
  <c r="K81" i="32"/>
  <c r="M81" i="32" s="1"/>
  <c r="R81" i="32" s="1"/>
  <c r="X81" i="32"/>
  <c r="Y81" i="32" s="1"/>
  <c r="C82" i="33" l="1"/>
  <c r="C82" i="31"/>
  <c r="C82" i="32"/>
  <c r="X82" i="31" l="1"/>
  <c r="Y82" i="31" s="1"/>
  <c r="K82" i="31"/>
  <c r="M82" i="31" s="1"/>
  <c r="R82" i="31" s="1"/>
  <c r="C83" i="31" s="1"/>
  <c r="X82" i="33"/>
  <c r="Y82" i="33" s="1"/>
  <c r="K82" i="33"/>
  <c r="M82" i="33" s="1"/>
  <c r="R82" i="33" s="1"/>
  <c r="C83" i="33" s="1"/>
  <c r="K82" i="32"/>
  <c r="M82" i="32" s="1"/>
  <c r="R82" i="32" s="1"/>
  <c r="C83" i="32" s="1"/>
  <c r="X82" i="32"/>
  <c r="Y82" i="32" s="1"/>
  <c r="X83" i="31" l="1"/>
  <c r="Y83" i="31" s="1"/>
  <c r="K83" i="31"/>
  <c r="M83" i="31" s="1"/>
  <c r="R83" i="31" s="1"/>
  <c r="C84" i="31" s="1"/>
  <c r="X83" i="33"/>
  <c r="Y83" i="33" s="1"/>
  <c r="K83" i="33"/>
  <c r="M83" i="33" s="1"/>
  <c r="R83" i="33" s="1"/>
  <c r="C84" i="33" s="1"/>
  <c r="K83" i="32"/>
  <c r="M83" i="32" s="1"/>
  <c r="R83" i="32" s="1"/>
  <c r="C84" i="32" s="1"/>
  <c r="X83" i="32"/>
  <c r="Y83" i="32" s="1"/>
  <c r="X84" i="31" l="1"/>
  <c r="Y84" i="31" s="1"/>
  <c r="K84" i="31"/>
  <c r="M84" i="31" s="1"/>
  <c r="R84" i="31" s="1"/>
  <c r="C85" i="31" s="1"/>
  <c r="X84" i="33"/>
  <c r="Y84" i="33" s="1"/>
  <c r="K84" i="33"/>
  <c r="M84" i="33" s="1"/>
  <c r="R84" i="33" s="1"/>
  <c r="C85" i="33" s="1"/>
  <c r="K84" i="32"/>
  <c r="M84" i="32" s="1"/>
  <c r="R84" i="32" s="1"/>
  <c r="C85" i="32" s="1"/>
  <c r="X84" i="32"/>
  <c r="Y84" i="32" s="1"/>
  <c r="X85" i="33" l="1"/>
  <c r="Y85" i="33" s="1"/>
  <c r="K85" i="33"/>
  <c r="M85" i="33" s="1"/>
  <c r="R85" i="33" s="1"/>
  <c r="C86" i="33" s="1"/>
  <c r="X85" i="31"/>
  <c r="Y85" i="31" s="1"/>
  <c r="K85" i="31"/>
  <c r="M85" i="31" s="1"/>
  <c r="R85" i="31" s="1"/>
  <c r="C86" i="31" s="1"/>
  <c r="K85" i="32"/>
  <c r="M85" i="32" s="1"/>
  <c r="R85" i="32" s="1"/>
  <c r="C86" i="32" s="1"/>
  <c r="X85" i="32"/>
  <c r="Y85" i="32" s="1"/>
  <c r="X86" i="31" l="1"/>
  <c r="Y86" i="31" s="1"/>
  <c r="K86" i="31"/>
  <c r="M86" i="31" s="1"/>
  <c r="R86" i="31" s="1"/>
  <c r="C87" i="31" s="1"/>
  <c r="X86" i="33"/>
  <c r="Y86" i="33" s="1"/>
  <c r="K86" i="33"/>
  <c r="M86" i="33" s="1"/>
  <c r="R86" i="33" s="1"/>
  <c r="C87" i="33" s="1"/>
  <c r="K86" i="32"/>
  <c r="M86" i="32" s="1"/>
  <c r="R86" i="32" s="1"/>
  <c r="C87" i="32" s="1"/>
  <c r="X86" i="32"/>
  <c r="Y86" i="32" s="1"/>
  <c r="X87" i="33" l="1"/>
  <c r="Y87" i="33" s="1"/>
  <c r="K87" i="33"/>
  <c r="M87" i="33" s="1"/>
  <c r="R87" i="33" s="1"/>
  <c r="C88" i="33" s="1"/>
  <c r="X87" i="31"/>
  <c r="Y87" i="31" s="1"/>
  <c r="K87" i="31"/>
  <c r="M87" i="31" s="1"/>
  <c r="R87" i="31" s="1"/>
  <c r="C88" i="31" s="1"/>
  <c r="K87" i="32"/>
  <c r="M87" i="32" s="1"/>
  <c r="R87" i="32" s="1"/>
  <c r="C88" i="32" s="1"/>
  <c r="X87" i="32"/>
  <c r="Y87" i="32" s="1"/>
  <c r="X88" i="33" l="1"/>
  <c r="Y88" i="33" s="1"/>
  <c r="K88" i="33"/>
  <c r="M88" i="33" s="1"/>
  <c r="R88" i="33" s="1"/>
  <c r="C89" i="33" s="1"/>
  <c r="X88" i="31"/>
  <c r="Y88" i="31" s="1"/>
  <c r="K88" i="31"/>
  <c r="M88" i="31" s="1"/>
  <c r="R88" i="31" s="1"/>
  <c r="C89" i="31" s="1"/>
  <c r="K88" i="32"/>
  <c r="M88" i="32" s="1"/>
  <c r="R88" i="32" s="1"/>
  <c r="C89" i="32" s="1"/>
  <c r="X88" i="32"/>
  <c r="Y88" i="32" s="1"/>
  <c r="X89" i="33" l="1"/>
  <c r="Y89" i="33" s="1"/>
  <c r="K89" i="33"/>
  <c r="M89" i="33" s="1"/>
  <c r="R89" i="33" s="1"/>
  <c r="C90" i="33" s="1"/>
  <c r="X89" i="31"/>
  <c r="Y89" i="31" s="1"/>
  <c r="K89" i="31"/>
  <c r="M89" i="31" s="1"/>
  <c r="R89" i="31" s="1"/>
  <c r="C90" i="31" s="1"/>
  <c r="K89" i="32"/>
  <c r="M89" i="32" s="1"/>
  <c r="R89" i="32" s="1"/>
  <c r="C90" i="32" s="1"/>
  <c r="X89" i="32"/>
  <c r="Y89" i="32" s="1"/>
  <c r="X90" i="33" l="1"/>
  <c r="Y90" i="33" s="1"/>
  <c r="K90" i="33"/>
  <c r="M90" i="33" s="1"/>
  <c r="R90" i="33" s="1"/>
  <c r="C91" i="33" s="1"/>
  <c r="K90" i="31"/>
  <c r="M90" i="31" s="1"/>
  <c r="R90" i="31" s="1"/>
  <c r="C91" i="31" s="1"/>
  <c r="X90" i="31"/>
  <c r="Y90" i="31" s="1"/>
  <c r="X90" i="32"/>
  <c r="Y90" i="32" s="1"/>
  <c r="K90" i="32"/>
  <c r="M90" i="32" s="1"/>
  <c r="R90" i="32" s="1"/>
  <c r="C91" i="32" s="1"/>
  <c r="X91" i="31" l="1"/>
  <c r="Y91" i="31" s="1"/>
  <c r="K91" i="31"/>
  <c r="M91" i="31" s="1"/>
  <c r="R91" i="31" s="1"/>
  <c r="C92" i="31" s="1"/>
  <c r="X91" i="33"/>
  <c r="Y91" i="33" s="1"/>
  <c r="K91" i="33"/>
  <c r="M91" i="33" s="1"/>
  <c r="R91" i="33" s="1"/>
  <c r="C92" i="33" s="1"/>
  <c r="X91" i="32"/>
  <c r="Y91" i="32" s="1"/>
  <c r="K91" i="32"/>
  <c r="M91" i="32" s="1"/>
  <c r="R91" i="32" s="1"/>
  <c r="C92" i="32" s="1"/>
  <c r="X92" i="31" l="1"/>
  <c r="Y92" i="31" s="1"/>
  <c r="K92" i="31"/>
  <c r="M92" i="31" s="1"/>
  <c r="R92" i="31" s="1"/>
  <c r="C93" i="31" s="1"/>
  <c r="X92" i="33"/>
  <c r="Y92" i="33" s="1"/>
  <c r="K92" i="33"/>
  <c r="M92" i="33" s="1"/>
  <c r="R92" i="33" s="1"/>
  <c r="C93" i="33" s="1"/>
  <c r="K92" i="32"/>
  <c r="M92" i="32" s="1"/>
  <c r="R92" i="32" s="1"/>
  <c r="C93" i="32" s="1"/>
  <c r="X92" i="32"/>
  <c r="Y92" i="32" s="1"/>
  <c r="X93" i="31" l="1"/>
  <c r="Y93" i="31" s="1"/>
  <c r="K93" i="31"/>
  <c r="M93" i="31" s="1"/>
  <c r="R93" i="31" s="1"/>
  <c r="C94" i="31" s="1"/>
  <c r="X93" i="33"/>
  <c r="Y93" i="33" s="1"/>
  <c r="K93" i="33"/>
  <c r="M93" i="33" s="1"/>
  <c r="R93" i="33" s="1"/>
  <c r="C94" i="33" s="1"/>
  <c r="K93" i="32"/>
  <c r="M93" i="32" s="1"/>
  <c r="R93" i="32" s="1"/>
  <c r="C94" i="32" s="1"/>
  <c r="X93" i="32"/>
  <c r="Y93" i="32" s="1"/>
  <c r="X94" i="31" l="1"/>
  <c r="Y94" i="31" s="1"/>
  <c r="K94" i="31"/>
  <c r="M94" i="31" s="1"/>
  <c r="R94" i="31" s="1"/>
  <c r="C95" i="31" s="1"/>
  <c r="X94" i="33"/>
  <c r="Y94" i="33" s="1"/>
  <c r="K94" i="33"/>
  <c r="M94" i="33" s="1"/>
  <c r="R94" i="33" s="1"/>
  <c r="C95" i="33" s="1"/>
  <c r="K94" i="32"/>
  <c r="M94" i="32" s="1"/>
  <c r="R94" i="32" s="1"/>
  <c r="C95" i="32" s="1"/>
  <c r="X94" i="32"/>
  <c r="Y94" i="32" s="1"/>
  <c r="X95" i="31" l="1"/>
  <c r="Y95" i="31" s="1"/>
  <c r="K95" i="31"/>
  <c r="M95" i="31" s="1"/>
  <c r="R95" i="31" s="1"/>
  <c r="C96" i="31" s="1"/>
  <c r="X95" i="33"/>
  <c r="Y95" i="33" s="1"/>
  <c r="K95" i="33"/>
  <c r="M95" i="33" s="1"/>
  <c r="R95" i="33" s="1"/>
  <c r="C96" i="33" s="1"/>
  <c r="K95" i="32"/>
  <c r="M95" i="32" s="1"/>
  <c r="R95" i="32" s="1"/>
  <c r="C96" i="32" s="1"/>
  <c r="X95" i="32"/>
  <c r="Y95" i="32" s="1"/>
  <c r="X96" i="31" l="1"/>
  <c r="Y96" i="31" s="1"/>
  <c r="K96" i="31"/>
  <c r="M96" i="31" s="1"/>
  <c r="R96" i="31" s="1"/>
  <c r="C97" i="31" s="1"/>
  <c r="X96" i="33"/>
  <c r="Y96" i="33" s="1"/>
  <c r="K96" i="33"/>
  <c r="M96" i="33" s="1"/>
  <c r="R96" i="33" s="1"/>
  <c r="C97" i="33" s="1"/>
  <c r="K96" i="32"/>
  <c r="M96" i="32" s="1"/>
  <c r="R96" i="32" s="1"/>
  <c r="C97" i="32" s="1"/>
  <c r="X96" i="32"/>
  <c r="Y96" i="32" s="1"/>
  <c r="X97" i="33" l="1"/>
  <c r="Y97" i="33" s="1"/>
  <c r="K97" i="33"/>
  <c r="M97" i="33" s="1"/>
  <c r="R97" i="33" s="1"/>
  <c r="C98" i="33" s="1"/>
  <c r="X97" i="31"/>
  <c r="Y97" i="31" s="1"/>
  <c r="K97" i="31"/>
  <c r="M97" i="31" s="1"/>
  <c r="R97" i="31" s="1"/>
  <c r="C98" i="31" s="1"/>
  <c r="X97" i="32"/>
  <c r="Y97" i="32" s="1"/>
  <c r="K97" i="32"/>
  <c r="M97" i="32" s="1"/>
  <c r="R97" i="32" s="1"/>
  <c r="C98" i="32" s="1"/>
  <c r="X98" i="33" l="1"/>
  <c r="Y98" i="33" s="1"/>
  <c r="K98" i="33"/>
  <c r="M98" i="33" s="1"/>
  <c r="R98" i="33" s="1"/>
  <c r="C99" i="33" s="1"/>
  <c r="X98" i="31"/>
  <c r="Y98" i="31" s="1"/>
  <c r="K98" i="31"/>
  <c r="M98" i="31" s="1"/>
  <c r="R98" i="31" s="1"/>
  <c r="C99" i="31" s="1"/>
  <c r="K98" i="32"/>
  <c r="M98" i="32" s="1"/>
  <c r="R98" i="32" s="1"/>
  <c r="C99" i="32" s="1"/>
  <c r="X98" i="32"/>
  <c r="Y98" i="32" s="1"/>
  <c r="X99" i="31" l="1"/>
  <c r="Y99" i="31" s="1"/>
  <c r="K99" i="31"/>
  <c r="M99" i="31" s="1"/>
  <c r="R99" i="31" s="1"/>
  <c r="C100" i="31" s="1"/>
  <c r="X99" i="33"/>
  <c r="Y99" i="33" s="1"/>
  <c r="K99" i="33"/>
  <c r="M99" i="33" s="1"/>
  <c r="R99" i="33" s="1"/>
  <c r="C100" i="33" s="1"/>
  <c r="K99" i="32"/>
  <c r="M99" i="32" s="1"/>
  <c r="R99" i="32" s="1"/>
  <c r="C100" i="32" s="1"/>
  <c r="X99" i="32"/>
  <c r="Y99" i="32" s="1"/>
  <c r="X100" i="31" l="1"/>
  <c r="Y100" i="31" s="1"/>
  <c r="K100" i="31"/>
  <c r="M100" i="31" s="1"/>
  <c r="R100" i="31" s="1"/>
  <c r="C101" i="31" s="1"/>
  <c r="X100" i="33"/>
  <c r="Y100" i="33" s="1"/>
  <c r="K100" i="33"/>
  <c r="M100" i="33" s="1"/>
  <c r="R100" i="33" s="1"/>
  <c r="C101" i="33" s="1"/>
  <c r="K100" i="32"/>
  <c r="M100" i="32" s="1"/>
  <c r="R100" i="32" s="1"/>
  <c r="C101" i="32" s="1"/>
  <c r="X100" i="32"/>
  <c r="Y100" i="32" s="1"/>
  <c r="X101" i="31" l="1"/>
  <c r="Y101" i="31" s="1"/>
  <c r="K101" i="31"/>
  <c r="M101" i="31" s="1"/>
  <c r="R101" i="31" s="1"/>
  <c r="X101" i="33"/>
  <c r="Y101" i="33" s="1"/>
  <c r="K101" i="33"/>
  <c r="M101" i="33" s="1"/>
  <c r="R101" i="33" s="1"/>
  <c r="K101" i="32"/>
  <c r="M101" i="32" s="1"/>
  <c r="R101" i="32" s="1"/>
  <c r="X101" i="32"/>
  <c r="Y101" i="32" s="1"/>
  <c r="C102" i="33" l="1"/>
  <c r="G5" i="33"/>
  <c r="E5" i="33"/>
  <c r="D4" i="33"/>
  <c r="P2" i="33" s="1"/>
  <c r="C5" i="33"/>
  <c r="I5" i="33" s="1"/>
  <c r="C102" i="31"/>
  <c r="D4" i="31"/>
  <c r="P2" i="31" s="1"/>
  <c r="G5" i="31"/>
  <c r="E5" i="31"/>
  <c r="C5" i="31"/>
  <c r="I5" i="31" s="1"/>
  <c r="C102" i="32"/>
  <c r="C5" i="32"/>
  <c r="E5" i="32"/>
  <c r="D4" i="32"/>
  <c r="P2" i="32" s="1"/>
  <c r="G5" i="32"/>
  <c r="X102" i="31" l="1"/>
  <c r="Y102" i="31" s="1"/>
  <c r="P4" i="31" s="1"/>
  <c r="L4" i="31"/>
  <c r="X102" i="33"/>
  <c r="Y102" i="33" s="1"/>
  <c r="P4" i="33" s="1"/>
  <c r="L4" i="33"/>
  <c r="I5" i="32"/>
  <c r="X102" i="32"/>
  <c r="Y102" i="32" s="1"/>
  <c r="P4" i="32" s="1"/>
  <c r="L4" i="32"/>
</calcChain>
</file>

<file path=xl/sharedStrings.xml><?xml version="1.0" encoding="utf-8"?>
<sst xmlns="http://schemas.openxmlformats.org/spreadsheetml/2006/main" count="567" uniqueCount="71">
  <si>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</si>
  <si>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</si>
  <si>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</si>
  <si>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</si>
  <si>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</si>
  <si>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</si>
  <si>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</si>
  <si>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</si>
  <si>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</si>
  <si>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</si>
  <si>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</si>
  <si>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</si>
  <si>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</si>
  <si>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</si>
  <si>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</si>
  <si>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</si>
  <si>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</si>
  <si>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</si>
  <si>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</si>
  <si>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</si>
  <si>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</si>
  <si>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</si>
  <si>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</si>
  <si>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</si>
  <si>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</si>
  <si>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</si>
  <si>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</si>
  <si>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</si>
  <si>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</si>
  <si>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</si>
  <si>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</si>
  <si>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</si>
  <si>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</si>
  <si>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</si>
  <si>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</si>
  <si>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</si>
  <si>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</si>
  <si>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</si>
  <si>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</si>
  <si>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</si>
  <si>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</si>
  <si>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</si>
  <si>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</si>
  <si>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</si>
  <si>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</si>
  <si>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</si>
  <si>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</si>
  <si>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</si>
  <si>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</si>
  <si>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</si>
  <si>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</si>
  <si>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</si>
  <si>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</si>
  <si>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</si>
  <si>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</si>
  <si>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</si>
  <si>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</si>
  <si>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</si>
  <si>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</si>
  <si>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</si>
  <si>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</si>
  <si>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</si>
  <si>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</si>
  <si>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</si>
  <si>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USDJPY</t>
    <phoneticPr fontId="2"/>
  </si>
  <si>
    <t>USDJPY</t>
    <phoneticPr fontId="2"/>
  </si>
  <si>
    <t>USD/JPY</t>
    <phoneticPr fontId="2"/>
  </si>
  <si>
    <t>4時間足</t>
    <rPh sb="1" eb="3">
      <t>ジカン</t>
    </rPh>
    <rPh sb="3" eb="4">
      <t>アシ</t>
    </rPh>
    <phoneticPr fontId="3"/>
  </si>
  <si>
    <t>4時間足は、1時間に比べてフィボ2.0の損切が多かったです。資金管理のおかげで、収支はプラスになっていますが、リアルトレード中なら気持ち的に参ってしまいそうだと思いました。
資金管理の大切さを感じた検証でした。</t>
    <rPh sb="1" eb="3">
      <t>ジカン</t>
    </rPh>
    <rPh sb="3" eb="4">
      <t>アシ</t>
    </rPh>
    <rPh sb="7" eb="9">
      <t>ジカン</t>
    </rPh>
    <rPh sb="10" eb="11">
      <t>クラ</t>
    </rPh>
    <rPh sb="20" eb="22">
      <t>ソンギリ</t>
    </rPh>
    <rPh sb="23" eb="24">
      <t>オオ</t>
    </rPh>
    <rPh sb="30" eb="32">
      <t>シキン</t>
    </rPh>
    <rPh sb="32" eb="34">
      <t>カンリ</t>
    </rPh>
    <rPh sb="40" eb="42">
      <t>シュウシ</t>
    </rPh>
    <rPh sb="62" eb="63">
      <t>チュウ</t>
    </rPh>
    <rPh sb="65" eb="67">
      <t>キモ</t>
    </rPh>
    <rPh sb="68" eb="69">
      <t>テキ</t>
    </rPh>
    <rPh sb="70" eb="71">
      <t>マイ</t>
    </rPh>
    <rPh sb="80" eb="81">
      <t>オモ</t>
    </rPh>
    <rPh sb="87" eb="89">
      <t>シキン</t>
    </rPh>
    <rPh sb="89" eb="91">
      <t>カンリ</t>
    </rPh>
    <rPh sb="92" eb="94">
      <t>タイセツ</t>
    </rPh>
    <rPh sb="96" eb="97">
      <t>カン</t>
    </rPh>
    <rPh sb="99" eb="101">
      <t>ケンショウ</t>
    </rPh>
    <phoneticPr fontId="2"/>
  </si>
  <si>
    <t>4時間は足が長いせいか、エントリーした足そのまま同じ足で損切も喰らってしまう、リアルだとスマホ投げてしまいそうな展開が数回ありました（笑）
気づきとしましては、画像85・86のような、ＭＡが近づいて横ばいになっているものに関してのPBは勝率が悪い（全敗？）ので、上記の条件が揃った場合はエントリーを見送るほうが安全かなと思います。</t>
    <rPh sb="1" eb="3">
      <t>ジカン</t>
    </rPh>
    <rPh sb="4" eb="5">
      <t>アシ</t>
    </rPh>
    <rPh sb="6" eb="7">
      <t>ナガ</t>
    </rPh>
    <rPh sb="19" eb="20">
      <t>アシ</t>
    </rPh>
    <rPh sb="24" eb="25">
      <t>オナ</t>
    </rPh>
    <rPh sb="26" eb="27">
      <t>アシ</t>
    </rPh>
    <rPh sb="28" eb="30">
      <t>ソンギリ</t>
    </rPh>
    <rPh sb="31" eb="32">
      <t>ク</t>
    </rPh>
    <rPh sb="47" eb="48">
      <t>ナ</t>
    </rPh>
    <rPh sb="56" eb="58">
      <t>テンカイ</t>
    </rPh>
    <rPh sb="59" eb="61">
      <t>スウカイ</t>
    </rPh>
    <rPh sb="67" eb="68">
      <t>ワラ</t>
    </rPh>
    <rPh sb="70" eb="71">
      <t>キ</t>
    </rPh>
    <rPh sb="80" eb="82">
      <t>ガゾウ</t>
    </rPh>
    <rPh sb="95" eb="96">
      <t>チカ</t>
    </rPh>
    <rPh sb="99" eb="100">
      <t>ヨコ</t>
    </rPh>
    <rPh sb="111" eb="112">
      <t>カン</t>
    </rPh>
    <rPh sb="118" eb="120">
      <t>ショウリツ</t>
    </rPh>
    <rPh sb="121" eb="122">
      <t>ワル</t>
    </rPh>
    <rPh sb="124" eb="126">
      <t>ゼンパイ</t>
    </rPh>
    <rPh sb="131" eb="133">
      <t>ジョウキ</t>
    </rPh>
    <rPh sb="134" eb="136">
      <t>ジョウケン</t>
    </rPh>
    <rPh sb="137" eb="138">
      <t>ソロ</t>
    </rPh>
    <rPh sb="140" eb="142">
      <t>バアイ</t>
    </rPh>
    <rPh sb="149" eb="151">
      <t>ミオク</t>
    </rPh>
    <rPh sb="155" eb="157">
      <t>アンゼン</t>
    </rPh>
    <rPh sb="160" eb="161">
      <t>オモ</t>
    </rPh>
    <phoneticPr fontId="2"/>
  </si>
  <si>
    <t>ドル円の、日足・1時間・4時間のPB検証が終わりましたので、次は通貨を変えてチャレンジしたいと思います。
今後は検証する時間足を絞り、気づきに書いたマイルールを追加して検証を進めたいと思います。</t>
    <rPh sb="2" eb="3">
      <t>エン</t>
    </rPh>
    <rPh sb="5" eb="6">
      <t>ヒ</t>
    </rPh>
    <rPh sb="6" eb="7">
      <t>アシ</t>
    </rPh>
    <rPh sb="9" eb="11">
      <t>ジカン</t>
    </rPh>
    <rPh sb="13" eb="15">
      <t>ジカン</t>
    </rPh>
    <rPh sb="18" eb="20">
      <t>ケンショウ</t>
    </rPh>
    <rPh sb="21" eb="22">
      <t>オ</t>
    </rPh>
    <rPh sb="30" eb="31">
      <t>ツギ</t>
    </rPh>
    <rPh sb="32" eb="34">
      <t>ツウカ</t>
    </rPh>
    <rPh sb="35" eb="36">
      <t>カ</t>
    </rPh>
    <rPh sb="47" eb="48">
      <t>オモ</t>
    </rPh>
    <rPh sb="53" eb="55">
      <t>コンゴ</t>
    </rPh>
    <rPh sb="56" eb="58">
      <t>ケンショウ</t>
    </rPh>
    <rPh sb="60" eb="62">
      <t>ジカン</t>
    </rPh>
    <rPh sb="62" eb="63">
      <t>アシ</t>
    </rPh>
    <rPh sb="64" eb="65">
      <t>シボ</t>
    </rPh>
    <rPh sb="67" eb="68">
      <t>キ</t>
    </rPh>
    <rPh sb="71" eb="72">
      <t>カ</t>
    </rPh>
    <rPh sb="80" eb="82">
      <t>ツイカ</t>
    </rPh>
    <rPh sb="84" eb="86">
      <t>ケンショウ</t>
    </rPh>
    <rPh sb="87" eb="88">
      <t>スス</t>
    </rPh>
    <rPh sb="92" eb="93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</si>
</sst>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4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488</xdr:row>
      <xdr:rowOff>0</xdr:rowOff>
    </xdr:from>
    <xdr:to>
      <xdr:col>15</xdr:col>
      <xdr:colOff>133350</xdr:colOff>
      <xdr:row>526</xdr:row>
      <xdr:rowOff>9525</xdr:rowOff>
    </xdr:to>
    <xdr:pic>
      <xdr:nvPicPr>
        <xdr:cNvPr id="12" name="Picture 5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93450"/>
          <a:ext cx="10420350" cy="6524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14</xdr:col>
      <xdr:colOff>342900</xdr:colOff>
      <xdr:row>566</xdr:row>
      <xdr:rowOff>66675</xdr:rowOff>
    </xdr:to>
    <xdr:pic>
      <xdr:nvPicPr>
        <xdr:cNvPr id="13" name="Picture 5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8922900"/>
          <a:ext cx="9944100" cy="6410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16</xdr:col>
      <xdr:colOff>657225</xdr:colOff>
      <xdr:row>607</xdr:row>
      <xdr:rowOff>123825</xdr:rowOff>
    </xdr:to>
    <xdr:pic>
      <xdr:nvPicPr>
        <xdr:cNvPr id="14" name="Picture 7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952350"/>
          <a:ext cx="11630025" cy="6467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13</xdr:col>
      <xdr:colOff>542925</xdr:colOff>
      <xdr:row>650</xdr:row>
      <xdr:rowOff>104775</xdr:rowOff>
    </xdr:to>
    <xdr:pic>
      <xdr:nvPicPr>
        <xdr:cNvPr id="15" name="Picture 8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3324700"/>
          <a:ext cx="9458325" cy="6448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655</xdr:row>
      <xdr:rowOff>19050</xdr:rowOff>
    </xdr:from>
    <xdr:to>
      <xdr:col>14</xdr:col>
      <xdr:colOff>104775</xdr:colOff>
      <xdr:row>692</xdr:row>
      <xdr:rowOff>76200</xdr:rowOff>
    </xdr:to>
    <xdr:pic>
      <xdr:nvPicPr>
        <xdr:cNvPr id="16" name="Picture 10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90544650"/>
          <a:ext cx="9686925" cy="6400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15</xdr:col>
      <xdr:colOff>447675</xdr:colOff>
      <xdr:row>734</xdr:row>
      <xdr:rowOff>104775</xdr:rowOff>
    </xdr:to>
    <xdr:pic>
      <xdr:nvPicPr>
        <xdr:cNvPr id="17" name="Picture 119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7726500"/>
          <a:ext cx="10734675" cy="6448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16</xdr:col>
      <xdr:colOff>47625</xdr:colOff>
      <xdr:row>777</xdr:row>
      <xdr:rowOff>66675</xdr:rowOff>
    </xdr:to>
    <xdr:pic>
      <xdr:nvPicPr>
        <xdr:cNvPr id="18" name="Picture 12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05098850"/>
          <a:ext cx="11020425" cy="6410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16</xdr:col>
      <xdr:colOff>66675</xdr:colOff>
      <xdr:row>819</xdr:row>
      <xdr:rowOff>152400</xdr:rowOff>
    </xdr:to>
    <xdr:pic>
      <xdr:nvPicPr>
        <xdr:cNvPr id="19" name="Picture 12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2299750"/>
          <a:ext cx="11039475" cy="649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9</xdr:col>
      <xdr:colOff>114300</xdr:colOff>
      <xdr:row>862</xdr:row>
      <xdr:rowOff>66675</xdr:rowOff>
    </xdr:to>
    <xdr:pic>
      <xdr:nvPicPr>
        <xdr:cNvPr id="20" name="Picture 1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19672100"/>
          <a:ext cx="6286500" cy="6410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13</xdr:col>
      <xdr:colOff>142875</xdr:colOff>
      <xdr:row>904</xdr:row>
      <xdr:rowOff>76200</xdr:rowOff>
    </xdr:to>
    <xdr:pic>
      <xdr:nvPicPr>
        <xdr:cNvPr id="21" name="Picture 14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26873000"/>
          <a:ext cx="9058275" cy="6419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27</xdr:col>
      <xdr:colOff>228600</xdr:colOff>
      <xdr:row>47</xdr:row>
      <xdr:rowOff>95250</xdr:rowOff>
    </xdr:to>
    <xdr:pic>
      <xdr:nvPicPr>
        <xdr:cNvPr id="22" name="図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71450"/>
          <a:ext cx="18745200" cy="798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27</xdr:col>
      <xdr:colOff>123825</xdr:colOff>
      <xdr:row>95</xdr:row>
      <xdr:rowOff>104775</xdr:rowOff>
    </xdr:to>
    <xdr:pic>
      <xdr:nvPicPr>
        <xdr:cNvPr id="23" name="図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572500"/>
          <a:ext cx="18640425" cy="782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22</xdr:col>
      <xdr:colOff>304800</xdr:colOff>
      <xdr:row>143</xdr:row>
      <xdr:rowOff>123825</xdr:rowOff>
    </xdr:to>
    <xdr:pic>
      <xdr:nvPicPr>
        <xdr:cNvPr id="24" name="図 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6802100"/>
          <a:ext cx="15392400" cy="783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26</xdr:col>
      <xdr:colOff>19050</xdr:colOff>
      <xdr:row>192</xdr:row>
      <xdr:rowOff>0</xdr:rowOff>
    </xdr:to>
    <xdr:pic>
      <xdr:nvPicPr>
        <xdr:cNvPr id="25" name="図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5031700"/>
          <a:ext cx="17849850" cy="788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27</xdr:col>
      <xdr:colOff>66675</xdr:colOff>
      <xdr:row>240</xdr:row>
      <xdr:rowOff>0</xdr:rowOff>
    </xdr:to>
    <xdr:pic>
      <xdr:nvPicPr>
        <xdr:cNvPr id="26" name="図 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33261300"/>
          <a:ext cx="18583275" cy="788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21</xdr:col>
      <xdr:colOff>419100</xdr:colOff>
      <xdr:row>287</xdr:row>
      <xdr:rowOff>123825</xdr:rowOff>
    </xdr:to>
    <xdr:pic>
      <xdr:nvPicPr>
        <xdr:cNvPr id="27" name="図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41490900"/>
          <a:ext cx="14820900" cy="783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21</xdr:col>
      <xdr:colOff>628650</xdr:colOff>
      <xdr:row>336</xdr:row>
      <xdr:rowOff>9525</xdr:rowOff>
    </xdr:to>
    <xdr:pic>
      <xdr:nvPicPr>
        <xdr:cNvPr id="28" name="図 10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49720500"/>
          <a:ext cx="15030450" cy="789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24</xdr:col>
      <xdr:colOff>457200</xdr:colOff>
      <xdr:row>384</xdr:row>
      <xdr:rowOff>142875</xdr:rowOff>
    </xdr:to>
    <xdr:pic>
      <xdr:nvPicPr>
        <xdr:cNvPr id="29" name="図 1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58121550"/>
          <a:ext cx="16916400" cy="785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17</xdr:col>
      <xdr:colOff>476250</xdr:colOff>
      <xdr:row>433</xdr:row>
      <xdr:rowOff>161925</xdr:rowOff>
    </xdr:to>
    <xdr:pic>
      <xdr:nvPicPr>
        <xdr:cNvPr id="30" name="図 1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66522600"/>
          <a:ext cx="12134850" cy="787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26</xdr:col>
      <xdr:colOff>161925</xdr:colOff>
      <xdr:row>484</xdr:row>
      <xdr:rowOff>9525</xdr:rowOff>
    </xdr:to>
    <xdr:pic>
      <xdr:nvPicPr>
        <xdr:cNvPr id="32" name="図 1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75095100"/>
          <a:ext cx="17992725" cy="789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907</xdr:row>
      <xdr:rowOff>66675</xdr:rowOff>
    </xdr:from>
    <xdr:to>
      <xdr:col>12</xdr:col>
      <xdr:colOff>571500</xdr:colOff>
      <xdr:row>945</xdr:row>
      <xdr:rowOff>57150</xdr:rowOff>
    </xdr:to>
    <xdr:pic>
      <xdr:nvPicPr>
        <xdr:cNvPr id="33" name="Picture 15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525" y="155571825"/>
          <a:ext cx="8791575" cy="6505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590550</xdr:colOff>
      <xdr:row>934</xdr:row>
      <xdr:rowOff>28574</xdr:rowOff>
    </xdr:from>
    <xdr:to>
      <xdr:col>11</xdr:col>
      <xdr:colOff>266700</xdr:colOff>
      <xdr:row>941</xdr:row>
      <xdr:rowOff>95249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5391150" y="160162874"/>
          <a:ext cx="241935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MA</a:t>
          </a:r>
          <a:r>
            <a:rPr kumimoji="1" lang="ja-JP" altLang="en-US" sz="1100"/>
            <a:t>の</a:t>
          </a:r>
          <a:r>
            <a:rPr kumimoji="1" lang="en-US" altLang="ja-JP" sz="1100"/>
            <a:t>2</a:t>
          </a:r>
          <a:r>
            <a:rPr kumimoji="1" lang="ja-JP" altLang="en-US" sz="1100"/>
            <a:t>本が、横ばいかつ線が近づいていると、勝てない。</a:t>
          </a:r>
          <a:endParaRPr kumimoji="1" lang="en-US" altLang="ja-JP" sz="1100"/>
        </a:p>
        <a:p>
          <a:r>
            <a:rPr kumimoji="1" lang="ja-JP" altLang="en-US" sz="1100"/>
            <a:t>今後はこの形の</a:t>
          </a:r>
          <a:r>
            <a:rPr kumimoji="1" lang="en-US" altLang="ja-JP" sz="1100"/>
            <a:t>MA</a:t>
          </a:r>
          <a:r>
            <a:rPr kumimoji="1" lang="ja-JP" altLang="en-US" sz="1100"/>
            <a:t>になっていたら</a:t>
          </a:r>
          <a:r>
            <a:rPr kumimoji="1" lang="en-US" altLang="ja-JP" sz="1100"/>
            <a:t>PB</a:t>
          </a:r>
          <a:r>
            <a:rPr kumimoji="1" lang="ja-JP" altLang="en-US" sz="1100"/>
            <a:t>が出ていてもスルーするルールを付け足します</a:t>
          </a:r>
        </a:p>
      </xdr:txBody>
    </xdr:sp>
    <xdr:clientData/>
  </xdr:twoCellAnchor>
  <xdr:twoCellAnchor editAs="oneCell">
    <xdr:from>
      <xdr:col>0</xdr:col>
      <xdr:colOff>9525</xdr:colOff>
      <xdr:row>948</xdr:row>
      <xdr:rowOff>95250</xdr:rowOff>
    </xdr:from>
    <xdr:to>
      <xdr:col>12</xdr:col>
      <xdr:colOff>428625</xdr:colOff>
      <xdr:row>986</xdr:row>
      <xdr:rowOff>47625</xdr:rowOff>
    </xdr:to>
    <xdr:pic>
      <xdr:nvPicPr>
        <xdr:cNvPr id="35" name="Picture 177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25" y="162629850"/>
          <a:ext cx="8648700" cy="6467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285750</xdr:colOff>
      <xdr:row>951</xdr:row>
      <xdr:rowOff>19051</xdr:rowOff>
    </xdr:from>
    <xdr:to>
      <xdr:col>9</xdr:col>
      <xdr:colOff>619125</xdr:colOff>
      <xdr:row>954</xdr:row>
      <xdr:rowOff>57151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4400550" y="163068001"/>
          <a:ext cx="2390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85</a:t>
          </a:r>
          <a:r>
            <a:rPr kumimoji="1" lang="ja-JP" altLang="en-US" sz="1100"/>
            <a:t>とコメントは同じ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87" activePane="bottomLeft" state="frozen"/>
      <selection activeCell="D3" sqref="D3:I3"/>
      <selection pane="bottomLeft" activeCell="P96" sqref="P96:Q96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hidden="1" customWidth="1"/>
    <col min="23" max="23" width="0" hidden="1" customWidth="1"/>
  </cols>
  <sheetData>
    <row r="2" spans="2:25" x14ac:dyDescent="0.2">
      <c r="B2" s="75" t="s">
        <v>5</v>
      </c>
      <c r="C2" s="75"/>
      <c r="D2" s="86" t="s">
        <v>64</v>
      </c>
      <c r="E2" s="86"/>
      <c r="F2" s="75" t="s">
        <v>6</v>
      </c>
      <c r="G2" s="75"/>
      <c r="H2" s="78" t="s">
        <v>67</v>
      </c>
      <c r="I2" s="78"/>
      <c r="J2" s="75" t="s">
        <v>7</v>
      </c>
      <c r="K2" s="75"/>
      <c r="L2" s="85">
        <v>500000</v>
      </c>
      <c r="M2" s="86"/>
      <c r="N2" s="75" t="s">
        <v>8</v>
      </c>
      <c r="O2" s="75"/>
      <c r="P2" s="80">
        <f>SUM(L2,D4)</f>
        <v>832000.0134706581</v>
      </c>
      <c r="Q2" s="78"/>
      <c r="R2" s="1"/>
      <c r="S2" s="1"/>
      <c r="T2" s="1"/>
    </row>
    <row r="3" spans="2:25" ht="57" customHeight="1" x14ac:dyDescent="0.2">
      <c r="B3" s="75" t="s">
        <v>9</v>
      </c>
      <c r="C3" s="75"/>
      <c r="D3" s="87" t="s">
        <v>38</v>
      </c>
      <c r="E3" s="87"/>
      <c r="F3" s="87"/>
      <c r="G3" s="87"/>
      <c r="H3" s="87"/>
      <c r="I3" s="87"/>
      <c r="J3" s="75" t="s">
        <v>10</v>
      </c>
      <c r="K3" s="75"/>
      <c r="L3" s="87" t="s">
        <v>62</v>
      </c>
      <c r="M3" s="88"/>
      <c r="N3" s="88"/>
      <c r="O3" s="88"/>
      <c r="P3" s="88"/>
      <c r="Q3" s="88"/>
      <c r="R3" s="1"/>
      <c r="S3" s="1"/>
    </row>
    <row r="4" spans="2:25" x14ac:dyDescent="0.2">
      <c r="B4" s="75" t="s">
        <v>11</v>
      </c>
      <c r="C4" s="75"/>
      <c r="D4" s="76">
        <f>SUM($R$9:$S$993)</f>
        <v>332000.0134706581</v>
      </c>
      <c r="E4" s="76"/>
      <c r="F4" s="75" t="s">
        <v>12</v>
      </c>
      <c r="G4" s="75"/>
      <c r="H4" s="77">
        <f>SUM($T$9:$U$108)</f>
        <v>132.00000000000074</v>
      </c>
      <c r="I4" s="78"/>
      <c r="J4" s="79"/>
      <c r="K4" s="79"/>
      <c r="L4" s="80">
        <f>MAX($C$9:$D$990)-C9</f>
        <v>455500.38237451483</v>
      </c>
      <c r="M4" s="80"/>
      <c r="N4" s="79" t="s">
        <v>59</v>
      </c>
      <c r="O4" s="79"/>
      <c r="P4" s="81">
        <f>MAX(Y:Y)</f>
        <v>0.2125428104491387</v>
      </c>
      <c r="Q4" s="81"/>
      <c r="R4" s="1"/>
      <c r="S4" s="1"/>
      <c r="T4" s="1"/>
    </row>
    <row r="5" spans="2:25" x14ac:dyDescent="0.2">
      <c r="B5" s="38" t="s">
        <v>15</v>
      </c>
      <c r="C5" s="2">
        <f>COUNTIF($R$9:$R$990,"&gt;0")</f>
        <v>50</v>
      </c>
      <c r="D5" s="37" t="s">
        <v>16</v>
      </c>
      <c r="E5" s="15">
        <f>COUNTIF($R$9:$R$990,"&lt;0")</f>
        <v>43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0.5376344086021505</v>
      </c>
      <c r="J5" s="82" t="s">
        <v>19</v>
      </c>
      <c r="K5" s="75"/>
      <c r="L5" s="83">
        <f>MAX(V9:V993)</f>
        <v>3</v>
      </c>
      <c r="M5" s="84"/>
      <c r="N5" s="17" t="s">
        <v>20</v>
      </c>
      <c r="O5" s="9"/>
      <c r="P5" s="83">
        <f>MAX(W9:W993)</f>
        <v>5</v>
      </c>
      <c r="Q5" s="84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2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 x14ac:dyDescent="0.2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58</v>
      </c>
    </row>
    <row r="9" spans="2:25" x14ac:dyDescent="0.2">
      <c r="B9" s="39">
        <v>1</v>
      </c>
      <c r="C9" s="49">
        <f>L2</f>
        <v>500000</v>
      </c>
      <c r="D9" s="49"/>
      <c r="E9" s="39">
        <v>2014</v>
      </c>
      <c r="F9" s="8">
        <v>43662</v>
      </c>
      <c r="G9" s="46" t="s">
        <v>4</v>
      </c>
      <c r="H9" s="50">
        <v>101.76</v>
      </c>
      <c r="I9" s="50"/>
      <c r="J9" s="39">
        <v>34</v>
      </c>
      <c r="K9" s="49">
        <f>IF(J9="","",C9*0.03)</f>
        <v>15000</v>
      </c>
      <c r="L9" s="49"/>
      <c r="M9" s="6">
        <f>IF(J9="","",(K9/J9)/LOOKUP(RIGHT($D$2,3),定数!$A$6:$A$13,定数!$B$6:$B$13))</f>
        <v>4.4117647058823533</v>
      </c>
      <c r="N9" s="39">
        <v>2014</v>
      </c>
      <c r="O9" s="8">
        <v>43663</v>
      </c>
      <c r="P9" s="50">
        <v>101.42</v>
      </c>
      <c r="Q9" s="50"/>
      <c r="R9" s="53">
        <f>IF(P9="","",T9*M9*LOOKUP(RIGHT($D$2,3),定数!$A$6:$A$13,定数!$B$6:$B$13))</f>
        <v>-15000.000000000151</v>
      </c>
      <c r="S9" s="53"/>
      <c r="T9" s="54">
        <f>IF(P9="","",IF(G9="買",(P9-H9),(H9-P9))*IF(RIGHT($D$2,3)="JPY",100,10000))</f>
        <v>-34.000000000000341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9">
        <v>2</v>
      </c>
      <c r="C10" s="49">
        <f t="shared" ref="C10:C73" si="0">IF(R9="","",C9+R9)</f>
        <v>484999.99999999983</v>
      </c>
      <c r="D10" s="49"/>
      <c r="E10" s="39"/>
      <c r="F10" s="8">
        <v>43674</v>
      </c>
      <c r="G10" s="46" t="s">
        <v>4</v>
      </c>
      <c r="H10" s="50">
        <v>101.87</v>
      </c>
      <c r="I10" s="50"/>
      <c r="J10" s="39">
        <v>14</v>
      </c>
      <c r="K10" s="51">
        <f>IF(J10="","",C10*0.03)</f>
        <v>14549.999999999995</v>
      </c>
      <c r="L10" s="52"/>
      <c r="M10" s="6">
        <f>IF(J10="","",(K10/J10)/LOOKUP(RIGHT($D$2,3),定数!$A$6:$A$13,定数!$B$6:$B$13))</f>
        <v>10.392857142857141</v>
      </c>
      <c r="N10" s="39"/>
      <c r="O10" s="8">
        <v>43675</v>
      </c>
      <c r="P10" s="50">
        <v>102.05</v>
      </c>
      <c r="Q10" s="50"/>
      <c r="R10" s="53">
        <f>IF(P10="","",T10*M10*LOOKUP(RIGHT($D$2,3),定数!$A$6:$A$13,定数!$B$6:$B$13))</f>
        <v>18707.142857142084</v>
      </c>
      <c r="S10" s="53"/>
      <c r="T10" s="54">
        <f>IF(P10="","",IF(G10="買",(P10-H10),(H10-P10))*IF(RIGHT($D$2,3)="JPY",100,10000))</f>
        <v>17.999999999999261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0">
        <f>IF(C10&lt;&gt;"",MAX(C10,C9),"")</f>
        <v>500000</v>
      </c>
    </row>
    <row r="11" spans="2:25" x14ac:dyDescent="0.2">
      <c r="B11" s="39">
        <v>3</v>
      </c>
      <c r="C11" s="49">
        <f t="shared" si="0"/>
        <v>503707.14285714191</v>
      </c>
      <c r="D11" s="49"/>
      <c r="E11" s="39"/>
      <c r="F11" s="8">
        <v>43690</v>
      </c>
      <c r="G11" s="46" t="s">
        <v>4</v>
      </c>
      <c r="H11" s="50">
        <v>102.27</v>
      </c>
      <c r="I11" s="50"/>
      <c r="J11" s="39">
        <v>8</v>
      </c>
      <c r="K11" s="51">
        <f t="shared" ref="K11:K74" si="3">IF(J11="","",C11*0.03)</f>
        <v>15111.214285714257</v>
      </c>
      <c r="L11" s="52"/>
      <c r="M11" s="6">
        <f>IF(J11="","",(K11/J11)/LOOKUP(RIGHT($D$2,3),定数!$A$6:$A$13,定数!$B$6:$B$13))</f>
        <v>18.889017857142822</v>
      </c>
      <c r="N11" s="39"/>
      <c r="O11" s="8">
        <v>43690</v>
      </c>
      <c r="P11" s="50">
        <v>102.37</v>
      </c>
      <c r="Q11" s="50"/>
      <c r="R11" s="53">
        <f>IF(P11="","",T11*M11*LOOKUP(RIGHT($D$2,3),定数!$A$6:$A$13,定数!$B$6:$B$13))</f>
        <v>18889.017857144434</v>
      </c>
      <c r="S11" s="53"/>
      <c r="T11" s="54">
        <f>IF(P11="","",IF(G11="買",(P11-H11),(H11-P11))*IF(RIGHT($D$2,3)="JPY",100,10000))</f>
        <v>10.000000000000853</v>
      </c>
      <c r="U11" s="54"/>
      <c r="V11" s="22">
        <f t="shared" si="1"/>
        <v>2</v>
      </c>
      <c r="W11">
        <f t="shared" si="2"/>
        <v>0</v>
      </c>
      <c r="X11" s="40">
        <f>IF(C11&lt;&gt;"",MAX(X10,C11),"")</f>
        <v>503707.14285714191</v>
      </c>
      <c r="Y11" s="41">
        <f>IF(X11&lt;&gt;"",1-(C11/X11),"")</f>
        <v>0</v>
      </c>
    </row>
    <row r="12" spans="2:25" x14ac:dyDescent="0.2">
      <c r="B12" s="39">
        <v>4</v>
      </c>
      <c r="C12" s="49">
        <f t="shared" si="0"/>
        <v>522596.16071428632</v>
      </c>
      <c r="D12" s="49"/>
      <c r="E12" s="39"/>
      <c r="F12" s="8">
        <v>43698</v>
      </c>
      <c r="G12" s="46" t="s">
        <v>4</v>
      </c>
      <c r="H12" s="50">
        <v>103.85</v>
      </c>
      <c r="I12" s="50"/>
      <c r="J12" s="39">
        <v>26</v>
      </c>
      <c r="K12" s="51">
        <f t="shared" si="3"/>
        <v>15677.88482142859</v>
      </c>
      <c r="L12" s="52"/>
      <c r="M12" s="6">
        <f>IF(J12="","",(K12/J12)/LOOKUP(RIGHT($D$2,3),定数!$A$6:$A$13,定数!$B$6:$B$13))</f>
        <v>6.0299557005494577</v>
      </c>
      <c r="N12" s="39"/>
      <c r="O12" s="8">
        <v>43699</v>
      </c>
      <c r="P12" s="50">
        <v>103.59</v>
      </c>
      <c r="Q12" s="50"/>
      <c r="R12" s="53">
        <f>IF(P12="","",T12*M12*LOOKUP(RIGHT($D$2,3),定数!$A$6:$A$13,定数!$B$6:$B$13))</f>
        <v>-15677.884821428042</v>
      </c>
      <c r="S12" s="53"/>
      <c r="T12" s="54">
        <f t="shared" ref="T12:T75" si="4">IF(P12="","",IF(G12="買",(P12-H12),(H12-P12))*IF(RIGHT($D$2,3)="JPY",100,10000))</f>
        <v>-25.999999999999091</v>
      </c>
      <c r="U12" s="54"/>
      <c r="V12" s="22">
        <f t="shared" si="1"/>
        <v>0</v>
      </c>
      <c r="W12">
        <f t="shared" si="2"/>
        <v>1</v>
      </c>
      <c r="X12" s="40">
        <f t="shared" ref="X12:X75" si="5">IF(C12&lt;&gt;"",MAX(X11,C12),"")</f>
        <v>522596.16071428632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49">
        <f t="shared" si="0"/>
        <v>506918.27589285828</v>
      </c>
      <c r="D13" s="49"/>
      <c r="E13" s="39"/>
      <c r="F13" s="8">
        <v>43718</v>
      </c>
      <c r="G13" s="46" t="s">
        <v>4</v>
      </c>
      <c r="H13" s="50">
        <v>106.26</v>
      </c>
      <c r="I13" s="50"/>
      <c r="J13" s="39">
        <v>23</v>
      </c>
      <c r="K13" s="51">
        <f t="shared" si="3"/>
        <v>15207.548276785748</v>
      </c>
      <c r="L13" s="52"/>
      <c r="M13" s="6">
        <f>IF(J13="","",(K13/J13)/LOOKUP(RIGHT($D$2,3),定数!$A$6:$A$13,定数!$B$6:$B$13))</f>
        <v>6.6119775116459776</v>
      </c>
      <c r="N13" s="39"/>
      <c r="O13" s="8">
        <v>43718</v>
      </c>
      <c r="P13" s="50">
        <v>106.54</v>
      </c>
      <c r="Q13" s="50"/>
      <c r="R13" s="53">
        <f>IF(P13="","",T13*M13*LOOKUP(RIGHT($D$2,3),定数!$A$6:$A$13,定数!$B$6:$B$13))</f>
        <v>18513.537032608812</v>
      </c>
      <c r="S13" s="53"/>
      <c r="T13" s="54">
        <f t="shared" si="4"/>
        <v>28.000000000000114</v>
      </c>
      <c r="U13" s="54"/>
      <c r="V13" s="22">
        <f t="shared" si="1"/>
        <v>1</v>
      </c>
      <c r="W13">
        <f t="shared" si="2"/>
        <v>0</v>
      </c>
      <c r="X13" s="40">
        <f t="shared" si="5"/>
        <v>522596.16071428632</v>
      </c>
      <c r="Y13" s="41">
        <f t="shared" si="6"/>
        <v>2.9999999999998916E-2</v>
      </c>
    </row>
    <row r="14" spans="2:25" x14ac:dyDescent="0.2">
      <c r="B14" s="39">
        <v>6</v>
      </c>
      <c r="C14" s="49">
        <f t="shared" si="0"/>
        <v>525431.81292546703</v>
      </c>
      <c r="D14" s="49"/>
      <c r="E14" s="39"/>
      <c r="F14" s="8">
        <v>43765</v>
      </c>
      <c r="G14" s="46" t="s">
        <v>4</v>
      </c>
      <c r="H14" s="50">
        <v>108.19</v>
      </c>
      <c r="I14" s="50"/>
      <c r="J14" s="39">
        <v>42</v>
      </c>
      <c r="K14" s="51">
        <f t="shared" si="3"/>
        <v>15762.95438776401</v>
      </c>
      <c r="L14" s="52"/>
      <c r="M14" s="6">
        <f>IF(J14="","",(K14/J14)/LOOKUP(RIGHT($D$2,3),定数!$A$6:$A$13,定数!$B$6:$B$13))</f>
        <v>3.7530843780390502</v>
      </c>
      <c r="N14" s="39"/>
      <c r="O14" s="8">
        <v>43765</v>
      </c>
      <c r="P14" s="50">
        <v>107.77</v>
      </c>
      <c r="Q14" s="50"/>
      <c r="R14" s="53">
        <f>IF(P14="","",T14*M14*LOOKUP(RIGHT($D$2,3),定数!$A$6:$A$13,定数!$B$6:$B$13))</f>
        <v>-15762.954387764074</v>
      </c>
      <c r="S14" s="53"/>
      <c r="T14" s="54">
        <f t="shared" si="4"/>
        <v>-42.000000000000171</v>
      </c>
      <c r="U14" s="54"/>
      <c r="V14" s="22">
        <f t="shared" si="1"/>
        <v>0</v>
      </c>
      <c r="W14">
        <f t="shared" si="2"/>
        <v>1</v>
      </c>
      <c r="X14" s="40">
        <f t="shared" si="5"/>
        <v>525431.81292546703</v>
      </c>
      <c r="Y14" s="41">
        <f t="shared" si="6"/>
        <v>0</v>
      </c>
    </row>
    <row r="15" spans="2:25" x14ac:dyDescent="0.2">
      <c r="B15" s="39">
        <v>7</v>
      </c>
      <c r="C15" s="49">
        <f t="shared" si="0"/>
        <v>509668.85853770294</v>
      </c>
      <c r="D15" s="49"/>
      <c r="E15" s="39"/>
      <c r="F15" s="8">
        <v>43775</v>
      </c>
      <c r="G15" s="46" t="s">
        <v>4</v>
      </c>
      <c r="H15" s="50">
        <v>114.91</v>
      </c>
      <c r="I15" s="50"/>
      <c r="J15" s="39">
        <v>51</v>
      </c>
      <c r="K15" s="51">
        <f t="shared" si="3"/>
        <v>15290.065756131087</v>
      </c>
      <c r="L15" s="52"/>
      <c r="M15" s="6">
        <f>IF(J15="","",(K15/J15)/LOOKUP(RIGHT($D$2,3),定数!$A$6:$A$13,定数!$B$6:$B$13))</f>
        <v>2.9980521090453114</v>
      </c>
      <c r="N15" s="39"/>
      <c r="O15" s="8">
        <v>43779</v>
      </c>
      <c r="P15" s="50">
        <v>114.4</v>
      </c>
      <c r="Q15" s="50"/>
      <c r="R15" s="53">
        <f>IF(P15="","",T15*M15*LOOKUP(RIGHT($D$2,3),定数!$A$6:$A$13,定数!$B$6:$B$13))</f>
        <v>-15290.065756130814</v>
      </c>
      <c r="S15" s="53"/>
      <c r="T15" s="54">
        <f t="shared" si="4"/>
        <v>-50.999999999999091</v>
      </c>
      <c r="U15" s="54"/>
      <c r="V15" s="22">
        <f t="shared" si="1"/>
        <v>0</v>
      </c>
      <c r="W15">
        <f t="shared" si="2"/>
        <v>2</v>
      </c>
      <c r="X15" s="40">
        <f t="shared" si="5"/>
        <v>525431.81292546703</v>
      </c>
      <c r="Y15" s="41">
        <f t="shared" si="6"/>
        <v>3.0000000000000138E-2</v>
      </c>
    </row>
    <row r="16" spans="2:25" x14ac:dyDescent="0.2">
      <c r="B16" s="39">
        <v>8</v>
      </c>
      <c r="C16" s="49">
        <f t="shared" si="0"/>
        <v>494378.79278157215</v>
      </c>
      <c r="D16" s="49"/>
      <c r="E16" s="39"/>
      <c r="F16" s="8">
        <v>43781</v>
      </c>
      <c r="G16" s="46" t="s">
        <v>4</v>
      </c>
      <c r="H16" s="50">
        <v>115.85</v>
      </c>
      <c r="I16" s="50"/>
      <c r="J16" s="39">
        <v>84</v>
      </c>
      <c r="K16" s="51">
        <f t="shared" si="3"/>
        <v>14831.363783447165</v>
      </c>
      <c r="L16" s="52"/>
      <c r="M16" s="6">
        <f>IF(J16="","",(K16/J16)/LOOKUP(RIGHT($D$2,3),定数!$A$6:$A$13,定数!$B$6:$B$13))</f>
        <v>1.765638545648472</v>
      </c>
      <c r="N16" s="39"/>
      <c r="O16" s="8">
        <v>43781</v>
      </c>
      <c r="P16" s="50">
        <v>115.01</v>
      </c>
      <c r="Q16" s="50"/>
      <c r="R16" s="53">
        <f>IF(P16="","",T16*M16*LOOKUP(RIGHT($D$2,3),定数!$A$6:$A$13,定数!$B$6:$B$13))</f>
        <v>-14831.363783446974</v>
      </c>
      <c r="S16" s="53"/>
      <c r="T16" s="54">
        <f t="shared" si="4"/>
        <v>-83.99999999999892</v>
      </c>
      <c r="U16" s="54"/>
      <c r="V16" s="22">
        <f t="shared" si="1"/>
        <v>0</v>
      </c>
      <c r="W16">
        <f t="shared" si="2"/>
        <v>3</v>
      </c>
      <c r="X16" s="40">
        <f t="shared" si="5"/>
        <v>525431.81292546703</v>
      </c>
      <c r="Y16" s="41">
        <f t="shared" si="6"/>
        <v>5.9099999999999597E-2</v>
      </c>
    </row>
    <row r="17" spans="2:25" x14ac:dyDescent="0.2">
      <c r="B17" s="39">
        <v>9</v>
      </c>
      <c r="C17" s="49">
        <f t="shared" si="0"/>
        <v>479547.42899812519</v>
      </c>
      <c r="D17" s="49"/>
      <c r="E17" s="39"/>
      <c r="F17" s="8">
        <v>43782</v>
      </c>
      <c r="G17" s="46" t="s">
        <v>4</v>
      </c>
      <c r="H17" s="50">
        <v>115.7</v>
      </c>
      <c r="I17" s="50"/>
      <c r="J17" s="39">
        <v>40</v>
      </c>
      <c r="K17" s="51">
        <f t="shared" si="3"/>
        <v>14386.422869943755</v>
      </c>
      <c r="L17" s="52"/>
      <c r="M17" s="6">
        <f>IF(J17="","",(K17/J17)/LOOKUP(RIGHT($D$2,3),定数!$A$6:$A$13,定数!$B$6:$B$13))</f>
        <v>3.5966057174859389</v>
      </c>
      <c r="N17" s="39"/>
      <c r="O17" s="8">
        <v>43783</v>
      </c>
      <c r="P17" s="50">
        <v>116.3</v>
      </c>
      <c r="Q17" s="50"/>
      <c r="R17" s="53">
        <f>IF(P17="","",T17*M17*LOOKUP(RIGHT($D$2,3),定数!$A$6:$A$13,定数!$B$6:$B$13))</f>
        <v>21579.634304915431</v>
      </c>
      <c r="S17" s="53"/>
      <c r="T17" s="54">
        <f t="shared" si="4"/>
        <v>59.999999999999432</v>
      </c>
      <c r="U17" s="54"/>
      <c r="V17" s="22">
        <f t="shared" si="1"/>
        <v>1</v>
      </c>
      <c r="W17">
        <f t="shared" si="2"/>
        <v>0</v>
      </c>
      <c r="X17" s="40">
        <f t="shared" si="5"/>
        <v>525431.81292546703</v>
      </c>
      <c r="Y17" s="41">
        <f t="shared" si="6"/>
        <v>8.7326999999999155E-2</v>
      </c>
    </row>
    <row r="18" spans="2:25" x14ac:dyDescent="0.2">
      <c r="B18" s="39">
        <v>10</v>
      </c>
      <c r="C18" s="49">
        <f t="shared" si="0"/>
        <v>501127.06330304063</v>
      </c>
      <c r="D18" s="49"/>
      <c r="E18" s="39">
        <v>2015</v>
      </c>
      <c r="F18" s="8">
        <v>43470</v>
      </c>
      <c r="G18" s="46" t="s">
        <v>4</v>
      </c>
      <c r="H18" s="50">
        <v>120.61</v>
      </c>
      <c r="I18" s="50"/>
      <c r="J18" s="39">
        <v>64</v>
      </c>
      <c r="K18" s="51">
        <f t="shared" si="3"/>
        <v>15033.811899091219</v>
      </c>
      <c r="L18" s="52"/>
      <c r="M18" s="6">
        <f>IF(J18="","",(K18/J18)/LOOKUP(RIGHT($D$2,3),定数!$A$6:$A$13,定数!$B$6:$B$13))</f>
        <v>2.349033109233003</v>
      </c>
      <c r="N18" s="39">
        <v>2015</v>
      </c>
      <c r="O18" s="8">
        <v>43470</v>
      </c>
      <c r="P18" s="50">
        <v>119.97</v>
      </c>
      <c r="Q18" s="50"/>
      <c r="R18" s="53">
        <f>IF(P18="","",T18*M18*LOOKUP(RIGHT($D$2,3),定数!$A$6:$A$13,定数!$B$6:$B$13))</f>
        <v>-15033.811899091233</v>
      </c>
      <c r="S18" s="53"/>
      <c r="T18" s="54">
        <f t="shared" si="4"/>
        <v>-64.000000000000057</v>
      </c>
      <c r="U18" s="54"/>
      <c r="V18" s="22">
        <f t="shared" si="1"/>
        <v>0</v>
      </c>
      <c r="W18">
        <f t="shared" si="2"/>
        <v>1</v>
      </c>
      <c r="X18" s="40">
        <f t="shared" si="5"/>
        <v>525431.81292546703</v>
      </c>
      <c r="Y18" s="41">
        <f t="shared" si="6"/>
        <v>4.6256714999999504E-2</v>
      </c>
    </row>
    <row r="19" spans="2:25" x14ac:dyDescent="0.2">
      <c r="B19" s="39">
        <v>11</v>
      </c>
      <c r="C19" s="49">
        <f t="shared" si="0"/>
        <v>486093.2514039494</v>
      </c>
      <c r="D19" s="49"/>
      <c r="E19" s="39"/>
      <c r="F19" s="8">
        <v>43535</v>
      </c>
      <c r="G19" s="46" t="s">
        <v>4</v>
      </c>
      <c r="H19" s="50">
        <v>121.52</v>
      </c>
      <c r="I19" s="50"/>
      <c r="J19" s="39">
        <v>33</v>
      </c>
      <c r="K19" s="51">
        <f t="shared" si="3"/>
        <v>14582.797542118482</v>
      </c>
      <c r="L19" s="52"/>
      <c r="M19" s="6">
        <f>IF(J19="","",(K19/J19)/LOOKUP(RIGHT($D$2,3),定数!$A$6:$A$13,定数!$B$6:$B$13))</f>
        <v>4.4190295582177219</v>
      </c>
      <c r="N19" s="39"/>
      <c r="O19" s="8">
        <v>43536</v>
      </c>
      <c r="P19" s="50">
        <v>121.19</v>
      </c>
      <c r="Q19" s="50"/>
      <c r="R19" s="53">
        <f>IF(P19="","",T19*M19*LOOKUP(RIGHT($D$2,3),定数!$A$6:$A$13,定数!$B$6:$B$13))</f>
        <v>-14582.797542118407</v>
      </c>
      <c r="S19" s="53"/>
      <c r="T19" s="54">
        <f t="shared" si="4"/>
        <v>-32.999999999999829</v>
      </c>
      <c r="U19" s="54"/>
      <c r="V19" s="22">
        <f t="shared" si="1"/>
        <v>0</v>
      </c>
      <c r="W19">
        <f t="shared" si="2"/>
        <v>2</v>
      </c>
      <c r="X19" s="40">
        <f t="shared" si="5"/>
        <v>525431.81292546703</v>
      </c>
      <c r="Y19" s="41">
        <f t="shared" si="6"/>
        <v>7.486901354999953E-2</v>
      </c>
    </row>
    <row r="20" spans="2:25" x14ac:dyDescent="0.2">
      <c r="B20" s="39">
        <v>12</v>
      </c>
      <c r="C20" s="49">
        <f t="shared" si="0"/>
        <v>471510.45386183099</v>
      </c>
      <c r="D20" s="49"/>
      <c r="E20" s="39"/>
      <c r="F20" s="8">
        <v>43549</v>
      </c>
      <c r="G20" s="46" t="s">
        <v>3</v>
      </c>
      <c r="H20" s="50">
        <v>119.56</v>
      </c>
      <c r="I20" s="50"/>
      <c r="J20" s="39">
        <v>21</v>
      </c>
      <c r="K20" s="51">
        <f t="shared" si="3"/>
        <v>14145.31361585493</v>
      </c>
      <c r="L20" s="52"/>
      <c r="M20" s="6">
        <f>IF(J20="","",(K20/J20)/LOOKUP(RIGHT($D$2,3),定数!$A$6:$A$13,定数!$B$6:$B$13))</f>
        <v>6.7358636265975864</v>
      </c>
      <c r="N20" s="39"/>
      <c r="O20" s="8">
        <v>43550</v>
      </c>
      <c r="P20" s="50">
        <v>119.31</v>
      </c>
      <c r="Q20" s="50"/>
      <c r="R20" s="53">
        <f>IF(P20="","",T20*M20*LOOKUP(RIGHT($D$2,3),定数!$A$6:$A$13,定数!$B$6:$B$13))</f>
        <v>16839.659066493965</v>
      </c>
      <c r="S20" s="53"/>
      <c r="T20" s="54">
        <f t="shared" si="4"/>
        <v>25</v>
      </c>
      <c r="U20" s="54"/>
      <c r="V20" s="22">
        <f t="shared" si="1"/>
        <v>1</v>
      </c>
      <c r="W20">
        <f t="shared" si="2"/>
        <v>0</v>
      </c>
      <c r="X20" s="40">
        <f t="shared" si="5"/>
        <v>525431.81292546703</v>
      </c>
      <c r="Y20" s="41">
        <f t="shared" si="6"/>
        <v>0.1026229431434994</v>
      </c>
    </row>
    <row r="21" spans="2:25" x14ac:dyDescent="0.2">
      <c r="B21" s="39">
        <v>13</v>
      </c>
      <c r="C21" s="49">
        <f t="shared" si="0"/>
        <v>488350.11292832496</v>
      </c>
      <c r="D21" s="49"/>
      <c r="E21" s="39"/>
      <c r="F21" s="8">
        <v>43569</v>
      </c>
      <c r="G21" s="46" t="s">
        <v>3</v>
      </c>
      <c r="H21" s="50">
        <v>119.45</v>
      </c>
      <c r="I21" s="50"/>
      <c r="J21" s="39">
        <v>68</v>
      </c>
      <c r="K21" s="51">
        <f t="shared" si="3"/>
        <v>14650.503387849749</v>
      </c>
      <c r="L21" s="52"/>
      <c r="M21" s="6">
        <f>IF(J21="","",(K21/J21)/LOOKUP(RIGHT($D$2,3),定数!$A$6:$A$13,定数!$B$6:$B$13))</f>
        <v>2.1544857923308451</v>
      </c>
      <c r="N21" s="39"/>
      <c r="O21" s="8">
        <v>43572</v>
      </c>
      <c r="P21" s="50">
        <v>118.61</v>
      </c>
      <c r="Q21" s="50"/>
      <c r="R21" s="53">
        <f>IF(P21="","",T21*M21*LOOKUP(RIGHT($D$2,3),定数!$A$6:$A$13,定数!$B$6:$B$13))</f>
        <v>18097.680655579174</v>
      </c>
      <c r="S21" s="53"/>
      <c r="T21" s="54">
        <f t="shared" si="4"/>
        <v>84.000000000000341</v>
      </c>
      <c r="U21" s="54"/>
      <c r="V21" s="22">
        <f t="shared" si="1"/>
        <v>2</v>
      </c>
      <c r="W21">
        <f t="shared" si="2"/>
        <v>0</v>
      </c>
      <c r="X21" s="40">
        <f t="shared" si="5"/>
        <v>525431.81292546703</v>
      </c>
      <c r="Y21" s="41">
        <f t="shared" si="6"/>
        <v>7.0573762541481511E-2</v>
      </c>
    </row>
    <row r="22" spans="2:25" x14ac:dyDescent="0.2">
      <c r="B22" s="39">
        <v>14</v>
      </c>
      <c r="C22" s="49">
        <f t="shared" si="0"/>
        <v>506447.79358390416</v>
      </c>
      <c r="D22" s="49"/>
      <c r="E22" s="39"/>
      <c r="F22" s="8">
        <v>43617</v>
      </c>
      <c r="G22" s="46" t="s">
        <v>4</v>
      </c>
      <c r="H22" s="50">
        <v>124.19</v>
      </c>
      <c r="I22" s="50"/>
      <c r="J22" s="39">
        <v>48</v>
      </c>
      <c r="K22" s="51">
        <f t="shared" si="3"/>
        <v>15193.433807517124</v>
      </c>
      <c r="L22" s="52"/>
      <c r="M22" s="6">
        <f>IF(J22="","",(K22/J22)/LOOKUP(RIGHT($D$2,3),定数!$A$6:$A$13,定数!$B$6:$B$13))</f>
        <v>3.165298709899401</v>
      </c>
      <c r="N22" s="39"/>
      <c r="O22" s="8">
        <v>43617</v>
      </c>
      <c r="P22" s="50">
        <v>124.86</v>
      </c>
      <c r="Q22" s="50"/>
      <c r="R22" s="53">
        <f>IF(P22="","",T22*M22*LOOKUP(RIGHT($D$2,3),定数!$A$6:$A$13,定数!$B$6:$B$13))</f>
        <v>21207.50135632604</v>
      </c>
      <c r="S22" s="53"/>
      <c r="T22" s="54">
        <f t="shared" si="4"/>
        <v>67.000000000000171</v>
      </c>
      <c r="U22" s="54"/>
      <c r="V22" s="22">
        <f t="shared" si="1"/>
        <v>3</v>
      </c>
      <c r="W22">
        <f t="shared" si="2"/>
        <v>0</v>
      </c>
      <c r="X22" s="40">
        <f t="shared" si="5"/>
        <v>525431.81292546703</v>
      </c>
      <c r="Y22" s="41">
        <f t="shared" si="6"/>
        <v>3.6130319623901008E-2</v>
      </c>
    </row>
    <row r="23" spans="2:25" x14ac:dyDescent="0.2">
      <c r="B23" s="39">
        <v>15</v>
      </c>
      <c r="C23" s="49">
        <f t="shared" si="0"/>
        <v>527655.2949402302</v>
      </c>
      <c r="D23" s="49"/>
      <c r="E23" s="39"/>
      <c r="F23" s="8">
        <v>43652</v>
      </c>
      <c r="G23" s="46" t="s">
        <v>3</v>
      </c>
      <c r="H23" s="50">
        <v>122.56</v>
      </c>
      <c r="I23" s="50"/>
      <c r="J23" s="39">
        <v>38</v>
      </c>
      <c r="K23" s="51">
        <f t="shared" si="3"/>
        <v>15829.658848206906</v>
      </c>
      <c r="L23" s="52"/>
      <c r="M23" s="6">
        <f>IF(J23="","",(K23/J23)/LOOKUP(RIGHT($D$2,3),定数!$A$6:$A$13,定数!$B$6:$B$13))</f>
        <v>4.1656996968965538</v>
      </c>
      <c r="N23" s="39"/>
      <c r="O23" s="8">
        <v>43653</v>
      </c>
      <c r="P23" s="50">
        <v>122.04</v>
      </c>
      <c r="Q23" s="50"/>
      <c r="R23" s="53">
        <f>IF(P23="","",T23*M23*LOOKUP(RIGHT($D$2,3),定数!$A$6:$A$13,定数!$B$6:$B$13))</f>
        <v>21661.638423861914</v>
      </c>
      <c r="S23" s="53"/>
      <c r="T23" s="54">
        <f t="shared" si="4"/>
        <v>51.999999999999602</v>
      </c>
      <c r="U23" s="54"/>
      <c r="V23" t="str">
        <f t="shared" ref="V23:W74" si="7">IF(S23&lt;&gt;"",IF(S23&lt;0,1+V22,0),"")</f>
        <v/>
      </c>
      <c r="W23">
        <f t="shared" si="2"/>
        <v>0</v>
      </c>
      <c r="X23" s="40">
        <f t="shared" si="5"/>
        <v>527655.2949402302</v>
      </c>
      <c r="Y23" s="41">
        <f t="shared" si="6"/>
        <v>0</v>
      </c>
    </row>
    <row r="24" spans="2:25" x14ac:dyDescent="0.2">
      <c r="B24" s="39">
        <v>16</v>
      </c>
      <c r="C24" s="49">
        <f t="shared" si="0"/>
        <v>549316.93336409214</v>
      </c>
      <c r="D24" s="49"/>
      <c r="E24" s="39"/>
      <c r="F24" s="8">
        <v>43663</v>
      </c>
      <c r="G24" s="46" t="s">
        <v>4</v>
      </c>
      <c r="H24" s="50">
        <v>124.09</v>
      </c>
      <c r="I24" s="50"/>
      <c r="J24" s="39">
        <v>18</v>
      </c>
      <c r="K24" s="51">
        <f t="shared" si="3"/>
        <v>16479.508000922764</v>
      </c>
      <c r="L24" s="52"/>
      <c r="M24" s="6">
        <f>IF(J24="","",(K24/J24)/LOOKUP(RIGHT($D$2,3),定数!$A$6:$A$13,定数!$B$6:$B$13))</f>
        <v>9.1552822227348685</v>
      </c>
      <c r="N24" s="39"/>
      <c r="O24" s="8">
        <v>43666</v>
      </c>
      <c r="P24" s="50">
        <v>124.29</v>
      </c>
      <c r="Q24" s="50"/>
      <c r="R24" s="53">
        <f>IF(P24="","",T24*M24*LOOKUP(RIGHT($D$2,3),定数!$A$6:$A$13,定数!$B$6:$B$13))</f>
        <v>18310.564445469998</v>
      </c>
      <c r="S24" s="53"/>
      <c r="T24" s="54">
        <f t="shared" si="4"/>
        <v>20.000000000000284</v>
      </c>
      <c r="U24" s="54"/>
      <c r="V24" t="str">
        <f t="shared" si="7"/>
        <v/>
      </c>
      <c r="W24">
        <f t="shared" si="2"/>
        <v>0</v>
      </c>
      <c r="X24" s="40">
        <f t="shared" si="5"/>
        <v>549316.93336409214</v>
      </c>
      <c r="Y24" s="41">
        <f t="shared" si="6"/>
        <v>0</v>
      </c>
    </row>
    <row r="25" spans="2:25" x14ac:dyDescent="0.2">
      <c r="B25" s="39">
        <v>17</v>
      </c>
      <c r="C25" s="49">
        <f t="shared" si="0"/>
        <v>567627.49780956213</v>
      </c>
      <c r="D25" s="49"/>
      <c r="E25" s="39"/>
      <c r="F25" s="8">
        <v>43676</v>
      </c>
      <c r="G25" s="46" t="s">
        <v>4</v>
      </c>
      <c r="H25" s="50">
        <v>124.03</v>
      </c>
      <c r="I25" s="50"/>
      <c r="J25" s="39">
        <v>52</v>
      </c>
      <c r="K25" s="51">
        <f t="shared" si="3"/>
        <v>17028.824934286862</v>
      </c>
      <c r="L25" s="52"/>
      <c r="M25" s="6">
        <f>IF(J25="","",(K25/J25)/LOOKUP(RIGHT($D$2,3),定数!$A$6:$A$13,定数!$B$6:$B$13))</f>
        <v>3.2747740258243967</v>
      </c>
      <c r="N25" s="39"/>
      <c r="O25" s="8">
        <v>43677</v>
      </c>
      <c r="P25" s="50">
        <v>123.51</v>
      </c>
      <c r="Q25" s="50"/>
      <c r="R25" s="53">
        <f>IF(P25="","",T25*M25*LOOKUP(RIGHT($D$2,3),定数!$A$6:$A$13,定数!$B$6:$B$13))</f>
        <v>-17028.824934286731</v>
      </c>
      <c r="S25" s="53"/>
      <c r="T25" s="54">
        <f t="shared" si="4"/>
        <v>-51.999999999999602</v>
      </c>
      <c r="U25" s="54"/>
      <c r="V25" t="str">
        <f t="shared" si="7"/>
        <v/>
      </c>
      <c r="W25">
        <f t="shared" si="2"/>
        <v>1</v>
      </c>
      <c r="X25" s="40">
        <f t="shared" si="5"/>
        <v>567627.49780956213</v>
      </c>
      <c r="Y25" s="41">
        <f t="shared" si="6"/>
        <v>0</v>
      </c>
    </row>
    <row r="26" spans="2:25" x14ac:dyDescent="0.2">
      <c r="B26" s="39">
        <v>18</v>
      </c>
      <c r="C26" s="49">
        <f t="shared" si="0"/>
        <v>550598.67287527537</v>
      </c>
      <c r="D26" s="49"/>
      <c r="E26" s="39"/>
      <c r="F26" s="8">
        <v>43682</v>
      </c>
      <c r="G26" s="46" t="s">
        <v>4</v>
      </c>
      <c r="H26" s="50">
        <v>124.46</v>
      </c>
      <c r="I26" s="50"/>
      <c r="J26" s="39">
        <v>50</v>
      </c>
      <c r="K26" s="51">
        <f t="shared" si="3"/>
        <v>16517.96018625826</v>
      </c>
      <c r="L26" s="52"/>
      <c r="M26" s="6">
        <f>IF(J26="","",(K26/J26)/LOOKUP(RIGHT($D$2,3),定数!$A$6:$A$13,定数!$B$6:$B$13))</f>
        <v>3.3035920372516525</v>
      </c>
      <c r="N26" s="39"/>
      <c r="O26" s="8">
        <v>43684</v>
      </c>
      <c r="P26" s="50">
        <v>125.06</v>
      </c>
      <c r="Q26" s="50"/>
      <c r="R26" s="53">
        <f>IF(P26="","",T26*M26*LOOKUP(RIGHT($D$2,3),定数!$A$6:$A$13,定数!$B$6:$B$13))</f>
        <v>19821.552223510196</v>
      </c>
      <c r="S26" s="53"/>
      <c r="T26" s="54">
        <f t="shared" si="4"/>
        <v>60.000000000000853</v>
      </c>
      <c r="U26" s="54"/>
      <c r="V26" t="str">
        <f t="shared" si="7"/>
        <v/>
      </c>
      <c r="W26">
        <f t="shared" si="2"/>
        <v>0</v>
      </c>
      <c r="X26" s="40">
        <f t="shared" si="5"/>
        <v>567627.49780956213</v>
      </c>
      <c r="Y26" s="41">
        <f t="shared" si="6"/>
        <v>2.9999999999999805E-2</v>
      </c>
    </row>
    <row r="27" spans="2:25" x14ac:dyDescent="0.2">
      <c r="B27" s="39">
        <v>19</v>
      </c>
      <c r="C27" s="49">
        <f t="shared" si="0"/>
        <v>570420.2250987856</v>
      </c>
      <c r="D27" s="49"/>
      <c r="E27" s="39"/>
      <c r="F27" s="8">
        <v>43697</v>
      </c>
      <c r="G27" s="46" t="s">
        <v>3</v>
      </c>
      <c r="H27" s="50">
        <v>123.86</v>
      </c>
      <c r="I27" s="50"/>
      <c r="J27" s="39">
        <v>31</v>
      </c>
      <c r="K27" s="51">
        <f t="shared" si="3"/>
        <v>17112.606752963566</v>
      </c>
      <c r="L27" s="52"/>
      <c r="M27" s="6">
        <f>IF(J27="","",(K27/J27)/LOOKUP(RIGHT($D$2,3),定数!$A$6:$A$13,定数!$B$6:$B$13))</f>
        <v>5.5201957267624406</v>
      </c>
      <c r="N27" s="39"/>
      <c r="O27" s="8">
        <v>43698</v>
      </c>
      <c r="P27" s="50">
        <v>123.34</v>
      </c>
      <c r="Q27" s="50"/>
      <c r="R27" s="53">
        <f>IF(P27="","",T27*M27*LOOKUP(RIGHT($D$2,3),定数!$A$6:$A$13,定数!$B$6:$B$13))</f>
        <v>28705.017779164475</v>
      </c>
      <c r="S27" s="53"/>
      <c r="T27" s="54">
        <f t="shared" si="4"/>
        <v>51.999999999999602</v>
      </c>
      <c r="U27" s="54"/>
      <c r="V27" t="str">
        <f t="shared" si="7"/>
        <v/>
      </c>
      <c r="W27">
        <f t="shared" si="2"/>
        <v>0</v>
      </c>
      <c r="X27" s="40">
        <f t="shared" si="5"/>
        <v>570420.2250987856</v>
      </c>
      <c r="Y27" s="41">
        <f t="shared" si="6"/>
        <v>0</v>
      </c>
    </row>
    <row r="28" spans="2:25" x14ac:dyDescent="0.2">
      <c r="B28" s="39">
        <v>20</v>
      </c>
      <c r="C28" s="49">
        <f t="shared" si="0"/>
        <v>599125.24287795008</v>
      </c>
      <c r="D28" s="49"/>
      <c r="E28" s="39"/>
      <c r="F28" s="8">
        <v>43775</v>
      </c>
      <c r="G28" s="46" t="s">
        <v>4</v>
      </c>
      <c r="H28" s="50">
        <v>121.81</v>
      </c>
      <c r="I28" s="50"/>
      <c r="J28" s="39">
        <v>20</v>
      </c>
      <c r="K28" s="51">
        <f t="shared" si="3"/>
        <v>17973.757286338503</v>
      </c>
      <c r="L28" s="52"/>
      <c r="M28" s="6">
        <f>IF(J28="","",(K28/J28)/LOOKUP(RIGHT($D$2,3),定数!$A$6:$A$13,定数!$B$6:$B$13))</f>
        <v>8.986878643169252</v>
      </c>
      <c r="N28" s="39"/>
      <c r="O28" s="8">
        <v>43775</v>
      </c>
      <c r="P28" s="50">
        <v>122.12</v>
      </c>
      <c r="Q28" s="50"/>
      <c r="R28" s="53">
        <f>IF(P28="","",T28*M28*LOOKUP(RIGHT($D$2,3),定数!$A$6:$A$13,定数!$B$6:$B$13))</f>
        <v>27859.323793824886</v>
      </c>
      <c r="S28" s="53"/>
      <c r="T28" s="54">
        <f t="shared" si="4"/>
        <v>31.000000000000227</v>
      </c>
      <c r="U28" s="54"/>
      <c r="V28" t="str">
        <f t="shared" si="7"/>
        <v/>
      </c>
      <c r="W28">
        <f t="shared" si="2"/>
        <v>0</v>
      </c>
      <c r="X28" s="40">
        <f t="shared" si="5"/>
        <v>599125.24287795008</v>
      </c>
      <c r="Y28" s="41">
        <f t="shared" si="6"/>
        <v>0</v>
      </c>
    </row>
    <row r="29" spans="2:25" x14ac:dyDescent="0.2">
      <c r="B29" s="39">
        <v>21</v>
      </c>
      <c r="C29" s="49">
        <f t="shared" si="0"/>
        <v>626984.56667177496</v>
      </c>
      <c r="D29" s="49"/>
      <c r="E29" s="39"/>
      <c r="F29" s="8">
        <v>43822</v>
      </c>
      <c r="G29" s="46" t="s">
        <v>3</v>
      </c>
      <c r="H29" s="50">
        <v>120.85</v>
      </c>
      <c r="I29" s="50"/>
      <c r="J29" s="39">
        <v>18</v>
      </c>
      <c r="K29" s="51">
        <f t="shared" si="3"/>
        <v>18809.537000153246</v>
      </c>
      <c r="L29" s="52"/>
      <c r="M29" s="6">
        <f>IF(J29="","",(K29/J29)/LOOKUP(RIGHT($D$2,3),定数!$A$6:$A$13,定数!$B$6:$B$13))</f>
        <v>10.449742777862914</v>
      </c>
      <c r="N29" s="39"/>
      <c r="O29" s="8">
        <v>43823</v>
      </c>
      <c r="P29" s="50">
        <v>120.66</v>
      </c>
      <c r="Q29" s="50"/>
      <c r="R29" s="53">
        <f>IF(P29="","",T29*M29*LOOKUP(RIGHT($D$2,3),定数!$A$6:$A$13,定数!$B$6:$B$13))</f>
        <v>19854.511277939298</v>
      </c>
      <c r="S29" s="53"/>
      <c r="T29" s="54">
        <f t="shared" si="4"/>
        <v>18.999999999999773</v>
      </c>
      <c r="U29" s="54"/>
      <c r="V29" t="str">
        <f t="shared" si="7"/>
        <v/>
      </c>
      <c r="W29">
        <f t="shared" si="2"/>
        <v>0</v>
      </c>
      <c r="X29" s="40">
        <f t="shared" si="5"/>
        <v>626984.56667177496</v>
      </c>
      <c r="Y29" s="41">
        <f t="shared" si="6"/>
        <v>0</v>
      </c>
    </row>
    <row r="30" spans="2:25" x14ac:dyDescent="0.2">
      <c r="B30" s="39">
        <v>22</v>
      </c>
      <c r="C30" s="49">
        <f t="shared" si="0"/>
        <v>646839.07794971426</v>
      </c>
      <c r="D30" s="49"/>
      <c r="E30" s="39">
        <v>2016</v>
      </c>
      <c r="F30" s="8">
        <v>43469</v>
      </c>
      <c r="G30" s="46" t="s">
        <v>3</v>
      </c>
      <c r="H30" s="50">
        <v>120</v>
      </c>
      <c r="I30" s="50"/>
      <c r="J30" s="39">
        <v>47</v>
      </c>
      <c r="K30" s="51">
        <f t="shared" si="3"/>
        <v>19405.172338491426</v>
      </c>
      <c r="L30" s="52"/>
      <c r="M30" s="6">
        <f>IF(J30="","",(K30/J30)/LOOKUP(RIGHT($D$2,3),定数!$A$6:$A$13,定数!$B$6:$B$13))</f>
        <v>4.1287600720194524</v>
      </c>
      <c r="N30" s="39">
        <v>2016</v>
      </c>
      <c r="O30" s="8">
        <v>43469</v>
      </c>
      <c r="P30" s="50">
        <v>119.48</v>
      </c>
      <c r="Q30" s="50"/>
      <c r="R30" s="53">
        <f>IF(P30="","",T30*M30*LOOKUP(RIGHT($D$2,3),定数!$A$6:$A$13,定数!$B$6:$B$13))</f>
        <v>21469.552374500989</v>
      </c>
      <c r="S30" s="53"/>
      <c r="T30" s="54">
        <f t="shared" si="4"/>
        <v>51.999999999999602</v>
      </c>
      <c r="U30" s="54"/>
      <c r="V30" t="str">
        <f t="shared" si="7"/>
        <v/>
      </c>
      <c r="W30">
        <f t="shared" si="2"/>
        <v>0</v>
      </c>
      <c r="X30" s="40">
        <f t="shared" si="5"/>
        <v>646839.07794971426</v>
      </c>
      <c r="Y30" s="41">
        <f t="shared" si="6"/>
        <v>0</v>
      </c>
    </row>
    <row r="31" spans="2:25" x14ac:dyDescent="0.2">
      <c r="B31" s="39">
        <v>23</v>
      </c>
      <c r="C31" s="49">
        <f t="shared" si="0"/>
        <v>668308.63032421528</v>
      </c>
      <c r="D31" s="49"/>
      <c r="E31" s="39"/>
      <c r="F31" s="8">
        <v>43472</v>
      </c>
      <c r="G31" s="46" t="s">
        <v>3</v>
      </c>
      <c r="H31" s="50">
        <v>117.76</v>
      </c>
      <c r="I31" s="50"/>
      <c r="J31" s="39">
        <v>53</v>
      </c>
      <c r="K31" s="51">
        <f t="shared" si="3"/>
        <v>20049.258909726457</v>
      </c>
      <c r="L31" s="52"/>
      <c r="M31" s="6">
        <f>IF(J31="","",(K31/J31)/LOOKUP(RIGHT($D$2,3),定数!$A$6:$A$13,定数!$B$6:$B$13))</f>
        <v>3.7828790395710299</v>
      </c>
      <c r="N31" s="39"/>
      <c r="O31" s="8">
        <v>43473</v>
      </c>
      <c r="P31" s="50">
        <v>118.29</v>
      </c>
      <c r="Q31" s="50"/>
      <c r="R31" s="53">
        <f>IF(P31="","",T31*M31*LOOKUP(RIGHT($D$2,3),定数!$A$6:$A$13,定数!$B$6:$B$13))</f>
        <v>-20049.258909726501</v>
      </c>
      <c r="S31" s="53"/>
      <c r="T31" s="54">
        <f t="shared" si="4"/>
        <v>-53.000000000000114</v>
      </c>
      <c r="U31" s="54"/>
      <c r="V31" t="str">
        <f t="shared" si="7"/>
        <v/>
      </c>
      <c r="W31">
        <f t="shared" si="2"/>
        <v>1</v>
      </c>
      <c r="X31" s="40">
        <f t="shared" si="5"/>
        <v>668308.63032421528</v>
      </c>
      <c r="Y31" s="41">
        <f t="shared" si="6"/>
        <v>0</v>
      </c>
    </row>
    <row r="32" spans="2:25" x14ac:dyDescent="0.2">
      <c r="B32" s="39">
        <v>24</v>
      </c>
      <c r="C32" s="49">
        <f t="shared" si="0"/>
        <v>648259.37141448876</v>
      </c>
      <c r="D32" s="49"/>
      <c r="E32" s="39"/>
      <c r="F32" s="8">
        <v>43494</v>
      </c>
      <c r="G32" s="46" t="s">
        <v>4</v>
      </c>
      <c r="H32" s="50">
        <v>118.86</v>
      </c>
      <c r="I32" s="50"/>
      <c r="J32" s="39">
        <v>27</v>
      </c>
      <c r="K32" s="51">
        <f t="shared" si="3"/>
        <v>19447.781142434662</v>
      </c>
      <c r="L32" s="52"/>
      <c r="M32" s="6">
        <f>IF(J32="","",(K32/J32)/LOOKUP(RIGHT($D$2,3),定数!$A$6:$A$13,定数!$B$6:$B$13))</f>
        <v>7.2028819046054302</v>
      </c>
      <c r="N32" s="39"/>
      <c r="O32" s="8">
        <v>43494</v>
      </c>
      <c r="P32" s="50">
        <v>118.59</v>
      </c>
      <c r="Q32" s="50"/>
      <c r="R32" s="53">
        <f>IF(P32="","",T32*M32*LOOKUP(RIGHT($D$2,3),定数!$A$6:$A$13,定数!$B$6:$B$13))</f>
        <v>-19447.781142434374</v>
      </c>
      <c r="S32" s="53"/>
      <c r="T32" s="54">
        <f t="shared" si="4"/>
        <v>-26.999999999999602</v>
      </c>
      <c r="U32" s="54"/>
      <c r="V32" t="str">
        <f t="shared" si="7"/>
        <v/>
      </c>
      <c r="W32">
        <f t="shared" si="2"/>
        <v>2</v>
      </c>
      <c r="X32" s="40">
        <f t="shared" si="5"/>
        <v>668308.63032421528</v>
      </c>
      <c r="Y32" s="41">
        <f t="shared" si="6"/>
        <v>3.0000000000000138E-2</v>
      </c>
    </row>
    <row r="33" spans="2:25" x14ac:dyDescent="0.2">
      <c r="B33" s="39">
        <v>25</v>
      </c>
      <c r="C33" s="49">
        <f t="shared" si="0"/>
        <v>628811.59027205443</v>
      </c>
      <c r="D33" s="49"/>
      <c r="E33" s="39"/>
      <c r="F33" s="8">
        <v>43501</v>
      </c>
      <c r="G33" s="46" t="s">
        <v>3</v>
      </c>
      <c r="H33" s="50">
        <v>116.83</v>
      </c>
      <c r="I33" s="50"/>
      <c r="J33" s="39">
        <v>61</v>
      </c>
      <c r="K33" s="51">
        <f t="shared" si="3"/>
        <v>18864.347708161633</v>
      </c>
      <c r="L33" s="52"/>
      <c r="M33" s="6">
        <f>IF(J33="","",(K33/J33)/LOOKUP(RIGHT($D$2,3),定数!$A$6:$A$13,定数!$B$6:$B$13))</f>
        <v>3.0925160177314153</v>
      </c>
      <c r="N33" s="39"/>
      <c r="O33" s="8">
        <v>43504</v>
      </c>
      <c r="P33" s="50">
        <v>117.44</v>
      </c>
      <c r="Q33" s="50"/>
      <c r="R33" s="53">
        <f>IF(P33="","",T33*M33*LOOKUP(RIGHT($D$2,3),定数!$A$6:$A$13,定数!$B$6:$B$13))</f>
        <v>-18864.347708161618</v>
      </c>
      <c r="S33" s="53"/>
      <c r="T33" s="54">
        <f t="shared" si="4"/>
        <v>-60.999999999999943</v>
      </c>
      <c r="U33" s="54"/>
      <c r="V33" t="str">
        <f t="shared" si="7"/>
        <v/>
      </c>
      <c r="W33">
        <f t="shared" si="2"/>
        <v>3</v>
      </c>
      <c r="X33" s="40">
        <f t="shared" si="5"/>
        <v>668308.63032421528</v>
      </c>
      <c r="Y33" s="41">
        <f t="shared" si="6"/>
        <v>5.9099999999999597E-2</v>
      </c>
    </row>
    <row r="34" spans="2:25" x14ac:dyDescent="0.2">
      <c r="B34" s="39">
        <v>26</v>
      </c>
      <c r="C34" s="49">
        <f t="shared" si="0"/>
        <v>609947.24256389285</v>
      </c>
      <c r="D34" s="49"/>
      <c r="E34" s="39"/>
      <c r="F34" s="8">
        <v>43508</v>
      </c>
      <c r="G34" s="46" t="s">
        <v>3</v>
      </c>
      <c r="H34" s="50">
        <v>112.07</v>
      </c>
      <c r="I34" s="50"/>
      <c r="J34" s="39">
        <v>95</v>
      </c>
      <c r="K34" s="51">
        <f t="shared" si="3"/>
        <v>18298.417276916785</v>
      </c>
      <c r="L34" s="52"/>
      <c r="M34" s="6">
        <f>IF(J34="","",(K34/J34)/LOOKUP(RIGHT($D$2,3),定数!$A$6:$A$13,定数!$B$6:$B$13))</f>
        <v>1.9261491870438721</v>
      </c>
      <c r="N34" s="39"/>
      <c r="O34" s="8">
        <v>43508</v>
      </c>
      <c r="P34" s="50">
        <v>113.02</v>
      </c>
      <c r="Q34" s="50"/>
      <c r="R34" s="53">
        <f>IF(P34="","",T34*M34*LOOKUP(RIGHT($D$2,3),定数!$A$6:$A$13,定数!$B$6:$B$13))</f>
        <v>-18298.41727691684</v>
      </c>
      <c r="S34" s="53"/>
      <c r="T34" s="54">
        <f t="shared" si="4"/>
        <v>-95.000000000000284</v>
      </c>
      <c r="U34" s="54"/>
      <c r="V34" t="str">
        <f t="shared" si="7"/>
        <v/>
      </c>
      <c r="W34">
        <f t="shared" si="2"/>
        <v>4</v>
      </c>
      <c r="X34" s="40">
        <f t="shared" si="5"/>
        <v>668308.63032421528</v>
      </c>
      <c r="Y34" s="41">
        <f t="shared" si="6"/>
        <v>8.7326999999999488E-2</v>
      </c>
    </row>
    <row r="35" spans="2:25" x14ac:dyDescent="0.2">
      <c r="B35" s="39">
        <v>27</v>
      </c>
      <c r="C35" s="49">
        <f t="shared" si="0"/>
        <v>591648.82528697606</v>
      </c>
      <c r="D35" s="49"/>
      <c r="E35" s="39"/>
      <c r="F35" s="8">
        <v>43514</v>
      </c>
      <c r="G35" s="46" t="s">
        <v>3</v>
      </c>
      <c r="H35" s="50">
        <v>113.79</v>
      </c>
      <c r="I35" s="50"/>
      <c r="J35" s="39">
        <v>33</v>
      </c>
      <c r="K35" s="51">
        <f t="shared" si="3"/>
        <v>17749.46475860928</v>
      </c>
      <c r="L35" s="52"/>
      <c r="M35" s="6">
        <f>IF(J35="","",(K35/J35)/LOOKUP(RIGHT($D$2,3),定数!$A$6:$A$13,定数!$B$6:$B$13))</f>
        <v>5.3786256844270541</v>
      </c>
      <c r="N35" s="39"/>
      <c r="O35" s="8">
        <v>43514</v>
      </c>
      <c r="P35" s="50">
        <v>113.44</v>
      </c>
      <c r="Q35" s="50"/>
      <c r="R35" s="53">
        <f>IF(P35="","",T35*M35*LOOKUP(RIGHT($D$2,3),定数!$A$6:$A$13,定数!$B$6:$B$13))</f>
        <v>18825.18989549515</v>
      </c>
      <c r="S35" s="53"/>
      <c r="T35" s="54">
        <f t="shared" si="4"/>
        <v>35.000000000000853</v>
      </c>
      <c r="U35" s="54"/>
      <c r="V35" t="str">
        <f t="shared" si="7"/>
        <v/>
      </c>
      <c r="W35">
        <f t="shared" si="2"/>
        <v>0</v>
      </c>
      <c r="X35" s="40">
        <f t="shared" si="5"/>
        <v>668308.63032421528</v>
      </c>
      <c r="Y35" s="41">
        <f t="shared" si="6"/>
        <v>0.11470718999999951</v>
      </c>
    </row>
    <row r="36" spans="2:25" x14ac:dyDescent="0.2">
      <c r="B36" s="39">
        <v>28</v>
      </c>
      <c r="C36" s="49">
        <f t="shared" si="0"/>
        <v>610474.01518247125</v>
      </c>
      <c r="D36" s="49"/>
      <c r="E36" s="39"/>
      <c r="F36" s="8">
        <v>43520</v>
      </c>
      <c r="G36" s="46" t="s">
        <v>3</v>
      </c>
      <c r="H36" s="50">
        <v>111.71</v>
      </c>
      <c r="I36" s="50"/>
      <c r="J36" s="39">
        <v>57</v>
      </c>
      <c r="K36" s="51">
        <f t="shared" si="3"/>
        <v>18314.220455474137</v>
      </c>
      <c r="L36" s="52"/>
      <c r="M36" s="6">
        <f>IF(J36="","",(K36/J36)/LOOKUP(RIGHT($D$2,3),定数!$A$6:$A$13,定数!$B$6:$B$13))</f>
        <v>3.2130211325393225</v>
      </c>
      <c r="N36" s="39"/>
      <c r="O36" s="8">
        <v>43521</v>
      </c>
      <c r="P36" s="50">
        <v>112.28</v>
      </c>
      <c r="Q36" s="50"/>
      <c r="R36" s="53">
        <f>IF(P36="","",T36*M36*LOOKUP(RIGHT($D$2,3),定数!$A$6:$A$13,定数!$B$6:$B$13))</f>
        <v>-18314.220455474377</v>
      </c>
      <c r="S36" s="53"/>
      <c r="T36" s="54">
        <f t="shared" si="4"/>
        <v>-57.000000000000739</v>
      </c>
      <c r="U36" s="54"/>
      <c r="V36" t="str">
        <f t="shared" si="7"/>
        <v/>
      </c>
      <c r="W36">
        <f t="shared" si="2"/>
        <v>1</v>
      </c>
      <c r="X36" s="40">
        <f t="shared" si="5"/>
        <v>668308.63032421528</v>
      </c>
      <c r="Y36" s="41">
        <f t="shared" si="6"/>
        <v>8.6538782409089743E-2</v>
      </c>
    </row>
    <row r="37" spans="2:25" x14ac:dyDescent="0.2">
      <c r="B37" s="39">
        <v>29</v>
      </c>
      <c r="C37" s="49">
        <f t="shared" si="0"/>
        <v>592159.79472699692</v>
      </c>
      <c r="D37" s="49"/>
      <c r="E37" s="39"/>
      <c r="F37" s="8">
        <v>43528</v>
      </c>
      <c r="G37" s="46" t="s">
        <v>3</v>
      </c>
      <c r="H37" s="50">
        <v>113.54</v>
      </c>
      <c r="I37" s="50"/>
      <c r="J37" s="39">
        <v>68</v>
      </c>
      <c r="K37" s="51">
        <f t="shared" si="3"/>
        <v>17764.793841809907</v>
      </c>
      <c r="L37" s="52"/>
      <c r="M37" s="6">
        <f>IF(J37="","",(K37/J37)/LOOKUP(RIGHT($D$2,3),定数!$A$6:$A$13,定数!$B$6:$B$13))</f>
        <v>2.6124696826191043</v>
      </c>
      <c r="N37" s="39"/>
      <c r="O37" s="8">
        <v>43528</v>
      </c>
      <c r="P37" s="50">
        <v>114.22</v>
      </c>
      <c r="Q37" s="50"/>
      <c r="R37" s="53">
        <f>IF(P37="","",T37*M37*LOOKUP(RIGHT($D$2,3),定数!$A$6:$A$13,定数!$B$6:$B$13))</f>
        <v>-17764.793841809718</v>
      </c>
      <c r="S37" s="53"/>
      <c r="T37" s="54">
        <f t="shared" si="4"/>
        <v>-67.999999999999261</v>
      </c>
      <c r="U37" s="54"/>
      <c r="V37" t="str">
        <f t="shared" si="7"/>
        <v/>
      </c>
      <c r="W37">
        <f t="shared" si="2"/>
        <v>2</v>
      </c>
      <c r="X37" s="40">
        <f t="shared" si="5"/>
        <v>668308.63032421528</v>
      </c>
      <c r="Y37" s="41">
        <f t="shared" si="6"/>
        <v>0.11394261893681734</v>
      </c>
    </row>
    <row r="38" spans="2:25" x14ac:dyDescent="0.2">
      <c r="B38" s="39">
        <v>30</v>
      </c>
      <c r="C38" s="49">
        <f t="shared" si="0"/>
        <v>574395.00088518718</v>
      </c>
      <c r="D38" s="49"/>
      <c r="E38" s="39"/>
      <c r="F38" s="8">
        <v>43552</v>
      </c>
      <c r="G38" s="46" t="s">
        <v>4</v>
      </c>
      <c r="H38" s="50">
        <v>113.42</v>
      </c>
      <c r="I38" s="50"/>
      <c r="J38" s="39">
        <v>28</v>
      </c>
      <c r="K38" s="51">
        <f t="shared" si="3"/>
        <v>17231.850026555614</v>
      </c>
      <c r="L38" s="52"/>
      <c r="M38" s="6">
        <f>IF(J38="","",(K38/J38)/LOOKUP(RIGHT($D$2,3),定数!$A$6:$A$13,定数!$B$6:$B$13))</f>
        <v>6.1542321523412911</v>
      </c>
      <c r="N38" s="39"/>
      <c r="O38" s="8">
        <v>43553</v>
      </c>
      <c r="P38" s="50">
        <v>113.79</v>
      </c>
      <c r="Q38" s="50"/>
      <c r="R38" s="53">
        <f>IF(P38="","",T38*M38*LOOKUP(RIGHT($D$2,3),定数!$A$6:$A$13,定数!$B$6:$B$13))</f>
        <v>22770.658963663056</v>
      </c>
      <c r="S38" s="53"/>
      <c r="T38" s="54">
        <f t="shared" si="4"/>
        <v>37.000000000000455</v>
      </c>
      <c r="U38" s="54"/>
      <c r="V38" t="str">
        <f t="shared" si="7"/>
        <v/>
      </c>
      <c r="W38">
        <f t="shared" si="2"/>
        <v>0</v>
      </c>
      <c r="X38" s="40">
        <f t="shared" si="5"/>
        <v>668308.63032421528</v>
      </c>
      <c r="Y38" s="41">
        <f t="shared" si="6"/>
        <v>0.14052434036871253</v>
      </c>
    </row>
    <row r="39" spans="2:25" x14ac:dyDescent="0.2">
      <c r="B39" s="39">
        <v>31</v>
      </c>
      <c r="C39" s="49">
        <f t="shared" si="0"/>
        <v>597165.65984885022</v>
      </c>
      <c r="D39" s="49"/>
      <c r="E39" s="39"/>
      <c r="F39" s="8">
        <v>43561</v>
      </c>
      <c r="G39" s="46" t="s">
        <v>3</v>
      </c>
      <c r="H39" s="50">
        <v>110.25</v>
      </c>
      <c r="I39" s="50"/>
      <c r="J39" s="39">
        <v>40</v>
      </c>
      <c r="K39" s="51">
        <f t="shared" si="3"/>
        <v>17914.969795465506</v>
      </c>
      <c r="L39" s="52"/>
      <c r="M39" s="6">
        <f>IF(J39="","",(K39/J39)/LOOKUP(RIGHT($D$2,3),定数!$A$6:$A$13,定数!$B$6:$B$13))</f>
        <v>4.4787424488663765</v>
      </c>
      <c r="N39" s="39"/>
      <c r="O39" s="8">
        <v>43561</v>
      </c>
      <c r="P39" s="50">
        <v>109.72</v>
      </c>
      <c r="Q39" s="50"/>
      <c r="R39" s="53">
        <f>IF(P39="","",T39*M39*LOOKUP(RIGHT($D$2,3),定数!$A$6:$A$13,定数!$B$6:$B$13))</f>
        <v>23737.334978991847</v>
      </c>
      <c r="S39" s="53"/>
      <c r="T39" s="54">
        <f t="shared" si="4"/>
        <v>53.000000000000114</v>
      </c>
      <c r="U39" s="54"/>
      <c r="V39" t="str">
        <f t="shared" si="7"/>
        <v/>
      </c>
      <c r="W39">
        <f t="shared" si="2"/>
        <v>0</v>
      </c>
      <c r="X39" s="40">
        <f t="shared" si="5"/>
        <v>668308.63032421528</v>
      </c>
      <c r="Y39" s="41">
        <f t="shared" si="6"/>
        <v>0.10645226957618614</v>
      </c>
    </row>
    <row r="40" spans="2:25" x14ac:dyDescent="0.2">
      <c r="B40" s="39">
        <v>32</v>
      </c>
      <c r="C40" s="49">
        <f t="shared" si="0"/>
        <v>620902.99482784211</v>
      </c>
      <c r="D40" s="49"/>
      <c r="E40" s="39"/>
      <c r="F40" s="8">
        <v>43630</v>
      </c>
      <c r="G40" s="46" t="s">
        <v>3</v>
      </c>
      <c r="H40" s="50">
        <v>105.95</v>
      </c>
      <c r="I40" s="50"/>
      <c r="J40" s="39">
        <v>64</v>
      </c>
      <c r="K40" s="51">
        <f t="shared" si="3"/>
        <v>18627.089844835264</v>
      </c>
      <c r="L40" s="52"/>
      <c r="M40" s="6">
        <f>IF(J40="","",(K40/J40)/LOOKUP(RIGHT($D$2,3),定数!$A$6:$A$13,定数!$B$6:$B$13))</f>
        <v>2.9104827882555098</v>
      </c>
      <c r="N40" s="39"/>
      <c r="O40" s="8">
        <v>43632</v>
      </c>
      <c r="P40" s="50">
        <v>105.14</v>
      </c>
      <c r="Q40" s="50"/>
      <c r="R40" s="53">
        <f>IF(P40="","",T40*M40*LOOKUP(RIGHT($D$2,3),定数!$A$6:$A$13,定数!$B$6:$B$13))</f>
        <v>23574.910584869696</v>
      </c>
      <c r="S40" s="53"/>
      <c r="T40" s="54">
        <f t="shared" si="4"/>
        <v>81.000000000000227</v>
      </c>
      <c r="U40" s="54"/>
      <c r="V40" t="str">
        <f t="shared" si="7"/>
        <v/>
      </c>
      <c r="W40">
        <f t="shared" si="2"/>
        <v>0</v>
      </c>
      <c r="X40" s="40">
        <f t="shared" si="5"/>
        <v>668308.63032421528</v>
      </c>
      <c r="Y40" s="41">
        <f t="shared" si="6"/>
        <v>7.0933747291839322E-2</v>
      </c>
    </row>
    <row r="41" spans="2:25" x14ac:dyDescent="0.2">
      <c r="B41" s="39">
        <v>33</v>
      </c>
      <c r="C41" s="49">
        <f t="shared" si="0"/>
        <v>644477.90541271179</v>
      </c>
      <c r="D41" s="49"/>
      <c r="E41" s="39"/>
      <c r="F41" s="8">
        <v>43672</v>
      </c>
      <c r="G41" s="46" t="s">
        <v>3</v>
      </c>
      <c r="H41" s="50">
        <v>105.73</v>
      </c>
      <c r="I41" s="50"/>
      <c r="J41" s="39">
        <v>42</v>
      </c>
      <c r="K41" s="51">
        <f t="shared" si="3"/>
        <v>19334.337162381355</v>
      </c>
      <c r="L41" s="52"/>
      <c r="M41" s="6">
        <f>IF(J41="","",(K41/J41)/LOOKUP(RIGHT($D$2,3),定数!$A$6:$A$13,定数!$B$6:$B$13))</f>
        <v>4.603413610090799</v>
      </c>
      <c r="N41" s="39"/>
      <c r="O41" s="8">
        <v>43672</v>
      </c>
      <c r="P41" s="50">
        <v>105.2</v>
      </c>
      <c r="Q41" s="50"/>
      <c r="R41" s="53">
        <f>IF(P41="","",T41*M41*LOOKUP(RIGHT($D$2,3),定数!$A$6:$A$13,定数!$B$6:$B$13))</f>
        <v>24398.092133481288</v>
      </c>
      <c r="S41" s="53"/>
      <c r="T41" s="54">
        <f t="shared" si="4"/>
        <v>53.000000000000114</v>
      </c>
      <c r="U41" s="54"/>
      <c r="V41" t="str">
        <f t="shared" si="7"/>
        <v/>
      </c>
      <c r="W41">
        <f t="shared" si="2"/>
        <v>0</v>
      </c>
      <c r="X41" s="40">
        <f t="shared" si="5"/>
        <v>668308.63032421528</v>
      </c>
      <c r="Y41" s="41">
        <f t="shared" si="6"/>
        <v>3.5658263009326285E-2</v>
      </c>
    </row>
    <row r="42" spans="2:25" x14ac:dyDescent="0.2">
      <c r="B42" s="39">
        <v>34</v>
      </c>
      <c r="C42" s="49">
        <f t="shared" si="0"/>
        <v>668875.99754619307</v>
      </c>
      <c r="D42" s="49"/>
      <c r="E42" s="39"/>
      <c r="F42" s="8">
        <v>43695</v>
      </c>
      <c r="G42" s="46" t="s">
        <v>3</v>
      </c>
      <c r="H42" s="50">
        <v>100.03</v>
      </c>
      <c r="I42" s="50"/>
      <c r="J42" s="39">
        <v>64</v>
      </c>
      <c r="K42" s="51">
        <f t="shared" si="3"/>
        <v>20066.279926385792</v>
      </c>
      <c r="L42" s="52"/>
      <c r="M42" s="6">
        <f>IF(J42="","",(K42/J42)/LOOKUP(RIGHT($D$2,3),定数!$A$6:$A$13,定数!$B$6:$B$13))</f>
        <v>3.13535623849778</v>
      </c>
      <c r="N42" s="39"/>
      <c r="O42" s="8">
        <v>43699</v>
      </c>
      <c r="P42" s="50">
        <v>100.67</v>
      </c>
      <c r="Q42" s="50"/>
      <c r="R42" s="53">
        <f>IF(P42="","",T42*M42*LOOKUP(RIGHT($D$2,3),定数!$A$6:$A$13,定数!$B$6:$B$13))</f>
        <v>-20066.279926385811</v>
      </c>
      <c r="S42" s="53"/>
      <c r="T42" s="54">
        <f t="shared" si="4"/>
        <v>-64.000000000000057</v>
      </c>
      <c r="U42" s="54"/>
      <c r="V42" t="str">
        <f t="shared" si="7"/>
        <v/>
      </c>
      <c r="W42">
        <f t="shared" si="2"/>
        <v>1</v>
      </c>
      <c r="X42" s="40">
        <f t="shared" si="5"/>
        <v>668875.99754619307</v>
      </c>
      <c r="Y42" s="41">
        <f t="shared" si="6"/>
        <v>0</v>
      </c>
    </row>
    <row r="43" spans="2:25" x14ac:dyDescent="0.2">
      <c r="B43" s="39">
        <v>35</v>
      </c>
      <c r="C43" s="49">
        <f t="shared" si="0"/>
        <v>648809.71761980723</v>
      </c>
      <c r="D43" s="49"/>
      <c r="E43" s="39"/>
      <c r="F43" s="8">
        <v>43707</v>
      </c>
      <c r="G43" s="46" t="s">
        <v>4</v>
      </c>
      <c r="H43" s="50">
        <v>102.03</v>
      </c>
      <c r="I43" s="50"/>
      <c r="J43" s="39">
        <v>28</v>
      </c>
      <c r="K43" s="51">
        <f t="shared" si="3"/>
        <v>19464.291528594214</v>
      </c>
      <c r="L43" s="52"/>
      <c r="M43" s="6">
        <f>IF(J43="","",(K43/J43)/LOOKUP(RIGHT($D$2,3),定数!$A$6:$A$13,定数!$B$6:$B$13))</f>
        <v>6.9515326887836473</v>
      </c>
      <c r="N43" s="39"/>
      <c r="O43" s="8">
        <v>43707</v>
      </c>
      <c r="P43" s="50">
        <v>102.46</v>
      </c>
      <c r="Q43" s="50"/>
      <c r="R43" s="53">
        <f>IF(P43="","",T43*M43*LOOKUP(RIGHT($D$2,3),定数!$A$6:$A$13,定数!$B$6:$B$13))</f>
        <v>29891.590561769168</v>
      </c>
      <c r="S43" s="53"/>
      <c r="T43" s="54">
        <f t="shared" si="4"/>
        <v>42.999999999999261</v>
      </c>
      <c r="U43" s="54"/>
      <c r="V43" t="str">
        <f t="shared" si="7"/>
        <v/>
      </c>
      <c r="W43">
        <f t="shared" si="2"/>
        <v>0</v>
      </c>
      <c r="X43" s="40">
        <f t="shared" si="5"/>
        <v>668875.99754619307</v>
      </c>
      <c r="Y43" s="41">
        <f t="shared" si="6"/>
        <v>3.0000000000000027E-2</v>
      </c>
    </row>
    <row r="44" spans="2:25" x14ac:dyDescent="0.2">
      <c r="B44" s="39">
        <v>36</v>
      </c>
      <c r="C44" s="49">
        <f t="shared" si="0"/>
        <v>678701.30818157643</v>
      </c>
      <c r="D44" s="49"/>
      <c r="E44" s="39"/>
      <c r="F44" s="8">
        <v>43710</v>
      </c>
      <c r="G44" s="46" t="s">
        <v>4</v>
      </c>
      <c r="H44" s="50">
        <v>103.64</v>
      </c>
      <c r="I44" s="50"/>
      <c r="J44" s="39">
        <v>85</v>
      </c>
      <c r="K44" s="51">
        <f t="shared" si="3"/>
        <v>20361.039245447293</v>
      </c>
      <c r="L44" s="52"/>
      <c r="M44" s="6">
        <f>IF(J44="","",(K44/J44)/LOOKUP(RIGHT($D$2,3),定数!$A$6:$A$13,定数!$B$6:$B$13))</f>
        <v>2.3954163818173284</v>
      </c>
      <c r="N44" s="39"/>
      <c r="O44" s="8">
        <v>43714</v>
      </c>
      <c r="P44" s="50">
        <v>102.79</v>
      </c>
      <c r="Q44" s="50"/>
      <c r="R44" s="53">
        <f>IF(P44="","",T44*M44*LOOKUP(RIGHT($D$2,3),定数!$A$6:$A$13,定数!$B$6:$B$13))</f>
        <v>-20361.039245447155</v>
      </c>
      <c r="S44" s="53"/>
      <c r="T44" s="54">
        <f t="shared" si="4"/>
        <v>-84.999999999999432</v>
      </c>
      <c r="U44" s="54"/>
      <c r="V44" t="str">
        <f t="shared" si="7"/>
        <v/>
      </c>
      <c r="W44">
        <f t="shared" si="2"/>
        <v>1</v>
      </c>
      <c r="X44" s="40">
        <f t="shared" si="5"/>
        <v>678701.30818157643</v>
      </c>
      <c r="Y44" s="41">
        <f t="shared" si="6"/>
        <v>0</v>
      </c>
    </row>
    <row r="45" spans="2:25" x14ac:dyDescent="0.2">
      <c r="B45" s="39">
        <v>37</v>
      </c>
      <c r="C45" s="49">
        <f t="shared" si="0"/>
        <v>658340.26893612929</v>
      </c>
      <c r="D45" s="49"/>
      <c r="E45" s="39"/>
      <c r="F45" s="8">
        <v>43765</v>
      </c>
      <c r="G45" s="46" t="s">
        <v>4</v>
      </c>
      <c r="H45" s="50">
        <v>104.65</v>
      </c>
      <c r="I45" s="50"/>
      <c r="J45" s="39">
        <v>36</v>
      </c>
      <c r="K45" s="51">
        <f t="shared" si="3"/>
        <v>19750.208068083877</v>
      </c>
      <c r="L45" s="52"/>
      <c r="M45" s="6">
        <f>IF(J45="","",(K45/J45)/LOOKUP(RIGHT($D$2,3),定数!$A$6:$A$13,定数!$B$6:$B$13))</f>
        <v>5.4861689078010771</v>
      </c>
      <c r="N45" s="39"/>
      <c r="O45" s="8">
        <v>43765</v>
      </c>
      <c r="P45" s="50">
        <v>105.06</v>
      </c>
      <c r="Q45" s="50"/>
      <c r="R45" s="53">
        <f>IF(P45="","",T45*M45*LOOKUP(RIGHT($D$2,3),定数!$A$6:$A$13,定数!$B$6:$B$13))</f>
        <v>22493.292521984229</v>
      </c>
      <c r="S45" s="53"/>
      <c r="T45" s="54">
        <f t="shared" si="4"/>
        <v>40.999999999999659</v>
      </c>
      <c r="U45" s="54"/>
      <c r="V45" t="str">
        <f t="shared" si="7"/>
        <v/>
      </c>
      <c r="W45">
        <f t="shared" si="2"/>
        <v>0</v>
      </c>
      <c r="X45" s="40">
        <f t="shared" si="5"/>
        <v>678701.30818157643</v>
      </c>
      <c r="Y45" s="41">
        <f t="shared" si="6"/>
        <v>2.9999999999999805E-2</v>
      </c>
    </row>
    <row r="46" spans="2:25" x14ac:dyDescent="0.2">
      <c r="B46" s="39">
        <v>38</v>
      </c>
      <c r="C46" s="49">
        <f t="shared" si="0"/>
        <v>680833.56145811349</v>
      </c>
      <c r="D46" s="49"/>
      <c r="E46" s="39"/>
      <c r="F46" s="8">
        <v>43780</v>
      </c>
      <c r="G46" s="46" t="s">
        <v>4</v>
      </c>
      <c r="H46" s="50">
        <v>106.6</v>
      </c>
      <c r="I46" s="50"/>
      <c r="J46" s="39">
        <v>58</v>
      </c>
      <c r="K46" s="51">
        <f t="shared" si="3"/>
        <v>20425.006843743406</v>
      </c>
      <c r="L46" s="52"/>
      <c r="M46" s="6">
        <f>IF(J46="","",(K46/J46)/LOOKUP(RIGHT($D$2,3),定数!$A$6:$A$13,定数!$B$6:$B$13))</f>
        <v>3.5215529040936904</v>
      </c>
      <c r="N46" s="39"/>
      <c r="O46" s="8">
        <v>43783</v>
      </c>
      <c r="P46" s="50">
        <v>107.16</v>
      </c>
      <c r="Q46" s="50"/>
      <c r="R46" s="53">
        <f>IF(P46="","",T46*M46*LOOKUP(RIGHT($D$2,3),定数!$A$6:$A$13,定数!$B$6:$B$13))</f>
        <v>19720.696262924746</v>
      </c>
      <c r="S46" s="53"/>
      <c r="T46" s="54">
        <f t="shared" si="4"/>
        <v>56.000000000000227</v>
      </c>
      <c r="U46" s="54"/>
      <c r="V46" t="str">
        <f t="shared" si="7"/>
        <v/>
      </c>
      <c r="W46">
        <f t="shared" si="2"/>
        <v>0</v>
      </c>
      <c r="X46" s="40">
        <f t="shared" si="5"/>
        <v>680833.56145811349</v>
      </c>
      <c r="Y46" s="41">
        <f t="shared" si="6"/>
        <v>0</v>
      </c>
    </row>
    <row r="47" spans="2:25" x14ac:dyDescent="0.2">
      <c r="B47" s="39">
        <v>39</v>
      </c>
      <c r="C47" s="49">
        <f t="shared" si="0"/>
        <v>700554.25772103819</v>
      </c>
      <c r="D47" s="49"/>
      <c r="E47" s="39"/>
      <c r="F47" s="8">
        <v>43784</v>
      </c>
      <c r="G47" s="46" t="s">
        <v>4</v>
      </c>
      <c r="H47" s="50">
        <v>108.38</v>
      </c>
      <c r="I47" s="50"/>
      <c r="J47" s="39">
        <v>62</v>
      </c>
      <c r="K47" s="51">
        <f t="shared" si="3"/>
        <v>21016.627731631146</v>
      </c>
      <c r="L47" s="52"/>
      <c r="M47" s="6">
        <f>IF(J47="","",(K47/J47)/LOOKUP(RIGHT($D$2,3),定数!$A$6:$A$13,定数!$B$6:$B$13))</f>
        <v>3.3897786663921203</v>
      </c>
      <c r="N47" s="39"/>
      <c r="O47" s="8">
        <v>43785</v>
      </c>
      <c r="P47" s="50">
        <v>109.24</v>
      </c>
      <c r="Q47" s="50"/>
      <c r="R47" s="53">
        <f>IF(P47="","",T47*M47*LOOKUP(RIGHT($D$2,3),定数!$A$6:$A$13,定数!$B$6:$B$13))</f>
        <v>29152.096530972216</v>
      </c>
      <c r="S47" s="53"/>
      <c r="T47" s="54">
        <f t="shared" si="4"/>
        <v>85.999999999999943</v>
      </c>
      <c r="U47" s="54"/>
      <c r="V47" t="str">
        <f t="shared" si="7"/>
        <v/>
      </c>
      <c r="W47">
        <f t="shared" si="2"/>
        <v>0</v>
      </c>
      <c r="X47" s="40">
        <f t="shared" si="5"/>
        <v>700554.25772103819</v>
      </c>
      <c r="Y47" s="41">
        <f t="shared" si="6"/>
        <v>0</v>
      </c>
    </row>
    <row r="48" spans="2:25" x14ac:dyDescent="0.2">
      <c r="B48" s="39">
        <v>40</v>
      </c>
      <c r="C48" s="49">
        <f t="shared" si="0"/>
        <v>729706.35425201035</v>
      </c>
      <c r="D48" s="49"/>
      <c r="E48" s="39">
        <v>2017</v>
      </c>
      <c r="F48" s="8">
        <v>43471</v>
      </c>
      <c r="G48" s="46" t="s">
        <v>3</v>
      </c>
      <c r="H48" s="50">
        <v>115.76</v>
      </c>
      <c r="I48" s="50"/>
      <c r="J48" s="39">
        <v>64</v>
      </c>
      <c r="K48" s="51">
        <f t="shared" si="3"/>
        <v>21891.190627560311</v>
      </c>
      <c r="L48" s="52"/>
      <c r="M48" s="6">
        <f>IF(J48="","",(K48/J48)/LOOKUP(RIGHT($D$2,3),定数!$A$6:$A$13,定数!$B$6:$B$13))</f>
        <v>3.4204985355562987</v>
      </c>
      <c r="N48" s="39">
        <v>2017</v>
      </c>
      <c r="O48" s="8">
        <v>43471</v>
      </c>
      <c r="P48" s="50">
        <v>116.4</v>
      </c>
      <c r="Q48" s="50"/>
      <c r="R48" s="53">
        <f>IF(P48="","",T48*M48*LOOKUP(RIGHT($D$2,3),定数!$A$6:$A$13,定数!$B$6:$B$13))</f>
        <v>-21891.190627560332</v>
      </c>
      <c r="S48" s="53"/>
      <c r="T48" s="54">
        <f t="shared" si="4"/>
        <v>-64.000000000000057</v>
      </c>
      <c r="U48" s="54"/>
      <c r="V48" t="str">
        <f t="shared" si="7"/>
        <v/>
      </c>
      <c r="W48">
        <f t="shared" si="2"/>
        <v>1</v>
      </c>
      <c r="X48" s="40">
        <f t="shared" si="5"/>
        <v>729706.35425201035</v>
      </c>
      <c r="Y48" s="41">
        <f t="shared" si="6"/>
        <v>0</v>
      </c>
    </row>
    <row r="49" spans="2:25" x14ac:dyDescent="0.2">
      <c r="B49" s="39">
        <v>41</v>
      </c>
      <c r="C49" s="49">
        <f t="shared" si="0"/>
        <v>707815.16362444998</v>
      </c>
      <c r="D49" s="49"/>
      <c r="E49" s="39"/>
      <c r="F49" s="8">
        <v>43502</v>
      </c>
      <c r="G49" s="46" t="s">
        <v>3</v>
      </c>
      <c r="H49" s="50">
        <v>112.49</v>
      </c>
      <c r="I49" s="50"/>
      <c r="J49" s="39">
        <v>60</v>
      </c>
      <c r="K49" s="51">
        <f t="shared" si="3"/>
        <v>21234.4549087335</v>
      </c>
      <c r="L49" s="52"/>
      <c r="M49" s="6">
        <f>IF(J49="","",(K49/J49)/LOOKUP(RIGHT($D$2,3),定数!$A$6:$A$13,定数!$B$6:$B$13))</f>
        <v>3.5390758181222499</v>
      </c>
      <c r="N49" s="39"/>
      <c r="O49" s="8">
        <v>43502</v>
      </c>
      <c r="P49" s="50">
        <v>111.75</v>
      </c>
      <c r="Q49" s="50"/>
      <c r="R49" s="53">
        <f>IF(P49="","",T49*M49*LOOKUP(RIGHT($D$2,3),定数!$A$6:$A$13,定数!$B$6:$B$13))</f>
        <v>26189.161054104465</v>
      </c>
      <c r="S49" s="53"/>
      <c r="T49" s="54">
        <f t="shared" si="4"/>
        <v>73.999999999999488</v>
      </c>
      <c r="U49" s="54"/>
      <c r="V49" t="str">
        <f t="shared" si="7"/>
        <v/>
      </c>
      <c r="W49">
        <f t="shared" si="2"/>
        <v>0</v>
      </c>
      <c r="X49" s="40">
        <f t="shared" si="5"/>
        <v>729706.35425201035</v>
      </c>
      <c r="Y49" s="41">
        <f t="shared" si="6"/>
        <v>3.0000000000000027E-2</v>
      </c>
    </row>
    <row r="50" spans="2:25" x14ac:dyDescent="0.2">
      <c r="B50" s="39">
        <v>42</v>
      </c>
      <c r="C50" s="49">
        <f t="shared" si="0"/>
        <v>734004.32467855443</v>
      </c>
      <c r="D50" s="49"/>
      <c r="E50" s="39"/>
      <c r="F50" s="8">
        <v>43509</v>
      </c>
      <c r="G50" s="46" t="s">
        <v>4</v>
      </c>
      <c r="H50" s="50">
        <v>113.86</v>
      </c>
      <c r="I50" s="50"/>
      <c r="J50" s="39">
        <v>43</v>
      </c>
      <c r="K50" s="51">
        <f t="shared" si="3"/>
        <v>22020.129740356631</v>
      </c>
      <c r="L50" s="52"/>
      <c r="M50" s="6">
        <f>IF(J50="","",(K50/J50)/LOOKUP(RIGHT($D$2,3),定数!$A$6:$A$13,定数!$B$6:$B$13))</f>
        <v>5.1209604047341006</v>
      </c>
      <c r="N50" s="39"/>
      <c r="O50" s="8">
        <v>43510</v>
      </c>
      <c r="P50" s="50">
        <v>113.43</v>
      </c>
      <c r="Q50" s="50"/>
      <c r="R50" s="53">
        <f>IF(P50="","",T50*M50*LOOKUP(RIGHT($D$2,3),定数!$A$6:$A$13,定数!$B$6:$B$13))</f>
        <v>-22020.129740356253</v>
      </c>
      <c r="S50" s="53"/>
      <c r="T50" s="54">
        <f t="shared" si="4"/>
        <v>-42.999999999999261</v>
      </c>
      <c r="U50" s="54"/>
      <c r="V50" t="str">
        <f t="shared" si="7"/>
        <v/>
      </c>
      <c r="W50">
        <f t="shared" si="2"/>
        <v>1</v>
      </c>
      <c r="X50" s="40">
        <f t="shared" si="5"/>
        <v>734004.32467855443</v>
      </c>
      <c r="Y50" s="41">
        <f t="shared" si="6"/>
        <v>0</v>
      </c>
    </row>
    <row r="51" spans="2:25" x14ac:dyDescent="0.2">
      <c r="B51" s="39">
        <v>43</v>
      </c>
      <c r="C51" s="49">
        <f t="shared" si="0"/>
        <v>711984.1949381982</v>
      </c>
      <c r="D51" s="49"/>
      <c r="E51" s="39"/>
      <c r="F51" s="8">
        <v>43523</v>
      </c>
      <c r="G51" s="46" t="s">
        <v>3</v>
      </c>
      <c r="H51" s="50">
        <v>112.18</v>
      </c>
      <c r="I51" s="50"/>
      <c r="J51" s="39">
        <v>32</v>
      </c>
      <c r="K51" s="51">
        <f t="shared" si="3"/>
        <v>21359.525848145946</v>
      </c>
      <c r="L51" s="52"/>
      <c r="M51" s="6">
        <f>IF(J51="","",(K51/J51)/LOOKUP(RIGHT($D$2,3),定数!$A$6:$A$13,定数!$B$6:$B$13))</f>
        <v>6.6748518275456084</v>
      </c>
      <c r="N51" s="39"/>
      <c r="O51" s="8">
        <v>43523</v>
      </c>
      <c r="P51" s="50">
        <v>112.5</v>
      </c>
      <c r="Q51" s="50"/>
      <c r="R51" s="53">
        <f>IF(P51="","",T51*M51*LOOKUP(RIGHT($D$2,3),定数!$A$6:$A$13,定数!$B$6:$B$13))</f>
        <v>-21359.525848145491</v>
      </c>
      <c r="S51" s="53"/>
      <c r="T51" s="54">
        <f t="shared" si="4"/>
        <v>-31.999999999999318</v>
      </c>
      <c r="U51" s="54"/>
      <c r="V51" t="str">
        <f t="shared" si="7"/>
        <v/>
      </c>
      <c r="W51">
        <f t="shared" si="2"/>
        <v>2</v>
      </c>
      <c r="X51" s="40">
        <f t="shared" si="5"/>
        <v>734004.32467855443</v>
      </c>
      <c r="Y51" s="41">
        <f t="shared" si="6"/>
        <v>2.9999999999999472E-2</v>
      </c>
    </row>
    <row r="52" spans="2:25" x14ac:dyDescent="0.2">
      <c r="B52" s="39">
        <v>44</v>
      </c>
      <c r="C52" s="49">
        <f t="shared" si="0"/>
        <v>690624.66909005272</v>
      </c>
      <c r="D52" s="49"/>
      <c r="E52" s="39"/>
      <c r="F52" s="8">
        <v>43527</v>
      </c>
      <c r="G52" s="46" t="s">
        <v>4</v>
      </c>
      <c r="H52" s="50">
        <v>114.3</v>
      </c>
      <c r="I52" s="50"/>
      <c r="J52" s="39">
        <v>24</v>
      </c>
      <c r="K52" s="51">
        <f t="shared" si="3"/>
        <v>20718.740072701581</v>
      </c>
      <c r="L52" s="52"/>
      <c r="M52" s="6">
        <f>IF(J52="","",(K52/J52)/LOOKUP(RIGHT($D$2,3),定数!$A$6:$A$13,定数!$B$6:$B$13))</f>
        <v>8.6328083636256583</v>
      </c>
      <c r="N52" s="39"/>
      <c r="O52" s="8">
        <v>43527</v>
      </c>
      <c r="P52" s="50">
        <v>114.58</v>
      </c>
      <c r="Q52" s="50"/>
      <c r="R52" s="53">
        <f>IF(P52="","",T52*M52*LOOKUP(RIGHT($D$2,3),定数!$A$6:$A$13,定数!$B$6:$B$13))</f>
        <v>24171.863418151941</v>
      </c>
      <c r="S52" s="53"/>
      <c r="T52" s="54">
        <f t="shared" si="4"/>
        <v>28.000000000000114</v>
      </c>
      <c r="U52" s="54"/>
      <c r="V52" t="str">
        <f t="shared" si="7"/>
        <v/>
      </c>
      <c r="W52">
        <f t="shared" si="2"/>
        <v>0</v>
      </c>
      <c r="X52" s="40">
        <f t="shared" si="5"/>
        <v>734004.32467855443</v>
      </c>
      <c r="Y52" s="41">
        <f t="shared" si="6"/>
        <v>5.909999999999882E-2</v>
      </c>
    </row>
    <row r="53" spans="2:25" x14ac:dyDescent="0.2">
      <c r="B53" s="39">
        <v>45</v>
      </c>
      <c r="C53" s="49">
        <f t="shared" si="0"/>
        <v>714796.53250820469</v>
      </c>
      <c r="D53" s="49"/>
      <c r="E53" s="39"/>
      <c r="F53" s="8">
        <v>43539</v>
      </c>
      <c r="G53" s="46" t="s">
        <v>3</v>
      </c>
      <c r="H53" s="50">
        <v>114.73</v>
      </c>
      <c r="I53" s="50"/>
      <c r="J53" s="39">
        <v>16</v>
      </c>
      <c r="K53" s="51">
        <f t="shared" si="3"/>
        <v>21443.895975246141</v>
      </c>
      <c r="L53" s="52"/>
      <c r="M53" s="6">
        <f>IF(J53="","",(K53/J53)/LOOKUP(RIGHT($D$2,3),定数!$A$6:$A$13,定数!$B$6:$B$13))</f>
        <v>13.402434984528838</v>
      </c>
      <c r="N53" s="39"/>
      <c r="O53" s="8">
        <v>43539</v>
      </c>
      <c r="P53" s="50">
        <v>114.52</v>
      </c>
      <c r="Q53" s="50"/>
      <c r="R53" s="53">
        <f>IF(P53="","",T53*M53*LOOKUP(RIGHT($D$2,3),定数!$A$6:$A$13,定数!$B$6:$B$13))</f>
        <v>28145.11346751163</v>
      </c>
      <c r="S53" s="53"/>
      <c r="T53" s="54">
        <f t="shared" si="4"/>
        <v>21.000000000000796</v>
      </c>
      <c r="U53" s="54"/>
      <c r="V53" t="str">
        <f t="shared" si="7"/>
        <v/>
      </c>
      <c r="W53">
        <f t="shared" si="2"/>
        <v>0</v>
      </c>
      <c r="X53" s="40">
        <f t="shared" si="5"/>
        <v>734004.32467855443</v>
      </c>
      <c r="Y53" s="41">
        <f t="shared" si="6"/>
        <v>2.6168499999998596E-2</v>
      </c>
    </row>
    <row r="54" spans="2:25" x14ac:dyDescent="0.2">
      <c r="B54" s="39">
        <v>46</v>
      </c>
      <c r="C54" s="49">
        <f t="shared" si="0"/>
        <v>742941.6459757163</v>
      </c>
      <c r="D54" s="49"/>
      <c r="E54" s="39"/>
      <c r="F54" s="8">
        <v>43554</v>
      </c>
      <c r="G54" s="46" t="s">
        <v>4</v>
      </c>
      <c r="H54" s="50">
        <v>111.55</v>
      </c>
      <c r="I54" s="50"/>
      <c r="J54" s="39">
        <v>56</v>
      </c>
      <c r="K54" s="51">
        <f t="shared" si="3"/>
        <v>22288.249379271489</v>
      </c>
      <c r="L54" s="52"/>
      <c r="M54" s="6">
        <f>IF(J54="","",(K54/J54)/LOOKUP(RIGHT($D$2,3),定数!$A$6:$A$13,定数!$B$6:$B$13))</f>
        <v>3.9800445320127658</v>
      </c>
      <c r="N54" s="39"/>
      <c r="O54" s="8">
        <v>43558</v>
      </c>
      <c r="P54" s="50">
        <v>110.99</v>
      </c>
      <c r="Q54" s="50"/>
      <c r="R54" s="53">
        <f>IF(P54="","",T54*M54*LOOKUP(RIGHT($D$2,3),定数!$A$6:$A$13,定数!$B$6:$B$13))</f>
        <v>-22288.24937927158</v>
      </c>
      <c r="S54" s="53"/>
      <c r="T54" s="54">
        <f t="shared" si="4"/>
        <v>-56.000000000000227</v>
      </c>
      <c r="U54" s="54"/>
      <c r="V54" t="str">
        <f t="shared" si="7"/>
        <v/>
      </c>
      <c r="W54">
        <f t="shared" si="2"/>
        <v>1</v>
      </c>
      <c r="X54" s="40">
        <f t="shared" si="5"/>
        <v>742941.6459757163</v>
      </c>
      <c r="Y54" s="41">
        <f t="shared" si="6"/>
        <v>0</v>
      </c>
    </row>
    <row r="55" spans="2:25" x14ac:dyDescent="0.2">
      <c r="B55" s="39">
        <v>47</v>
      </c>
      <c r="C55" s="49">
        <f t="shared" si="0"/>
        <v>720653.39659644477</v>
      </c>
      <c r="D55" s="49"/>
      <c r="E55" s="39"/>
      <c r="F55" s="8">
        <v>43568</v>
      </c>
      <c r="G55" s="46" t="s">
        <v>3</v>
      </c>
      <c r="H55" s="50">
        <v>109.05</v>
      </c>
      <c r="I55" s="50"/>
      <c r="J55" s="39">
        <v>35</v>
      </c>
      <c r="K55" s="51">
        <f t="shared" si="3"/>
        <v>21619.601897893343</v>
      </c>
      <c r="L55" s="52"/>
      <c r="M55" s="6">
        <f>IF(J55="","",(K55/J55)/LOOKUP(RIGHT($D$2,3),定数!$A$6:$A$13,定数!$B$6:$B$13))</f>
        <v>6.1770291136838127</v>
      </c>
      <c r="N55" s="39"/>
      <c r="O55" s="8">
        <v>43572</v>
      </c>
      <c r="P55" s="50">
        <v>108.59</v>
      </c>
      <c r="Q55" s="50"/>
      <c r="R55" s="53">
        <f>IF(P55="","",T55*M55*LOOKUP(RIGHT($D$2,3),定数!$A$6:$A$13,定数!$B$6:$B$13))</f>
        <v>28414.333922945149</v>
      </c>
      <c r="S55" s="53"/>
      <c r="T55" s="54">
        <f t="shared" si="4"/>
        <v>45.999999999999375</v>
      </c>
      <c r="U55" s="54"/>
      <c r="V55" t="str">
        <f t="shared" si="7"/>
        <v/>
      </c>
      <c r="W55">
        <f t="shared" si="2"/>
        <v>0</v>
      </c>
      <c r="X55" s="40">
        <f t="shared" si="5"/>
        <v>742941.6459757163</v>
      </c>
      <c r="Y55" s="41">
        <f t="shared" si="6"/>
        <v>3.0000000000000027E-2</v>
      </c>
    </row>
    <row r="56" spans="2:25" x14ac:dyDescent="0.2">
      <c r="B56" s="39">
        <v>48</v>
      </c>
      <c r="C56" s="49">
        <f t="shared" si="0"/>
        <v>749067.73051938997</v>
      </c>
      <c r="D56" s="49"/>
      <c r="E56" s="39"/>
      <c r="F56" s="8">
        <v>43575</v>
      </c>
      <c r="G56" s="46" t="s">
        <v>4</v>
      </c>
      <c r="H56" s="50">
        <v>108.96</v>
      </c>
      <c r="I56" s="50"/>
      <c r="J56" s="39">
        <v>28</v>
      </c>
      <c r="K56" s="51">
        <f t="shared" si="3"/>
        <v>22472.031915581698</v>
      </c>
      <c r="L56" s="52"/>
      <c r="M56" s="6">
        <f>IF(J56="","",(K56/J56)/LOOKUP(RIGHT($D$2,3),定数!$A$6:$A$13,定数!$B$6:$B$13))</f>
        <v>8.0257256841363205</v>
      </c>
      <c r="N56" s="39"/>
      <c r="O56" s="8">
        <v>43575</v>
      </c>
      <c r="P56" s="50">
        <v>109.28</v>
      </c>
      <c r="Q56" s="50"/>
      <c r="R56" s="53">
        <f>IF(P56="","",T56*M56*LOOKUP(RIGHT($D$2,3),定数!$A$6:$A$13,定数!$B$6:$B$13))</f>
        <v>25682.322189236816</v>
      </c>
      <c r="S56" s="53"/>
      <c r="T56" s="54">
        <f t="shared" si="4"/>
        <v>32.000000000000739</v>
      </c>
      <c r="U56" s="54"/>
      <c r="V56" t="str">
        <f t="shared" si="7"/>
        <v/>
      </c>
      <c r="W56">
        <f t="shared" si="2"/>
        <v>0</v>
      </c>
      <c r="X56" s="40">
        <f t="shared" si="5"/>
        <v>749067.73051938997</v>
      </c>
      <c r="Y56" s="41">
        <f t="shared" si="6"/>
        <v>0</v>
      </c>
    </row>
    <row r="57" spans="2:25" x14ac:dyDescent="0.2">
      <c r="B57" s="39">
        <v>49</v>
      </c>
      <c r="C57" s="49">
        <f t="shared" si="0"/>
        <v>774750.05270862672</v>
      </c>
      <c r="D57" s="49"/>
      <c r="E57" s="39"/>
      <c r="F57" s="8">
        <v>43593</v>
      </c>
      <c r="G57" s="46" t="s">
        <v>4</v>
      </c>
      <c r="H57" s="50">
        <v>112.73</v>
      </c>
      <c r="I57" s="50"/>
      <c r="J57" s="39">
        <v>35</v>
      </c>
      <c r="K57" s="51">
        <f t="shared" si="3"/>
        <v>23242.501581258803</v>
      </c>
      <c r="L57" s="52"/>
      <c r="M57" s="6">
        <f>IF(J57="","",(K57/J57)/LOOKUP(RIGHT($D$2,3),定数!$A$6:$A$13,定数!$B$6:$B$13))</f>
        <v>6.6407147375025151</v>
      </c>
      <c r="N57" s="39"/>
      <c r="O57" s="8">
        <v>43593</v>
      </c>
      <c r="P57" s="50">
        <v>113.11</v>
      </c>
      <c r="Q57" s="50"/>
      <c r="R57" s="53">
        <f>IF(P57="","",T57*M57*LOOKUP(RIGHT($D$2,3),定数!$A$6:$A$13,定数!$B$6:$B$13))</f>
        <v>25234.716002509256</v>
      </c>
      <c r="S57" s="53"/>
      <c r="T57" s="54">
        <f t="shared" si="4"/>
        <v>37.999999999999545</v>
      </c>
      <c r="U57" s="54"/>
      <c r="V57" t="str">
        <f t="shared" si="7"/>
        <v/>
      </c>
      <c r="W57">
        <f t="shared" si="2"/>
        <v>0</v>
      </c>
      <c r="X57" s="40">
        <f t="shared" si="5"/>
        <v>774750.05270862672</v>
      </c>
      <c r="Y57" s="41">
        <f t="shared" si="6"/>
        <v>0</v>
      </c>
    </row>
    <row r="58" spans="2:25" x14ac:dyDescent="0.2">
      <c r="B58" s="39">
        <v>50</v>
      </c>
      <c r="C58" s="49">
        <f t="shared" si="0"/>
        <v>799984.76871113596</v>
      </c>
      <c r="D58" s="49"/>
      <c r="E58" s="39"/>
      <c r="F58" s="8">
        <v>43595</v>
      </c>
      <c r="G58" s="46" t="s">
        <v>4</v>
      </c>
      <c r="H58" s="50">
        <v>113.98</v>
      </c>
      <c r="I58" s="50"/>
      <c r="J58" s="39">
        <v>31</v>
      </c>
      <c r="K58" s="51">
        <f t="shared" si="3"/>
        <v>23999.54306133408</v>
      </c>
      <c r="L58" s="52"/>
      <c r="M58" s="6">
        <f>IF(J58="","",(K58/J58)/LOOKUP(RIGHT($D$2,3),定数!$A$6:$A$13,定数!$B$6:$B$13))</f>
        <v>7.7417880843013167</v>
      </c>
      <c r="N58" s="39"/>
      <c r="O58" s="8">
        <v>43595</v>
      </c>
      <c r="P58" s="50">
        <v>114.33</v>
      </c>
      <c r="Q58" s="50"/>
      <c r="R58" s="53">
        <f>IF(P58="","",T58*M58*LOOKUP(RIGHT($D$2,3),定数!$A$6:$A$13,定数!$B$6:$B$13))</f>
        <v>27096.258295054169</v>
      </c>
      <c r="S58" s="53"/>
      <c r="T58" s="54">
        <f t="shared" si="4"/>
        <v>34.999999999999432</v>
      </c>
      <c r="U58" s="54"/>
      <c r="V58" t="str">
        <f t="shared" si="7"/>
        <v/>
      </c>
      <c r="W58">
        <f t="shared" si="2"/>
        <v>0</v>
      </c>
      <c r="X58" s="40">
        <f t="shared" si="5"/>
        <v>799984.76871113596</v>
      </c>
      <c r="Y58" s="41">
        <f t="shared" si="6"/>
        <v>0</v>
      </c>
    </row>
    <row r="59" spans="2:25" x14ac:dyDescent="0.2">
      <c r="B59" s="39">
        <v>51</v>
      </c>
      <c r="C59" s="49">
        <f t="shared" si="0"/>
        <v>827081.02700619015</v>
      </c>
      <c r="D59" s="49"/>
      <c r="E59" s="39"/>
      <c r="F59" s="8">
        <v>43614</v>
      </c>
      <c r="G59" s="47" t="s">
        <v>3</v>
      </c>
      <c r="H59" s="50">
        <v>111.26</v>
      </c>
      <c r="I59" s="50"/>
      <c r="J59" s="39">
        <v>22</v>
      </c>
      <c r="K59" s="51">
        <f t="shared" si="3"/>
        <v>24812.430810185702</v>
      </c>
      <c r="L59" s="52"/>
      <c r="M59" s="6">
        <f>IF(J59="","",(K59/J59)/LOOKUP(RIGHT($D$2,3),定数!$A$6:$A$13,定数!$B$6:$B$13))</f>
        <v>11.278377640993501</v>
      </c>
      <c r="N59" s="39"/>
      <c r="O59" s="8">
        <v>43615</v>
      </c>
      <c r="P59" s="50">
        <v>110.98</v>
      </c>
      <c r="Q59" s="50"/>
      <c r="R59" s="53">
        <f>IF(P59="","",T59*M59*LOOKUP(RIGHT($D$2,3),定数!$A$6:$A$13,定数!$B$6:$B$13))</f>
        <v>31579.45739478193</v>
      </c>
      <c r="S59" s="53"/>
      <c r="T59" s="54">
        <f t="shared" si="4"/>
        <v>28.000000000000114</v>
      </c>
      <c r="U59" s="54"/>
      <c r="V59" t="str">
        <f t="shared" si="7"/>
        <v/>
      </c>
      <c r="W59">
        <f t="shared" si="2"/>
        <v>0</v>
      </c>
      <c r="X59" s="40">
        <f t="shared" si="5"/>
        <v>827081.02700619015</v>
      </c>
      <c r="Y59" s="41">
        <f t="shared" si="6"/>
        <v>0</v>
      </c>
    </row>
    <row r="60" spans="2:25" x14ac:dyDescent="0.2">
      <c r="B60" s="39">
        <v>52</v>
      </c>
      <c r="C60" s="49">
        <f t="shared" si="0"/>
        <v>858660.48440097203</v>
      </c>
      <c r="D60" s="49"/>
      <c r="E60" s="39"/>
      <c r="F60" s="8">
        <v>43625</v>
      </c>
      <c r="G60" s="47" t="s">
        <v>4</v>
      </c>
      <c r="H60" s="50">
        <v>110.15</v>
      </c>
      <c r="I60" s="50"/>
      <c r="J60" s="39">
        <v>43</v>
      </c>
      <c r="K60" s="51">
        <f t="shared" si="3"/>
        <v>25759.814532029159</v>
      </c>
      <c r="L60" s="52"/>
      <c r="M60" s="6">
        <f>IF(J60="","",(K60/J60)/LOOKUP(RIGHT($D$2,3),定数!$A$6:$A$13,定数!$B$6:$B$13))</f>
        <v>5.9906545423323623</v>
      </c>
      <c r="N60" s="39"/>
      <c r="O60" s="8">
        <v>43625</v>
      </c>
      <c r="P60" s="50">
        <v>110.66</v>
      </c>
      <c r="Q60" s="50"/>
      <c r="R60" s="53">
        <f>IF(P60="","",T60*M60*LOOKUP(RIGHT($D$2,3),定数!$A$6:$A$13,定数!$B$6:$B$13))</f>
        <v>30552.338165894504</v>
      </c>
      <c r="S60" s="53"/>
      <c r="T60" s="54">
        <f t="shared" si="4"/>
        <v>50.999999999999091</v>
      </c>
      <c r="U60" s="54"/>
      <c r="V60" t="str">
        <f t="shared" si="7"/>
        <v/>
      </c>
      <c r="W60">
        <f t="shared" si="2"/>
        <v>0</v>
      </c>
      <c r="X60" s="40">
        <f t="shared" si="5"/>
        <v>858660.48440097203</v>
      </c>
      <c r="Y60" s="41">
        <f t="shared" si="6"/>
        <v>0</v>
      </c>
    </row>
    <row r="61" spans="2:25" x14ac:dyDescent="0.2">
      <c r="B61" s="39">
        <v>53</v>
      </c>
      <c r="C61" s="49">
        <f t="shared" si="0"/>
        <v>889212.82256686653</v>
      </c>
      <c r="D61" s="49"/>
      <c r="E61" s="39"/>
      <c r="F61" s="8">
        <v>43645</v>
      </c>
      <c r="G61" s="47" t="s">
        <v>4</v>
      </c>
      <c r="H61" s="50">
        <v>112.31</v>
      </c>
      <c r="I61" s="50"/>
      <c r="J61" s="39">
        <v>16</v>
      </c>
      <c r="K61" s="51">
        <f t="shared" si="3"/>
        <v>26676.384677005994</v>
      </c>
      <c r="L61" s="52"/>
      <c r="M61" s="6">
        <f>IF(J61="","",(K61/J61)/LOOKUP(RIGHT($D$2,3),定数!$A$6:$A$13,定数!$B$6:$B$13))</f>
        <v>16.672740423128747</v>
      </c>
      <c r="N61" s="39"/>
      <c r="O61" s="8">
        <v>43645</v>
      </c>
      <c r="P61" s="50">
        <v>112.48</v>
      </c>
      <c r="Q61" s="50"/>
      <c r="R61" s="53">
        <f>IF(P61="","",T61*M61*LOOKUP(RIGHT($D$2,3),定数!$A$6:$A$13,定数!$B$6:$B$13))</f>
        <v>28343.658719319155</v>
      </c>
      <c r="S61" s="53"/>
      <c r="T61" s="54">
        <f t="shared" si="4"/>
        <v>17.000000000000171</v>
      </c>
      <c r="U61" s="54"/>
      <c r="V61" t="str">
        <f t="shared" si="7"/>
        <v/>
      </c>
      <c r="W61">
        <f t="shared" si="2"/>
        <v>0</v>
      </c>
      <c r="X61" s="40">
        <f t="shared" si="5"/>
        <v>889212.82256686653</v>
      </c>
      <c r="Y61" s="41">
        <f t="shared" si="6"/>
        <v>0</v>
      </c>
    </row>
    <row r="62" spans="2:25" x14ac:dyDescent="0.2">
      <c r="B62" s="39">
        <v>54</v>
      </c>
      <c r="C62" s="49">
        <f t="shared" si="0"/>
        <v>917556.48128618568</v>
      </c>
      <c r="D62" s="49"/>
      <c r="E62" s="39"/>
      <c r="F62" s="8">
        <v>43651</v>
      </c>
      <c r="G62" s="47" t="s">
        <v>4</v>
      </c>
      <c r="H62" s="50">
        <v>113.3</v>
      </c>
      <c r="I62" s="50"/>
      <c r="J62" s="39">
        <v>57</v>
      </c>
      <c r="K62" s="51">
        <f t="shared" si="3"/>
        <v>27526.694438585568</v>
      </c>
      <c r="L62" s="52"/>
      <c r="M62" s="6">
        <f>IF(J62="","",(K62/J62)/LOOKUP(RIGHT($D$2,3),定数!$A$6:$A$13,定数!$B$6:$B$13))</f>
        <v>4.8292446383483449</v>
      </c>
      <c r="N62" s="39"/>
      <c r="O62" s="8">
        <v>43653</v>
      </c>
      <c r="P62" s="50">
        <v>113.92</v>
      </c>
      <c r="Q62" s="50"/>
      <c r="R62" s="53">
        <f>IF(P62="","",T62*M62*LOOKUP(RIGHT($D$2,3),定数!$A$6:$A$13,定数!$B$6:$B$13))</f>
        <v>29941.31675775996</v>
      </c>
      <c r="S62" s="53"/>
      <c r="T62" s="54">
        <f t="shared" si="4"/>
        <v>62.000000000000455</v>
      </c>
      <c r="U62" s="54"/>
      <c r="V62" t="str">
        <f t="shared" si="7"/>
        <v/>
      </c>
      <c r="W62">
        <f t="shared" si="2"/>
        <v>0</v>
      </c>
      <c r="X62" s="40">
        <f t="shared" si="5"/>
        <v>917556.48128618568</v>
      </c>
      <c r="Y62" s="41">
        <f t="shared" si="6"/>
        <v>0</v>
      </c>
    </row>
    <row r="63" spans="2:25" x14ac:dyDescent="0.2">
      <c r="B63" s="39">
        <v>55</v>
      </c>
      <c r="C63" s="49">
        <f t="shared" si="0"/>
        <v>947497.79804394569</v>
      </c>
      <c r="D63" s="49"/>
      <c r="E63" s="39"/>
      <c r="F63" s="8">
        <v>43659</v>
      </c>
      <c r="G63" s="47" t="s">
        <v>3</v>
      </c>
      <c r="H63" s="50">
        <v>113.13</v>
      </c>
      <c r="I63" s="50"/>
      <c r="J63" s="39">
        <v>40</v>
      </c>
      <c r="K63" s="51">
        <f t="shared" si="3"/>
        <v>28424.93394131837</v>
      </c>
      <c r="L63" s="52"/>
      <c r="M63" s="6">
        <f>IF(J63="","",(K63/J63)/LOOKUP(RIGHT($D$2,3),定数!$A$6:$A$13,定数!$B$6:$B$13))</f>
        <v>7.1062334853295921</v>
      </c>
      <c r="N63" s="39"/>
      <c r="O63" s="8">
        <v>43660</v>
      </c>
      <c r="P63" s="50">
        <v>113.53</v>
      </c>
      <c r="Q63" s="50"/>
      <c r="R63" s="53">
        <f>IF(P63="","",T63*M63*LOOKUP(RIGHT($D$2,3),定数!$A$6:$A$13,定数!$B$6:$B$13))</f>
        <v>-28424.933941318774</v>
      </c>
      <c r="S63" s="53"/>
      <c r="T63" s="54">
        <f t="shared" si="4"/>
        <v>-40.000000000000568</v>
      </c>
      <c r="U63" s="54"/>
      <c r="V63" t="str">
        <f t="shared" si="7"/>
        <v/>
      </c>
      <c r="W63">
        <f t="shared" si="2"/>
        <v>1</v>
      </c>
      <c r="X63" s="40">
        <f t="shared" si="5"/>
        <v>947497.79804394569</v>
      </c>
      <c r="Y63" s="41">
        <f t="shared" si="6"/>
        <v>0</v>
      </c>
    </row>
    <row r="64" spans="2:25" x14ac:dyDescent="0.2">
      <c r="B64" s="39">
        <v>56</v>
      </c>
      <c r="C64" s="49">
        <f t="shared" si="0"/>
        <v>919072.86410262692</v>
      </c>
      <c r="D64" s="49"/>
      <c r="E64" s="39"/>
      <c r="F64" s="8">
        <v>43665</v>
      </c>
      <c r="G64" s="47" t="s">
        <v>3</v>
      </c>
      <c r="H64" s="50">
        <v>111.95</v>
      </c>
      <c r="I64" s="50"/>
      <c r="J64" s="39">
        <v>29</v>
      </c>
      <c r="K64" s="51">
        <f t="shared" si="3"/>
        <v>27572.185923078807</v>
      </c>
      <c r="L64" s="52"/>
      <c r="M64" s="6">
        <f>IF(J64="","",(K64/J64)/LOOKUP(RIGHT($D$2,3),定数!$A$6:$A$13,定数!$B$6:$B$13))</f>
        <v>9.5076503183030372</v>
      </c>
      <c r="N64" s="39"/>
      <c r="O64" s="8">
        <v>43665</v>
      </c>
      <c r="P64" s="50">
        <v>111.61</v>
      </c>
      <c r="Q64" s="50"/>
      <c r="R64" s="53">
        <f>IF(P64="","",T64*M64*LOOKUP(RIGHT($D$2,3),定数!$A$6:$A$13,定数!$B$6:$B$13))</f>
        <v>32326.011082230649</v>
      </c>
      <c r="S64" s="53"/>
      <c r="T64" s="54">
        <f t="shared" si="4"/>
        <v>34.000000000000341</v>
      </c>
      <c r="U64" s="54"/>
      <c r="V64" t="str">
        <f t="shared" si="7"/>
        <v/>
      </c>
      <c r="W64">
        <f t="shared" si="2"/>
        <v>0</v>
      </c>
      <c r="X64" s="40">
        <f t="shared" si="5"/>
        <v>947497.79804394569</v>
      </c>
      <c r="Y64" s="41">
        <f t="shared" si="6"/>
        <v>3.0000000000000471E-2</v>
      </c>
    </row>
    <row r="65" spans="2:25" x14ac:dyDescent="0.2">
      <c r="B65" s="39">
        <v>57</v>
      </c>
      <c r="C65" s="49">
        <f t="shared" si="0"/>
        <v>951398.87518485752</v>
      </c>
      <c r="D65" s="49"/>
      <c r="E65" s="39"/>
      <c r="F65" s="8">
        <v>43688</v>
      </c>
      <c r="G65" s="47" t="s">
        <v>3</v>
      </c>
      <c r="H65" s="50">
        <v>108.95</v>
      </c>
      <c r="I65" s="50"/>
      <c r="J65" s="39">
        <v>46</v>
      </c>
      <c r="K65" s="51">
        <f t="shared" si="3"/>
        <v>28541.966255545725</v>
      </c>
      <c r="L65" s="52"/>
      <c r="M65" s="6">
        <f>IF(J65="","",(K65/J65)/LOOKUP(RIGHT($D$2,3),定数!$A$6:$A$13,定数!$B$6:$B$13))</f>
        <v>6.2047752729447234</v>
      </c>
      <c r="N65" s="39"/>
      <c r="O65" s="8">
        <v>43691</v>
      </c>
      <c r="P65" s="50">
        <v>109.41</v>
      </c>
      <c r="Q65" s="50"/>
      <c r="R65" s="53">
        <f>IF(P65="","",T65*M65*LOOKUP(RIGHT($D$2,3),定数!$A$6:$A$13,定数!$B$6:$B$13))</f>
        <v>-28541.96625554534</v>
      </c>
      <c r="S65" s="53"/>
      <c r="T65" s="54">
        <f t="shared" si="4"/>
        <v>-45.999999999999375</v>
      </c>
      <c r="U65" s="54"/>
      <c r="V65" t="str">
        <f t="shared" si="7"/>
        <v/>
      </c>
      <c r="W65">
        <f t="shared" si="2"/>
        <v>1</v>
      </c>
      <c r="X65" s="40">
        <f t="shared" si="5"/>
        <v>951398.87518485752</v>
      </c>
      <c r="Y65" s="41">
        <f t="shared" si="6"/>
        <v>0</v>
      </c>
    </row>
    <row r="66" spans="2:25" x14ac:dyDescent="0.2">
      <c r="B66" s="39">
        <v>58</v>
      </c>
      <c r="C66" s="49">
        <f t="shared" si="0"/>
        <v>922856.90892931214</v>
      </c>
      <c r="D66" s="49"/>
      <c r="E66" s="39"/>
      <c r="F66" s="8">
        <v>43763</v>
      </c>
      <c r="G66" s="47" t="s">
        <v>4</v>
      </c>
      <c r="H66" s="50">
        <v>113.95</v>
      </c>
      <c r="I66" s="50"/>
      <c r="J66" s="39">
        <v>42</v>
      </c>
      <c r="K66" s="51">
        <f t="shared" si="3"/>
        <v>27685.707267879363</v>
      </c>
      <c r="L66" s="52"/>
      <c r="M66" s="6">
        <f>IF(J66="","",(K66/J66)/LOOKUP(RIGHT($D$2,3),定数!$A$6:$A$13,定数!$B$6:$B$13))</f>
        <v>6.5918350637808008</v>
      </c>
      <c r="N66" s="39"/>
      <c r="O66" s="8">
        <v>43763</v>
      </c>
      <c r="P66" s="50">
        <v>113.53</v>
      </c>
      <c r="Q66" s="50"/>
      <c r="R66" s="53">
        <f>IF(P66="","",T66*M66*LOOKUP(RIGHT($D$2,3),定数!$A$6:$A$13,定数!$B$6:$B$13))</f>
        <v>-27685.707267879472</v>
      </c>
      <c r="S66" s="53"/>
      <c r="T66" s="54">
        <f t="shared" si="4"/>
        <v>-42.000000000000171</v>
      </c>
      <c r="U66" s="54"/>
      <c r="V66" t="str">
        <f t="shared" si="7"/>
        <v/>
      </c>
      <c r="W66">
        <f t="shared" si="2"/>
        <v>2</v>
      </c>
      <c r="X66" s="40">
        <f t="shared" si="5"/>
        <v>951398.87518485752</v>
      </c>
      <c r="Y66" s="41">
        <f t="shared" si="6"/>
        <v>2.9999999999999694E-2</v>
      </c>
    </row>
    <row r="67" spans="2:25" x14ac:dyDescent="0.2">
      <c r="B67" s="39">
        <v>59</v>
      </c>
      <c r="C67" s="49">
        <f t="shared" si="0"/>
        <v>895171.20166143263</v>
      </c>
      <c r="D67" s="49"/>
      <c r="E67" s="39"/>
      <c r="F67" s="8">
        <v>43772</v>
      </c>
      <c r="G67" s="47" t="s">
        <v>4</v>
      </c>
      <c r="H67" s="50">
        <v>114.18</v>
      </c>
      <c r="I67" s="50"/>
      <c r="J67" s="39">
        <v>65</v>
      </c>
      <c r="K67" s="51">
        <f t="shared" si="3"/>
        <v>26855.136049842979</v>
      </c>
      <c r="L67" s="52"/>
      <c r="M67" s="6">
        <f>IF(J67="","",(K67/J67)/LOOKUP(RIGHT($D$2,3),定数!$A$6:$A$13,定数!$B$6:$B$13))</f>
        <v>4.1315593922835356</v>
      </c>
      <c r="N67" s="39"/>
      <c r="O67" s="8">
        <v>43777</v>
      </c>
      <c r="P67" s="50">
        <v>113.53</v>
      </c>
      <c r="Q67" s="50"/>
      <c r="R67" s="53">
        <f>IF(P67="","",T67*M67*LOOKUP(RIGHT($D$2,3),定数!$A$6:$A$13,定数!$B$6:$B$13))</f>
        <v>-26855.136049843219</v>
      </c>
      <c r="S67" s="53"/>
      <c r="T67" s="54">
        <f t="shared" si="4"/>
        <v>-65.000000000000568</v>
      </c>
      <c r="U67" s="54"/>
      <c r="V67" t="str">
        <f t="shared" si="7"/>
        <v/>
      </c>
      <c r="W67">
        <f t="shared" si="2"/>
        <v>3</v>
      </c>
      <c r="X67" s="40">
        <f t="shared" si="5"/>
        <v>951398.87518485752</v>
      </c>
      <c r="Y67" s="41">
        <f t="shared" si="6"/>
        <v>5.9099999999999819E-2</v>
      </c>
    </row>
    <row r="68" spans="2:25" x14ac:dyDescent="0.2">
      <c r="B68" s="39">
        <v>60</v>
      </c>
      <c r="C68" s="49">
        <f t="shared" si="0"/>
        <v>868316.06561158947</v>
      </c>
      <c r="D68" s="49"/>
      <c r="E68" s="39"/>
      <c r="F68" s="8">
        <v>43779</v>
      </c>
      <c r="G68" s="47" t="s">
        <v>3</v>
      </c>
      <c r="H68" s="50">
        <v>113.32</v>
      </c>
      <c r="I68" s="50"/>
      <c r="J68" s="39">
        <v>20</v>
      </c>
      <c r="K68" s="51">
        <f t="shared" si="3"/>
        <v>26049.481968347682</v>
      </c>
      <c r="L68" s="52"/>
      <c r="M68" s="6">
        <f>IF(J68="","",(K68/J68)/LOOKUP(RIGHT($D$2,3),定数!$A$6:$A$13,定数!$B$6:$B$13))</f>
        <v>13.024740984173841</v>
      </c>
      <c r="N68" s="39"/>
      <c r="O68" s="8">
        <v>43779</v>
      </c>
      <c r="P68" s="50">
        <v>113.52</v>
      </c>
      <c r="Q68" s="50"/>
      <c r="R68" s="53">
        <f>IF(P68="","",T68*M68*LOOKUP(RIGHT($D$2,3),定数!$A$6:$A$13,定数!$B$6:$B$13))</f>
        <v>-26049.481968348049</v>
      </c>
      <c r="S68" s="53"/>
      <c r="T68" s="54">
        <f t="shared" si="4"/>
        <v>-20.000000000000284</v>
      </c>
      <c r="U68" s="54"/>
      <c r="V68" t="str">
        <f t="shared" si="7"/>
        <v/>
      </c>
      <c r="W68">
        <f t="shared" si="2"/>
        <v>4</v>
      </c>
      <c r="X68" s="40">
        <f t="shared" si="5"/>
        <v>951398.87518485752</v>
      </c>
      <c r="Y68" s="41">
        <f t="shared" si="6"/>
        <v>8.7327000000000043E-2</v>
      </c>
    </row>
    <row r="69" spans="2:25" x14ac:dyDescent="0.2">
      <c r="B69" s="39">
        <v>61</v>
      </c>
      <c r="C69" s="49">
        <f t="shared" si="0"/>
        <v>842266.58364324144</v>
      </c>
      <c r="D69" s="49"/>
      <c r="E69" s="39"/>
      <c r="F69" s="8">
        <v>43799</v>
      </c>
      <c r="G69" s="47" t="s">
        <v>4</v>
      </c>
      <c r="H69" s="50">
        <v>112.53</v>
      </c>
      <c r="I69" s="50"/>
      <c r="J69" s="39">
        <v>81</v>
      </c>
      <c r="K69" s="51">
        <f t="shared" si="3"/>
        <v>25267.997509297242</v>
      </c>
      <c r="L69" s="52"/>
      <c r="M69" s="6">
        <f>IF(J69="","",(K69/J69)/LOOKUP(RIGHT($D$2,3),定数!$A$6:$A$13,定数!$B$6:$B$13))</f>
        <v>3.1195058653453382</v>
      </c>
      <c r="N69" s="39"/>
      <c r="O69" s="8">
        <v>43800</v>
      </c>
      <c r="P69" s="50">
        <v>111.72</v>
      </c>
      <c r="Q69" s="50"/>
      <c r="R69" s="53">
        <f>IF(P69="","",T69*M69*LOOKUP(RIGHT($D$2,3),定数!$A$6:$A$13,定数!$B$6:$B$13))</f>
        <v>-25267.997509297311</v>
      </c>
      <c r="S69" s="53"/>
      <c r="T69" s="54">
        <f t="shared" si="4"/>
        <v>-81.000000000000227</v>
      </c>
      <c r="U69" s="54"/>
      <c r="V69" t="str">
        <f t="shared" si="7"/>
        <v/>
      </c>
      <c r="W69">
        <f t="shared" si="2"/>
        <v>5</v>
      </c>
      <c r="X69" s="40">
        <f t="shared" si="5"/>
        <v>951398.87518485752</v>
      </c>
      <c r="Y69" s="41">
        <f t="shared" si="6"/>
        <v>0.1147071900000004</v>
      </c>
    </row>
    <row r="70" spans="2:25" x14ac:dyDescent="0.2">
      <c r="B70" s="39">
        <v>62</v>
      </c>
      <c r="C70" s="49">
        <f t="shared" si="0"/>
        <v>816998.5861339441</v>
      </c>
      <c r="D70" s="49"/>
      <c r="E70" s="39"/>
      <c r="F70" s="8">
        <v>43818</v>
      </c>
      <c r="G70" s="47" t="s">
        <v>4</v>
      </c>
      <c r="H70" s="50">
        <v>112.62</v>
      </c>
      <c r="I70" s="50"/>
      <c r="J70" s="39">
        <v>12</v>
      </c>
      <c r="K70" s="51">
        <f t="shared" si="3"/>
        <v>24509.957584018321</v>
      </c>
      <c r="L70" s="52"/>
      <c r="M70" s="6">
        <f>IF(J70="","",(K70/J70)/LOOKUP(RIGHT($D$2,3),定数!$A$6:$A$13,定数!$B$6:$B$13))</f>
        <v>20.424964653348599</v>
      </c>
      <c r="N70" s="39"/>
      <c r="O70" s="8">
        <v>43818</v>
      </c>
      <c r="P70" s="50">
        <v>112.81</v>
      </c>
      <c r="Q70" s="50"/>
      <c r="R70" s="53">
        <f>IF(P70="","",T70*M70*LOOKUP(RIGHT($D$2,3),定数!$A$6:$A$13,定数!$B$6:$B$13))</f>
        <v>38807.432841361871</v>
      </c>
      <c r="S70" s="53"/>
      <c r="T70" s="54">
        <f t="shared" si="4"/>
        <v>18.999999999999773</v>
      </c>
      <c r="U70" s="54"/>
      <c r="V70" t="str">
        <f t="shared" si="7"/>
        <v/>
      </c>
      <c r="W70">
        <f t="shared" si="2"/>
        <v>0</v>
      </c>
      <c r="X70" s="40">
        <f t="shared" si="5"/>
        <v>951398.87518485752</v>
      </c>
      <c r="Y70" s="41">
        <f t="shared" si="6"/>
        <v>0.14126597430000043</v>
      </c>
    </row>
    <row r="71" spans="2:25" x14ac:dyDescent="0.2">
      <c r="B71" s="39">
        <v>63</v>
      </c>
      <c r="C71" s="49">
        <f t="shared" si="0"/>
        <v>855806.01897530595</v>
      </c>
      <c r="D71" s="49"/>
      <c r="E71" s="39"/>
      <c r="F71" s="8">
        <v>43827</v>
      </c>
      <c r="G71" s="47" t="s">
        <v>3</v>
      </c>
      <c r="H71" s="50">
        <v>113.15</v>
      </c>
      <c r="I71" s="50"/>
      <c r="J71" s="39">
        <v>15</v>
      </c>
      <c r="K71" s="51">
        <f t="shared" si="3"/>
        <v>25674.180569259177</v>
      </c>
      <c r="L71" s="52"/>
      <c r="M71" s="6">
        <f>IF(J71="","",(K71/J71)/LOOKUP(RIGHT($D$2,3),定数!$A$6:$A$13,定数!$B$6:$B$13))</f>
        <v>17.116120379506118</v>
      </c>
      <c r="N71" s="39"/>
      <c r="O71" s="8">
        <v>43827</v>
      </c>
      <c r="P71" s="50">
        <v>112.89</v>
      </c>
      <c r="Q71" s="50"/>
      <c r="R71" s="53">
        <f>IF(P71="","",T71*M71*LOOKUP(RIGHT($D$2,3),定数!$A$6:$A$13,定数!$B$6:$B$13))</f>
        <v>44501.912986716779</v>
      </c>
      <c r="S71" s="53"/>
      <c r="T71" s="54">
        <f t="shared" si="4"/>
        <v>26.000000000000512</v>
      </c>
      <c r="U71" s="54"/>
      <c r="V71" t="str">
        <f t="shared" si="7"/>
        <v/>
      </c>
      <c r="W71">
        <f t="shared" si="2"/>
        <v>0</v>
      </c>
      <c r="X71" s="40">
        <f t="shared" si="5"/>
        <v>951398.87518485752</v>
      </c>
      <c r="Y71" s="41">
        <f t="shared" si="6"/>
        <v>0.100476108079251</v>
      </c>
    </row>
    <row r="72" spans="2:25" x14ac:dyDescent="0.2">
      <c r="B72" s="39">
        <v>64</v>
      </c>
      <c r="C72" s="49">
        <f t="shared" si="0"/>
        <v>900307.93196202279</v>
      </c>
      <c r="D72" s="49"/>
      <c r="E72" s="39">
        <v>2018</v>
      </c>
      <c r="F72" s="8">
        <v>43468</v>
      </c>
      <c r="G72" s="47" t="s">
        <v>3</v>
      </c>
      <c r="H72" s="50">
        <v>112.25</v>
      </c>
      <c r="I72" s="50"/>
      <c r="J72" s="39">
        <v>16</v>
      </c>
      <c r="K72" s="51">
        <f t="shared" si="3"/>
        <v>27009.237958860682</v>
      </c>
      <c r="L72" s="52"/>
      <c r="M72" s="6">
        <f>IF(J72="","",(K72/J72)/LOOKUP(RIGHT($D$2,3),定数!$A$6:$A$13,定数!$B$6:$B$13))</f>
        <v>16.880773724287927</v>
      </c>
      <c r="N72" s="39">
        <v>2018</v>
      </c>
      <c r="O72" s="8">
        <v>43468</v>
      </c>
      <c r="P72" s="50">
        <v>112.41</v>
      </c>
      <c r="Q72" s="50"/>
      <c r="R72" s="53">
        <f>IF(P72="","",T72*M72*LOOKUP(RIGHT($D$2,3),定数!$A$6:$A$13,定数!$B$6:$B$13))</f>
        <v>-27009.237958860111</v>
      </c>
      <c r="S72" s="53"/>
      <c r="T72" s="54">
        <f t="shared" si="4"/>
        <v>-15.999999999999659</v>
      </c>
      <c r="U72" s="54"/>
      <c r="V72" t="str">
        <f t="shared" si="7"/>
        <v/>
      </c>
      <c r="W72">
        <f t="shared" si="2"/>
        <v>1</v>
      </c>
      <c r="X72" s="40">
        <f t="shared" si="5"/>
        <v>951398.87518485752</v>
      </c>
      <c r="Y72" s="41">
        <f t="shared" si="6"/>
        <v>5.3700865699371048E-2</v>
      </c>
    </row>
    <row r="73" spans="2:25" x14ac:dyDescent="0.2">
      <c r="B73" s="39">
        <v>65</v>
      </c>
      <c r="C73" s="49">
        <f t="shared" si="0"/>
        <v>873298.69400316267</v>
      </c>
      <c r="D73" s="49"/>
      <c r="E73" s="39"/>
      <c r="F73" s="8">
        <v>43505</v>
      </c>
      <c r="G73" s="47" t="s">
        <v>3</v>
      </c>
      <c r="H73" s="50">
        <v>108.9</v>
      </c>
      <c r="I73" s="50"/>
      <c r="J73" s="39">
        <v>42</v>
      </c>
      <c r="K73" s="51">
        <f t="shared" si="3"/>
        <v>26198.960820094879</v>
      </c>
      <c r="L73" s="52"/>
      <c r="M73" s="6">
        <f>IF(J73="","",(K73/J73)/LOOKUP(RIGHT($D$2,3),定数!$A$6:$A$13,定数!$B$6:$B$13))</f>
        <v>6.2378478143083047</v>
      </c>
      <c r="N73" s="39"/>
      <c r="O73" s="8">
        <v>43505</v>
      </c>
      <c r="P73" s="50">
        <v>108.37</v>
      </c>
      <c r="Q73" s="50"/>
      <c r="R73" s="53">
        <f>IF(P73="","",T73*M73*LOOKUP(RIGHT($D$2,3),定数!$A$6:$A$13,定数!$B$6:$B$13))</f>
        <v>33060.593415834082</v>
      </c>
      <c r="S73" s="53"/>
      <c r="T73" s="54">
        <f t="shared" si="4"/>
        <v>53.000000000000114</v>
      </c>
      <c r="U73" s="54"/>
      <c r="V73" t="str">
        <f t="shared" si="7"/>
        <v/>
      </c>
      <c r="W73">
        <f t="shared" si="2"/>
        <v>0</v>
      </c>
      <c r="X73" s="40">
        <f t="shared" si="5"/>
        <v>951398.87518485752</v>
      </c>
      <c r="Y73" s="41">
        <f t="shared" si="6"/>
        <v>8.2089839728389347E-2</v>
      </c>
    </row>
    <row r="74" spans="2:25" x14ac:dyDescent="0.2">
      <c r="B74" s="39">
        <v>66</v>
      </c>
      <c r="C74" s="49">
        <f t="shared" ref="C74:C108" si="8">IF(R73="","",C73+R73)</f>
        <v>906359.2874189968</v>
      </c>
      <c r="D74" s="49"/>
      <c r="E74" s="39"/>
      <c r="F74" s="8">
        <v>43602</v>
      </c>
      <c r="G74" s="47" t="s">
        <v>4</v>
      </c>
      <c r="H74" s="50">
        <v>110.38</v>
      </c>
      <c r="I74" s="50"/>
      <c r="J74" s="39">
        <v>32</v>
      </c>
      <c r="K74" s="51">
        <f t="shared" si="3"/>
        <v>27190.778622569902</v>
      </c>
      <c r="L74" s="52"/>
      <c r="M74" s="6">
        <f>IF(J74="","",(K74/J74)/LOOKUP(RIGHT($D$2,3),定数!$A$6:$A$13,定数!$B$6:$B$13))</f>
        <v>8.4971183195530937</v>
      </c>
      <c r="N74" s="39"/>
      <c r="O74" s="8">
        <v>43602</v>
      </c>
      <c r="P74" s="50">
        <v>110.77</v>
      </c>
      <c r="Q74" s="50"/>
      <c r="R74" s="53">
        <f>IF(P74="","",T74*M74*LOOKUP(RIGHT($D$2,3),定数!$A$6:$A$13,定数!$B$6:$B$13))</f>
        <v>33138.761446257115</v>
      </c>
      <c r="S74" s="53"/>
      <c r="T74" s="54">
        <f t="shared" si="4"/>
        <v>39.000000000000057</v>
      </c>
      <c r="U74" s="54"/>
      <c r="V74" t="str">
        <f t="shared" si="7"/>
        <v/>
      </c>
      <c r="W74">
        <f t="shared" si="7"/>
        <v>0</v>
      </c>
      <c r="X74" s="40">
        <f t="shared" si="5"/>
        <v>951398.87518485752</v>
      </c>
      <c r="Y74" s="41">
        <f t="shared" si="6"/>
        <v>4.7340383660963936E-2</v>
      </c>
    </row>
    <row r="75" spans="2:25" x14ac:dyDescent="0.2">
      <c r="B75" s="39">
        <v>67</v>
      </c>
      <c r="C75" s="49">
        <f t="shared" si="8"/>
        <v>939498.04886525392</v>
      </c>
      <c r="D75" s="49"/>
      <c r="E75" s="39"/>
      <c r="F75" s="8">
        <v>43610</v>
      </c>
      <c r="G75" s="47" t="s">
        <v>3</v>
      </c>
      <c r="H75" s="50">
        <v>109.5</v>
      </c>
      <c r="I75" s="50"/>
      <c r="J75" s="39">
        <v>25</v>
      </c>
      <c r="K75" s="51">
        <f t="shared" ref="K75:K108" si="9">IF(J75="","",C75*0.03)</f>
        <v>28184.941465957618</v>
      </c>
      <c r="L75" s="52"/>
      <c r="M75" s="6">
        <f>IF(J75="","",(K75/J75)/LOOKUP(RIGHT($D$2,3),定数!$A$6:$A$13,定数!$B$6:$B$13))</f>
        <v>11.273976586383046</v>
      </c>
      <c r="N75" s="39"/>
      <c r="O75" s="8">
        <v>43613</v>
      </c>
      <c r="P75" s="50">
        <v>109.75</v>
      </c>
      <c r="Q75" s="50"/>
      <c r="R75" s="53">
        <f>IF(P75="","",T75*M75*LOOKUP(RIGHT($D$2,3),定数!$A$6:$A$13,定数!$B$6:$B$13))</f>
        <v>-28184.941465957614</v>
      </c>
      <c r="S75" s="53"/>
      <c r="T75" s="54">
        <f t="shared" si="4"/>
        <v>-25</v>
      </c>
      <c r="U75" s="54"/>
      <c r="V75" t="str">
        <f t="shared" ref="V75:W90" si="10">IF(S75&lt;&gt;"",IF(S75&lt;0,1+V74,0),"")</f>
        <v/>
      </c>
      <c r="W75">
        <f t="shared" si="10"/>
        <v>1</v>
      </c>
      <c r="X75" s="40">
        <f t="shared" si="5"/>
        <v>951398.87518485752</v>
      </c>
      <c r="Y75" s="41">
        <f t="shared" si="6"/>
        <v>1.2508766438567909E-2</v>
      </c>
    </row>
    <row r="76" spans="2:25" x14ac:dyDescent="0.2">
      <c r="B76" s="39">
        <v>68</v>
      </c>
      <c r="C76" s="49">
        <f t="shared" si="8"/>
        <v>911313.10739929625</v>
      </c>
      <c r="D76" s="49"/>
      <c r="E76" s="39"/>
      <c r="F76" s="8">
        <v>43613</v>
      </c>
      <c r="G76" s="48" t="s">
        <v>3</v>
      </c>
      <c r="H76" s="50">
        <v>109.37</v>
      </c>
      <c r="I76" s="50"/>
      <c r="J76" s="39">
        <v>25</v>
      </c>
      <c r="K76" s="51">
        <f t="shared" si="9"/>
        <v>27339.393221978888</v>
      </c>
      <c r="L76" s="52"/>
      <c r="M76" s="6">
        <f>IF(J76="","",(K76/J76)/LOOKUP(RIGHT($D$2,3),定数!$A$6:$A$13,定数!$B$6:$B$13))</f>
        <v>10.935757288791557</v>
      </c>
      <c r="N76" s="39"/>
      <c r="O76" s="8">
        <v>43614</v>
      </c>
      <c r="P76" s="50">
        <v>109.11</v>
      </c>
      <c r="Q76" s="50"/>
      <c r="R76" s="53">
        <f>IF(P76="","",T76*M76*LOOKUP(RIGHT($D$2,3),定数!$A$6:$A$13,定数!$B$6:$B$13))</f>
        <v>28432.968950858605</v>
      </c>
      <c r="S76" s="53"/>
      <c r="T76" s="54">
        <f t="shared" ref="T76:T108" si="11">IF(P76="","",IF(G76="買",(P76-H76),(H76-P76))*IF(RIGHT($D$2,3)="JPY",100,10000))</f>
        <v>26.000000000000512</v>
      </c>
      <c r="U76" s="54"/>
      <c r="V76" t="str">
        <f t="shared" si="10"/>
        <v/>
      </c>
      <c r="W76">
        <f t="shared" si="10"/>
        <v>0</v>
      </c>
      <c r="X76" s="40">
        <f t="shared" ref="X76:X108" si="12">IF(C76&lt;&gt;"",MAX(X75,C76),"")</f>
        <v>951398.87518485752</v>
      </c>
      <c r="Y76" s="41">
        <f t="shared" ref="Y76:Y108" si="13">IF(X76&lt;&gt;"",1-(C76/X76),"")</f>
        <v>4.2133503445410891E-2</v>
      </c>
    </row>
    <row r="77" spans="2:25" x14ac:dyDescent="0.2">
      <c r="B77" s="39">
        <v>69</v>
      </c>
      <c r="C77" s="49">
        <f t="shared" si="8"/>
        <v>939746.07635015482</v>
      </c>
      <c r="D77" s="49"/>
      <c r="E77" s="39"/>
      <c r="F77" s="8">
        <v>43622</v>
      </c>
      <c r="G77" s="48" t="s">
        <v>4</v>
      </c>
      <c r="H77" s="50">
        <v>110.1</v>
      </c>
      <c r="I77" s="50"/>
      <c r="J77" s="39">
        <v>22</v>
      </c>
      <c r="K77" s="51">
        <f t="shared" si="9"/>
        <v>28192.382290504644</v>
      </c>
      <c r="L77" s="52"/>
      <c r="M77" s="6">
        <f>IF(J77="","",(K77/J77)/LOOKUP(RIGHT($D$2,3),定数!$A$6:$A$13,定数!$B$6:$B$13))</f>
        <v>12.814719222956656</v>
      </c>
      <c r="N77" s="39"/>
      <c r="O77" s="8">
        <v>43623</v>
      </c>
      <c r="P77" s="50">
        <v>109.88</v>
      </c>
      <c r="Q77" s="50"/>
      <c r="R77" s="53">
        <f>IF(P77="","",T77*M77*LOOKUP(RIGHT($D$2,3),定数!$A$6:$A$13,定数!$B$6:$B$13))</f>
        <v>-28192.382290504498</v>
      </c>
      <c r="S77" s="53"/>
      <c r="T77" s="54">
        <f t="shared" si="11"/>
        <v>-21.999999999999886</v>
      </c>
      <c r="U77" s="54"/>
      <c r="V77" t="str">
        <f t="shared" si="10"/>
        <v/>
      </c>
      <c r="W77">
        <f t="shared" si="10"/>
        <v>1</v>
      </c>
      <c r="X77" s="40">
        <f t="shared" si="12"/>
        <v>951398.87518485752</v>
      </c>
      <c r="Y77" s="41">
        <f t="shared" si="13"/>
        <v>1.2248068752907182E-2</v>
      </c>
    </row>
    <row r="78" spans="2:25" x14ac:dyDescent="0.2">
      <c r="B78" s="39">
        <v>70</v>
      </c>
      <c r="C78" s="49">
        <f t="shared" si="8"/>
        <v>911553.6940596503</v>
      </c>
      <c r="D78" s="49"/>
      <c r="E78" s="39"/>
      <c r="F78" s="8">
        <v>43648</v>
      </c>
      <c r="G78" s="48" t="s">
        <v>4</v>
      </c>
      <c r="H78" s="50">
        <v>110.85</v>
      </c>
      <c r="I78" s="50"/>
      <c r="J78" s="39">
        <v>26</v>
      </c>
      <c r="K78" s="51">
        <f t="shared" si="9"/>
        <v>27346.610821789509</v>
      </c>
      <c r="L78" s="52"/>
      <c r="M78" s="6">
        <f>IF(J78="","",(K78/J78)/LOOKUP(RIGHT($D$2,3),定数!$A$6:$A$13,定数!$B$6:$B$13))</f>
        <v>10.51792723914981</v>
      </c>
      <c r="N78" s="39"/>
      <c r="O78" s="8">
        <v>43649</v>
      </c>
      <c r="P78" s="50">
        <v>110.59</v>
      </c>
      <c r="Q78" s="50"/>
      <c r="R78" s="53">
        <f>IF(P78="","",T78*M78*LOOKUP(RIGHT($D$2,3),定数!$A$6:$A$13,定数!$B$6:$B$13))</f>
        <v>-27346.610821788552</v>
      </c>
      <c r="S78" s="53"/>
      <c r="T78" s="54">
        <f t="shared" si="11"/>
        <v>-25.999999999999091</v>
      </c>
      <c r="U78" s="54"/>
      <c r="V78" t="str">
        <f t="shared" si="10"/>
        <v/>
      </c>
      <c r="W78">
        <f t="shared" si="10"/>
        <v>2</v>
      </c>
      <c r="X78" s="40">
        <f t="shared" si="12"/>
        <v>951398.87518485752</v>
      </c>
      <c r="Y78" s="41">
        <f t="shared" si="13"/>
        <v>4.1880626690319889E-2</v>
      </c>
    </row>
    <row r="79" spans="2:25" x14ac:dyDescent="0.2">
      <c r="B79" s="39">
        <v>71</v>
      </c>
      <c r="C79" s="49">
        <f t="shared" si="8"/>
        <v>884207.08323786175</v>
      </c>
      <c r="D79" s="49"/>
      <c r="E79" s="39"/>
      <c r="F79" s="8">
        <v>43662</v>
      </c>
      <c r="G79" s="48" t="s">
        <v>3</v>
      </c>
      <c r="H79" s="50">
        <v>112.44</v>
      </c>
      <c r="I79" s="50"/>
      <c r="J79" s="39">
        <v>13</v>
      </c>
      <c r="K79" s="51">
        <f t="shared" si="9"/>
        <v>26526.21249713585</v>
      </c>
      <c r="L79" s="52"/>
      <c r="M79" s="6">
        <f>IF(J79="","",(K79/J79)/LOOKUP(RIGHT($D$2,3),定数!$A$6:$A$13,定数!$B$6:$B$13))</f>
        <v>20.404778843950652</v>
      </c>
      <c r="N79" s="39"/>
      <c r="O79" s="8">
        <v>43663</v>
      </c>
      <c r="P79" s="50">
        <v>112.57</v>
      </c>
      <c r="Q79" s="50"/>
      <c r="R79" s="53">
        <f>IF(P79="","",T79*M79*LOOKUP(RIGHT($D$2,3),定数!$A$6:$A$13,定数!$B$6:$B$13))</f>
        <v>-26526.212497134919</v>
      </c>
      <c r="S79" s="53"/>
      <c r="T79" s="54">
        <f t="shared" si="11"/>
        <v>-12.999999999999545</v>
      </c>
      <c r="U79" s="54"/>
      <c r="V79" t="str">
        <f t="shared" si="10"/>
        <v/>
      </c>
      <c r="W79">
        <f t="shared" si="10"/>
        <v>3</v>
      </c>
      <c r="X79" s="40">
        <f t="shared" si="12"/>
        <v>951398.87518485752</v>
      </c>
      <c r="Y79" s="41">
        <f t="shared" si="13"/>
        <v>7.0624207889609214E-2</v>
      </c>
    </row>
    <row r="80" spans="2:25" x14ac:dyDescent="0.2">
      <c r="B80" s="39">
        <v>72</v>
      </c>
      <c r="C80" s="49">
        <f t="shared" si="8"/>
        <v>857680.87074072682</v>
      </c>
      <c r="D80" s="49"/>
      <c r="E80" s="39"/>
      <c r="F80" s="8">
        <v>43690</v>
      </c>
      <c r="G80" s="48" t="s">
        <v>3</v>
      </c>
      <c r="H80" s="50">
        <v>110.58</v>
      </c>
      <c r="I80" s="50"/>
      <c r="J80" s="39">
        <v>46</v>
      </c>
      <c r="K80" s="51">
        <f t="shared" si="9"/>
        <v>25730.426122221805</v>
      </c>
      <c r="L80" s="52"/>
      <c r="M80" s="6">
        <f>IF(J80="","",(K80/J80)/LOOKUP(RIGHT($D$2,3),定数!$A$6:$A$13,定数!$B$6:$B$13))</f>
        <v>5.5935708961351747</v>
      </c>
      <c r="N80" s="39"/>
      <c r="O80" s="8">
        <v>43691</v>
      </c>
      <c r="P80" s="50">
        <v>111.04</v>
      </c>
      <c r="Q80" s="50"/>
      <c r="R80" s="53">
        <f>IF(P80="","",T80*M80*LOOKUP(RIGHT($D$2,3),定数!$A$6:$A$13,定数!$B$6:$B$13))</f>
        <v>-25730.426122222245</v>
      </c>
      <c r="S80" s="53"/>
      <c r="T80" s="54">
        <f t="shared" si="11"/>
        <v>-46.000000000000796</v>
      </c>
      <c r="U80" s="54"/>
      <c r="V80" t="str">
        <f t="shared" si="10"/>
        <v/>
      </c>
      <c r="W80">
        <f t="shared" si="10"/>
        <v>4</v>
      </c>
      <c r="X80" s="40">
        <f t="shared" si="12"/>
        <v>951398.87518485752</v>
      </c>
      <c r="Y80" s="41">
        <f t="shared" si="13"/>
        <v>9.8505481652919946E-2</v>
      </c>
    </row>
    <row r="81" spans="2:25" x14ac:dyDescent="0.2">
      <c r="B81" s="39">
        <v>73</v>
      </c>
      <c r="C81" s="49">
        <f t="shared" si="8"/>
        <v>831950.44461850461</v>
      </c>
      <c r="D81" s="49"/>
      <c r="E81" s="39"/>
      <c r="F81" s="8">
        <v>43700</v>
      </c>
      <c r="G81" s="48" t="s">
        <v>4</v>
      </c>
      <c r="H81" s="50">
        <v>110.61</v>
      </c>
      <c r="I81" s="50"/>
      <c r="J81" s="39">
        <v>24</v>
      </c>
      <c r="K81" s="51">
        <f t="shared" si="9"/>
        <v>24958.513338555138</v>
      </c>
      <c r="L81" s="52"/>
      <c r="M81" s="6">
        <f>IF(J81="","",(K81/J81)/LOOKUP(RIGHT($D$2,3),定数!$A$6:$A$13,定数!$B$6:$B$13))</f>
        <v>10.399380557731309</v>
      </c>
      <c r="N81" s="39"/>
      <c r="O81" s="8">
        <v>43700</v>
      </c>
      <c r="P81" s="50">
        <v>110.88</v>
      </c>
      <c r="Q81" s="50"/>
      <c r="R81" s="53">
        <f>IF(P81="","",T81*M81*LOOKUP(RIGHT($D$2,3),定数!$A$6:$A$13,定数!$B$6:$B$13))</f>
        <v>28078.32750587412</v>
      </c>
      <c r="S81" s="53"/>
      <c r="T81" s="54">
        <f t="shared" si="11"/>
        <v>26.999999999999602</v>
      </c>
      <c r="U81" s="54"/>
      <c r="V81" t="str">
        <f t="shared" si="10"/>
        <v/>
      </c>
      <c r="W81">
        <f t="shared" si="10"/>
        <v>0</v>
      </c>
      <c r="X81" s="40">
        <f t="shared" si="12"/>
        <v>951398.87518485752</v>
      </c>
      <c r="Y81" s="41">
        <f t="shared" si="13"/>
        <v>0.12555031720333276</v>
      </c>
    </row>
    <row r="82" spans="2:25" x14ac:dyDescent="0.2">
      <c r="B82" s="39">
        <v>74</v>
      </c>
      <c r="C82" s="49">
        <f t="shared" si="8"/>
        <v>860028.77212437871</v>
      </c>
      <c r="D82" s="49"/>
      <c r="E82" s="39"/>
      <c r="F82" s="8">
        <v>43741</v>
      </c>
      <c r="G82" s="48" t="s">
        <v>4</v>
      </c>
      <c r="H82" s="50">
        <v>113.91</v>
      </c>
      <c r="I82" s="50"/>
      <c r="J82" s="39">
        <v>14</v>
      </c>
      <c r="K82" s="51">
        <f t="shared" si="9"/>
        <v>25800.863163731359</v>
      </c>
      <c r="L82" s="52"/>
      <c r="M82" s="6">
        <f>IF(J82="","",(K82/J82)/LOOKUP(RIGHT($D$2,3),定数!$A$6:$A$13,定数!$B$6:$B$13))</f>
        <v>18.429187974093828</v>
      </c>
      <c r="N82" s="39"/>
      <c r="O82" s="8">
        <v>43741</v>
      </c>
      <c r="P82" s="50">
        <v>114.08</v>
      </c>
      <c r="Q82" s="50"/>
      <c r="R82" s="53">
        <f>IF(P82="","",T82*M82*LOOKUP(RIGHT($D$2,3),定数!$A$6:$A$13,定数!$B$6:$B$13))</f>
        <v>31329.619555959824</v>
      </c>
      <c r="S82" s="53"/>
      <c r="T82" s="54">
        <f t="shared" si="11"/>
        <v>17.000000000000171</v>
      </c>
      <c r="U82" s="54"/>
      <c r="V82" t="str">
        <f t="shared" si="10"/>
        <v/>
      </c>
      <c r="W82">
        <f t="shared" si="10"/>
        <v>0</v>
      </c>
      <c r="X82" s="40">
        <f t="shared" si="12"/>
        <v>951398.87518485752</v>
      </c>
      <c r="Y82" s="41">
        <f t="shared" si="13"/>
        <v>9.6037640408945801E-2</v>
      </c>
    </row>
    <row r="83" spans="2:25" x14ac:dyDescent="0.2">
      <c r="B83" s="39">
        <v>75</v>
      </c>
      <c r="C83" s="49">
        <f t="shared" si="8"/>
        <v>891358.39168033854</v>
      </c>
      <c r="D83" s="49"/>
      <c r="E83" s="39"/>
      <c r="F83" s="8">
        <v>43747</v>
      </c>
      <c r="G83" s="48" t="s">
        <v>3</v>
      </c>
      <c r="H83" s="50">
        <v>113.04</v>
      </c>
      <c r="I83" s="50"/>
      <c r="J83" s="39">
        <v>36</v>
      </c>
      <c r="K83" s="51">
        <f t="shared" si="9"/>
        <v>26740.751750410156</v>
      </c>
      <c r="L83" s="52"/>
      <c r="M83" s="6">
        <f>IF(J83="","",(K83/J83)/LOOKUP(RIGHT($D$2,3),定数!$A$6:$A$13,定数!$B$6:$B$13))</f>
        <v>7.4279865973361545</v>
      </c>
      <c r="N83" s="39"/>
      <c r="O83" s="8">
        <v>43748</v>
      </c>
      <c r="P83" s="50">
        <v>112.59</v>
      </c>
      <c r="Q83" s="50"/>
      <c r="R83" s="53">
        <f>IF(P83="","",T83*M83*LOOKUP(RIGHT($D$2,3),定数!$A$6:$A$13,定数!$B$6:$B$13))</f>
        <v>33425.939688012906</v>
      </c>
      <c r="S83" s="53"/>
      <c r="T83" s="54">
        <f t="shared" si="11"/>
        <v>45.000000000000284</v>
      </c>
      <c r="U83" s="54"/>
      <c r="V83" t="str">
        <f t="shared" si="10"/>
        <v/>
      </c>
      <c r="W83">
        <f t="shared" si="10"/>
        <v>0</v>
      </c>
      <c r="X83" s="40">
        <f t="shared" si="12"/>
        <v>951398.87518485752</v>
      </c>
      <c r="Y83" s="41">
        <f t="shared" si="13"/>
        <v>6.3107583023842784E-2</v>
      </c>
    </row>
    <row r="84" spans="2:25" x14ac:dyDescent="0.2">
      <c r="B84" s="39">
        <v>76</v>
      </c>
      <c r="C84" s="49">
        <f t="shared" si="8"/>
        <v>924784.33136835147</v>
      </c>
      <c r="D84" s="49"/>
      <c r="E84" s="39"/>
      <c r="F84" s="8">
        <v>43753</v>
      </c>
      <c r="G84" s="48" t="s">
        <v>3</v>
      </c>
      <c r="H84" s="50">
        <v>111.92</v>
      </c>
      <c r="I84" s="50"/>
      <c r="J84" s="39">
        <v>28</v>
      </c>
      <c r="K84" s="51">
        <f t="shared" si="9"/>
        <v>27743.529941050543</v>
      </c>
      <c r="L84" s="52"/>
      <c r="M84" s="6">
        <f>IF(J84="","",(K84/J84)/LOOKUP(RIGHT($D$2,3),定数!$A$6:$A$13,定数!$B$6:$B$13))</f>
        <v>9.9084035503751942</v>
      </c>
      <c r="N84" s="39"/>
      <c r="O84" s="8">
        <v>43753</v>
      </c>
      <c r="P84" s="50">
        <v>111.61</v>
      </c>
      <c r="Q84" s="50"/>
      <c r="R84" s="53">
        <f>IF(P84="","",T84*M84*LOOKUP(RIGHT($D$2,3),定数!$A$6:$A$13,定数!$B$6:$B$13))</f>
        <v>30716.051006163325</v>
      </c>
      <c r="S84" s="53"/>
      <c r="T84" s="54">
        <f t="shared" si="11"/>
        <v>31.000000000000227</v>
      </c>
      <c r="U84" s="54"/>
      <c r="V84" t="str">
        <f t="shared" si="10"/>
        <v/>
      </c>
      <c r="W84">
        <f t="shared" si="10"/>
        <v>0</v>
      </c>
      <c r="X84" s="40">
        <f t="shared" si="12"/>
        <v>951398.87518485752</v>
      </c>
      <c r="Y84" s="41">
        <f t="shared" si="13"/>
        <v>2.7974117387236541E-2</v>
      </c>
    </row>
    <row r="85" spans="2:25" x14ac:dyDescent="0.2">
      <c r="B85" s="39">
        <v>77</v>
      </c>
      <c r="C85" s="49">
        <f t="shared" si="8"/>
        <v>955500.38237451483</v>
      </c>
      <c r="D85" s="49"/>
      <c r="E85" s="39"/>
      <c r="F85" s="8">
        <v>43755</v>
      </c>
      <c r="G85" s="48" t="s">
        <v>4</v>
      </c>
      <c r="H85" s="50">
        <v>112.37</v>
      </c>
      <c r="I85" s="50"/>
      <c r="J85" s="39">
        <v>37</v>
      </c>
      <c r="K85" s="51">
        <f t="shared" si="9"/>
        <v>28665.011471235444</v>
      </c>
      <c r="L85" s="52"/>
      <c r="M85" s="6">
        <f>IF(J85="","",(K85/J85)/LOOKUP(RIGHT($D$2,3),定数!$A$6:$A$13,定数!$B$6:$B$13))</f>
        <v>7.7473003976312009</v>
      </c>
      <c r="N85" s="39"/>
      <c r="O85" s="8">
        <v>43756</v>
      </c>
      <c r="P85" s="50">
        <v>112</v>
      </c>
      <c r="Q85" s="50"/>
      <c r="R85" s="53">
        <f>IF(P85="","",T85*M85*LOOKUP(RIGHT($D$2,3),定数!$A$6:$A$13,定数!$B$6:$B$13))</f>
        <v>-28665.011471235794</v>
      </c>
      <c r="S85" s="53"/>
      <c r="T85" s="54">
        <f t="shared" si="11"/>
        <v>-37.000000000000455</v>
      </c>
      <c r="U85" s="54"/>
      <c r="V85" t="str">
        <f t="shared" si="10"/>
        <v/>
      </c>
      <c r="W85">
        <f t="shared" si="10"/>
        <v>1</v>
      </c>
      <c r="X85" s="40">
        <f t="shared" si="12"/>
        <v>955500.38237451483</v>
      </c>
      <c r="Y85" s="41">
        <f t="shared" si="13"/>
        <v>0</v>
      </c>
    </row>
    <row r="86" spans="2:25" x14ac:dyDescent="0.2">
      <c r="B86" s="39">
        <v>78</v>
      </c>
      <c r="C86" s="49">
        <f t="shared" si="8"/>
        <v>926835.37090327905</v>
      </c>
      <c r="D86" s="49"/>
      <c r="E86" s="39"/>
      <c r="F86" s="8">
        <v>43774</v>
      </c>
      <c r="G86" s="48" t="s">
        <v>4</v>
      </c>
      <c r="H86" s="50">
        <v>113.24</v>
      </c>
      <c r="I86" s="50"/>
      <c r="J86" s="39">
        <v>17</v>
      </c>
      <c r="K86" s="51">
        <f t="shared" si="9"/>
        <v>27805.061127098372</v>
      </c>
      <c r="L86" s="52"/>
      <c r="M86" s="6">
        <f>IF(J86="","",(K86/J86)/LOOKUP(RIGHT($D$2,3),定数!$A$6:$A$13,定数!$B$6:$B$13))</f>
        <v>16.355918310057866</v>
      </c>
      <c r="N86" s="39"/>
      <c r="O86" s="8">
        <v>43776</v>
      </c>
      <c r="P86" s="50">
        <v>113.07</v>
      </c>
      <c r="Q86" s="50"/>
      <c r="R86" s="53">
        <f>IF(P86="","",T86*M86*LOOKUP(RIGHT($D$2,3),定数!$A$6:$A$13,定数!$B$6:$B$13))</f>
        <v>-27805.061127098652</v>
      </c>
      <c r="S86" s="53"/>
      <c r="T86" s="54">
        <f t="shared" si="11"/>
        <v>-17.000000000000171</v>
      </c>
      <c r="U86" s="54"/>
      <c r="V86" t="str">
        <f t="shared" si="10"/>
        <v/>
      </c>
      <c r="W86">
        <f t="shared" si="10"/>
        <v>2</v>
      </c>
      <c r="X86" s="40">
        <f t="shared" si="12"/>
        <v>955500.38237451483</v>
      </c>
      <c r="Y86" s="41">
        <f t="shared" si="13"/>
        <v>3.000000000000036E-2</v>
      </c>
    </row>
    <row r="87" spans="2:25" x14ac:dyDescent="0.2">
      <c r="B87" s="39">
        <v>79</v>
      </c>
      <c r="C87" s="49">
        <f t="shared" si="8"/>
        <v>899030.30977618042</v>
      </c>
      <c r="D87" s="49"/>
      <c r="E87" s="39"/>
      <c r="F87" s="8">
        <v>43776</v>
      </c>
      <c r="G87" s="48" t="s">
        <v>4</v>
      </c>
      <c r="H87" s="50">
        <v>113.73</v>
      </c>
      <c r="I87" s="50"/>
      <c r="J87" s="39">
        <v>77</v>
      </c>
      <c r="K87" s="51">
        <f t="shared" si="9"/>
        <v>26970.909293285411</v>
      </c>
      <c r="L87" s="52"/>
      <c r="M87" s="6">
        <f>IF(J87="","",(K87/J87)/LOOKUP(RIGHT($D$2,3),定数!$A$6:$A$13,定数!$B$6:$B$13))</f>
        <v>3.502715492634469</v>
      </c>
      <c r="N87" s="39"/>
      <c r="O87" s="8">
        <v>43776</v>
      </c>
      <c r="P87" s="50">
        <v>112.96</v>
      </c>
      <c r="Q87" s="50"/>
      <c r="R87" s="53">
        <f>IF(P87="","",T87*M87*LOOKUP(RIGHT($D$2,3),定数!$A$6:$A$13,定数!$B$6:$B$13))</f>
        <v>-26970.909293285767</v>
      </c>
      <c r="S87" s="53"/>
      <c r="T87" s="54">
        <f t="shared" si="11"/>
        <v>-77.000000000001023</v>
      </c>
      <c r="U87" s="54"/>
      <c r="V87" t="str">
        <f t="shared" si="10"/>
        <v/>
      </c>
      <c r="W87">
        <f t="shared" si="10"/>
        <v>3</v>
      </c>
      <c r="X87" s="40">
        <f t="shared" si="12"/>
        <v>955500.38237451483</v>
      </c>
      <c r="Y87" s="41">
        <f t="shared" si="13"/>
        <v>5.9100000000000597E-2</v>
      </c>
    </row>
    <row r="88" spans="2:25" x14ac:dyDescent="0.2">
      <c r="B88" s="39">
        <v>80</v>
      </c>
      <c r="C88" s="49">
        <f t="shared" si="8"/>
        <v>872059.40048289462</v>
      </c>
      <c r="D88" s="49"/>
      <c r="E88" s="39"/>
      <c r="F88" s="8">
        <v>43778</v>
      </c>
      <c r="G88" s="48" t="s">
        <v>4</v>
      </c>
      <c r="H88" s="50">
        <v>113.97</v>
      </c>
      <c r="I88" s="50"/>
      <c r="J88" s="39">
        <v>23</v>
      </c>
      <c r="K88" s="51">
        <f t="shared" si="9"/>
        <v>26161.782014486838</v>
      </c>
      <c r="L88" s="52"/>
      <c r="M88" s="6">
        <f>IF(J88="","",(K88/J88)/LOOKUP(RIGHT($D$2,3),定数!$A$6:$A$13,定数!$B$6:$B$13))</f>
        <v>11.374687832385582</v>
      </c>
      <c r="N88" s="39"/>
      <c r="O88" s="8">
        <v>43778</v>
      </c>
      <c r="P88" s="50">
        <v>113.74</v>
      </c>
      <c r="Q88" s="50"/>
      <c r="R88" s="53">
        <f>IF(P88="","",T88*M88*LOOKUP(RIGHT($D$2,3),定数!$A$6:$A$13,定数!$B$6:$B$13))</f>
        <v>-26161.782014487289</v>
      </c>
      <c r="S88" s="53"/>
      <c r="T88" s="54">
        <f t="shared" si="11"/>
        <v>-23.000000000000398</v>
      </c>
      <c r="U88" s="54"/>
      <c r="V88" t="str">
        <f t="shared" si="10"/>
        <v/>
      </c>
      <c r="W88">
        <f t="shared" si="10"/>
        <v>4</v>
      </c>
      <c r="X88" s="40">
        <f t="shared" si="12"/>
        <v>955500.38237451483</v>
      </c>
      <c r="Y88" s="41">
        <f t="shared" si="13"/>
        <v>8.7327000000001043E-2</v>
      </c>
    </row>
    <row r="89" spans="2:25" x14ac:dyDescent="0.2">
      <c r="B89" s="39">
        <v>81</v>
      </c>
      <c r="C89" s="49">
        <f t="shared" si="8"/>
        <v>845897.61846840731</v>
      </c>
      <c r="D89" s="49"/>
      <c r="E89" s="39"/>
      <c r="F89" s="8">
        <v>43805</v>
      </c>
      <c r="G89" s="48" t="s">
        <v>3</v>
      </c>
      <c r="H89" s="50">
        <v>112.6</v>
      </c>
      <c r="I89" s="50"/>
      <c r="J89" s="39">
        <v>57</v>
      </c>
      <c r="K89" s="51">
        <f t="shared" si="9"/>
        <v>25376.928554052218</v>
      </c>
      <c r="L89" s="52"/>
      <c r="M89" s="6">
        <f>IF(J89="","",(K89/J89)/LOOKUP(RIGHT($D$2,3),定数!$A$6:$A$13,定数!$B$6:$B$13))</f>
        <v>4.452092728781091</v>
      </c>
      <c r="N89" s="39"/>
      <c r="O89" s="8">
        <v>43809</v>
      </c>
      <c r="P89" s="50">
        <v>113.17</v>
      </c>
      <c r="Q89" s="50"/>
      <c r="R89" s="53">
        <f>IF(P89="","",T89*M89*LOOKUP(RIGHT($D$2,3),定数!$A$6:$A$13,定数!$B$6:$B$13))</f>
        <v>-25376.928554052549</v>
      </c>
      <c r="S89" s="53"/>
      <c r="T89" s="54">
        <f t="shared" si="11"/>
        <v>-57.000000000000739</v>
      </c>
      <c r="U89" s="54"/>
      <c r="V89" t="str">
        <f t="shared" si="10"/>
        <v/>
      </c>
      <c r="W89">
        <f t="shared" si="10"/>
        <v>5</v>
      </c>
      <c r="X89" s="40">
        <f t="shared" si="12"/>
        <v>955500.38237451483</v>
      </c>
      <c r="Y89" s="41">
        <f t="shared" si="13"/>
        <v>0.11470719000000151</v>
      </c>
    </row>
    <row r="90" spans="2:25" x14ac:dyDescent="0.2">
      <c r="B90" s="39">
        <v>82</v>
      </c>
      <c r="C90" s="49">
        <f t="shared" si="8"/>
        <v>820520.68991435471</v>
      </c>
      <c r="D90" s="49"/>
      <c r="E90" s="39"/>
      <c r="F90" s="8">
        <v>43812</v>
      </c>
      <c r="G90" s="48" t="s">
        <v>4</v>
      </c>
      <c r="H90" s="50">
        <v>113.51</v>
      </c>
      <c r="I90" s="50"/>
      <c r="J90" s="39">
        <v>15</v>
      </c>
      <c r="K90" s="51">
        <f t="shared" si="9"/>
        <v>24615.620697430641</v>
      </c>
      <c r="L90" s="52"/>
      <c r="M90" s="6">
        <f>IF(J90="","",(K90/J90)/LOOKUP(RIGHT($D$2,3),定数!$A$6:$A$13,定数!$B$6:$B$13))</f>
        <v>16.410413798287092</v>
      </c>
      <c r="N90" s="39"/>
      <c r="O90" s="8">
        <v>43812</v>
      </c>
      <c r="P90" s="50">
        <v>113.67</v>
      </c>
      <c r="Q90" s="50"/>
      <c r="R90" s="53">
        <f>IF(P90="","",T90*M90*LOOKUP(RIGHT($D$2,3),定数!$A$6:$A$13,定数!$B$6:$B$13))</f>
        <v>26256.662077258788</v>
      </c>
      <c r="S90" s="53"/>
      <c r="T90" s="54">
        <f t="shared" si="11"/>
        <v>15.999999999999659</v>
      </c>
      <c r="U90" s="54"/>
      <c r="V90" t="str">
        <f t="shared" si="10"/>
        <v/>
      </c>
      <c r="W90">
        <f t="shared" si="10"/>
        <v>0</v>
      </c>
      <c r="X90" s="40">
        <f t="shared" si="12"/>
        <v>955500.38237451483</v>
      </c>
      <c r="Y90" s="41">
        <f t="shared" si="13"/>
        <v>0.14126597430000176</v>
      </c>
    </row>
    <row r="91" spans="2:25" x14ac:dyDescent="0.2">
      <c r="B91" s="39">
        <v>83</v>
      </c>
      <c r="C91" s="49">
        <f t="shared" si="8"/>
        <v>846777.35199161351</v>
      </c>
      <c r="D91" s="49"/>
      <c r="E91" s="39">
        <v>2019</v>
      </c>
      <c r="F91" s="8">
        <v>43481</v>
      </c>
      <c r="G91" s="48" t="s">
        <v>4</v>
      </c>
      <c r="H91" s="50">
        <v>108.74</v>
      </c>
      <c r="I91" s="50"/>
      <c r="J91" s="39">
        <v>38</v>
      </c>
      <c r="K91" s="51">
        <f t="shared" si="9"/>
        <v>25403.320559748405</v>
      </c>
      <c r="L91" s="52"/>
      <c r="M91" s="6">
        <f>IF(J91="","",(K91/J91)/LOOKUP(RIGHT($D$2,3),定数!$A$6:$A$13,定数!$B$6:$B$13))</f>
        <v>6.6850843578285275</v>
      </c>
      <c r="N91" s="39">
        <v>2019</v>
      </c>
      <c r="O91" s="8">
        <v>43481</v>
      </c>
      <c r="P91" s="50">
        <v>109.18</v>
      </c>
      <c r="Q91" s="50"/>
      <c r="R91" s="53">
        <f>IF(P91="","",T91*M91*LOOKUP(RIGHT($D$2,3),定数!$A$6:$A$13,定数!$B$6:$B$13))</f>
        <v>29414.371174446318</v>
      </c>
      <c r="S91" s="53"/>
      <c r="T91" s="54">
        <f t="shared" si="11"/>
        <v>44.000000000001194</v>
      </c>
      <c r="U91" s="54"/>
      <c r="V91" t="str">
        <f t="shared" ref="V91:W106" si="14">IF(S91&lt;&gt;"",IF(S91&lt;0,1+V90,0),"")</f>
        <v/>
      </c>
      <c r="W91">
        <f t="shared" si="14"/>
        <v>0</v>
      </c>
      <c r="X91" s="40">
        <f t="shared" si="12"/>
        <v>955500.38237451483</v>
      </c>
      <c r="Y91" s="41">
        <f t="shared" si="13"/>
        <v>0.11378648547760239</v>
      </c>
    </row>
    <row r="92" spans="2:25" x14ac:dyDescent="0.2">
      <c r="B92" s="39">
        <v>84</v>
      </c>
      <c r="C92" s="49">
        <f t="shared" si="8"/>
        <v>876191.72316605982</v>
      </c>
      <c r="D92" s="49"/>
      <c r="E92" s="39"/>
      <c r="F92" s="8">
        <v>43502</v>
      </c>
      <c r="G92" s="48" t="s">
        <v>4</v>
      </c>
      <c r="H92" s="50">
        <v>110.01</v>
      </c>
      <c r="I92" s="50"/>
      <c r="J92" s="39">
        <v>21</v>
      </c>
      <c r="K92" s="51">
        <f t="shared" si="9"/>
        <v>26285.751694981795</v>
      </c>
      <c r="L92" s="52"/>
      <c r="M92" s="6">
        <f>IF(J92="","",(K92/J92)/LOOKUP(RIGHT($D$2,3),定数!$A$6:$A$13,定数!$B$6:$B$13))</f>
        <v>12.517024616657999</v>
      </c>
      <c r="N92" s="39"/>
      <c r="O92" s="8">
        <v>43502</v>
      </c>
      <c r="P92" s="50">
        <v>109.8</v>
      </c>
      <c r="Q92" s="50"/>
      <c r="R92" s="53">
        <f>IF(P92="","",T92*M92*LOOKUP(RIGHT($D$2,3),定数!$A$6:$A$13,定数!$B$6:$B$13))</f>
        <v>-26285.751694982791</v>
      </c>
      <c r="S92" s="53"/>
      <c r="T92" s="54">
        <f t="shared" si="11"/>
        <v>-21.000000000000796</v>
      </c>
      <c r="U92" s="54"/>
      <c r="V92" t="str">
        <f t="shared" si="14"/>
        <v/>
      </c>
      <c r="W92">
        <f t="shared" si="14"/>
        <v>1</v>
      </c>
      <c r="X92" s="40">
        <f t="shared" si="12"/>
        <v>955500.38237451483</v>
      </c>
      <c r="Y92" s="41">
        <f t="shared" si="13"/>
        <v>8.3002226552086777E-2</v>
      </c>
    </row>
    <row r="93" spans="2:25" x14ac:dyDescent="0.2">
      <c r="B93" s="39">
        <v>85</v>
      </c>
      <c r="C93" s="49">
        <f t="shared" si="8"/>
        <v>849905.97147107706</v>
      </c>
      <c r="D93" s="49"/>
      <c r="E93" s="39"/>
      <c r="F93" s="8">
        <v>43504</v>
      </c>
      <c r="G93" s="48" t="s">
        <v>3</v>
      </c>
      <c r="H93" s="50">
        <v>109.74</v>
      </c>
      <c r="I93" s="50"/>
      <c r="J93" s="39">
        <v>15</v>
      </c>
      <c r="K93" s="51">
        <f t="shared" si="9"/>
        <v>25497.179144132311</v>
      </c>
      <c r="L93" s="52"/>
      <c r="M93" s="6">
        <f>IF(J93="","",(K93/J93)/LOOKUP(RIGHT($D$2,3),定数!$A$6:$A$13,定数!$B$6:$B$13))</f>
        <v>16.998119429421539</v>
      </c>
      <c r="N93" s="39"/>
      <c r="O93" s="8">
        <v>43504</v>
      </c>
      <c r="P93" s="50">
        <v>109.89</v>
      </c>
      <c r="Q93" s="50"/>
      <c r="R93" s="53">
        <f>IF(P93="","",T93*M93*LOOKUP(RIGHT($D$2,3),定数!$A$6:$A$13,定数!$B$6:$B$13))</f>
        <v>-25497.179144133275</v>
      </c>
      <c r="S93" s="53"/>
      <c r="T93" s="54">
        <f t="shared" si="11"/>
        <v>-15.000000000000568</v>
      </c>
      <c r="U93" s="54"/>
      <c r="V93" t="str">
        <f t="shared" si="14"/>
        <v/>
      </c>
      <c r="W93">
        <f t="shared" si="14"/>
        <v>2</v>
      </c>
      <c r="X93" s="40">
        <f t="shared" si="12"/>
        <v>955500.38237451483</v>
      </c>
      <c r="Y93" s="41">
        <f t="shared" si="13"/>
        <v>0.1105121597555252</v>
      </c>
    </row>
    <row r="94" spans="2:25" x14ac:dyDescent="0.2">
      <c r="B94" s="39">
        <v>86</v>
      </c>
      <c r="C94" s="49">
        <f t="shared" si="8"/>
        <v>824408.79232694383</v>
      </c>
      <c r="D94" s="49"/>
      <c r="E94" s="39"/>
      <c r="F94" s="8">
        <v>43521</v>
      </c>
      <c r="G94" s="48" t="s">
        <v>3</v>
      </c>
      <c r="H94" s="50">
        <v>110.61</v>
      </c>
      <c r="I94" s="50"/>
      <c r="J94" s="39">
        <v>26</v>
      </c>
      <c r="K94" s="51">
        <f t="shared" si="9"/>
        <v>24732.263769808313</v>
      </c>
      <c r="L94" s="52"/>
      <c r="M94" s="6">
        <f>IF(J94="","",(K94/J94)/LOOKUP(RIGHT($D$2,3),定数!$A$6:$A$13,定数!$B$6:$B$13))</f>
        <v>9.5124091422339667</v>
      </c>
      <c r="N94" s="39"/>
      <c r="O94" s="8">
        <v>43521</v>
      </c>
      <c r="P94" s="50">
        <v>110.87</v>
      </c>
      <c r="Q94" s="50"/>
      <c r="R94" s="53">
        <f>IF(P94="","",T94*M94*LOOKUP(RIGHT($D$2,3),定数!$A$6:$A$13,定数!$B$6:$B$13))</f>
        <v>-24732.2637698088</v>
      </c>
      <c r="S94" s="53"/>
      <c r="T94" s="54">
        <f t="shared" si="11"/>
        <v>-26.000000000000512</v>
      </c>
      <c r="U94" s="54"/>
      <c r="V94" t="str">
        <f t="shared" si="14"/>
        <v/>
      </c>
      <c r="W94">
        <f t="shared" si="14"/>
        <v>3</v>
      </c>
      <c r="X94" s="40">
        <f t="shared" si="12"/>
        <v>955500.38237451483</v>
      </c>
      <c r="Y94" s="41">
        <f t="shared" si="13"/>
        <v>0.13719679496286041</v>
      </c>
    </row>
    <row r="95" spans="2:25" x14ac:dyDescent="0.2">
      <c r="B95" s="39">
        <v>87</v>
      </c>
      <c r="C95" s="49">
        <f t="shared" si="8"/>
        <v>799676.52855713503</v>
      </c>
      <c r="D95" s="49"/>
      <c r="E95" s="39"/>
      <c r="F95" s="8">
        <v>43531</v>
      </c>
      <c r="G95" s="48" t="s">
        <v>3</v>
      </c>
      <c r="H95" s="50">
        <v>111.68</v>
      </c>
      <c r="I95" s="50"/>
      <c r="J95" s="39">
        <v>13</v>
      </c>
      <c r="K95" s="51">
        <f t="shared" si="9"/>
        <v>23990.295856714049</v>
      </c>
      <c r="L95" s="52"/>
      <c r="M95" s="6">
        <f>IF(J95="","",(K95/J95)/LOOKUP(RIGHT($D$2,3),定数!$A$6:$A$13,定数!$B$6:$B$13))</f>
        <v>18.454073735933886</v>
      </c>
      <c r="N95" s="39"/>
      <c r="O95" s="8">
        <v>43531</v>
      </c>
      <c r="P95" s="50">
        <v>111.81</v>
      </c>
      <c r="Q95" s="50"/>
      <c r="R95" s="53">
        <f>IF(P95="","",T95*M95*LOOKUP(RIGHT($D$2,3),定数!$A$6:$A$13,定数!$B$6:$B$13))</f>
        <v>-23990.295856713212</v>
      </c>
      <c r="S95" s="53"/>
      <c r="T95" s="54">
        <f t="shared" si="11"/>
        <v>-12.999999999999545</v>
      </c>
      <c r="U95" s="54"/>
      <c r="V95" t="str">
        <f t="shared" si="14"/>
        <v/>
      </c>
      <c r="W95">
        <f t="shared" si="14"/>
        <v>4</v>
      </c>
      <c r="X95" s="40">
        <f t="shared" si="12"/>
        <v>955500.38237451483</v>
      </c>
      <c r="Y95" s="41">
        <f t="shared" si="13"/>
        <v>0.16308089111397506</v>
      </c>
    </row>
    <row r="96" spans="2:25" x14ac:dyDescent="0.2">
      <c r="B96" s="39">
        <v>88</v>
      </c>
      <c r="C96" s="49">
        <f t="shared" si="8"/>
        <v>775686.23270042182</v>
      </c>
      <c r="D96" s="49"/>
      <c r="E96" s="39"/>
      <c r="F96" s="8">
        <v>43549</v>
      </c>
      <c r="G96" s="48" t="s">
        <v>3</v>
      </c>
      <c r="H96" s="50">
        <v>109.99</v>
      </c>
      <c r="I96" s="50"/>
      <c r="J96" s="39">
        <v>26</v>
      </c>
      <c r="K96" s="51">
        <f t="shared" si="9"/>
        <v>23270.586981012653</v>
      </c>
      <c r="L96" s="52"/>
      <c r="M96" s="6">
        <f>IF(J96="","",(K96/J96)/LOOKUP(RIGHT($D$2,3),定数!$A$6:$A$13,定数!$B$6:$B$13))</f>
        <v>8.9502257619279426</v>
      </c>
      <c r="N96" s="39"/>
      <c r="O96" s="8">
        <v>43550</v>
      </c>
      <c r="P96" s="50">
        <v>110.25</v>
      </c>
      <c r="Q96" s="50"/>
      <c r="R96" s="53">
        <f>IF(P96="","",T96*M96*LOOKUP(RIGHT($D$2,3),定数!$A$6:$A$13,定数!$B$6:$B$13))</f>
        <v>-23270.586981013108</v>
      </c>
      <c r="S96" s="53"/>
      <c r="T96" s="54">
        <f t="shared" si="11"/>
        <v>-26.000000000000512</v>
      </c>
      <c r="U96" s="54"/>
      <c r="V96" t="str">
        <f t="shared" si="14"/>
        <v/>
      </c>
      <c r="W96">
        <f t="shared" si="14"/>
        <v>5</v>
      </c>
      <c r="X96" s="40">
        <f t="shared" si="12"/>
        <v>955500.38237451483</v>
      </c>
      <c r="Y96" s="41">
        <f t="shared" si="13"/>
        <v>0.18818846438055492</v>
      </c>
    </row>
    <row r="97" spans="2:25" x14ac:dyDescent="0.2">
      <c r="B97" s="39">
        <v>89</v>
      </c>
      <c r="C97" s="49">
        <f t="shared" si="8"/>
        <v>752415.64571940876</v>
      </c>
      <c r="D97" s="49"/>
      <c r="E97" s="39"/>
      <c r="F97" s="8">
        <v>43556</v>
      </c>
      <c r="G97" s="48" t="s">
        <v>4</v>
      </c>
      <c r="H97" s="50">
        <v>111.06</v>
      </c>
      <c r="I97" s="50"/>
      <c r="J97" s="39">
        <v>26</v>
      </c>
      <c r="K97" s="51">
        <f t="shared" si="9"/>
        <v>22572.469371582261</v>
      </c>
      <c r="L97" s="52"/>
      <c r="M97" s="6">
        <f>IF(J97="","",(K97/J97)/LOOKUP(RIGHT($D$2,3),定数!$A$6:$A$13,定数!$B$6:$B$13))</f>
        <v>8.6817189890701005</v>
      </c>
      <c r="N97" s="39"/>
      <c r="O97" s="8">
        <v>43556</v>
      </c>
      <c r="P97" s="50">
        <v>111.35</v>
      </c>
      <c r="Q97" s="50"/>
      <c r="R97" s="53">
        <f>IF(P97="","",T97*M97*LOOKUP(RIGHT($D$2,3),定数!$A$6:$A$13,定数!$B$6:$B$13))</f>
        <v>25176.985068302598</v>
      </c>
      <c r="S97" s="53"/>
      <c r="T97" s="54">
        <f t="shared" si="11"/>
        <v>28.999999999999204</v>
      </c>
      <c r="U97" s="54"/>
      <c r="V97" t="str">
        <f t="shared" si="14"/>
        <v/>
      </c>
      <c r="W97">
        <f t="shared" si="14"/>
        <v>0</v>
      </c>
      <c r="X97" s="40">
        <f t="shared" si="12"/>
        <v>955500.38237451483</v>
      </c>
      <c r="Y97" s="41">
        <f t="shared" si="13"/>
        <v>0.2125428104491387</v>
      </c>
    </row>
    <row r="98" spans="2:25" x14ac:dyDescent="0.2">
      <c r="B98" s="39">
        <v>90</v>
      </c>
      <c r="C98" s="49">
        <f t="shared" si="8"/>
        <v>777592.63078771136</v>
      </c>
      <c r="D98" s="49"/>
      <c r="E98" s="39"/>
      <c r="F98" s="8">
        <v>43572</v>
      </c>
      <c r="G98" s="48" t="s">
        <v>4</v>
      </c>
      <c r="H98" s="50">
        <v>112.04</v>
      </c>
      <c r="I98" s="50"/>
      <c r="J98" s="39">
        <v>9</v>
      </c>
      <c r="K98" s="51">
        <f t="shared" si="9"/>
        <v>23327.77892363134</v>
      </c>
      <c r="L98" s="52"/>
      <c r="M98" s="6">
        <f>IF(J98="","",(K98/J98)/LOOKUP(RIGHT($D$2,3),定数!$A$6:$A$13,定数!$B$6:$B$13))</f>
        <v>25.919754359590378</v>
      </c>
      <c r="N98" s="39"/>
      <c r="O98" s="8">
        <v>43572</v>
      </c>
      <c r="P98" s="50">
        <v>112.13</v>
      </c>
      <c r="Q98" s="50"/>
      <c r="R98" s="53">
        <f>IF(P98="","",T98*M98*LOOKUP(RIGHT($D$2,3),定数!$A$6:$A$13,定数!$B$6:$B$13))</f>
        <v>23327.778923628539</v>
      </c>
      <c r="S98" s="53"/>
      <c r="T98" s="54">
        <f t="shared" si="11"/>
        <v>8.99999999999892</v>
      </c>
      <c r="U98" s="54"/>
      <c r="V98" t="str">
        <f t="shared" si="14"/>
        <v/>
      </c>
      <c r="W98">
        <f t="shared" si="14"/>
        <v>0</v>
      </c>
      <c r="X98" s="40">
        <f t="shared" si="12"/>
        <v>955500.38237451483</v>
      </c>
      <c r="Y98" s="41">
        <f t="shared" si="13"/>
        <v>0.18619328141416835</v>
      </c>
    </row>
    <row r="99" spans="2:25" x14ac:dyDescent="0.2">
      <c r="B99" s="39">
        <v>91</v>
      </c>
      <c r="C99" s="49">
        <f t="shared" si="8"/>
        <v>800920.40971133986</v>
      </c>
      <c r="D99" s="49"/>
      <c r="E99" s="39"/>
      <c r="F99" s="8">
        <v>43581</v>
      </c>
      <c r="G99" s="48" t="s">
        <v>3</v>
      </c>
      <c r="H99" s="50">
        <v>111.59</v>
      </c>
      <c r="I99" s="50"/>
      <c r="J99" s="39">
        <v>44</v>
      </c>
      <c r="K99" s="51">
        <f t="shared" si="9"/>
        <v>24027.612291340196</v>
      </c>
      <c r="L99" s="52"/>
      <c r="M99" s="6">
        <f>IF(J99="","",(K99/J99)/LOOKUP(RIGHT($D$2,3),定数!$A$6:$A$13,定数!$B$6:$B$13))</f>
        <v>5.46082097530459</v>
      </c>
      <c r="N99" s="39"/>
      <c r="O99" s="8">
        <v>43586</v>
      </c>
      <c r="P99" s="50">
        <v>111.05</v>
      </c>
      <c r="Q99" s="50"/>
      <c r="R99" s="53">
        <f>IF(P99="","",T99*M99*LOOKUP(RIGHT($D$2,3),定数!$A$6:$A$13,定数!$B$6:$B$13))</f>
        <v>29488.433266645126</v>
      </c>
      <c r="S99" s="53"/>
      <c r="T99" s="54">
        <f t="shared" si="11"/>
        <v>54.000000000000625</v>
      </c>
      <c r="U99" s="54"/>
      <c r="V99" t="str">
        <f t="shared" si="14"/>
        <v/>
      </c>
      <c r="W99">
        <f t="shared" si="14"/>
        <v>0</v>
      </c>
      <c r="X99" s="40">
        <f t="shared" si="12"/>
        <v>955500.38237451483</v>
      </c>
      <c r="Y99" s="41">
        <f t="shared" si="13"/>
        <v>0.16177907985659634</v>
      </c>
    </row>
    <row r="100" spans="2:25" x14ac:dyDescent="0.2">
      <c r="B100" s="39">
        <v>92</v>
      </c>
      <c r="C100" s="49">
        <f t="shared" si="8"/>
        <v>830408.84297798504</v>
      </c>
      <c r="D100" s="49"/>
      <c r="E100" s="39"/>
      <c r="F100" s="8">
        <v>43592</v>
      </c>
      <c r="G100" s="48" t="s">
        <v>3</v>
      </c>
      <c r="H100" s="50">
        <v>110.54</v>
      </c>
      <c r="I100" s="50"/>
      <c r="J100" s="39">
        <v>31</v>
      </c>
      <c r="K100" s="51">
        <f t="shared" si="9"/>
        <v>24912.26528933955</v>
      </c>
      <c r="L100" s="52"/>
      <c r="M100" s="6">
        <f>IF(J100="","",(K100/J100)/LOOKUP(RIGHT($D$2,3),定数!$A$6:$A$13,定数!$B$6:$B$13))</f>
        <v>8.0362146094643716</v>
      </c>
      <c r="N100" s="39"/>
      <c r="O100" s="8">
        <v>43593</v>
      </c>
      <c r="P100" s="50">
        <v>110.2</v>
      </c>
      <c r="Q100" s="50"/>
      <c r="R100" s="53">
        <f>IF(P100="","",T100*M100*LOOKUP(RIGHT($D$2,3),定数!$A$6:$A$13,定数!$B$6:$B$13))</f>
        <v>27323.129672179137</v>
      </c>
      <c r="S100" s="53"/>
      <c r="T100" s="54">
        <f t="shared" si="11"/>
        <v>34.000000000000341</v>
      </c>
      <c r="U100" s="54"/>
      <c r="V100" t="str">
        <f t="shared" si="14"/>
        <v/>
      </c>
      <c r="W100">
        <f t="shared" si="14"/>
        <v>0</v>
      </c>
      <c r="X100" s="40">
        <f t="shared" si="12"/>
        <v>955500.38237451483</v>
      </c>
      <c r="Y100" s="41">
        <f t="shared" si="13"/>
        <v>0.1309173096149524</v>
      </c>
    </row>
    <row r="101" spans="2:25" x14ac:dyDescent="0.2">
      <c r="B101" s="39">
        <v>93</v>
      </c>
      <c r="C101" s="49">
        <f t="shared" si="8"/>
        <v>857731.97265016416</v>
      </c>
      <c r="D101" s="49"/>
      <c r="E101" s="39"/>
      <c r="F101" s="8">
        <v>43614</v>
      </c>
      <c r="G101" s="48" t="s">
        <v>3</v>
      </c>
      <c r="H101" s="50">
        <v>109.24</v>
      </c>
      <c r="I101" s="50"/>
      <c r="J101" s="39">
        <v>21</v>
      </c>
      <c r="K101" s="51">
        <f t="shared" si="9"/>
        <v>25731.959179504924</v>
      </c>
      <c r="L101" s="52"/>
      <c r="M101" s="6">
        <f>IF(J101="","",(K101/J101)/LOOKUP(RIGHT($D$2,3),定数!$A$6:$A$13,定数!$B$6:$B$13))</f>
        <v>12.253313895002345</v>
      </c>
      <c r="N101" s="39"/>
      <c r="O101" s="8">
        <v>43614</v>
      </c>
      <c r="P101" s="50">
        <v>109.45</v>
      </c>
      <c r="Q101" s="50"/>
      <c r="R101" s="53">
        <f>IF(P101="","",T101*M101*LOOKUP(RIGHT($D$2,3),定数!$A$6:$A$13,定数!$B$6:$B$13))</f>
        <v>-25731.959179505902</v>
      </c>
      <c r="S101" s="53"/>
      <c r="T101" s="54">
        <f t="shared" si="11"/>
        <v>-21.000000000000796</v>
      </c>
      <c r="U101" s="54"/>
      <c r="V101" t="str">
        <f t="shared" si="14"/>
        <v/>
      </c>
      <c r="W101">
        <f t="shared" si="14"/>
        <v>1</v>
      </c>
      <c r="X101" s="40">
        <f t="shared" si="12"/>
        <v>955500.38237451483</v>
      </c>
      <c r="Y101" s="41">
        <f t="shared" si="13"/>
        <v>0.10232168560873445</v>
      </c>
    </row>
    <row r="102" spans="2:25" x14ac:dyDescent="0.2">
      <c r="B102" s="39">
        <v>94</v>
      </c>
      <c r="C102" s="49">
        <f t="shared" si="8"/>
        <v>832000.01347065822</v>
      </c>
      <c r="D102" s="49"/>
      <c r="E102" s="39"/>
      <c r="F102" s="8"/>
      <c r="G102" s="39"/>
      <c r="H102" s="50"/>
      <c r="I102" s="50"/>
      <c r="J102" s="39"/>
      <c r="K102" s="51" t="str">
        <f t="shared" si="9"/>
        <v/>
      </c>
      <c r="L102" s="52"/>
      <c r="M102" s="6" t="str">
        <f>IF(J102="","",(K102/J102)/LOOKUP(RIGHT($D$2,3),定数!$A$6:$A$13,定数!$B$6:$B$13))</f>
        <v/>
      </c>
      <c r="N102" s="39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1"/>
        <v/>
      </c>
      <c r="U102" s="54"/>
      <c r="V102" t="str">
        <f t="shared" si="14"/>
        <v/>
      </c>
      <c r="W102" t="str">
        <f t="shared" si="14"/>
        <v/>
      </c>
      <c r="X102" s="40">
        <f t="shared" si="12"/>
        <v>955500.38237451483</v>
      </c>
      <c r="Y102" s="41">
        <f t="shared" si="13"/>
        <v>0.12925203504047345</v>
      </c>
    </row>
    <row r="103" spans="2:25" x14ac:dyDescent="0.2">
      <c r="B103" s="39">
        <v>95</v>
      </c>
      <c r="C103" s="49" t="str">
        <f t="shared" si="8"/>
        <v/>
      </c>
      <c r="D103" s="49"/>
      <c r="E103" s="39"/>
      <c r="F103" s="8"/>
      <c r="G103" s="39"/>
      <c r="H103" s="50"/>
      <c r="I103" s="50"/>
      <c r="J103" s="39"/>
      <c r="K103" s="51" t="str">
        <f t="shared" si="9"/>
        <v/>
      </c>
      <c r="L103" s="52"/>
      <c r="M103" s="6" t="str">
        <f>IF(J103="","",(K103/J103)/LOOKUP(RIGHT($D$2,3),定数!$A$6:$A$13,定数!$B$6:$B$13))</f>
        <v/>
      </c>
      <c r="N103" s="39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1"/>
        <v/>
      </c>
      <c r="U103" s="54"/>
      <c r="V103" t="str">
        <f t="shared" si="14"/>
        <v/>
      </c>
      <c r="W103" t="str">
        <f t="shared" si="14"/>
        <v/>
      </c>
      <c r="X103" s="40" t="str">
        <f t="shared" si="12"/>
        <v/>
      </c>
      <c r="Y103" s="41" t="str">
        <f t="shared" si="13"/>
        <v/>
      </c>
    </row>
    <row r="104" spans="2:25" x14ac:dyDescent="0.2">
      <c r="B104" s="39">
        <v>96</v>
      </c>
      <c r="C104" s="49" t="str">
        <f t="shared" si="8"/>
        <v/>
      </c>
      <c r="D104" s="49"/>
      <c r="E104" s="39"/>
      <c r="F104" s="8"/>
      <c r="G104" s="39"/>
      <c r="H104" s="50"/>
      <c r="I104" s="50"/>
      <c r="J104" s="39"/>
      <c r="K104" s="51" t="str">
        <f t="shared" si="9"/>
        <v/>
      </c>
      <c r="L104" s="52"/>
      <c r="M104" s="6" t="str">
        <f>IF(J104="","",(K104/J104)/LOOKUP(RIGHT($D$2,3),定数!$A$6:$A$13,定数!$B$6:$B$13))</f>
        <v/>
      </c>
      <c r="N104" s="39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1"/>
        <v/>
      </c>
      <c r="U104" s="54"/>
      <c r="V104" t="str">
        <f t="shared" si="14"/>
        <v/>
      </c>
      <c r="W104" t="str">
        <f t="shared" si="14"/>
        <v/>
      </c>
      <c r="X104" s="40" t="str">
        <f t="shared" si="12"/>
        <v/>
      </c>
      <c r="Y104" s="41" t="str">
        <f t="shared" si="13"/>
        <v/>
      </c>
    </row>
    <row r="105" spans="2:25" x14ac:dyDescent="0.2">
      <c r="B105" s="39">
        <v>97</v>
      </c>
      <c r="C105" s="49" t="str">
        <f t="shared" si="8"/>
        <v/>
      </c>
      <c r="D105" s="49"/>
      <c r="E105" s="39"/>
      <c r="F105" s="8"/>
      <c r="G105" s="39"/>
      <c r="H105" s="50"/>
      <c r="I105" s="50"/>
      <c r="J105" s="39"/>
      <c r="K105" s="51" t="str">
        <f t="shared" si="9"/>
        <v/>
      </c>
      <c r="L105" s="52"/>
      <c r="M105" s="6" t="str">
        <f>IF(J105="","",(K105/J105)/LOOKUP(RIGHT($D$2,3),定数!$A$6:$A$13,定数!$B$6:$B$13))</f>
        <v/>
      </c>
      <c r="N105" s="39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1"/>
        <v/>
      </c>
      <c r="U105" s="54"/>
      <c r="V105" t="str">
        <f t="shared" si="14"/>
        <v/>
      </c>
      <c r="W105" t="str">
        <f t="shared" si="14"/>
        <v/>
      </c>
      <c r="X105" s="40" t="str">
        <f t="shared" si="12"/>
        <v/>
      </c>
      <c r="Y105" s="41" t="str">
        <f t="shared" si="13"/>
        <v/>
      </c>
    </row>
    <row r="106" spans="2:25" x14ac:dyDescent="0.2">
      <c r="B106" s="39">
        <v>98</v>
      </c>
      <c r="C106" s="49" t="str">
        <f t="shared" si="8"/>
        <v/>
      </c>
      <c r="D106" s="49"/>
      <c r="E106" s="39"/>
      <c r="F106" s="8"/>
      <c r="G106" s="39"/>
      <c r="H106" s="50"/>
      <c r="I106" s="50"/>
      <c r="J106" s="39"/>
      <c r="K106" s="51" t="str">
        <f t="shared" si="9"/>
        <v/>
      </c>
      <c r="L106" s="52"/>
      <c r="M106" s="6" t="str">
        <f>IF(J106="","",(K106/J106)/LOOKUP(RIGHT($D$2,3),定数!$A$6:$A$13,定数!$B$6:$B$13))</f>
        <v/>
      </c>
      <c r="N106" s="39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1"/>
        <v/>
      </c>
      <c r="U106" s="54"/>
      <c r="V106" t="str">
        <f t="shared" si="14"/>
        <v/>
      </c>
      <c r="W106" t="str">
        <f t="shared" si="14"/>
        <v/>
      </c>
      <c r="X106" s="40" t="str">
        <f t="shared" si="12"/>
        <v/>
      </c>
      <c r="Y106" s="41" t="str">
        <f t="shared" si="13"/>
        <v/>
      </c>
    </row>
    <row r="107" spans="2:25" x14ac:dyDescent="0.2">
      <c r="B107" s="39">
        <v>99</v>
      </c>
      <c r="C107" s="49" t="str">
        <f t="shared" si="8"/>
        <v/>
      </c>
      <c r="D107" s="49"/>
      <c r="E107" s="39"/>
      <c r="F107" s="8"/>
      <c r="G107" s="39"/>
      <c r="H107" s="50"/>
      <c r="I107" s="50"/>
      <c r="J107" s="39"/>
      <c r="K107" s="51" t="str">
        <f t="shared" si="9"/>
        <v/>
      </c>
      <c r="L107" s="52"/>
      <c r="M107" s="6" t="str">
        <f>IF(J107="","",(K107/J107)/LOOKUP(RIGHT($D$2,3),定数!$A$6:$A$13,定数!$B$6:$B$13))</f>
        <v/>
      </c>
      <c r="N107" s="39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1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2"/>
        <v/>
      </c>
      <c r="Y107" s="41" t="str">
        <f t="shared" si="13"/>
        <v/>
      </c>
    </row>
    <row r="108" spans="2:25" x14ac:dyDescent="0.2">
      <c r="B108" s="39">
        <v>100</v>
      </c>
      <c r="C108" s="49" t="str">
        <f t="shared" si="8"/>
        <v/>
      </c>
      <c r="D108" s="49"/>
      <c r="E108" s="39"/>
      <c r="F108" s="8"/>
      <c r="G108" s="39"/>
      <c r="H108" s="50"/>
      <c r="I108" s="50"/>
      <c r="J108" s="39"/>
      <c r="K108" s="51" t="str">
        <f t="shared" si="9"/>
        <v/>
      </c>
      <c r="L108" s="52"/>
      <c r="M108" s="6" t="str">
        <f>IF(J108="","",(K108/J108)/LOOKUP(RIGHT($D$2,3),定数!$A$6:$A$13,定数!$B$6:$B$13))</f>
        <v/>
      </c>
      <c r="N108" s="39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1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2"/>
        <v/>
      </c>
      <c r="Y108" s="41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activeCell="P102" sqref="P102:Q102"/>
      <selection pane="bottomLeft" activeCell="R91" sqref="R91:S101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hidden="1" customWidth="1"/>
    <col min="23" max="23" width="0" hidden="1" customWidth="1"/>
  </cols>
  <sheetData>
    <row r="2" spans="2:25" x14ac:dyDescent="0.2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67</v>
      </c>
      <c r="I2" s="78"/>
      <c r="J2" s="75" t="s">
        <v>7</v>
      </c>
      <c r="K2" s="75"/>
      <c r="L2" s="85">
        <v>500000</v>
      </c>
      <c r="M2" s="86"/>
      <c r="N2" s="75" t="s">
        <v>8</v>
      </c>
      <c r="O2" s="75"/>
      <c r="P2" s="80">
        <f>SUM(L2,D4)</f>
        <v>868894.86791395466</v>
      </c>
      <c r="Q2" s="78"/>
      <c r="R2" s="1"/>
      <c r="S2" s="1"/>
      <c r="T2" s="1"/>
    </row>
    <row r="3" spans="2:25" ht="57" customHeight="1" x14ac:dyDescent="0.2">
      <c r="B3" s="75" t="s">
        <v>9</v>
      </c>
      <c r="C3" s="75"/>
      <c r="D3" s="87" t="s">
        <v>38</v>
      </c>
      <c r="E3" s="87"/>
      <c r="F3" s="87"/>
      <c r="G3" s="87"/>
      <c r="H3" s="87"/>
      <c r="I3" s="87"/>
      <c r="J3" s="75" t="s">
        <v>10</v>
      </c>
      <c r="K3" s="75"/>
      <c r="L3" s="87" t="s">
        <v>61</v>
      </c>
      <c r="M3" s="88"/>
      <c r="N3" s="88"/>
      <c r="O3" s="88"/>
      <c r="P3" s="88"/>
      <c r="Q3" s="88"/>
      <c r="R3" s="1"/>
      <c r="S3" s="1"/>
    </row>
    <row r="4" spans="2:25" x14ac:dyDescent="0.2">
      <c r="B4" s="75" t="s">
        <v>11</v>
      </c>
      <c r="C4" s="75"/>
      <c r="D4" s="76">
        <f>SUM($R$9:$S$993)</f>
        <v>368894.8679139546</v>
      </c>
      <c r="E4" s="76"/>
      <c r="F4" s="75" t="s">
        <v>12</v>
      </c>
      <c r="G4" s="75"/>
      <c r="H4" s="77">
        <f>SUM($T$9:$U$108)</f>
        <v>131.00000000000307</v>
      </c>
      <c r="I4" s="78"/>
      <c r="J4" s="79" t="s">
        <v>60</v>
      </c>
      <c r="K4" s="79"/>
      <c r="L4" s="80">
        <f>MAX($C$9:$D$990)-C9</f>
        <v>490445.82509418367</v>
      </c>
      <c r="M4" s="80"/>
      <c r="N4" s="79" t="s">
        <v>59</v>
      </c>
      <c r="O4" s="79"/>
      <c r="P4" s="81">
        <f>MAX(Y:Y)</f>
        <v>0.22645009776077041</v>
      </c>
      <c r="Q4" s="81"/>
      <c r="R4" s="1"/>
      <c r="S4" s="1"/>
      <c r="T4" s="1"/>
    </row>
    <row r="5" spans="2:25" x14ac:dyDescent="0.2">
      <c r="B5" s="38" t="s">
        <v>15</v>
      </c>
      <c r="C5" s="2">
        <f>COUNTIF($R$9:$R$990,"&gt;0")</f>
        <v>46</v>
      </c>
      <c r="D5" s="37" t="s">
        <v>16</v>
      </c>
      <c r="E5" s="15">
        <f>COUNTIF($R$9:$R$990,"&lt;0")</f>
        <v>47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0.4946236559139785</v>
      </c>
      <c r="J5" s="82" t="s">
        <v>19</v>
      </c>
      <c r="K5" s="75"/>
      <c r="L5" s="83">
        <f>MAX(V9:V993)</f>
        <v>2</v>
      </c>
      <c r="M5" s="84"/>
      <c r="N5" s="17" t="s">
        <v>20</v>
      </c>
      <c r="O5" s="9"/>
      <c r="P5" s="83">
        <f>MAX(W9:W993)</f>
        <v>6</v>
      </c>
      <c r="Q5" s="84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2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 x14ac:dyDescent="0.2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58</v>
      </c>
    </row>
    <row r="9" spans="2:25" x14ac:dyDescent="0.2">
      <c r="B9" s="39">
        <v>1</v>
      </c>
      <c r="C9" s="49">
        <f>L2</f>
        <v>500000</v>
      </c>
      <c r="D9" s="49"/>
      <c r="E9" s="39">
        <v>2014</v>
      </c>
      <c r="F9" s="8">
        <v>43662</v>
      </c>
      <c r="G9" s="39" t="s">
        <v>4</v>
      </c>
      <c r="H9" s="50">
        <v>101.76</v>
      </c>
      <c r="I9" s="50"/>
      <c r="J9" s="39">
        <v>34</v>
      </c>
      <c r="K9" s="49">
        <f>IF(J9="","",C9*0.03)</f>
        <v>15000</v>
      </c>
      <c r="L9" s="49"/>
      <c r="M9" s="6">
        <f>IF(J9="","",(K9/J9)/LOOKUP(RIGHT($D$2,3),定数!$A$6:$A$13,定数!$B$6:$B$13))</f>
        <v>4.4117647058823533</v>
      </c>
      <c r="N9" s="39">
        <v>2014</v>
      </c>
      <c r="O9" s="8">
        <v>43663</v>
      </c>
      <c r="P9" s="50">
        <v>101.42</v>
      </c>
      <c r="Q9" s="50"/>
      <c r="R9" s="53">
        <f>IF(P9="","",T9*M9*LOOKUP(RIGHT($D$2,3),定数!$A$6:$A$13,定数!$B$6:$B$13))</f>
        <v>-15000.000000000151</v>
      </c>
      <c r="S9" s="53"/>
      <c r="T9" s="54">
        <f>IF(P9="","",IF(G9="買",(P9-H9),(H9-P9))*IF(RIGHT($D$2,3)="JPY",100,10000))</f>
        <v>-34.000000000000341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9">
        <v>2</v>
      </c>
      <c r="C10" s="49">
        <f t="shared" ref="C10:C73" si="0">IF(R9="","",C9+R9)</f>
        <v>484999.99999999983</v>
      </c>
      <c r="D10" s="49"/>
      <c r="E10" s="39"/>
      <c r="F10" s="8">
        <v>43674</v>
      </c>
      <c r="G10" s="42" t="s">
        <v>4</v>
      </c>
      <c r="H10" s="50">
        <v>101.87</v>
      </c>
      <c r="I10" s="50"/>
      <c r="J10" s="39">
        <v>14</v>
      </c>
      <c r="K10" s="51">
        <f>IF(J10="","",C10*0.03)</f>
        <v>14549.999999999995</v>
      </c>
      <c r="L10" s="52"/>
      <c r="M10" s="6">
        <f>IF(J10="","",(K10/J10)/LOOKUP(RIGHT($D$2,3),定数!$A$6:$A$13,定数!$B$6:$B$13))</f>
        <v>10.392857142857141</v>
      </c>
      <c r="N10" s="39"/>
      <c r="O10" s="8">
        <v>43675</v>
      </c>
      <c r="P10" s="50">
        <v>102.08</v>
      </c>
      <c r="Q10" s="50"/>
      <c r="R10" s="53">
        <f>IF(P10="","",T10*M10*LOOKUP(RIGHT($D$2,3),定数!$A$6:$A$13,定数!$B$6:$B$13))</f>
        <v>21824.999999999345</v>
      </c>
      <c r="S10" s="53"/>
      <c r="T10" s="54">
        <f>IF(P10="","",IF(G10="買",(P10-H10),(H10-P10))*IF(RIGHT($D$2,3)="JPY",100,10000))</f>
        <v>20.999999999999375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0">
        <f>IF(C10&lt;&gt;"",MAX(C10,C9),"")</f>
        <v>500000</v>
      </c>
    </row>
    <row r="11" spans="2:25" x14ac:dyDescent="0.2">
      <c r="B11" s="39">
        <v>3</v>
      </c>
      <c r="C11" s="49">
        <f t="shared" si="0"/>
        <v>506824.99999999919</v>
      </c>
      <c r="D11" s="49"/>
      <c r="E11" s="39"/>
      <c r="F11" s="8">
        <v>43690</v>
      </c>
      <c r="G11" s="42" t="s">
        <v>4</v>
      </c>
      <c r="H11" s="50">
        <v>102.27</v>
      </c>
      <c r="I11" s="50"/>
      <c r="J11" s="39">
        <v>8</v>
      </c>
      <c r="K11" s="51">
        <f t="shared" ref="K11:K74" si="3">IF(J11="","",C11*0.03)</f>
        <v>15204.749999999975</v>
      </c>
      <c r="L11" s="52"/>
      <c r="M11" s="6">
        <f>IF(J11="","",(K11/J11)/LOOKUP(RIGHT($D$2,3),定数!$A$6:$A$13,定数!$B$6:$B$13))</f>
        <v>19.00593749999997</v>
      </c>
      <c r="N11" s="39"/>
      <c r="O11" s="8">
        <v>43690</v>
      </c>
      <c r="P11" s="50">
        <v>102.39</v>
      </c>
      <c r="Q11" s="50"/>
      <c r="R11" s="53">
        <f>IF(P11="","",T11*M11*LOOKUP(RIGHT($D$2,3),定数!$A$6:$A$13,定数!$B$6:$B$13))</f>
        <v>22807.125000000829</v>
      </c>
      <c r="S11" s="53"/>
      <c r="T11" s="54">
        <f>IF(P11="","",IF(G11="買",(P11-H11),(H11-P11))*IF(RIGHT($D$2,3)="JPY",100,10000))</f>
        <v>12.000000000000455</v>
      </c>
      <c r="U11" s="54"/>
      <c r="V11" s="22">
        <f t="shared" si="1"/>
        <v>2</v>
      </c>
      <c r="W11">
        <f t="shared" si="2"/>
        <v>0</v>
      </c>
      <c r="X11" s="40">
        <f>IF(C11&lt;&gt;"",MAX(X10,C11),"")</f>
        <v>506824.99999999919</v>
      </c>
      <c r="Y11" s="41">
        <f>IF(X11&lt;&gt;"",1-(C11/X11),"")</f>
        <v>0</v>
      </c>
    </row>
    <row r="12" spans="2:25" x14ac:dyDescent="0.2">
      <c r="B12" s="39">
        <v>4</v>
      </c>
      <c r="C12" s="49">
        <f t="shared" si="0"/>
        <v>529632.125</v>
      </c>
      <c r="D12" s="49"/>
      <c r="E12" s="39"/>
      <c r="F12" s="8">
        <v>43698</v>
      </c>
      <c r="G12" s="42" t="s">
        <v>4</v>
      </c>
      <c r="H12" s="50">
        <v>103.85</v>
      </c>
      <c r="I12" s="50"/>
      <c r="J12" s="39">
        <v>26</v>
      </c>
      <c r="K12" s="51">
        <f t="shared" si="3"/>
        <v>15888.963749999999</v>
      </c>
      <c r="L12" s="52"/>
      <c r="M12" s="6">
        <f>IF(J12="","",(K12/J12)/LOOKUP(RIGHT($D$2,3),定数!$A$6:$A$13,定数!$B$6:$B$13))</f>
        <v>6.111139903846154</v>
      </c>
      <c r="N12" s="39"/>
      <c r="O12" s="8">
        <v>43699</v>
      </c>
      <c r="P12" s="50">
        <v>103.59</v>
      </c>
      <c r="Q12" s="50"/>
      <c r="R12" s="53">
        <f>IF(P12="","",T12*M12*LOOKUP(RIGHT($D$2,3),定数!$A$6:$A$13,定数!$B$6:$B$13))</f>
        <v>-15888.963749999444</v>
      </c>
      <c r="S12" s="53"/>
      <c r="T12" s="54">
        <f t="shared" ref="T12:T75" si="4">IF(P12="","",IF(G12="買",(P12-H12),(H12-P12))*IF(RIGHT($D$2,3)="JPY",100,10000))</f>
        <v>-25.999999999999091</v>
      </c>
      <c r="U12" s="54"/>
      <c r="V12" s="22">
        <f t="shared" si="1"/>
        <v>0</v>
      </c>
      <c r="W12">
        <f t="shared" si="2"/>
        <v>1</v>
      </c>
      <c r="X12" s="40">
        <f t="shared" ref="X12:X75" si="5">IF(C12&lt;&gt;"",MAX(X11,C12),"")</f>
        <v>529632.125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49">
        <f t="shared" si="0"/>
        <v>513743.16125000053</v>
      </c>
      <c r="D13" s="49"/>
      <c r="E13" s="39"/>
      <c r="F13" s="8">
        <v>43718</v>
      </c>
      <c r="G13" s="42" t="s">
        <v>4</v>
      </c>
      <c r="H13" s="50">
        <v>106.26</v>
      </c>
      <c r="I13" s="50"/>
      <c r="J13" s="39">
        <v>23</v>
      </c>
      <c r="K13" s="51">
        <f t="shared" si="3"/>
        <v>15412.294837500016</v>
      </c>
      <c r="L13" s="52"/>
      <c r="M13" s="6">
        <f>IF(J13="","",(K13/J13)/LOOKUP(RIGHT($D$2,3),定数!$A$6:$A$13,定数!$B$6:$B$13))</f>
        <v>6.7009977554347895</v>
      </c>
      <c r="N13" s="39"/>
      <c r="O13" s="8">
        <v>43718</v>
      </c>
      <c r="P13" s="50">
        <v>106.6</v>
      </c>
      <c r="Q13" s="50"/>
      <c r="R13" s="53">
        <f>IF(P13="","",T13*M13*LOOKUP(RIGHT($D$2,3),定数!$A$6:$A$13,定数!$B$6:$B$13))</f>
        <v>22783.392368477562</v>
      </c>
      <c r="S13" s="53"/>
      <c r="T13" s="54">
        <f t="shared" si="4"/>
        <v>33.99999999999892</v>
      </c>
      <c r="U13" s="54"/>
      <c r="V13" s="22">
        <f t="shared" si="1"/>
        <v>1</v>
      </c>
      <c r="W13">
        <f t="shared" si="2"/>
        <v>0</v>
      </c>
      <c r="X13" s="40">
        <f t="shared" si="5"/>
        <v>529632.125</v>
      </c>
      <c r="Y13" s="41">
        <f t="shared" si="6"/>
        <v>2.9999999999999027E-2</v>
      </c>
    </row>
    <row r="14" spans="2:25" x14ac:dyDescent="0.2">
      <c r="B14" s="39">
        <v>6</v>
      </c>
      <c r="C14" s="49">
        <f t="shared" si="0"/>
        <v>536526.55361847812</v>
      </c>
      <c r="D14" s="49"/>
      <c r="E14" s="39"/>
      <c r="F14" s="8">
        <v>43765</v>
      </c>
      <c r="G14" s="42" t="s">
        <v>4</v>
      </c>
      <c r="H14" s="50">
        <v>108.19</v>
      </c>
      <c r="I14" s="50"/>
      <c r="J14" s="39">
        <v>42</v>
      </c>
      <c r="K14" s="51">
        <f t="shared" si="3"/>
        <v>16095.796608554343</v>
      </c>
      <c r="L14" s="52"/>
      <c r="M14" s="6">
        <f>IF(J14="","",(K14/J14)/LOOKUP(RIGHT($D$2,3),定数!$A$6:$A$13,定数!$B$6:$B$13))</f>
        <v>3.8323325258462724</v>
      </c>
      <c r="N14" s="39"/>
      <c r="O14" s="8">
        <v>43765</v>
      </c>
      <c r="P14" s="50">
        <v>107.77</v>
      </c>
      <c r="Q14" s="50"/>
      <c r="R14" s="53">
        <f>IF(P14="","",T14*M14*LOOKUP(RIGHT($D$2,3),定数!$A$6:$A$13,定数!$B$6:$B$13))</f>
        <v>-16095.796608554409</v>
      </c>
      <c r="S14" s="53"/>
      <c r="T14" s="54">
        <f t="shared" si="4"/>
        <v>-42.000000000000171</v>
      </c>
      <c r="U14" s="54"/>
      <c r="V14" s="22">
        <f t="shared" si="1"/>
        <v>0</v>
      </c>
      <c r="W14">
        <f t="shared" si="2"/>
        <v>1</v>
      </c>
      <c r="X14" s="40">
        <f t="shared" si="5"/>
        <v>536526.55361847812</v>
      </c>
      <c r="Y14" s="41">
        <f t="shared" si="6"/>
        <v>0</v>
      </c>
    </row>
    <row r="15" spans="2:25" x14ac:dyDescent="0.2">
      <c r="B15" s="39">
        <v>7</v>
      </c>
      <c r="C15" s="49">
        <f t="shared" si="0"/>
        <v>520430.75700992369</v>
      </c>
      <c r="D15" s="49"/>
      <c r="E15" s="39"/>
      <c r="F15" s="8">
        <v>43775</v>
      </c>
      <c r="G15" s="42" t="s">
        <v>4</v>
      </c>
      <c r="H15" s="50">
        <v>114.91</v>
      </c>
      <c r="I15" s="50"/>
      <c r="J15" s="39">
        <v>51</v>
      </c>
      <c r="K15" s="51">
        <f t="shared" si="3"/>
        <v>15612.922710297709</v>
      </c>
      <c r="L15" s="52"/>
      <c r="M15" s="6">
        <f>IF(J15="","",(K15/J15)/LOOKUP(RIGHT($D$2,3),定数!$A$6:$A$13,定数!$B$6:$B$13))</f>
        <v>3.0613573941760217</v>
      </c>
      <c r="N15" s="39"/>
      <c r="O15" s="8">
        <v>43779</v>
      </c>
      <c r="P15" s="50">
        <v>114.4</v>
      </c>
      <c r="Q15" s="50"/>
      <c r="R15" s="53">
        <f>IF(P15="","",T15*M15*LOOKUP(RIGHT($D$2,3),定数!$A$6:$A$13,定数!$B$6:$B$13))</f>
        <v>-15612.922710297431</v>
      </c>
      <c r="S15" s="53"/>
      <c r="T15" s="54">
        <f t="shared" si="4"/>
        <v>-50.999999999999091</v>
      </c>
      <c r="U15" s="54"/>
      <c r="V15" s="22">
        <f t="shared" si="1"/>
        <v>0</v>
      </c>
      <c r="W15">
        <f t="shared" si="2"/>
        <v>2</v>
      </c>
      <c r="X15" s="40">
        <f t="shared" si="5"/>
        <v>536526.55361847812</v>
      </c>
      <c r="Y15" s="41">
        <f t="shared" si="6"/>
        <v>3.0000000000000138E-2</v>
      </c>
    </row>
    <row r="16" spans="2:25" x14ac:dyDescent="0.2">
      <c r="B16" s="39">
        <v>8</v>
      </c>
      <c r="C16" s="49">
        <f t="shared" si="0"/>
        <v>504817.83429962624</v>
      </c>
      <c r="D16" s="49"/>
      <c r="E16" s="39"/>
      <c r="F16" s="8">
        <v>43781</v>
      </c>
      <c r="G16" s="42" t="s">
        <v>4</v>
      </c>
      <c r="H16" s="50">
        <v>115.85</v>
      </c>
      <c r="I16" s="50"/>
      <c r="J16" s="39">
        <v>84</v>
      </c>
      <c r="K16" s="51">
        <f t="shared" si="3"/>
        <v>15144.535028988787</v>
      </c>
      <c r="L16" s="52"/>
      <c r="M16" s="6">
        <f>IF(J16="","",(K16/J16)/LOOKUP(RIGHT($D$2,3),定数!$A$6:$A$13,定数!$B$6:$B$13))</f>
        <v>1.8029208367843794</v>
      </c>
      <c r="N16" s="39"/>
      <c r="O16" s="8">
        <v>43781</v>
      </c>
      <c r="P16" s="50">
        <v>115.01</v>
      </c>
      <c r="Q16" s="50"/>
      <c r="R16" s="53">
        <f>IF(P16="","",T16*M16*LOOKUP(RIGHT($D$2,3),定数!$A$6:$A$13,定数!$B$6:$B$13))</f>
        <v>-15144.535028988594</v>
      </c>
      <c r="S16" s="53"/>
      <c r="T16" s="54">
        <f t="shared" si="4"/>
        <v>-83.99999999999892</v>
      </c>
      <c r="U16" s="54"/>
      <c r="V16" s="22">
        <f t="shared" si="1"/>
        <v>0</v>
      </c>
      <c r="W16">
        <f t="shared" si="2"/>
        <v>3</v>
      </c>
      <c r="X16" s="40">
        <f t="shared" si="5"/>
        <v>536526.55361847812</v>
      </c>
      <c r="Y16" s="41">
        <f t="shared" si="6"/>
        <v>5.9099999999999708E-2</v>
      </c>
    </row>
    <row r="17" spans="2:25" x14ac:dyDescent="0.2">
      <c r="B17" s="39">
        <v>9</v>
      </c>
      <c r="C17" s="49">
        <f t="shared" si="0"/>
        <v>489673.29927063762</v>
      </c>
      <c r="D17" s="49"/>
      <c r="E17" s="39"/>
      <c r="F17" s="8">
        <v>43782</v>
      </c>
      <c r="G17" s="42" t="s">
        <v>4</v>
      </c>
      <c r="H17" s="50">
        <v>115.7</v>
      </c>
      <c r="I17" s="50"/>
      <c r="J17" s="39">
        <v>40</v>
      </c>
      <c r="K17" s="51">
        <f t="shared" si="3"/>
        <v>14690.198978119128</v>
      </c>
      <c r="L17" s="52"/>
      <c r="M17" s="6">
        <f>IF(J17="","",(K17/J17)/LOOKUP(RIGHT($D$2,3),定数!$A$6:$A$13,定数!$B$6:$B$13))</f>
        <v>3.6725497445297823</v>
      </c>
      <c r="N17" s="39"/>
      <c r="O17" s="8">
        <v>43783</v>
      </c>
      <c r="P17" s="50">
        <v>116.41</v>
      </c>
      <c r="Q17" s="50"/>
      <c r="R17" s="53">
        <f>IF(P17="","",T17*M17*LOOKUP(RIGHT($D$2,3),定数!$A$6:$A$13,定数!$B$6:$B$13))</f>
        <v>26075.103186161225</v>
      </c>
      <c r="S17" s="53"/>
      <c r="T17" s="54">
        <f t="shared" si="4"/>
        <v>70.999999999999375</v>
      </c>
      <c r="U17" s="54"/>
      <c r="V17" s="22">
        <f t="shared" si="1"/>
        <v>1</v>
      </c>
      <c r="W17">
        <f t="shared" si="2"/>
        <v>0</v>
      </c>
      <c r="X17" s="40">
        <f t="shared" si="5"/>
        <v>536526.55361847812</v>
      </c>
      <c r="Y17" s="41">
        <f t="shared" si="6"/>
        <v>8.7326999999999377E-2</v>
      </c>
    </row>
    <row r="18" spans="2:25" x14ac:dyDescent="0.2">
      <c r="B18" s="39">
        <v>10</v>
      </c>
      <c r="C18" s="49">
        <f t="shared" si="0"/>
        <v>515748.40245679882</v>
      </c>
      <c r="D18" s="49"/>
      <c r="E18" s="39">
        <v>2015</v>
      </c>
      <c r="F18" s="8">
        <v>43470</v>
      </c>
      <c r="G18" s="42" t="s">
        <v>4</v>
      </c>
      <c r="H18" s="50">
        <v>120.61</v>
      </c>
      <c r="I18" s="50"/>
      <c r="J18" s="39">
        <v>64</v>
      </c>
      <c r="K18" s="51">
        <f t="shared" si="3"/>
        <v>15472.452073703964</v>
      </c>
      <c r="L18" s="52"/>
      <c r="M18" s="6">
        <f>IF(J18="","",(K18/J18)/LOOKUP(RIGHT($D$2,3),定数!$A$6:$A$13,定数!$B$6:$B$13))</f>
        <v>2.4175706365162442</v>
      </c>
      <c r="N18" s="39">
        <v>2015</v>
      </c>
      <c r="O18" s="8">
        <v>43470</v>
      </c>
      <c r="P18" s="50">
        <v>119.97</v>
      </c>
      <c r="Q18" s="50"/>
      <c r="R18" s="53">
        <f>IF(P18="","",T18*M18*LOOKUP(RIGHT($D$2,3),定数!$A$6:$A$13,定数!$B$6:$B$13))</f>
        <v>-15472.452073703977</v>
      </c>
      <c r="S18" s="53"/>
      <c r="T18" s="54">
        <f t="shared" si="4"/>
        <v>-64.000000000000057</v>
      </c>
      <c r="U18" s="54"/>
      <c r="V18" s="22">
        <f t="shared" si="1"/>
        <v>0</v>
      </c>
      <c r="W18">
        <f t="shared" si="2"/>
        <v>1</v>
      </c>
      <c r="X18" s="40">
        <f t="shared" si="5"/>
        <v>536526.55361847812</v>
      </c>
      <c r="Y18" s="41">
        <f t="shared" si="6"/>
        <v>3.8727162749999766E-2</v>
      </c>
    </row>
    <row r="19" spans="2:25" x14ac:dyDescent="0.2">
      <c r="B19" s="39">
        <v>11</v>
      </c>
      <c r="C19" s="49">
        <f t="shared" si="0"/>
        <v>500275.95038309484</v>
      </c>
      <c r="D19" s="49"/>
      <c r="E19" s="39"/>
      <c r="F19" s="8">
        <v>43535</v>
      </c>
      <c r="G19" s="42" t="s">
        <v>4</v>
      </c>
      <c r="H19" s="50">
        <v>121.52</v>
      </c>
      <c r="I19" s="50"/>
      <c r="J19" s="39">
        <v>33</v>
      </c>
      <c r="K19" s="51">
        <f t="shared" si="3"/>
        <v>15008.278511492845</v>
      </c>
      <c r="L19" s="52"/>
      <c r="M19" s="6">
        <f>IF(J19="","",(K19/J19)/LOOKUP(RIGHT($D$2,3),定数!$A$6:$A$13,定数!$B$6:$B$13))</f>
        <v>4.547963185300862</v>
      </c>
      <c r="N19" s="39"/>
      <c r="O19" s="8">
        <v>43536</v>
      </c>
      <c r="P19" s="50">
        <v>121.19</v>
      </c>
      <c r="Q19" s="50"/>
      <c r="R19" s="53">
        <f>IF(P19="","",T19*M19*LOOKUP(RIGHT($D$2,3),定数!$A$6:$A$13,定数!$B$6:$B$13))</f>
        <v>-15008.278511492768</v>
      </c>
      <c r="S19" s="53"/>
      <c r="T19" s="54">
        <f t="shared" si="4"/>
        <v>-32.999999999999829</v>
      </c>
      <c r="U19" s="54"/>
      <c r="V19" s="22">
        <f t="shared" si="1"/>
        <v>0</v>
      </c>
      <c r="W19">
        <f t="shared" si="2"/>
        <v>2</v>
      </c>
      <c r="X19" s="40">
        <f t="shared" si="5"/>
        <v>536526.55361847812</v>
      </c>
      <c r="Y19" s="41">
        <f t="shared" si="6"/>
        <v>6.7565347867499903E-2</v>
      </c>
    </row>
    <row r="20" spans="2:25" x14ac:dyDescent="0.2">
      <c r="B20" s="39">
        <v>12</v>
      </c>
      <c r="C20" s="49">
        <f t="shared" si="0"/>
        <v>485267.67187160207</v>
      </c>
      <c r="D20" s="49"/>
      <c r="E20" s="39"/>
      <c r="F20" s="8">
        <v>43549</v>
      </c>
      <c r="G20" s="42" t="s">
        <v>3</v>
      </c>
      <c r="H20" s="50">
        <v>119.56</v>
      </c>
      <c r="I20" s="50"/>
      <c r="J20" s="39">
        <v>21</v>
      </c>
      <c r="K20" s="51">
        <f t="shared" si="3"/>
        <v>14558.030156148061</v>
      </c>
      <c r="L20" s="52"/>
      <c r="M20" s="6">
        <f>IF(J20="","",(K20/J20)/LOOKUP(RIGHT($D$2,3),定数!$A$6:$A$13,定数!$B$6:$B$13))</f>
        <v>6.9323953124514572</v>
      </c>
      <c r="N20" s="39"/>
      <c r="O20" s="8">
        <v>43550</v>
      </c>
      <c r="P20" s="50">
        <v>119.26</v>
      </c>
      <c r="Q20" s="50"/>
      <c r="R20" s="53">
        <f>IF(P20="","",T20*M20*LOOKUP(RIGHT($D$2,3),定数!$A$6:$A$13,定数!$B$6:$B$13))</f>
        <v>20797.185937354174</v>
      </c>
      <c r="S20" s="53"/>
      <c r="T20" s="54">
        <f t="shared" si="4"/>
        <v>29.999999999999716</v>
      </c>
      <c r="U20" s="54"/>
      <c r="V20" s="22">
        <f t="shared" si="1"/>
        <v>1</v>
      </c>
      <c r="W20">
        <f t="shared" si="2"/>
        <v>0</v>
      </c>
      <c r="X20" s="40">
        <f t="shared" si="5"/>
        <v>536526.55361847812</v>
      </c>
      <c r="Y20" s="41">
        <f t="shared" si="6"/>
        <v>9.5538387431474692E-2</v>
      </c>
    </row>
    <row r="21" spans="2:25" x14ac:dyDescent="0.2">
      <c r="B21" s="39">
        <v>13</v>
      </c>
      <c r="C21" s="49">
        <f t="shared" si="0"/>
        <v>506064.85780895624</v>
      </c>
      <c r="D21" s="49"/>
      <c r="E21" s="39"/>
      <c r="F21" s="8">
        <v>43569</v>
      </c>
      <c r="G21" s="43" t="s">
        <v>3</v>
      </c>
      <c r="H21" s="50">
        <v>119.45</v>
      </c>
      <c r="I21" s="50"/>
      <c r="J21" s="39">
        <v>68</v>
      </c>
      <c r="K21" s="51">
        <f t="shared" si="3"/>
        <v>15181.945734268687</v>
      </c>
      <c r="L21" s="52"/>
      <c r="M21" s="6">
        <f>IF(J21="","",(K21/J21)/LOOKUP(RIGHT($D$2,3),定数!$A$6:$A$13,定数!$B$6:$B$13))</f>
        <v>2.2326390785689245</v>
      </c>
      <c r="N21" s="39"/>
      <c r="O21" s="8">
        <v>43586</v>
      </c>
      <c r="P21" s="50">
        <v>120.13</v>
      </c>
      <c r="Q21" s="50"/>
      <c r="R21" s="53">
        <f>IF(P21="","",T21*M21*LOOKUP(RIGHT($D$2,3),定数!$A$6:$A$13,定数!$B$6:$B$13))</f>
        <v>-15181.945734268522</v>
      </c>
      <c r="S21" s="53"/>
      <c r="T21" s="54">
        <f t="shared" si="4"/>
        <v>-67.999999999999261</v>
      </c>
      <c r="U21" s="54"/>
      <c r="V21" s="22">
        <f t="shared" si="1"/>
        <v>0</v>
      </c>
      <c r="W21">
        <f t="shared" si="2"/>
        <v>1</v>
      </c>
      <c r="X21" s="40">
        <f t="shared" si="5"/>
        <v>536526.55361847812</v>
      </c>
      <c r="Y21" s="41">
        <f t="shared" si="6"/>
        <v>5.6775746892824053E-2</v>
      </c>
    </row>
    <row r="22" spans="2:25" x14ac:dyDescent="0.2">
      <c r="B22" s="39">
        <v>14</v>
      </c>
      <c r="C22" s="49">
        <f t="shared" si="0"/>
        <v>490882.91207468772</v>
      </c>
      <c r="D22" s="49"/>
      <c r="E22" s="39"/>
      <c r="F22" s="8">
        <v>43617</v>
      </c>
      <c r="G22" s="43" t="s">
        <v>4</v>
      </c>
      <c r="H22" s="50">
        <v>124.19</v>
      </c>
      <c r="I22" s="50"/>
      <c r="J22" s="39">
        <v>48</v>
      </c>
      <c r="K22" s="51">
        <f t="shared" si="3"/>
        <v>14726.48736224063</v>
      </c>
      <c r="L22" s="52"/>
      <c r="M22" s="6">
        <f>IF(J22="","",(K22/J22)/LOOKUP(RIGHT($D$2,3),定数!$A$6:$A$13,定数!$B$6:$B$13))</f>
        <v>3.0680182004667977</v>
      </c>
      <c r="N22" s="39"/>
      <c r="O22" s="8">
        <v>43618</v>
      </c>
      <c r="P22" s="50">
        <v>124.97</v>
      </c>
      <c r="Q22" s="50"/>
      <c r="R22" s="53">
        <f>IF(P22="","",T22*M22*LOOKUP(RIGHT($D$2,3),定数!$A$6:$A$13,定数!$B$6:$B$13))</f>
        <v>23930.541963641055</v>
      </c>
      <c r="S22" s="53"/>
      <c r="T22" s="54">
        <f t="shared" si="4"/>
        <v>78.000000000000114</v>
      </c>
      <c r="U22" s="54"/>
      <c r="V22" s="22">
        <f t="shared" si="1"/>
        <v>1</v>
      </c>
      <c r="W22">
        <f t="shared" si="2"/>
        <v>0</v>
      </c>
      <c r="X22" s="40">
        <f t="shared" si="5"/>
        <v>536526.55361847812</v>
      </c>
      <c r="Y22" s="41">
        <f t="shared" si="6"/>
        <v>8.507247448603894E-2</v>
      </c>
    </row>
    <row r="23" spans="2:25" x14ac:dyDescent="0.2">
      <c r="B23" s="39">
        <v>15</v>
      </c>
      <c r="C23" s="49">
        <f t="shared" si="0"/>
        <v>514813.45403832878</v>
      </c>
      <c r="D23" s="49"/>
      <c r="E23" s="39"/>
      <c r="F23" s="8">
        <v>43652</v>
      </c>
      <c r="G23" s="43" t="s">
        <v>3</v>
      </c>
      <c r="H23" s="50">
        <v>122.56</v>
      </c>
      <c r="I23" s="50"/>
      <c r="J23" s="39">
        <v>38</v>
      </c>
      <c r="K23" s="51">
        <f t="shared" si="3"/>
        <v>15444.403621149862</v>
      </c>
      <c r="L23" s="52"/>
      <c r="M23" s="6">
        <f>IF(J23="","",(K23/J23)/LOOKUP(RIGHT($D$2,3),定数!$A$6:$A$13,定数!$B$6:$B$13))</f>
        <v>4.0643167424078586</v>
      </c>
      <c r="N23" s="39"/>
      <c r="O23" s="8">
        <v>43654</v>
      </c>
      <c r="P23" s="50">
        <v>121.96</v>
      </c>
      <c r="Q23" s="50"/>
      <c r="R23" s="53">
        <f>IF(P23="","",T23*M23*LOOKUP(RIGHT($D$2,3),定数!$A$6:$A$13,定数!$B$6:$B$13))</f>
        <v>24385.900454447496</v>
      </c>
      <c r="S23" s="53"/>
      <c r="T23" s="54">
        <f t="shared" si="4"/>
        <v>60.000000000000853</v>
      </c>
      <c r="U23" s="54"/>
      <c r="V23" t="str">
        <f t="shared" ref="V23:W74" si="7">IF(S23&lt;&gt;"",IF(S23&lt;0,1+V22,0),"")</f>
        <v/>
      </c>
      <c r="W23">
        <f t="shared" si="2"/>
        <v>0</v>
      </c>
      <c r="X23" s="40">
        <f t="shared" si="5"/>
        <v>536526.55361847812</v>
      </c>
      <c r="Y23" s="41">
        <f t="shared" si="6"/>
        <v>4.046975761723326E-2</v>
      </c>
    </row>
    <row r="24" spans="2:25" x14ac:dyDescent="0.2">
      <c r="B24" s="39">
        <v>16</v>
      </c>
      <c r="C24" s="49">
        <f t="shared" si="0"/>
        <v>539199.35449277633</v>
      </c>
      <c r="D24" s="49"/>
      <c r="E24" s="39"/>
      <c r="F24" s="8">
        <v>43663</v>
      </c>
      <c r="G24" s="43" t="s">
        <v>4</v>
      </c>
      <c r="H24" s="50">
        <v>124.09</v>
      </c>
      <c r="I24" s="50"/>
      <c r="J24" s="39">
        <v>18</v>
      </c>
      <c r="K24" s="51">
        <f t="shared" si="3"/>
        <v>16175.980634783289</v>
      </c>
      <c r="L24" s="52"/>
      <c r="M24" s="6">
        <f>IF(J24="","",(K24/J24)/LOOKUP(RIGHT($D$2,3),定数!$A$6:$A$13,定数!$B$6:$B$13))</f>
        <v>8.9866559082129385</v>
      </c>
      <c r="N24" s="39"/>
      <c r="O24" s="8">
        <v>43666</v>
      </c>
      <c r="P24" s="50">
        <v>124.33</v>
      </c>
      <c r="Q24" s="50"/>
      <c r="R24" s="53">
        <f>IF(P24="","",T24*M24*LOOKUP(RIGHT($D$2,3),定数!$A$6:$A$13,定数!$B$6:$B$13))</f>
        <v>21567.974179710593</v>
      </c>
      <c r="S24" s="53"/>
      <c r="T24" s="54">
        <f t="shared" si="4"/>
        <v>23.999999999999488</v>
      </c>
      <c r="U24" s="54"/>
      <c r="V24" t="str">
        <f t="shared" si="7"/>
        <v/>
      </c>
      <c r="W24">
        <f t="shared" si="2"/>
        <v>0</v>
      </c>
      <c r="X24" s="40">
        <f t="shared" si="5"/>
        <v>539199.35449277633</v>
      </c>
      <c r="Y24" s="41">
        <f t="shared" si="6"/>
        <v>0</v>
      </c>
    </row>
    <row r="25" spans="2:25" x14ac:dyDescent="0.2">
      <c r="B25" s="39">
        <v>17</v>
      </c>
      <c r="C25" s="49">
        <f t="shared" si="0"/>
        <v>560767.32867248694</v>
      </c>
      <c r="D25" s="49"/>
      <c r="E25" s="39"/>
      <c r="F25" s="8">
        <v>43676</v>
      </c>
      <c r="G25" s="43" t="s">
        <v>4</v>
      </c>
      <c r="H25" s="50">
        <v>124.03</v>
      </c>
      <c r="I25" s="50"/>
      <c r="J25" s="39">
        <v>52</v>
      </c>
      <c r="K25" s="51">
        <f t="shared" si="3"/>
        <v>16823.019860174609</v>
      </c>
      <c r="L25" s="52"/>
      <c r="M25" s="6">
        <f>IF(J25="","",(K25/J25)/LOOKUP(RIGHT($D$2,3),定数!$A$6:$A$13,定数!$B$6:$B$13))</f>
        <v>3.2351961269566556</v>
      </c>
      <c r="N25" s="39"/>
      <c r="O25" s="8">
        <v>43677</v>
      </c>
      <c r="P25" s="50">
        <v>123.51</v>
      </c>
      <c r="Q25" s="50"/>
      <c r="R25" s="53">
        <f>IF(P25="","",T25*M25*LOOKUP(RIGHT($D$2,3),定数!$A$6:$A$13,定数!$B$6:$B$13))</f>
        <v>-16823.019860174481</v>
      </c>
      <c r="S25" s="53"/>
      <c r="T25" s="54">
        <f t="shared" si="4"/>
        <v>-51.999999999999602</v>
      </c>
      <c r="U25" s="54"/>
      <c r="V25" t="str">
        <f t="shared" si="7"/>
        <v/>
      </c>
      <c r="W25">
        <f t="shared" si="2"/>
        <v>1</v>
      </c>
      <c r="X25" s="40">
        <f t="shared" si="5"/>
        <v>560767.32867248694</v>
      </c>
      <c r="Y25" s="41">
        <f t="shared" si="6"/>
        <v>0</v>
      </c>
    </row>
    <row r="26" spans="2:25" x14ac:dyDescent="0.2">
      <c r="B26" s="39">
        <v>18</v>
      </c>
      <c r="C26" s="49">
        <f t="shared" si="0"/>
        <v>543944.30881231243</v>
      </c>
      <c r="D26" s="49"/>
      <c r="E26" s="39"/>
      <c r="F26" s="8">
        <v>43682</v>
      </c>
      <c r="G26" s="43" t="s">
        <v>4</v>
      </c>
      <c r="H26" s="50">
        <v>124.46</v>
      </c>
      <c r="I26" s="50"/>
      <c r="J26" s="39">
        <v>50</v>
      </c>
      <c r="K26" s="51">
        <f t="shared" si="3"/>
        <v>16318.329264369373</v>
      </c>
      <c r="L26" s="52"/>
      <c r="M26" s="6">
        <f>IF(J26="","",(K26/J26)/LOOKUP(RIGHT($D$2,3),定数!$A$6:$A$13,定数!$B$6:$B$13))</f>
        <v>3.2636658528738747</v>
      </c>
      <c r="N26" s="39"/>
      <c r="O26" s="8">
        <v>43688</v>
      </c>
      <c r="P26" s="50">
        <v>125.17</v>
      </c>
      <c r="Q26" s="50"/>
      <c r="R26" s="53">
        <f>IF(P26="","",T26*M26*LOOKUP(RIGHT($D$2,3),定数!$A$6:$A$13,定数!$B$6:$B$13))</f>
        <v>23172.027555404769</v>
      </c>
      <c r="S26" s="53"/>
      <c r="T26" s="54">
        <f t="shared" si="4"/>
        <v>71.000000000000796</v>
      </c>
      <c r="U26" s="54"/>
      <c r="V26" t="str">
        <f t="shared" si="7"/>
        <v/>
      </c>
      <c r="W26">
        <f t="shared" si="2"/>
        <v>0</v>
      </c>
      <c r="X26" s="40">
        <f t="shared" si="5"/>
        <v>560767.32867248694</v>
      </c>
      <c r="Y26" s="41">
        <f t="shared" si="6"/>
        <v>2.9999999999999805E-2</v>
      </c>
    </row>
    <row r="27" spans="2:25" x14ac:dyDescent="0.2">
      <c r="B27" s="39">
        <v>19</v>
      </c>
      <c r="C27" s="49">
        <f t="shared" si="0"/>
        <v>567116.33636771725</v>
      </c>
      <c r="D27" s="49"/>
      <c r="E27" s="39"/>
      <c r="F27" s="8">
        <v>43697</v>
      </c>
      <c r="G27" s="43" t="s">
        <v>3</v>
      </c>
      <c r="H27" s="50">
        <v>123.86</v>
      </c>
      <c r="I27" s="50"/>
      <c r="J27" s="39">
        <v>31</v>
      </c>
      <c r="K27" s="51">
        <f t="shared" si="3"/>
        <v>17013.490091031515</v>
      </c>
      <c r="L27" s="52"/>
      <c r="M27" s="6">
        <f>IF(J27="","",(K27/J27)/LOOKUP(RIGHT($D$2,3),定数!$A$6:$A$13,定数!$B$6:$B$13))</f>
        <v>5.4882226100101663</v>
      </c>
      <c r="N27" s="39"/>
      <c r="O27" s="8">
        <v>43698</v>
      </c>
      <c r="P27" s="50">
        <v>123.26</v>
      </c>
      <c r="Q27" s="50"/>
      <c r="R27" s="53">
        <f>IF(P27="","",T27*M27*LOOKUP(RIGHT($D$2,3),定数!$A$6:$A$13,定数!$B$6:$B$13))</f>
        <v>32929.335660060686</v>
      </c>
      <c r="S27" s="53"/>
      <c r="T27" s="54">
        <f t="shared" si="4"/>
        <v>59.999999999999432</v>
      </c>
      <c r="U27" s="54"/>
      <c r="V27" t="str">
        <f t="shared" si="7"/>
        <v/>
      </c>
      <c r="W27">
        <f t="shared" si="2"/>
        <v>0</v>
      </c>
      <c r="X27" s="40">
        <f t="shared" si="5"/>
        <v>567116.33636771725</v>
      </c>
      <c r="Y27" s="41">
        <f t="shared" si="6"/>
        <v>0</v>
      </c>
    </row>
    <row r="28" spans="2:25" x14ac:dyDescent="0.2">
      <c r="B28" s="39">
        <v>20</v>
      </c>
      <c r="C28" s="49">
        <f t="shared" si="0"/>
        <v>600045.67202777788</v>
      </c>
      <c r="D28" s="49"/>
      <c r="E28" s="39"/>
      <c r="F28" s="8">
        <v>43775</v>
      </c>
      <c r="G28" s="43" t="s">
        <v>4</v>
      </c>
      <c r="H28" s="50">
        <v>121.81</v>
      </c>
      <c r="I28" s="50"/>
      <c r="J28" s="39">
        <v>20</v>
      </c>
      <c r="K28" s="51">
        <f t="shared" si="3"/>
        <v>18001.370160833336</v>
      </c>
      <c r="L28" s="52"/>
      <c r="M28" s="6">
        <f>IF(J28="","",(K28/J28)/LOOKUP(RIGHT($D$2,3),定数!$A$6:$A$13,定数!$B$6:$B$13))</f>
        <v>9.0006850804166678</v>
      </c>
      <c r="N28" s="39"/>
      <c r="O28" s="8">
        <v>43775</v>
      </c>
      <c r="P28" s="50">
        <v>122.16</v>
      </c>
      <c r="Q28" s="50"/>
      <c r="R28" s="53">
        <f>IF(P28="","",T28*M28*LOOKUP(RIGHT($D$2,3),定数!$A$6:$A$13,定数!$B$6:$B$13))</f>
        <v>31502.397781457825</v>
      </c>
      <c r="S28" s="53"/>
      <c r="T28" s="54">
        <f t="shared" si="4"/>
        <v>34.999999999999432</v>
      </c>
      <c r="U28" s="54"/>
      <c r="V28" t="str">
        <f t="shared" si="7"/>
        <v/>
      </c>
      <c r="W28">
        <f t="shared" si="2"/>
        <v>0</v>
      </c>
      <c r="X28" s="40">
        <f t="shared" si="5"/>
        <v>600045.67202777788</v>
      </c>
      <c r="Y28" s="41">
        <f t="shared" si="6"/>
        <v>0</v>
      </c>
    </row>
    <row r="29" spans="2:25" x14ac:dyDescent="0.2">
      <c r="B29" s="39">
        <v>21</v>
      </c>
      <c r="C29" s="49">
        <f t="shared" si="0"/>
        <v>631548.06980923575</v>
      </c>
      <c r="D29" s="49"/>
      <c r="E29" s="39"/>
      <c r="F29" s="8">
        <v>43822</v>
      </c>
      <c r="G29" s="43" t="s">
        <v>3</v>
      </c>
      <c r="H29" s="50">
        <v>120.85</v>
      </c>
      <c r="I29" s="50"/>
      <c r="J29" s="39">
        <v>18</v>
      </c>
      <c r="K29" s="51">
        <f t="shared" si="3"/>
        <v>18946.44209427707</v>
      </c>
      <c r="L29" s="52"/>
      <c r="M29" s="6">
        <f>IF(J29="","",(K29/J29)/LOOKUP(RIGHT($D$2,3),定数!$A$6:$A$13,定数!$B$6:$B$13))</f>
        <v>10.525801163487261</v>
      </c>
      <c r="N29" s="39"/>
      <c r="O29" s="8">
        <v>43823</v>
      </c>
      <c r="P29" s="50">
        <v>120.62</v>
      </c>
      <c r="Q29" s="50"/>
      <c r="R29" s="53">
        <f>IF(P29="","",T29*M29*LOOKUP(RIGHT($D$2,3),定数!$A$6:$A$13,定数!$B$6:$B$13))</f>
        <v>24209.342676019623</v>
      </c>
      <c r="S29" s="53"/>
      <c r="T29" s="54">
        <f t="shared" si="4"/>
        <v>22.999999999998977</v>
      </c>
      <c r="U29" s="54"/>
      <c r="V29" t="str">
        <f t="shared" si="7"/>
        <v/>
      </c>
      <c r="W29">
        <f t="shared" si="2"/>
        <v>0</v>
      </c>
      <c r="X29" s="40">
        <f t="shared" si="5"/>
        <v>631548.06980923575</v>
      </c>
      <c r="Y29" s="41">
        <f t="shared" si="6"/>
        <v>0</v>
      </c>
    </row>
    <row r="30" spans="2:25" x14ac:dyDescent="0.2">
      <c r="B30" s="39">
        <v>22</v>
      </c>
      <c r="C30" s="49">
        <f t="shared" si="0"/>
        <v>655757.41248525539</v>
      </c>
      <c r="D30" s="49"/>
      <c r="E30" s="39">
        <v>2016</v>
      </c>
      <c r="F30" s="8">
        <v>43469</v>
      </c>
      <c r="G30" s="43" t="s">
        <v>3</v>
      </c>
      <c r="H30" s="50">
        <v>120</v>
      </c>
      <c r="I30" s="50"/>
      <c r="J30" s="39">
        <v>47</v>
      </c>
      <c r="K30" s="51">
        <f t="shared" si="3"/>
        <v>19672.722374557659</v>
      </c>
      <c r="L30" s="52"/>
      <c r="M30" s="6">
        <f>IF(J30="","",(K30/J30)/LOOKUP(RIGHT($D$2,3),定数!$A$6:$A$13,定数!$B$6:$B$13))</f>
        <v>4.1856856116080126</v>
      </c>
      <c r="N30" s="39">
        <v>2016</v>
      </c>
      <c r="O30" s="8">
        <v>43469</v>
      </c>
      <c r="P30" s="50">
        <v>119.37</v>
      </c>
      <c r="Q30" s="50"/>
      <c r="R30" s="53">
        <f>IF(P30="","",T30*M30*LOOKUP(RIGHT($D$2,3),定数!$A$6:$A$13,定数!$B$6:$B$13))</f>
        <v>26369.81935313029</v>
      </c>
      <c r="S30" s="53"/>
      <c r="T30" s="54">
        <f t="shared" si="4"/>
        <v>62.999999999999545</v>
      </c>
      <c r="U30" s="54"/>
      <c r="V30" t="str">
        <f t="shared" si="7"/>
        <v/>
      </c>
      <c r="W30">
        <f t="shared" si="2"/>
        <v>0</v>
      </c>
      <c r="X30" s="40">
        <f t="shared" si="5"/>
        <v>655757.41248525539</v>
      </c>
      <c r="Y30" s="41">
        <f t="shared" si="6"/>
        <v>0</v>
      </c>
    </row>
    <row r="31" spans="2:25" x14ac:dyDescent="0.2">
      <c r="B31" s="39">
        <v>23</v>
      </c>
      <c r="C31" s="49">
        <f t="shared" si="0"/>
        <v>682127.23183838569</v>
      </c>
      <c r="D31" s="49"/>
      <c r="E31" s="39"/>
      <c r="F31" s="8">
        <v>43472</v>
      </c>
      <c r="G31" s="43" t="s">
        <v>3</v>
      </c>
      <c r="H31" s="50">
        <v>117.76</v>
      </c>
      <c r="I31" s="50"/>
      <c r="J31" s="39">
        <v>53</v>
      </c>
      <c r="K31" s="51">
        <f t="shared" si="3"/>
        <v>20463.816955151571</v>
      </c>
      <c r="L31" s="52"/>
      <c r="M31" s="6">
        <f>IF(J31="","",(K31/J31)/LOOKUP(RIGHT($D$2,3),定数!$A$6:$A$13,定数!$B$6:$B$13))</f>
        <v>3.8610975387078437</v>
      </c>
      <c r="N31" s="39"/>
      <c r="O31" s="8">
        <v>43473</v>
      </c>
      <c r="P31" s="50">
        <v>118.29</v>
      </c>
      <c r="Q31" s="50"/>
      <c r="R31" s="53">
        <f>IF(P31="","",T31*M31*LOOKUP(RIGHT($D$2,3),定数!$A$6:$A$13,定数!$B$6:$B$13))</f>
        <v>-20463.816955151615</v>
      </c>
      <c r="S31" s="53"/>
      <c r="T31" s="54">
        <f t="shared" si="4"/>
        <v>-53.000000000000114</v>
      </c>
      <c r="U31" s="54"/>
      <c r="V31" t="str">
        <f t="shared" si="7"/>
        <v/>
      </c>
      <c r="W31">
        <f t="shared" si="2"/>
        <v>1</v>
      </c>
      <c r="X31" s="40">
        <f t="shared" si="5"/>
        <v>682127.23183838569</v>
      </c>
      <c r="Y31" s="41">
        <f t="shared" si="6"/>
        <v>0</v>
      </c>
    </row>
    <row r="32" spans="2:25" x14ac:dyDescent="0.2">
      <c r="B32" s="39">
        <v>24</v>
      </c>
      <c r="C32" s="49">
        <f t="shared" si="0"/>
        <v>661663.41488323407</v>
      </c>
      <c r="D32" s="49"/>
      <c r="E32" s="39"/>
      <c r="F32" s="8">
        <v>43494</v>
      </c>
      <c r="G32" s="45" t="s">
        <v>4</v>
      </c>
      <c r="H32" s="50">
        <v>118.86</v>
      </c>
      <c r="I32" s="50"/>
      <c r="J32" s="39">
        <v>27</v>
      </c>
      <c r="K32" s="51">
        <f t="shared" si="3"/>
        <v>19849.902446497021</v>
      </c>
      <c r="L32" s="52"/>
      <c r="M32" s="6">
        <f>IF(J32="","",(K32/J32)/LOOKUP(RIGHT($D$2,3),定数!$A$6:$A$13,定数!$B$6:$B$13))</f>
        <v>7.3518157209248223</v>
      </c>
      <c r="N32" s="39"/>
      <c r="O32" s="8">
        <v>43494</v>
      </c>
      <c r="P32" s="50">
        <v>118.59</v>
      </c>
      <c r="Q32" s="50"/>
      <c r="R32" s="53">
        <f>IF(P32="","",T32*M32*LOOKUP(RIGHT($D$2,3),定数!$A$6:$A$13,定数!$B$6:$B$13))</f>
        <v>-19849.902446496726</v>
      </c>
      <c r="S32" s="53"/>
      <c r="T32" s="54">
        <f t="shared" si="4"/>
        <v>-26.999999999999602</v>
      </c>
      <c r="U32" s="54"/>
      <c r="V32" t="str">
        <f t="shared" si="7"/>
        <v/>
      </c>
      <c r="W32">
        <f t="shared" si="2"/>
        <v>2</v>
      </c>
      <c r="X32" s="40">
        <f t="shared" si="5"/>
        <v>682127.23183838569</v>
      </c>
      <c r="Y32" s="41">
        <f t="shared" si="6"/>
        <v>3.0000000000000027E-2</v>
      </c>
    </row>
    <row r="33" spans="2:25" x14ac:dyDescent="0.2">
      <c r="B33" s="39">
        <v>25</v>
      </c>
      <c r="C33" s="49">
        <f t="shared" si="0"/>
        <v>641813.51243673731</v>
      </c>
      <c r="D33" s="49"/>
      <c r="E33" s="39"/>
      <c r="F33" s="8">
        <v>43501</v>
      </c>
      <c r="G33" s="45" t="s">
        <v>3</v>
      </c>
      <c r="H33" s="50">
        <v>116.83</v>
      </c>
      <c r="I33" s="50"/>
      <c r="J33" s="39">
        <v>61</v>
      </c>
      <c r="K33" s="51">
        <f t="shared" si="3"/>
        <v>19254.405373102119</v>
      </c>
      <c r="L33" s="52"/>
      <c r="M33" s="6">
        <f>IF(J33="","",(K33/J33)/LOOKUP(RIGHT($D$2,3),定数!$A$6:$A$13,定数!$B$6:$B$13))</f>
        <v>3.1564598972298556</v>
      </c>
      <c r="N33" s="39"/>
      <c r="O33" s="8">
        <v>43504</v>
      </c>
      <c r="P33" s="50">
        <v>117.44</v>
      </c>
      <c r="Q33" s="50"/>
      <c r="R33" s="53">
        <f>IF(P33="","",T33*M33*LOOKUP(RIGHT($D$2,3),定数!$A$6:$A$13,定数!$B$6:$B$13))</f>
        <v>-19254.405373102101</v>
      </c>
      <c r="S33" s="53"/>
      <c r="T33" s="54">
        <f t="shared" si="4"/>
        <v>-60.999999999999943</v>
      </c>
      <c r="U33" s="54"/>
      <c r="V33" t="str">
        <f t="shared" si="7"/>
        <v/>
      </c>
      <c r="W33">
        <f t="shared" si="2"/>
        <v>3</v>
      </c>
      <c r="X33" s="40">
        <f t="shared" si="5"/>
        <v>682127.23183838569</v>
      </c>
      <c r="Y33" s="41">
        <f t="shared" si="6"/>
        <v>5.9099999999999708E-2</v>
      </c>
    </row>
    <row r="34" spans="2:25" x14ac:dyDescent="0.2">
      <c r="B34" s="39">
        <v>26</v>
      </c>
      <c r="C34" s="49">
        <f t="shared" si="0"/>
        <v>622559.10706363525</v>
      </c>
      <c r="D34" s="49"/>
      <c r="E34" s="39"/>
      <c r="F34" s="8">
        <v>43508</v>
      </c>
      <c r="G34" s="45" t="s">
        <v>3</v>
      </c>
      <c r="H34" s="50">
        <v>112.07</v>
      </c>
      <c r="I34" s="50"/>
      <c r="J34" s="39">
        <v>95</v>
      </c>
      <c r="K34" s="51">
        <f t="shared" si="3"/>
        <v>18676.773211909058</v>
      </c>
      <c r="L34" s="52"/>
      <c r="M34" s="6">
        <f>IF(J34="","",(K34/J34)/LOOKUP(RIGHT($D$2,3),定数!$A$6:$A$13,定数!$B$6:$B$13))</f>
        <v>1.9659761275693746</v>
      </c>
      <c r="N34" s="39"/>
      <c r="O34" s="8">
        <v>43508</v>
      </c>
      <c r="P34" s="50">
        <v>113.02</v>
      </c>
      <c r="Q34" s="50"/>
      <c r="R34" s="53">
        <f>IF(P34="","",T34*M34*LOOKUP(RIGHT($D$2,3),定数!$A$6:$A$13,定数!$B$6:$B$13))</f>
        <v>-18676.773211909112</v>
      </c>
      <c r="S34" s="53"/>
      <c r="T34" s="54">
        <f t="shared" si="4"/>
        <v>-95.000000000000284</v>
      </c>
      <c r="U34" s="54"/>
      <c r="V34" t="str">
        <f t="shared" si="7"/>
        <v/>
      </c>
      <c r="W34">
        <f t="shared" si="2"/>
        <v>4</v>
      </c>
      <c r="X34" s="40">
        <f t="shared" si="5"/>
        <v>682127.23183838569</v>
      </c>
      <c r="Y34" s="41">
        <f t="shared" si="6"/>
        <v>8.7326999999999599E-2</v>
      </c>
    </row>
    <row r="35" spans="2:25" x14ac:dyDescent="0.2">
      <c r="B35" s="39">
        <v>27</v>
      </c>
      <c r="C35" s="49">
        <f t="shared" si="0"/>
        <v>603882.33385172614</v>
      </c>
      <c r="D35" s="49"/>
      <c r="E35" s="39"/>
      <c r="F35" s="8">
        <v>43514</v>
      </c>
      <c r="G35" s="45" t="s">
        <v>3</v>
      </c>
      <c r="H35" s="50">
        <v>113.79</v>
      </c>
      <c r="I35" s="50"/>
      <c r="J35" s="39">
        <v>33</v>
      </c>
      <c r="K35" s="51">
        <f t="shared" si="3"/>
        <v>18116.470015551782</v>
      </c>
      <c r="L35" s="52"/>
      <c r="M35" s="6">
        <f>IF(J35="","",(K35/J35)/LOOKUP(RIGHT($D$2,3),定数!$A$6:$A$13,定数!$B$6:$B$13))</f>
        <v>5.4898393986520553</v>
      </c>
      <c r="N35" s="39"/>
      <c r="O35" s="8">
        <v>43514</v>
      </c>
      <c r="P35" s="50">
        <v>113.38</v>
      </c>
      <c r="Q35" s="50"/>
      <c r="R35" s="53">
        <f>IF(P35="","",T35*M35*LOOKUP(RIGHT($D$2,3),定数!$A$6:$A$13,定数!$B$6:$B$13))</f>
        <v>22508.341534474021</v>
      </c>
      <c r="S35" s="53"/>
      <c r="T35" s="54">
        <f t="shared" si="4"/>
        <v>41.00000000000108</v>
      </c>
      <c r="U35" s="54"/>
      <c r="V35" t="str">
        <f t="shared" si="7"/>
        <v/>
      </c>
      <c r="W35">
        <f t="shared" si="2"/>
        <v>0</v>
      </c>
      <c r="X35" s="40">
        <f t="shared" si="5"/>
        <v>682127.23183838569</v>
      </c>
      <c r="Y35" s="41">
        <f t="shared" si="6"/>
        <v>0.11470718999999974</v>
      </c>
    </row>
    <row r="36" spans="2:25" x14ac:dyDescent="0.2">
      <c r="B36" s="39">
        <v>28</v>
      </c>
      <c r="C36" s="49">
        <f t="shared" si="0"/>
        <v>626390.67538620019</v>
      </c>
      <c r="D36" s="49"/>
      <c r="E36" s="39"/>
      <c r="F36" s="8">
        <v>43520</v>
      </c>
      <c r="G36" s="45" t="s">
        <v>3</v>
      </c>
      <c r="H36" s="50">
        <v>111.71</v>
      </c>
      <c r="I36" s="50"/>
      <c r="J36" s="39">
        <v>57</v>
      </c>
      <c r="K36" s="51">
        <f t="shared" si="3"/>
        <v>18791.720261586004</v>
      </c>
      <c r="L36" s="52"/>
      <c r="M36" s="6">
        <f>IF(J36="","",(K36/J36)/LOOKUP(RIGHT($D$2,3),定数!$A$6:$A$13,定数!$B$6:$B$13))</f>
        <v>3.2967930283484219</v>
      </c>
      <c r="N36" s="39"/>
      <c r="O36" s="8">
        <v>43521</v>
      </c>
      <c r="P36" s="50">
        <v>112.28</v>
      </c>
      <c r="Q36" s="50"/>
      <c r="R36" s="53">
        <f>IF(P36="","",T36*M36*LOOKUP(RIGHT($D$2,3),定数!$A$6:$A$13,定数!$B$6:$B$13))</f>
        <v>-18791.720261586248</v>
      </c>
      <c r="S36" s="53"/>
      <c r="T36" s="54">
        <f t="shared" si="4"/>
        <v>-57.000000000000739</v>
      </c>
      <c r="U36" s="54"/>
      <c r="V36" t="str">
        <f t="shared" si="7"/>
        <v/>
      </c>
      <c r="W36">
        <f t="shared" si="2"/>
        <v>1</v>
      </c>
      <c r="X36" s="40">
        <f t="shared" si="5"/>
        <v>682127.23183838569</v>
      </c>
      <c r="Y36" s="41">
        <f t="shared" si="6"/>
        <v>8.1709912536362395E-2</v>
      </c>
    </row>
    <row r="37" spans="2:25" x14ac:dyDescent="0.2">
      <c r="B37" s="39">
        <v>29</v>
      </c>
      <c r="C37" s="49">
        <f t="shared" si="0"/>
        <v>607598.95512461395</v>
      </c>
      <c r="D37" s="49"/>
      <c r="E37" s="39"/>
      <c r="F37" s="8">
        <v>43528</v>
      </c>
      <c r="G37" s="39" t="s">
        <v>3</v>
      </c>
      <c r="H37" s="50">
        <v>113.54</v>
      </c>
      <c r="I37" s="50"/>
      <c r="J37" s="39">
        <v>68</v>
      </c>
      <c r="K37" s="51">
        <f t="shared" si="3"/>
        <v>18227.968653738419</v>
      </c>
      <c r="L37" s="52"/>
      <c r="M37" s="6">
        <f>IF(J37="","",(K37/J37)/LOOKUP(RIGHT($D$2,3),定数!$A$6:$A$13,定数!$B$6:$B$13))</f>
        <v>2.680583625549767</v>
      </c>
      <c r="N37" s="39"/>
      <c r="O37" s="8">
        <v>43528</v>
      </c>
      <c r="P37" s="89">
        <v>114.22</v>
      </c>
      <c r="Q37" s="90"/>
      <c r="R37" s="53">
        <f>IF(P37="","",T37*M37*LOOKUP(RIGHT($D$2,3),定数!$A$6:$A$13,定数!$B$6:$B$13))</f>
        <v>-18227.968653738219</v>
      </c>
      <c r="S37" s="53"/>
      <c r="T37" s="54">
        <f t="shared" si="4"/>
        <v>-67.999999999999261</v>
      </c>
      <c r="U37" s="54"/>
      <c r="V37" t="str">
        <f t="shared" si="7"/>
        <v/>
      </c>
      <c r="W37">
        <f t="shared" si="2"/>
        <v>2</v>
      </c>
      <c r="X37" s="40">
        <f t="shared" si="5"/>
        <v>682127.23183838569</v>
      </c>
      <c r="Y37" s="41">
        <f t="shared" si="6"/>
        <v>0.10925861516027191</v>
      </c>
    </row>
    <row r="38" spans="2:25" x14ac:dyDescent="0.2">
      <c r="B38" s="39">
        <v>30</v>
      </c>
      <c r="C38" s="49">
        <f t="shared" si="0"/>
        <v>589370.98647087568</v>
      </c>
      <c r="D38" s="49"/>
      <c r="E38" s="39"/>
      <c r="F38" s="8">
        <v>43552</v>
      </c>
      <c r="G38" s="39" t="s">
        <v>4</v>
      </c>
      <c r="H38" s="50">
        <v>113.42</v>
      </c>
      <c r="I38" s="50"/>
      <c r="J38" s="39">
        <v>28</v>
      </c>
      <c r="K38" s="51">
        <f t="shared" si="3"/>
        <v>17681.129594126269</v>
      </c>
      <c r="L38" s="52"/>
      <c r="M38" s="6">
        <f>IF(J38="","",(K38/J38)/LOOKUP(RIGHT($D$2,3),定数!$A$6:$A$13,定数!$B$6:$B$13))</f>
        <v>6.3146891407593815</v>
      </c>
      <c r="N38" s="39"/>
      <c r="O38" s="8">
        <v>43553</v>
      </c>
      <c r="P38" s="89">
        <v>113.14</v>
      </c>
      <c r="Q38" s="90"/>
      <c r="R38" s="53">
        <f>IF(P38="","",T38*M38*LOOKUP(RIGHT($D$2,3),定数!$A$6:$A$13,定数!$B$6:$B$13))</f>
        <v>-17681.129594126342</v>
      </c>
      <c r="S38" s="53"/>
      <c r="T38" s="54">
        <f t="shared" si="4"/>
        <v>-28.000000000000114</v>
      </c>
      <c r="U38" s="54"/>
      <c r="V38" t="str">
        <f t="shared" si="7"/>
        <v/>
      </c>
      <c r="W38">
        <f t="shared" si="2"/>
        <v>3</v>
      </c>
      <c r="X38" s="40">
        <f t="shared" si="5"/>
        <v>682127.23183838569</v>
      </c>
      <c r="Y38" s="41">
        <f t="shared" si="6"/>
        <v>0.13598085670546356</v>
      </c>
    </row>
    <row r="39" spans="2:25" x14ac:dyDescent="0.2">
      <c r="B39" s="39">
        <v>31</v>
      </c>
      <c r="C39" s="49">
        <f t="shared" si="0"/>
        <v>571689.85687674931</v>
      </c>
      <c r="D39" s="49"/>
      <c r="E39" s="39"/>
      <c r="F39" s="8">
        <v>43561</v>
      </c>
      <c r="G39" s="39" t="s">
        <v>3</v>
      </c>
      <c r="H39" s="50">
        <v>110.25</v>
      </c>
      <c r="I39" s="50"/>
      <c r="J39" s="39">
        <v>40</v>
      </c>
      <c r="K39" s="51">
        <f t="shared" si="3"/>
        <v>17150.695706302478</v>
      </c>
      <c r="L39" s="52"/>
      <c r="M39" s="6">
        <f>IF(J39="","",(K39/J39)/LOOKUP(RIGHT($D$2,3),定数!$A$6:$A$13,定数!$B$6:$B$13))</f>
        <v>4.2876739265756196</v>
      </c>
      <c r="N39" s="39"/>
      <c r="O39" s="8">
        <v>43561</v>
      </c>
      <c r="P39" s="89">
        <v>109.62</v>
      </c>
      <c r="Q39" s="90"/>
      <c r="R39" s="53">
        <f>IF(P39="","",T39*M39*LOOKUP(RIGHT($D$2,3),定数!$A$6:$A$13,定数!$B$6:$B$13))</f>
        <v>27012.345737426211</v>
      </c>
      <c r="S39" s="53"/>
      <c r="T39" s="54">
        <f t="shared" si="4"/>
        <v>62.999999999999545</v>
      </c>
      <c r="U39" s="54"/>
      <c r="V39" t="str">
        <f t="shared" si="7"/>
        <v/>
      </c>
      <c r="W39">
        <f t="shared" si="2"/>
        <v>0</v>
      </c>
      <c r="X39" s="40">
        <f t="shared" si="5"/>
        <v>682127.23183838569</v>
      </c>
      <c r="Y39" s="41">
        <f t="shared" si="6"/>
        <v>0.16190143100429977</v>
      </c>
    </row>
    <row r="40" spans="2:25" x14ac:dyDescent="0.2">
      <c r="B40" s="39">
        <v>32</v>
      </c>
      <c r="C40" s="49">
        <f t="shared" si="0"/>
        <v>598702.20261417551</v>
      </c>
      <c r="D40" s="49"/>
      <c r="E40" s="39"/>
      <c r="F40" s="8">
        <v>43630</v>
      </c>
      <c r="G40" s="39" t="s">
        <v>3</v>
      </c>
      <c r="H40" s="50">
        <v>105.95</v>
      </c>
      <c r="I40" s="50"/>
      <c r="J40" s="39">
        <v>64</v>
      </c>
      <c r="K40" s="51">
        <f t="shared" si="3"/>
        <v>17961.066078425265</v>
      </c>
      <c r="L40" s="52"/>
      <c r="M40" s="6">
        <f>IF(J40="","",(K40/J40)/LOOKUP(RIGHT($D$2,3),定数!$A$6:$A$13,定数!$B$6:$B$13))</f>
        <v>2.8064165747539476</v>
      </c>
      <c r="N40" s="39"/>
      <c r="O40" s="8">
        <v>43632</v>
      </c>
      <c r="P40" s="89">
        <v>104.99</v>
      </c>
      <c r="Q40" s="90"/>
      <c r="R40" s="53">
        <f>IF(P40="","",T40*M40*LOOKUP(RIGHT($D$2,3),定数!$A$6:$A$13,定数!$B$6:$B$13))</f>
        <v>26941.599117638121</v>
      </c>
      <c r="S40" s="53"/>
      <c r="T40" s="54">
        <f t="shared" si="4"/>
        <v>96.000000000000796</v>
      </c>
      <c r="U40" s="54"/>
      <c r="V40" t="str">
        <f t="shared" si="7"/>
        <v/>
      </c>
      <c r="W40">
        <f t="shared" si="2"/>
        <v>0</v>
      </c>
      <c r="X40" s="40">
        <f t="shared" si="5"/>
        <v>682127.23183838569</v>
      </c>
      <c r="Y40" s="41">
        <f t="shared" si="6"/>
        <v>0.12230127361925325</v>
      </c>
    </row>
    <row r="41" spans="2:25" x14ac:dyDescent="0.2">
      <c r="B41" s="39">
        <v>33</v>
      </c>
      <c r="C41" s="49">
        <f t="shared" si="0"/>
        <v>625643.80173181358</v>
      </c>
      <c r="D41" s="49"/>
      <c r="E41" s="39"/>
      <c r="F41" s="8">
        <v>43672</v>
      </c>
      <c r="G41" s="39" t="s">
        <v>3</v>
      </c>
      <c r="H41" s="50">
        <v>105.73</v>
      </c>
      <c r="I41" s="50"/>
      <c r="J41" s="39">
        <v>42</v>
      </c>
      <c r="K41" s="51">
        <f t="shared" si="3"/>
        <v>18769.314051954407</v>
      </c>
      <c r="L41" s="52"/>
      <c r="M41" s="6">
        <f>IF(J41="","",(K41/J41)/LOOKUP(RIGHT($D$2,3),定数!$A$6:$A$13,定数!$B$6:$B$13))</f>
        <v>4.468884298084383</v>
      </c>
      <c r="N41" s="39"/>
      <c r="O41" s="8">
        <v>43672</v>
      </c>
      <c r="P41" s="89">
        <v>105.1</v>
      </c>
      <c r="Q41" s="90"/>
      <c r="R41" s="53">
        <f>IF(P41="","",T41*M41*LOOKUP(RIGHT($D$2,3),定数!$A$6:$A$13,定数!$B$6:$B$13))</f>
        <v>28153.971077932045</v>
      </c>
      <c r="S41" s="53"/>
      <c r="T41" s="54">
        <f t="shared" si="4"/>
        <v>63.000000000000966</v>
      </c>
      <c r="U41" s="54"/>
      <c r="V41" t="str">
        <f t="shared" si="7"/>
        <v/>
      </c>
      <c r="W41">
        <f t="shared" si="2"/>
        <v>0</v>
      </c>
      <c r="X41" s="40">
        <f t="shared" si="5"/>
        <v>682127.23183838569</v>
      </c>
      <c r="Y41" s="41">
        <f t="shared" si="6"/>
        <v>8.2804830932119322E-2</v>
      </c>
    </row>
    <row r="42" spans="2:25" x14ac:dyDescent="0.2">
      <c r="B42" s="39">
        <v>34</v>
      </c>
      <c r="C42" s="49">
        <f t="shared" si="0"/>
        <v>653797.77280974563</v>
      </c>
      <c r="D42" s="49"/>
      <c r="E42" s="39"/>
      <c r="F42" s="8">
        <v>43695</v>
      </c>
      <c r="G42" s="39" t="s">
        <v>3</v>
      </c>
      <c r="H42" s="50">
        <v>100.03</v>
      </c>
      <c r="I42" s="50"/>
      <c r="J42" s="39">
        <v>64</v>
      </c>
      <c r="K42" s="51">
        <f t="shared" si="3"/>
        <v>19613.933184292368</v>
      </c>
      <c r="L42" s="52"/>
      <c r="M42" s="6">
        <f>IF(J42="","",(K42/J42)/LOOKUP(RIGHT($D$2,3),定数!$A$6:$A$13,定数!$B$6:$B$13))</f>
        <v>3.0646770600456823</v>
      </c>
      <c r="N42" s="39"/>
      <c r="O42" s="8">
        <v>43699</v>
      </c>
      <c r="P42" s="89">
        <v>100.67</v>
      </c>
      <c r="Q42" s="90"/>
      <c r="R42" s="53">
        <f>IF(P42="","",T42*M42*LOOKUP(RIGHT($D$2,3),定数!$A$6:$A$13,定数!$B$6:$B$13))</f>
        <v>-19613.933184292382</v>
      </c>
      <c r="S42" s="53"/>
      <c r="T42" s="54">
        <f t="shared" si="4"/>
        <v>-64.000000000000057</v>
      </c>
      <c r="U42" s="54"/>
      <c r="V42" t="str">
        <f t="shared" si="7"/>
        <v/>
      </c>
      <c r="W42">
        <f t="shared" si="2"/>
        <v>1</v>
      </c>
      <c r="X42" s="40">
        <f t="shared" si="5"/>
        <v>682127.23183838569</v>
      </c>
      <c r="Y42" s="41">
        <f t="shared" si="6"/>
        <v>4.1531048324064068E-2</v>
      </c>
    </row>
    <row r="43" spans="2:25" x14ac:dyDescent="0.2">
      <c r="B43" s="39">
        <v>35</v>
      </c>
      <c r="C43" s="49">
        <f t="shared" si="0"/>
        <v>634183.83962545323</v>
      </c>
      <c r="D43" s="49"/>
      <c r="E43" s="39"/>
      <c r="F43" s="8">
        <v>43707</v>
      </c>
      <c r="G43" s="39" t="s">
        <v>4</v>
      </c>
      <c r="H43" s="50">
        <v>102.03</v>
      </c>
      <c r="I43" s="50"/>
      <c r="J43" s="39">
        <v>28</v>
      </c>
      <c r="K43" s="51">
        <f t="shared" si="3"/>
        <v>19025.515188763595</v>
      </c>
      <c r="L43" s="52"/>
      <c r="M43" s="6">
        <f>IF(J43="","",(K43/J43)/LOOKUP(RIGHT($D$2,3),定数!$A$6:$A$13,定数!$B$6:$B$13))</f>
        <v>6.7948268531298552</v>
      </c>
      <c r="N43" s="39"/>
      <c r="O43" s="8">
        <v>43707</v>
      </c>
      <c r="P43" s="89">
        <v>102.53</v>
      </c>
      <c r="Q43" s="90"/>
      <c r="R43" s="53">
        <f>IF(P43="","",T43*M43*LOOKUP(RIGHT($D$2,3),定数!$A$6:$A$13,定数!$B$6:$B$13))</f>
        <v>33974.134265649278</v>
      </c>
      <c r="S43" s="53"/>
      <c r="T43" s="54">
        <f t="shared" si="4"/>
        <v>50</v>
      </c>
      <c r="U43" s="54"/>
      <c r="V43" t="str">
        <f t="shared" si="7"/>
        <v/>
      </c>
      <c r="W43">
        <f t="shared" si="2"/>
        <v>0</v>
      </c>
      <c r="X43" s="40">
        <f t="shared" si="5"/>
        <v>682127.23183838569</v>
      </c>
      <c r="Y43" s="41">
        <f t="shared" si="6"/>
        <v>7.0285116874342246E-2</v>
      </c>
    </row>
    <row r="44" spans="2:25" x14ac:dyDescent="0.2">
      <c r="B44" s="39">
        <v>36</v>
      </c>
      <c r="C44" s="49">
        <f t="shared" si="0"/>
        <v>668157.97389110248</v>
      </c>
      <c r="D44" s="49"/>
      <c r="E44" s="39"/>
      <c r="F44" s="8">
        <v>43710</v>
      </c>
      <c r="G44" s="39" t="s">
        <v>4</v>
      </c>
      <c r="H44" s="50">
        <v>103.64</v>
      </c>
      <c r="I44" s="50"/>
      <c r="J44" s="39">
        <v>85</v>
      </c>
      <c r="K44" s="51">
        <f t="shared" si="3"/>
        <v>20044.739216733073</v>
      </c>
      <c r="L44" s="52"/>
      <c r="M44" s="6">
        <f>IF(J44="","",(K44/J44)/LOOKUP(RIGHT($D$2,3),定数!$A$6:$A$13,定数!$B$6:$B$13))</f>
        <v>2.3582046137333026</v>
      </c>
      <c r="N44" s="39"/>
      <c r="O44" s="8">
        <v>43714</v>
      </c>
      <c r="P44" s="89">
        <v>102.79</v>
      </c>
      <c r="Q44" s="90"/>
      <c r="R44" s="53">
        <f>IF(P44="","",T44*M44*LOOKUP(RIGHT($D$2,3),定数!$A$6:$A$13,定数!$B$6:$B$13))</f>
        <v>-20044.739216732938</v>
      </c>
      <c r="S44" s="53"/>
      <c r="T44" s="54">
        <f t="shared" si="4"/>
        <v>-84.999999999999432</v>
      </c>
      <c r="U44" s="54"/>
      <c r="V44" t="str">
        <f t="shared" si="7"/>
        <v/>
      </c>
      <c r="W44">
        <f t="shared" si="2"/>
        <v>1</v>
      </c>
      <c r="X44" s="40">
        <f t="shared" si="5"/>
        <v>682127.23183838569</v>
      </c>
      <c r="Y44" s="41">
        <f t="shared" si="6"/>
        <v>2.0478962421181968E-2</v>
      </c>
    </row>
    <row r="45" spans="2:25" x14ac:dyDescent="0.2">
      <c r="B45" s="39">
        <v>37</v>
      </c>
      <c r="C45" s="49">
        <f t="shared" si="0"/>
        <v>648113.23467436957</v>
      </c>
      <c r="D45" s="49"/>
      <c r="E45" s="39"/>
      <c r="F45" s="8">
        <v>43765</v>
      </c>
      <c r="G45" s="39" t="s">
        <v>4</v>
      </c>
      <c r="H45" s="50">
        <v>104.65</v>
      </c>
      <c r="I45" s="50"/>
      <c r="J45" s="39">
        <v>36</v>
      </c>
      <c r="K45" s="51">
        <f t="shared" si="3"/>
        <v>19443.397040231088</v>
      </c>
      <c r="L45" s="52"/>
      <c r="M45" s="6">
        <f>IF(J45="","",(K45/J45)/LOOKUP(RIGHT($D$2,3),定数!$A$6:$A$13,定数!$B$6:$B$13))</f>
        <v>5.4009436222864133</v>
      </c>
      <c r="N45" s="39"/>
      <c r="O45" s="8">
        <v>43765</v>
      </c>
      <c r="P45" s="89">
        <v>105.14</v>
      </c>
      <c r="Q45" s="90"/>
      <c r="R45" s="53">
        <f>IF(P45="","",T45*M45*LOOKUP(RIGHT($D$2,3),定数!$A$6:$A$13,定数!$B$6:$B$13))</f>
        <v>26464.623749203151</v>
      </c>
      <c r="S45" s="53"/>
      <c r="T45" s="54">
        <f t="shared" si="4"/>
        <v>48.999999999999488</v>
      </c>
      <c r="U45" s="54"/>
      <c r="V45" t="str">
        <f t="shared" si="7"/>
        <v/>
      </c>
      <c r="W45">
        <f t="shared" si="2"/>
        <v>0</v>
      </c>
      <c r="X45" s="40">
        <f t="shared" si="5"/>
        <v>682127.23183838569</v>
      </c>
      <c r="Y45" s="41">
        <f t="shared" si="6"/>
        <v>4.9864593548546332E-2</v>
      </c>
    </row>
    <row r="46" spans="2:25" x14ac:dyDescent="0.2">
      <c r="B46" s="39">
        <v>38</v>
      </c>
      <c r="C46" s="49">
        <f t="shared" si="0"/>
        <v>674577.85842357273</v>
      </c>
      <c r="D46" s="49"/>
      <c r="E46" s="39"/>
      <c r="F46" s="8">
        <v>43780</v>
      </c>
      <c r="G46" s="39" t="s">
        <v>4</v>
      </c>
      <c r="H46" s="50">
        <v>106.6</v>
      </c>
      <c r="I46" s="50"/>
      <c r="J46" s="39">
        <v>58</v>
      </c>
      <c r="K46" s="51">
        <f t="shared" si="3"/>
        <v>20237.335752707182</v>
      </c>
      <c r="L46" s="52"/>
      <c r="M46" s="6">
        <f>IF(J46="","",(K46/J46)/LOOKUP(RIGHT($D$2,3),定数!$A$6:$A$13,定数!$B$6:$B$13))</f>
        <v>3.4891958194322727</v>
      </c>
      <c r="N46" s="39"/>
      <c r="O46" s="8">
        <v>43783</v>
      </c>
      <c r="P46" s="89">
        <v>107.29</v>
      </c>
      <c r="Q46" s="90"/>
      <c r="R46" s="53">
        <f>IF(P46="","",T46*M46*LOOKUP(RIGHT($D$2,3),定数!$A$6:$A$13,定数!$B$6:$B$13))</f>
        <v>24075.451154083097</v>
      </c>
      <c r="S46" s="53"/>
      <c r="T46" s="54">
        <f t="shared" si="4"/>
        <v>69.000000000001194</v>
      </c>
      <c r="U46" s="54"/>
      <c r="V46" t="str">
        <f t="shared" si="7"/>
        <v/>
      </c>
      <c r="W46">
        <f t="shared" si="2"/>
        <v>0</v>
      </c>
      <c r="X46" s="40">
        <f t="shared" si="5"/>
        <v>682127.23183838569</v>
      </c>
      <c r="Y46" s="41">
        <f t="shared" si="6"/>
        <v>1.1067397785112343E-2</v>
      </c>
    </row>
    <row r="47" spans="2:25" x14ac:dyDescent="0.2">
      <c r="B47" s="39">
        <v>39</v>
      </c>
      <c r="C47" s="49">
        <f t="shared" si="0"/>
        <v>698653.30957765586</v>
      </c>
      <c r="D47" s="49"/>
      <c r="E47" s="39"/>
      <c r="F47" s="8">
        <v>43784</v>
      </c>
      <c r="G47" s="39" t="s">
        <v>4</v>
      </c>
      <c r="H47" s="50">
        <v>108.38</v>
      </c>
      <c r="I47" s="50"/>
      <c r="J47" s="39">
        <v>62</v>
      </c>
      <c r="K47" s="51">
        <f t="shared" si="3"/>
        <v>20959.599287329675</v>
      </c>
      <c r="L47" s="52"/>
      <c r="M47" s="6">
        <f>IF(J47="","",(K47/J47)/LOOKUP(RIGHT($D$2,3),定数!$A$6:$A$13,定数!$B$6:$B$13))</f>
        <v>3.3805805302144636</v>
      </c>
      <c r="N47" s="39"/>
      <c r="O47" s="8">
        <v>43785</v>
      </c>
      <c r="P47" s="89">
        <v>109.4</v>
      </c>
      <c r="Q47" s="90"/>
      <c r="R47" s="53">
        <f>IF(P47="","",T47*M47*LOOKUP(RIGHT($D$2,3),定数!$A$6:$A$13,定数!$B$6:$B$13))</f>
        <v>34481.921408187874</v>
      </c>
      <c r="S47" s="53"/>
      <c r="T47" s="54">
        <f t="shared" si="4"/>
        <v>102.00000000000102</v>
      </c>
      <c r="U47" s="54"/>
      <c r="V47" t="str">
        <f t="shared" si="7"/>
        <v/>
      </c>
      <c r="W47">
        <f t="shared" si="2"/>
        <v>0</v>
      </c>
      <c r="X47" s="40">
        <f t="shared" si="5"/>
        <v>698653.30957765586</v>
      </c>
      <c r="Y47" s="41">
        <f t="shared" si="6"/>
        <v>0</v>
      </c>
    </row>
    <row r="48" spans="2:25" x14ac:dyDescent="0.2">
      <c r="B48" s="39">
        <v>40</v>
      </c>
      <c r="C48" s="49">
        <f t="shared" si="0"/>
        <v>733135.23098584369</v>
      </c>
      <c r="D48" s="49"/>
      <c r="E48" s="39">
        <v>2017</v>
      </c>
      <c r="F48" s="8">
        <v>43471</v>
      </c>
      <c r="G48" s="39" t="s">
        <v>3</v>
      </c>
      <c r="H48" s="50">
        <v>115.76</v>
      </c>
      <c r="I48" s="50"/>
      <c r="J48" s="39">
        <v>64</v>
      </c>
      <c r="K48" s="51">
        <f t="shared" si="3"/>
        <v>21994.056929575308</v>
      </c>
      <c r="L48" s="52"/>
      <c r="M48" s="6">
        <f>IF(J48="","",(K48/J48)/LOOKUP(RIGHT($D$2,3),定数!$A$6:$A$13,定数!$B$6:$B$13))</f>
        <v>3.4365713952461419</v>
      </c>
      <c r="N48" s="39">
        <v>2017</v>
      </c>
      <c r="O48" s="8">
        <v>43471</v>
      </c>
      <c r="P48" s="89">
        <v>116.4</v>
      </c>
      <c r="Q48" s="90"/>
      <c r="R48" s="53">
        <f>IF(P48="","",T48*M48*LOOKUP(RIGHT($D$2,3),定数!$A$6:$A$13,定数!$B$6:$B$13))</f>
        <v>-21994.056929575327</v>
      </c>
      <c r="S48" s="53"/>
      <c r="T48" s="54">
        <f t="shared" si="4"/>
        <v>-64.000000000000057</v>
      </c>
      <c r="U48" s="54"/>
      <c r="V48" t="str">
        <f t="shared" si="7"/>
        <v/>
      </c>
      <c r="W48">
        <f t="shared" si="2"/>
        <v>1</v>
      </c>
      <c r="X48" s="40">
        <f t="shared" si="5"/>
        <v>733135.23098584369</v>
      </c>
      <c r="Y48" s="41">
        <f t="shared" si="6"/>
        <v>0</v>
      </c>
    </row>
    <row r="49" spans="2:25" x14ac:dyDescent="0.2">
      <c r="B49" s="39">
        <v>41</v>
      </c>
      <c r="C49" s="49">
        <f t="shared" si="0"/>
        <v>711141.17405626841</v>
      </c>
      <c r="D49" s="49"/>
      <c r="E49" s="39"/>
      <c r="F49" s="8">
        <v>43502</v>
      </c>
      <c r="G49" s="39" t="s">
        <v>3</v>
      </c>
      <c r="H49" s="50">
        <v>112.49</v>
      </c>
      <c r="I49" s="50"/>
      <c r="J49" s="39">
        <v>60</v>
      </c>
      <c r="K49" s="51">
        <f t="shared" si="3"/>
        <v>21334.23522168805</v>
      </c>
      <c r="L49" s="52"/>
      <c r="M49" s="6">
        <f>IF(J49="","",(K49/J49)/LOOKUP(RIGHT($D$2,3),定数!$A$6:$A$13,定数!$B$6:$B$13))</f>
        <v>3.5557058702813418</v>
      </c>
      <c r="N49" s="39"/>
      <c r="O49" s="8">
        <v>43502</v>
      </c>
      <c r="P49" s="89">
        <v>111.62</v>
      </c>
      <c r="Q49" s="90"/>
      <c r="R49" s="53">
        <f>IF(P49="","",T49*M49*LOOKUP(RIGHT($D$2,3),定数!$A$6:$A$13,定数!$B$6:$B$13))</f>
        <v>30934.641071447328</v>
      </c>
      <c r="S49" s="53"/>
      <c r="T49" s="54">
        <f t="shared" si="4"/>
        <v>86.999999999999034</v>
      </c>
      <c r="U49" s="54"/>
      <c r="V49" t="str">
        <f t="shared" si="7"/>
        <v/>
      </c>
      <c r="W49">
        <f t="shared" si="2"/>
        <v>0</v>
      </c>
      <c r="X49" s="40">
        <f t="shared" si="5"/>
        <v>733135.23098584369</v>
      </c>
      <c r="Y49" s="41">
        <f t="shared" si="6"/>
        <v>2.9999999999999916E-2</v>
      </c>
    </row>
    <row r="50" spans="2:25" x14ac:dyDescent="0.2">
      <c r="B50" s="39">
        <v>42</v>
      </c>
      <c r="C50" s="49">
        <f t="shared" si="0"/>
        <v>742075.8151277157</v>
      </c>
      <c r="D50" s="49"/>
      <c r="E50" s="39"/>
      <c r="F50" s="8">
        <v>43509</v>
      </c>
      <c r="G50" s="39" t="s">
        <v>4</v>
      </c>
      <c r="H50" s="50">
        <v>113.86</v>
      </c>
      <c r="I50" s="50"/>
      <c r="J50" s="39">
        <v>43</v>
      </c>
      <c r="K50" s="51">
        <f t="shared" si="3"/>
        <v>22262.274453831469</v>
      </c>
      <c r="L50" s="52"/>
      <c r="M50" s="6">
        <f>IF(J50="","",(K50/J50)/LOOKUP(RIGHT($D$2,3),定数!$A$6:$A$13,定数!$B$6:$B$13))</f>
        <v>5.1772731287980163</v>
      </c>
      <c r="N50" s="39"/>
      <c r="O50" s="8">
        <v>43510</v>
      </c>
      <c r="P50" s="89">
        <v>113.43</v>
      </c>
      <c r="Q50" s="90"/>
      <c r="R50" s="53">
        <f>IF(P50="","",T50*M50*LOOKUP(RIGHT($D$2,3),定数!$A$6:$A$13,定数!$B$6:$B$13))</f>
        <v>-22262.274453831087</v>
      </c>
      <c r="S50" s="53"/>
      <c r="T50" s="54">
        <f t="shared" si="4"/>
        <v>-42.999999999999261</v>
      </c>
      <c r="U50" s="54"/>
      <c r="V50" t="str">
        <f t="shared" si="7"/>
        <v/>
      </c>
      <c r="W50">
        <f t="shared" si="2"/>
        <v>1</v>
      </c>
      <c r="X50" s="40">
        <f t="shared" si="5"/>
        <v>742075.8151277157</v>
      </c>
      <c r="Y50" s="41">
        <f t="shared" si="6"/>
        <v>0</v>
      </c>
    </row>
    <row r="51" spans="2:25" x14ac:dyDescent="0.2">
      <c r="B51" s="39">
        <v>43</v>
      </c>
      <c r="C51" s="49">
        <f t="shared" si="0"/>
        <v>719813.54067388456</v>
      </c>
      <c r="D51" s="49"/>
      <c r="E51" s="39"/>
      <c r="F51" s="8">
        <v>43523</v>
      </c>
      <c r="G51" s="39" t="s">
        <v>3</v>
      </c>
      <c r="H51" s="50">
        <v>112.18</v>
      </c>
      <c r="I51" s="50"/>
      <c r="J51" s="39">
        <v>32</v>
      </c>
      <c r="K51" s="51">
        <f t="shared" si="3"/>
        <v>21594.406220216537</v>
      </c>
      <c r="L51" s="52"/>
      <c r="M51" s="6">
        <f>IF(J51="","",(K51/J51)/LOOKUP(RIGHT($D$2,3),定数!$A$6:$A$13,定数!$B$6:$B$13))</f>
        <v>6.7482519438176674</v>
      </c>
      <c r="N51" s="39"/>
      <c r="O51" s="8">
        <v>43523</v>
      </c>
      <c r="P51" s="89">
        <v>112.5</v>
      </c>
      <c r="Q51" s="90"/>
      <c r="R51" s="53">
        <f>IF(P51="","",T51*M51*LOOKUP(RIGHT($D$2,3),定数!$A$6:$A$13,定数!$B$6:$B$13))</f>
        <v>-21594.406220216075</v>
      </c>
      <c r="S51" s="53"/>
      <c r="T51" s="54">
        <f t="shared" si="4"/>
        <v>-31.999999999999318</v>
      </c>
      <c r="U51" s="54"/>
      <c r="V51" t="str">
        <f t="shared" si="7"/>
        <v/>
      </c>
      <c r="W51">
        <f t="shared" si="2"/>
        <v>2</v>
      </c>
      <c r="X51" s="40">
        <f t="shared" si="5"/>
        <v>742075.8151277157</v>
      </c>
      <c r="Y51" s="41">
        <f t="shared" si="6"/>
        <v>2.9999999999999583E-2</v>
      </c>
    </row>
    <row r="52" spans="2:25" x14ac:dyDescent="0.2">
      <c r="B52" s="39">
        <v>44</v>
      </c>
      <c r="C52" s="49">
        <f t="shared" si="0"/>
        <v>698219.13445366849</v>
      </c>
      <c r="D52" s="49"/>
      <c r="E52" s="39"/>
      <c r="F52" s="8">
        <v>43527</v>
      </c>
      <c r="G52" s="39" t="s">
        <v>4</v>
      </c>
      <c r="H52" s="50">
        <v>114.3</v>
      </c>
      <c r="I52" s="50"/>
      <c r="J52" s="39">
        <v>24</v>
      </c>
      <c r="K52" s="51">
        <f t="shared" si="3"/>
        <v>20946.574033610053</v>
      </c>
      <c r="L52" s="52"/>
      <c r="M52" s="6">
        <f>IF(J52="","",(K52/J52)/LOOKUP(RIGHT($D$2,3),定数!$A$6:$A$13,定数!$B$6:$B$13))</f>
        <v>8.7277391806708557</v>
      </c>
      <c r="N52" s="39"/>
      <c r="O52" s="8">
        <v>43527</v>
      </c>
      <c r="P52" s="89">
        <v>114.63</v>
      </c>
      <c r="Q52" s="90"/>
      <c r="R52" s="53">
        <f>IF(P52="","",T52*M52*LOOKUP(RIGHT($D$2,3),定数!$A$6:$A$13,定数!$B$6:$B$13))</f>
        <v>28801.539296213672</v>
      </c>
      <c r="S52" s="53"/>
      <c r="T52" s="54">
        <f t="shared" si="4"/>
        <v>32.999999999999829</v>
      </c>
      <c r="U52" s="54"/>
      <c r="V52" t="str">
        <f t="shared" si="7"/>
        <v/>
      </c>
      <c r="W52">
        <f t="shared" si="2"/>
        <v>0</v>
      </c>
      <c r="X52" s="40">
        <f t="shared" si="5"/>
        <v>742075.8151277157</v>
      </c>
      <c r="Y52" s="41">
        <f t="shared" si="6"/>
        <v>5.9099999999998931E-2</v>
      </c>
    </row>
    <row r="53" spans="2:25" x14ac:dyDescent="0.2">
      <c r="B53" s="39">
        <v>45</v>
      </c>
      <c r="C53" s="49">
        <f t="shared" si="0"/>
        <v>727020.67374988215</v>
      </c>
      <c r="D53" s="49"/>
      <c r="E53" s="39"/>
      <c r="F53" s="8">
        <v>43539</v>
      </c>
      <c r="G53" s="39" t="s">
        <v>3</v>
      </c>
      <c r="H53" s="50">
        <v>114.73</v>
      </c>
      <c r="I53" s="50"/>
      <c r="J53" s="39">
        <v>16</v>
      </c>
      <c r="K53" s="51">
        <f t="shared" si="3"/>
        <v>21810.620212496462</v>
      </c>
      <c r="L53" s="52"/>
      <c r="M53" s="6">
        <f>IF(J53="","",(K53/J53)/LOOKUP(RIGHT($D$2,3),定数!$A$6:$A$13,定数!$B$6:$B$13))</f>
        <v>13.631637632810289</v>
      </c>
      <c r="N53" s="39"/>
      <c r="O53" s="8">
        <v>43539</v>
      </c>
      <c r="P53" s="89">
        <v>114.49</v>
      </c>
      <c r="Q53" s="90"/>
      <c r="R53" s="53">
        <f>IF(P53="","",T53*M53*LOOKUP(RIGHT($D$2,3),定数!$A$6:$A$13,定数!$B$6:$B$13))</f>
        <v>32715.930318745934</v>
      </c>
      <c r="S53" s="53"/>
      <c r="T53" s="54">
        <f t="shared" si="4"/>
        <v>24.000000000000909</v>
      </c>
      <c r="U53" s="54"/>
      <c r="V53" t="str">
        <f t="shared" si="7"/>
        <v/>
      </c>
      <c r="W53">
        <f t="shared" si="2"/>
        <v>0</v>
      </c>
      <c r="X53" s="40">
        <f t="shared" si="5"/>
        <v>742075.8151277157</v>
      </c>
      <c r="Y53" s="41">
        <f t="shared" si="6"/>
        <v>2.0287874999999178E-2</v>
      </c>
    </row>
    <row r="54" spans="2:25" x14ac:dyDescent="0.2">
      <c r="B54" s="39">
        <v>46</v>
      </c>
      <c r="C54" s="49">
        <f t="shared" si="0"/>
        <v>759736.60406862805</v>
      </c>
      <c r="D54" s="49"/>
      <c r="E54" s="39"/>
      <c r="F54" s="8">
        <v>43554</v>
      </c>
      <c r="G54" s="39" t="s">
        <v>4</v>
      </c>
      <c r="H54" s="50">
        <v>111.55</v>
      </c>
      <c r="I54" s="50"/>
      <c r="J54" s="39">
        <v>56</v>
      </c>
      <c r="K54" s="51">
        <f t="shared" si="3"/>
        <v>22792.09812205884</v>
      </c>
      <c r="L54" s="52"/>
      <c r="M54" s="6">
        <f>IF(J54="","",(K54/J54)/LOOKUP(RIGHT($D$2,3),定数!$A$6:$A$13,定数!$B$6:$B$13))</f>
        <v>4.0700175217962213</v>
      </c>
      <c r="N54" s="39"/>
      <c r="O54" s="8">
        <v>43558</v>
      </c>
      <c r="P54" s="89">
        <v>110.99</v>
      </c>
      <c r="Q54" s="90"/>
      <c r="R54" s="53">
        <f>IF(P54="","",T54*M54*LOOKUP(RIGHT($D$2,3),定数!$A$6:$A$13,定数!$B$6:$B$13))</f>
        <v>-22792.098122058931</v>
      </c>
      <c r="S54" s="53"/>
      <c r="T54" s="54">
        <f t="shared" si="4"/>
        <v>-56.000000000000227</v>
      </c>
      <c r="U54" s="54"/>
      <c r="V54" t="str">
        <f t="shared" si="7"/>
        <v/>
      </c>
      <c r="W54">
        <f t="shared" si="2"/>
        <v>1</v>
      </c>
      <c r="X54" s="40">
        <f t="shared" si="5"/>
        <v>759736.60406862805</v>
      </c>
      <c r="Y54" s="41">
        <f t="shared" si="6"/>
        <v>0</v>
      </c>
    </row>
    <row r="55" spans="2:25" x14ac:dyDescent="0.2">
      <c r="B55" s="39">
        <v>47</v>
      </c>
      <c r="C55" s="49">
        <f t="shared" si="0"/>
        <v>736944.50594656914</v>
      </c>
      <c r="D55" s="49"/>
      <c r="E55" s="39"/>
      <c r="F55" s="8">
        <v>43568</v>
      </c>
      <c r="G55" s="39" t="s">
        <v>3</v>
      </c>
      <c r="H55" s="50">
        <v>109.05</v>
      </c>
      <c r="I55" s="50"/>
      <c r="J55" s="39">
        <v>35</v>
      </c>
      <c r="K55" s="51">
        <f t="shared" si="3"/>
        <v>22108.335178397072</v>
      </c>
      <c r="L55" s="52"/>
      <c r="M55" s="6">
        <f>IF(J55="","",(K55/J55)/LOOKUP(RIGHT($D$2,3),定数!$A$6:$A$13,定数!$B$6:$B$13))</f>
        <v>6.316667193827735</v>
      </c>
      <c r="N55" s="39"/>
      <c r="O55" s="8">
        <v>43572</v>
      </c>
      <c r="P55" s="89">
        <v>108.5</v>
      </c>
      <c r="Q55" s="90"/>
      <c r="R55" s="53">
        <f>IF(P55="","",T55*M55*LOOKUP(RIGHT($D$2,3),定数!$A$6:$A$13,定数!$B$6:$B$13))</f>
        <v>34741.669566052369</v>
      </c>
      <c r="S55" s="53"/>
      <c r="T55" s="54">
        <f t="shared" si="4"/>
        <v>54.999999999999716</v>
      </c>
      <c r="U55" s="54"/>
      <c r="V55" t="str">
        <f t="shared" si="7"/>
        <v/>
      </c>
      <c r="W55">
        <f t="shared" si="2"/>
        <v>0</v>
      </c>
      <c r="X55" s="40">
        <f t="shared" si="5"/>
        <v>759736.60406862805</v>
      </c>
      <c r="Y55" s="41">
        <f t="shared" si="6"/>
        <v>3.0000000000000027E-2</v>
      </c>
    </row>
    <row r="56" spans="2:25" x14ac:dyDescent="0.2">
      <c r="B56" s="39">
        <v>48</v>
      </c>
      <c r="C56" s="49">
        <f t="shared" si="0"/>
        <v>771686.17551262153</v>
      </c>
      <c r="D56" s="49"/>
      <c r="E56" s="39"/>
      <c r="F56" s="8">
        <v>43575</v>
      </c>
      <c r="G56" s="39" t="s">
        <v>4</v>
      </c>
      <c r="H56" s="50">
        <v>108.96</v>
      </c>
      <c r="I56" s="50"/>
      <c r="J56" s="39">
        <v>28</v>
      </c>
      <c r="K56" s="51">
        <f t="shared" si="3"/>
        <v>23150.585265378646</v>
      </c>
      <c r="L56" s="52"/>
      <c r="M56" s="6">
        <f>IF(J56="","",(K56/J56)/LOOKUP(RIGHT($D$2,3),定数!$A$6:$A$13,定数!$B$6:$B$13))</f>
        <v>8.2680661662066601</v>
      </c>
      <c r="N56" s="39"/>
      <c r="O56" s="8">
        <v>43575</v>
      </c>
      <c r="P56" s="89">
        <v>109.34</v>
      </c>
      <c r="Q56" s="90"/>
      <c r="R56" s="53">
        <f>IF(P56="","",T56*M56*LOOKUP(RIGHT($D$2,3),定数!$A$6:$A$13,定数!$B$6:$B$13))</f>
        <v>31418.651431586106</v>
      </c>
      <c r="S56" s="53"/>
      <c r="T56" s="54">
        <f t="shared" si="4"/>
        <v>38.000000000000966</v>
      </c>
      <c r="U56" s="54"/>
      <c r="V56" t="str">
        <f t="shared" si="7"/>
        <v/>
      </c>
      <c r="W56">
        <f t="shared" si="2"/>
        <v>0</v>
      </c>
      <c r="X56" s="40">
        <f t="shared" si="5"/>
        <v>771686.17551262153</v>
      </c>
      <c r="Y56" s="41">
        <f t="shared" si="6"/>
        <v>0</v>
      </c>
    </row>
    <row r="57" spans="2:25" x14ac:dyDescent="0.2">
      <c r="B57" s="39">
        <v>49</v>
      </c>
      <c r="C57" s="49">
        <f t="shared" si="0"/>
        <v>803104.82694420766</v>
      </c>
      <c r="D57" s="49"/>
      <c r="E57" s="39"/>
      <c r="F57" s="8">
        <v>43593</v>
      </c>
      <c r="G57" s="39" t="s">
        <v>4</v>
      </c>
      <c r="H57" s="50">
        <v>112.73</v>
      </c>
      <c r="I57" s="50"/>
      <c r="J57" s="39">
        <v>35</v>
      </c>
      <c r="K57" s="51">
        <f t="shared" si="3"/>
        <v>24093.144808326229</v>
      </c>
      <c r="L57" s="52"/>
      <c r="M57" s="6">
        <f>IF(J57="","",(K57/J57)/LOOKUP(RIGHT($D$2,3),定数!$A$6:$A$13,定数!$B$6:$B$13))</f>
        <v>6.8837556595217801</v>
      </c>
      <c r="N57" s="39"/>
      <c r="O57" s="8">
        <v>43593</v>
      </c>
      <c r="P57" s="89">
        <v>113.18</v>
      </c>
      <c r="Q57" s="90"/>
      <c r="R57" s="53">
        <f>IF(P57="","",T57*M57*LOOKUP(RIGHT($D$2,3),定数!$A$6:$A$13,定数!$B$6:$B$13))</f>
        <v>30976.900467848209</v>
      </c>
      <c r="S57" s="53"/>
      <c r="T57" s="54">
        <f t="shared" si="4"/>
        <v>45.000000000000284</v>
      </c>
      <c r="U57" s="54"/>
      <c r="V57" t="str">
        <f t="shared" si="7"/>
        <v/>
      </c>
      <c r="W57">
        <f t="shared" si="2"/>
        <v>0</v>
      </c>
      <c r="X57" s="40">
        <f t="shared" si="5"/>
        <v>803104.82694420766</v>
      </c>
      <c r="Y57" s="41">
        <f t="shared" si="6"/>
        <v>0</v>
      </c>
    </row>
    <row r="58" spans="2:25" x14ac:dyDescent="0.2">
      <c r="B58" s="39">
        <v>50</v>
      </c>
      <c r="C58" s="49">
        <f t="shared" si="0"/>
        <v>834081.72741205583</v>
      </c>
      <c r="D58" s="49"/>
      <c r="E58" s="39"/>
      <c r="F58" s="8">
        <v>43595</v>
      </c>
      <c r="G58" s="39" t="s">
        <v>4</v>
      </c>
      <c r="H58" s="50">
        <v>113.98</v>
      </c>
      <c r="I58" s="50"/>
      <c r="J58" s="39">
        <v>31</v>
      </c>
      <c r="K58" s="51">
        <f t="shared" si="3"/>
        <v>25022.451822361672</v>
      </c>
      <c r="L58" s="52"/>
      <c r="M58" s="6">
        <f>IF(J58="","",(K58/J58)/LOOKUP(RIGHT($D$2,3),定数!$A$6:$A$13,定数!$B$6:$B$13))</f>
        <v>8.0717586523747329</v>
      </c>
      <c r="N58" s="39"/>
      <c r="O58" s="8">
        <v>43596</v>
      </c>
      <c r="P58" s="89">
        <v>113.67</v>
      </c>
      <c r="Q58" s="90"/>
      <c r="R58" s="53">
        <f>IF(P58="","",T58*M58*LOOKUP(RIGHT($D$2,3),定数!$A$6:$A$13,定数!$B$6:$B$13))</f>
        <v>-25022.451822361854</v>
      </c>
      <c r="S58" s="53"/>
      <c r="T58" s="54">
        <f t="shared" si="4"/>
        <v>-31.000000000000227</v>
      </c>
      <c r="U58" s="54"/>
      <c r="V58" t="str">
        <f t="shared" si="7"/>
        <v/>
      </c>
      <c r="W58">
        <f t="shared" si="2"/>
        <v>1</v>
      </c>
      <c r="X58" s="40">
        <f t="shared" si="5"/>
        <v>834081.72741205583</v>
      </c>
      <c r="Y58" s="41">
        <f t="shared" si="6"/>
        <v>0</v>
      </c>
    </row>
    <row r="59" spans="2:25" x14ac:dyDescent="0.2">
      <c r="B59" s="39">
        <v>51</v>
      </c>
      <c r="C59" s="49">
        <f t="shared" si="0"/>
        <v>809059.27558969392</v>
      </c>
      <c r="D59" s="49"/>
      <c r="E59" s="39"/>
      <c r="F59" s="8">
        <v>43614</v>
      </c>
      <c r="G59" s="39" t="s">
        <v>3</v>
      </c>
      <c r="H59" s="50">
        <v>111.26</v>
      </c>
      <c r="I59" s="50"/>
      <c r="J59" s="39">
        <v>22</v>
      </c>
      <c r="K59" s="51">
        <f t="shared" si="3"/>
        <v>24271.778267690817</v>
      </c>
      <c r="L59" s="52"/>
      <c r="M59" s="6">
        <f>IF(J59="","",(K59/J59)/LOOKUP(RIGHT($D$2,3),定数!$A$6:$A$13,定数!$B$6:$B$13))</f>
        <v>11.032626485314008</v>
      </c>
      <c r="N59" s="39"/>
      <c r="O59" s="8">
        <v>43615</v>
      </c>
      <c r="P59" s="50">
        <v>110.92</v>
      </c>
      <c r="Q59" s="50"/>
      <c r="R59" s="53">
        <f>IF(P59="","",T59*M59*LOOKUP(RIGHT($D$2,3),定数!$A$6:$A$13,定数!$B$6:$B$13))</f>
        <v>37510.930050068004</v>
      </c>
      <c r="S59" s="53"/>
      <c r="T59" s="54">
        <f t="shared" si="4"/>
        <v>34.000000000000341</v>
      </c>
      <c r="U59" s="54"/>
      <c r="V59" t="str">
        <f t="shared" si="7"/>
        <v/>
      </c>
      <c r="W59">
        <f t="shared" si="2"/>
        <v>0</v>
      </c>
      <c r="X59" s="40">
        <f t="shared" si="5"/>
        <v>834081.72741205583</v>
      </c>
      <c r="Y59" s="41">
        <f t="shared" si="6"/>
        <v>3.0000000000000249E-2</v>
      </c>
    </row>
    <row r="60" spans="2:25" x14ac:dyDescent="0.2">
      <c r="B60" s="39">
        <v>52</v>
      </c>
      <c r="C60" s="49">
        <f t="shared" si="0"/>
        <v>846570.20563976187</v>
      </c>
      <c r="D60" s="49"/>
      <c r="E60" s="39"/>
      <c r="F60" s="8">
        <v>43625</v>
      </c>
      <c r="G60" s="39" t="s">
        <v>4</v>
      </c>
      <c r="H60" s="50">
        <v>110.15</v>
      </c>
      <c r="I60" s="50"/>
      <c r="J60" s="39">
        <v>43</v>
      </c>
      <c r="K60" s="51">
        <f t="shared" si="3"/>
        <v>25397.106169192855</v>
      </c>
      <c r="L60" s="52"/>
      <c r="M60" s="6">
        <f>IF(J60="","",(K60/J60)/LOOKUP(RIGHT($D$2,3),定数!$A$6:$A$13,定数!$B$6:$B$13))</f>
        <v>5.9063037602774076</v>
      </c>
      <c r="N60" s="39"/>
      <c r="O60" s="8">
        <v>43625</v>
      </c>
      <c r="P60" s="50">
        <v>110.75</v>
      </c>
      <c r="Q60" s="50"/>
      <c r="R60" s="53">
        <f>IF(P60="","",T60*M60*LOOKUP(RIGHT($D$2,3),定数!$A$6:$A$13,定数!$B$6:$B$13))</f>
        <v>35437.822561664107</v>
      </c>
      <c r="S60" s="53"/>
      <c r="T60" s="54">
        <f t="shared" si="4"/>
        <v>59.999999999999432</v>
      </c>
      <c r="U60" s="54"/>
      <c r="V60" t="str">
        <f t="shared" si="7"/>
        <v/>
      </c>
      <c r="W60">
        <f t="shared" si="2"/>
        <v>0</v>
      </c>
      <c r="X60" s="40">
        <f t="shared" si="5"/>
        <v>846570.20563976187</v>
      </c>
      <c r="Y60" s="41">
        <f t="shared" si="6"/>
        <v>0</v>
      </c>
    </row>
    <row r="61" spans="2:25" x14ac:dyDescent="0.2">
      <c r="B61" s="39">
        <v>53</v>
      </c>
      <c r="C61" s="49">
        <f t="shared" si="0"/>
        <v>882008.02820142603</v>
      </c>
      <c r="D61" s="49"/>
      <c r="E61" s="39"/>
      <c r="F61" s="8">
        <v>43645</v>
      </c>
      <c r="G61" s="39" t="s">
        <v>4</v>
      </c>
      <c r="H61" s="50">
        <v>112.31</v>
      </c>
      <c r="I61" s="50"/>
      <c r="J61" s="39">
        <v>16</v>
      </c>
      <c r="K61" s="51">
        <f t="shared" si="3"/>
        <v>26460.24084604278</v>
      </c>
      <c r="L61" s="52"/>
      <c r="M61" s="6">
        <f>IF(J61="","",(K61/J61)/LOOKUP(RIGHT($D$2,3),定数!$A$6:$A$13,定数!$B$6:$B$13))</f>
        <v>16.537650528776737</v>
      </c>
      <c r="N61" s="39"/>
      <c r="O61" s="8">
        <v>43645</v>
      </c>
      <c r="P61" s="50">
        <v>112.52</v>
      </c>
      <c r="Q61" s="50"/>
      <c r="R61" s="53">
        <f>IF(P61="","",T61*M61*LOOKUP(RIGHT($D$2,3),定数!$A$6:$A$13,定数!$B$6:$B$13))</f>
        <v>34729.066110430111</v>
      </c>
      <c r="S61" s="53"/>
      <c r="T61" s="54">
        <f t="shared" si="4"/>
        <v>20.999999999999375</v>
      </c>
      <c r="U61" s="54"/>
      <c r="V61" t="str">
        <f t="shared" si="7"/>
        <v/>
      </c>
      <c r="W61">
        <f t="shared" si="2"/>
        <v>0</v>
      </c>
      <c r="X61" s="40">
        <f t="shared" si="5"/>
        <v>882008.02820142603</v>
      </c>
      <c r="Y61" s="41">
        <f t="shared" si="6"/>
        <v>0</v>
      </c>
    </row>
    <row r="62" spans="2:25" x14ac:dyDescent="0.2">
      <c r="B62" s="39">
        <v>54</v>
      </c>
      <c r="C62" s="49">
        <f t="shared" si="0"/>
        <v>916737.0943118562</v>
      </c>
      <c r="D62" s="49"/>
      <c r="E62" s="39"/>
      <c r="F62" s="8">
        <v>43651</v>
      </c>
      <c r="G62" s="39" t="s">
        <v>4</v>
      </c>
      <c r="H62" s="50">
        <v>113.3</v>
      </c>
      <c r="I62" s="50"/>
      <c r="J62" s="39">
        <v>57</v>
      </c>
      <c r="K62" s="51">
        <f t="shared" si="3"/>
        <v>27502.112829355687</v>
      </c>
      <c r="L62" s="52"/>
      <c r="M62" s="6">
        <f>IF(J62="","",(K62/J62)/LOOKUP(RIGHT($D$2,3),定数!$A$6:$A$13,定数!$B$6:$B$13))</f>
        <v>4.8249320753255596</v>
      </c>
      <c r="N62" s="39"/>
      <c r="O62" s="8">
        <v>43653</v>
      </c>
      <c r="P62" s="50">
        <v>114.1</v>
      </c>
      <c r="Q62" s="50"/>
      <c r="R62" s="53">
        <f>IF(P62="","",T62*M62*LOOKUP(RIGHT($D$2,3),定数!$A$6:$A$13,定数!$B$6:$B$13))</f>
        <v>38599.456602604339</v>
      </c>
      <c r="S62" s="53"/>
      <c r="T62" s="54">
        <f t="shared" si="4"/>
        <v>79.999999999999716</v>
      </c>
      <c r="U62" s="54"/>
      <c r="V62" t="str">
        <f t="shared" si="7"/>
        <v/>
      </c>
      <c r="W62">
        <f t="shared" si="2"/>
        <v>0</v>
      </c>
      <c r="X62" s="40">
        <f t="shared" si="5"/>
        <v>916737.0943118562</v>
      </c>
      <c r="Y62" s="41">
        <f t="shared" si="6"/>
        <v>0</v>
      </c>
    </row>
    <row r="63" spans="2:25" x14ac:dyDescent="0.2">
      <c r="B63" s="39">
        <v>55</v>
      </c>
      <c r="C63" s="49">
        <f t="shared" si="0"/>
        <v>955336.55091446056</v>
      </c>
      <c r="D63" s="49"/>
      <c r="E63" s="39"/>
      <c r="F63" s="8">
        <v>43659</v>
      </c>
      <c r="G63" s="39" t="s">
        <v>3</v>
      </c>
      <c r="H63" s="50">
        <v>113.13</v>
      </c>
      <c r="I63" s="50"/>
      <c r="J63" s="39">
        <v>40</v>
      </c>
      <c r="K63" s="51">
        <f t="shared" si="3"/>
        <v>28660.096527433816</v>
      </c>
      <c r="L63" s="52"/>
      <c r="M63" s="6">
        <f>IF(J63="","",(K63/J63)/LOOKUP(RIGHT($D$2,3),定数!$A$6:$A$13,定数!$B$6:$B$13))</f>
        <v>7.1650241318584538</v>
      </c>
      <c r="N63" s="39"/>
      <c r="O63" s="8">
        <v>43660</v>
      </c>
      <c r="P63" s="50">
        <v>113.53</v>
      </c>
      <c r="Q63" s="50"/>
      <c r="R63" s="53">
        <f>IF(P63="","",T63*M63*LOOKUP(RIGHT($D$2,3),定数!$A$6:$A$13,定数!$B$6:$B$13))</f>
        <v>-28660.096527434223</v>
      </c>
      <c r="S63" s="53"/>
      <c r="T63" s="54">
        <f t="shared" si="4"/>
        <v>-40.000000000000568</v>
      </c>
      <c r="U63" s="54"/>
      <c r="V63" t="str">
        <f t="shared" si="7"/>
        <v/>
      </c>
      <c r="W63">
        <f t="shared" si="2"/>
        <v>1</v>
      </c>
      <c r="X63" s="40">
        <f t="shared" si="5"/>
        <v>955336.55091446056</v>
      </c>
      <c r="Y63" s="41">
        <f t="shared" si="6"/>
        <v>0</v>
      </c>
    </row>
    <row r="64" spans="2:25" x14ac:dyDescent="0.2">
      <c r="B64" s="39">
        <v>56</v>
      </c>
      <c r="C64" s="49">
        <f t="shared" si="0"/>
        <v>926676.45438702637</v>
      </c>
      <c r="D64" s="49"/>
      <c r="E64" s="39"/>
      <c r="F64" s="8">
        <v>43665</v>
      </c>
      <c r="G64" s="39" t="s">
        <v>3</v>
      </c>
      <c r="H64" s="50">
        <v>111.95</v>
      </c>
      <c r="I64" s="50"/>
      <c r="J64" s="39">
        <v>29</v>
      </c>
      <c r="K64" s="51">
        <f t="shared" si="3"/>
        <v>27800.293631610792</v>
      </c>
      <c r="L64" s="52"/>
      <c r="M64" s="6">
        <f>IF(J64="","",(K64/J64)/LOOKUP(RIGHT($D$2,3),定数!$A$6:$A$13,定数!$B$6:$B$13))</f>
        <v>9.5863081488313071</v>
      </c>
      <c r="N64" s="39"/>
      <c r="O64" s="8">
        <v>43665</v>
      </c>
      <c r="P64" s="50">
        <v>111.54</v>
      </c>
      <c r="Q64" s="50"/>
      <c r="R64" s="53">
        <f>IF(P64="","",T64*M64*LOOKUP(RIGHT($D$2,3),定数!$A$6:$A$13,定数!$B$6:$B$13))</f>
        <v>39303.863410208032</v>
      </c>
      <c r="S64" s="53"/>
      <c r="T64" s="54">
        <f t="shared" si="4"/>
        <v>40.999999999999659</v>
      </c>
      <c r="U64" s="54"/>
      <c r="V64" t="str">
        <f t="shared" si="7"/>
        <v/>
      </c>
      <c r="W64">
        <f t="shared" si="2"/>
        <v>0</v>
      </c>
      <c r="X64" s="40">
        <f t="shared" si="5"/>
        <v>955336.55091446056</v>
      </c>
      <c r="Y64" s="41">
        <f t="shared" si="6"/>
        <v>3.000000000000036E-2</v>
      </c>
    </row>
    <row r="65" spans="2:25" x14ac:dyDescent="0.2">
      <c r="B65" s="39">
        <v>57</v>
      </c>
      <c r="C65" s="49">
        <f t="shared" si="0"/>
        <v>965980.3177972344</v>
      </c>
      <c r="D65" s="49"/>
      <c r="E65" s="39"/>
      <c r="F65" s="8">
        <v>43688</v>
      </c>
      <c r="G65" s="39" t="s">
        <v>3</v>
      </c>
      <c r="H65" s="50">
        <v>108.95</v>
      </c>
      <c r="I65" s="50"/>
      <c r="J65" s="39">
        <v>46</v>
      </c>
      <c r="K65" s="51">
        <f t="shared" si="3"/>
        <v>28979.409533917031</v>
      </c>
      <c r="L65" s="52"/>
      <c r="M65" s="6">
        <f>IF(J65="","",(K65/J65)/LOOKUP(RIGHT($D$2,3),定数!$A$6:$A$13,定数!$B$6:$B$13))</f>
        <v>6.2998716378080495</v>
      </c>
      <c r="N65" s="39"/>
      <c r="O65" s="8">
        <v>43691</v>
      </c>
      <c r="P65" s="50">
        <v>109.41</v>
      </c>
      <c r="Q65" s="50"/>
      <c r="R65" s="53">
        <f>IF(P65="","",T65*M65*LOOKUP(RIGHT($D$2,3),定数!$A$6:$A$13,定数!$B$6:$B$13))</f>
        <v>-28979.409533916634</v>
      </c>
      <c r="S65" s="53"/>
      <c r="T65" s="54">
        <f t="shared" si="4"/>
        <v>-45.999999999999375</v>
      </c>
      <c r="U65" s="54"/>
      <c r="V65" t="str">
        <f t="shared" si="7"/>
        <v/>
      </c>
      <c r="W65">
        <f t="shared" si="2"/>
        <v>1</v>
      </c>
      <c r="X65" s="40">
        <f t="shared" si="5"/>
        <v>965980.3177972344</v>
      </c>
      <c r="Y65" s="41">
        <f t="shared" si="6"/>
        <v>0</v>
      </c>
    </row>
    <row r="66" spans="2:25" x14ac:dyDescent="0.2">
      <c r="B66" s="39">
        <v>58</v>
      </c>
      <c r="C66" s="49">
        <f t="shared" si="0"/>
        <v>937000.90826331777</v>
      </c>
      <c r="D66" s="49"/>
      <c r="E66" s="39"/>
      <c r="F66" s="8">
        <v>43763</v>
      </c>
      <c r="G66" s="39" t="s">
        <v>4</v>
      </c>
      <c r="H66" s="50">
        <v>113.95</v>
      </c>
      <c r="I66" s="50"/>
      <c r="J66" s="39">
        <v>42</v>
      </c>
      <c r="K66" s="51">
        <f t="shared" si="3"/>
        <v>28110.027247899532</v>
      </c>
      <c r="L66" s="52"/>
      <c r="M66" s="6">
        <f>IF(J66="","",(K66/J66)/LOOKUP(RIGHT($D$2,3),定数!$A$6:$A$13,定数!$B$6:$B$13))</f>
        <v>6.6928636304522691</v>
      </c>
      <c r="N66" s="39"/>
      <c r="O66" s="8">
        <v>43763</v>
      </c>
      <c r="P66" s="50">
        <v>113.53</v>
      </c>
      <c r="Q66" s="50"/>
      <c r="R66" s="53">
        <f>IF(P66="","",T66*M66*LOOKUP(RIGHT($D$2,3),定数!$A$6:$A$13,定数!$B$6:$B$13))</f>
        <v>-28110.027247899641</v>
      </c>
      <c r="S66" s="53"/>
      <c r="T66" s="54">
        <f t="shared" si="4"/>
        <v>-42.000000000000171</v>
      </c>
      <c r="U66" s="54"/>
      <c r="V66" t="str">
        <f t="shared" si="7"/>
        <v/>
      </c>
      <c r="W66">
        <f t="shared" si="2"/>
        <v>2</v>
      </c>
      <c r="X66" s="40">
        <f t="shared" si="5"/>
        <v>965980.3177972344</v>
      </c>
      <c r="Y66" s="41">
        <f t="shared" si="6"/>
        <v>2.9999999999999583E-2</v>
      </c>
    </row>
    <row r="67" spans="2:25" x14ac:dyDescent="0.2">
      <c r="B67" s="39">
        <v>59</v>
      </c>
      <c r="C67" s="49">
        <f t="shared" si="0"/>
        <v>908890.8810154181</v>
      </c>
      <c r="D67" s="49"/>
      <c r="E67" s="39"/>
      <c r="F67" s="8">
        <v>43772</v>
      </c>
      <c r="G67" s="39" t="s">
        <v>4</v>
      </c>
      <c r="H67" s="50">
        <v>114.18</v>
      </c>
      <c r="I67" s="50"/>
      <c r="J67" s="39">
        <v>65</v>
      </c>
      <c r="K67" s="51">
        <f t="shared" si="3"/>
        <v>27266.726430462542</v>
      </c>
      <c r="L67" s="52"/>
      <c r="M67" s="6">
        <f>IF(J67="","",(K67/J67)/LOOKUP(RIGHT($D$2,3),定数!$A$6:$A$13,定数!$B$6:$B$13))</f>
        <v>4.1948809893019297</v>
      </c>
      <c r="N67" s="39"/>
      <c r="O67" s="8">
        <v>43777</v>
      </c>
      <c r="P67" s="50">
        <v>113.53</v>
      </c>
      <c r="Q67" s="50"/>
      <c r="R67" s="53">
        <f>IF(P67="","",T67*M67*LOOKUP(RIGHT($D$2,3),定数!$A$6:$A$13,定数!$B$6:$B$13))</f>
        <v>-27266.726430462779</v>
      </c>
      <c r="S67" s="53"/>
      <c r="T67" s="54">
        <f t="shared" si="4"/>
        <v>-65.000000000000568</v>
      </c>
      <c r="U67" s="54"/>
      <c r="V67" t="str">
        <f t="shared" si="7"/>
        <v/>
      </c>
      <c r="W67">
        <f t="shared" si="2"/>
        <v>3</v>
      </c>
      <c r="X67" s="40">
        <f t="shared" si="5"/>
        <v>965980.3177972344</v>
      </c>
      <c r="Y67" s="41">
        <f t="shared" si="6"/>
        <v>5.9099999999999708E-2</v>
      </c>
    </row>
    <row r="68" spans="2:25" x14ac:dyDescent="0.2">
      <c r="B68" s="39">
        <v>60</v>
      </c>
      <c r="C68" s="49">
        <f t="shared" si="0"/>
        <v>881624.15458495531</v>
      </c>
      <c r="D68" s="49"/>
      <c r="E68" s="39"/>
      <c r="F68" s="8">
        <v>43779</v>
      </c>
      <c r="G68" s="39" t="s">
        <v>3</v>
      </c>
      <c r="H68" s="50">
        <v>113.32</v>
      </c>
      <c r="I68" s="50"/>
      <c r="J68" s="39">
        <v>20</v>
      </c>
      <c r="K68" s="51">
        <f t="shared" si="3"/>
        <v>26448.724637548657</v>
      </c>
      <c r="L68" s="52"/>
      <c r="M68" s="6">
        <f>IF(J68="","",(K68/J68)/LOOKUP(RIGHT($D$2,3),定数!$A$6:$A$13,定数!$B$6:$B$13))</f>
        <v>13.224362318774329</v>
      </c>
      <c r="N68" s="39"/>
      <c r="O68" s="8">
        <v>43779</v>
      </c>
      <c r="P68" s="50">
        <v>113.52</v>
      </c>
      <c r="Q68" s="50"/>
      <c r="R68" s="53">
        <f>IF(P68="","",T68*M68*LOOKUP(RIGHT($D$2,3),定数!$A$6:$A$13,定数!$B$6:$B$13))</f>
        <v>-26448.724637549032</v>
      </c>
      <c r="S68" s="53"/>
      <c r="T68" s="54">
        <f t="shared" si="4"/>
        <v>-20.000000000000284</v>
      </c>
      <c r="U68" s="54"/>
      <c r="V68" t="str">
        <f t="shared" si="7"/>
        <v/>
      </c>
      <c r="W68">
        <f t="shared" si="2"/>
        <v>4</v>
      </c>
      <c r="X68" s="40">
        <f t="shared" si="5"/>
        <v>965980.3177972344</v>
      </c>
      <c r="Y68" s="41">
        <f t="shared" si="6"/>
        <v>8.7327000000000043E-2</v>
      </c>
    </row>
    <row r="69" spans="2:25" x14ac:dyDescent="0.2">
      <c r="B69" s="39">
        <v>61</v>
      </c>
      <c r="C69" s="49">
        <f t="shared" si="0"/>
        <v>855175.42994740629</v>
      </c>
      <c r="D69" s="49"/>
      <c r="E69" s="39"/>
      <c r="F69" s="8">
        <v>43799</v>
      </c>
      <c r="G69" s="39" t="s">
        <v>4</v>
      </c>
      <c r="H69" s="50">
        <v>112.53</v>
      </c>
      <c r="I69" s="50"/>
      <c r="J69" s="39">
        <v>81</v>
      </c>
      <c r="K69" s="51">
        <f t="shared" si="3"/>
        <v>25655.262898422188</v>
      </c>
      <c r="L69" s="52"/>
      <c r="M69" s="6">
        <f>IF(J69="","",(K69/J69)/LOOKUP(RIGHT($D$2,3),定数!$A$6:$A$13,定数!$B$6:$B$13))</f>
        <v>3.1673164072126156</v>
      </c>
      <c r="N69" s="39"/>
      <c r="O69" s="8">
        <v>43800</v>
      </c>
      <c r="P69" s="50">
        <v>111.72</v>
      </c>
      <c r="Q69" s="50"/>
      <c r="R69" s="53">
        <f>IF(P69="","",T69*M69*LOOKUP(RIGHT($D$2,3),定数!$A$6:$A$13,定数!$B$6:$B$13))</f>
        <v>-25655.262898422257</v>
      </c>
      <c r="S69" s="53"/>
      <c r="T69" s="54">
        <f t="shared" si="4"/>
        <v>-81.000000000000227</v>
      </c>
      <c r="U69" s="54"/>
      <c r="V69" t="str">
        <f t="shared" si="7"/>
        <v/>
      </c>
      <c r="W69">
        <f t="shared" si="2"/>
        <v>5</v>
      </c>
      <c r="X69" s="40">
        <f t="shared" si="5"/>
        <v>965980.3177972344</v>
      </c>
      <c r="Y69" s="41">
        <f t="shared" si="6"/>
        <v>0.1147071900000004</v>
      </c>
    </row>
    <row r="70" spans="2:25" x14ac:dyDescent="0.2">
      <c r="B70" s="39">
        <v>62</v>
      </c>
      <c r="C70" s="49">
        <f t="shared" si="0"/>
        <v>829520.16704898397</v>
      </c>
      <c r="D70" s="49"/>
      <c r="E70" s="39"/>
      <c r="F70" s="8">
        <v>43818</v>
      </c>
      <c r="G70" s="39" t="s">
        <v>4</v>
      </c>
      <c r="H70" s="50">
        <v>112.62</v>
      </c>
      <c r="I70" s="50"/>
      <c r="J70" s="39">
        <v>12</v>
      </c>
      <c r="K70" s="51">
        <f t="shared" si="3"/>
        <v>24885.605011469517</v>
      </c>
      <c r="L70" s="52"/>
      <c r="M70" s="6">
        <f>IF(J70="","",(K70/J70)/LOOKUP(RIGHT($D$2,3),定数!$A$6:$A$13,定数!$B$6:$B$13))</f>
        <v>20.738004176224599</v>
      </c>
      <c r="N70" s="39"/>
      <c r="O70" s="8">
        <v>43818</v>
      </c>
      <c r="P70" s="50">
        <v>112.84</v>
      </c>
      <c r="Q70" s="50"/>
      <c r="R70" s="53">
        <f>IF(P70="","",T70*M70*LOOKUP(RIGHT($D$2,3),定数!$A$6:$A$13,定数!$B$6:$B$13))</f>
        <v>45623.609187693881</v>
      </c>
      <c r="S70" s="53"/>
      <c r="T70" s="54">
        <f t="shared" si="4"/>
        <v>21.999999999999886</v>
      </c>
      <c r="U70" s="54"/>
      <c r="V70" t="str">
        <f t="shared" si="7"/>
        <v/>
      </c>
      <c r="W70">
        <f t="shared" si="2"/>
        <v>0</v>
      </c>
      <c r="X70" s="40">
        <f t="shared" si="5"/>
        <v>965980.3177972344</v>
      </c>
      <c r="Y70" s="41">
        <f t="shared" si="6"/>
        <v>0.14126597430000054</v>
      </c>
    </row>
    <row r="71" spans="2:25" x14ac:dyDescent="0.2">
      <c r="B71" s="39">
        <v>63</v>
      </c>
      <c r="C71" s="49">
        <f t="shared" si="0"/>
        <v>875143.77623667789</v>
      </c>
      <c r="D71" s="49"/>
      <c r="E71" s="39"/>
      <c r="F71" s="8">
        <v>43827</v>
      </c>
      <c r="G71" s="39" t="s">
        <v>3</v>
      </c>
      <c r="H71" s="50">
        <v>113.15</v>
      </c>
      <c r="I71" s="50"/>
      <c r="J71" s="39">
        <v>15</v>
      </c>
      <c r="K71" s="51">
        <f t="shared" si="3"/>
        <v>26254.313287100336</v>
      </c>
      <c r="L71" s="52"/>
      <c r="M71" s="6">
        <f>IF(J71="","",(K71/J71)/LOOKUP(RIGHT($D$2,3),定数!$A$6:$A$13,定数!$B$6:$B$13))</f>
        <v>17.502875524733557</v>
      </c>
      <c r="N71" s="39"/>
      <c r="O71" s="8">
        <v>43827</v>
      </c>
      <c r="P71" s="50">
        <v>112.84</v>
      </c>
      <c r="Q71" s="50"/>
      <c r="R71" s="53">
        <f>IF(P71="","",T71*M71*LOOKUP(RIGHT($D$2,3),定数!$A$6:$A$13,定数!$B$6:$B$13))</f>
        <v>54258.914126674426</v>
      </c>
      <c r="S71" s="53"/>
      <c r="T71" s="54">
        <f t="shared" si="4"/>
        <v>31.000000000000227</v>
      </c>
      <c r="U71" s="54"/>
      <c r="V71" t="str">
        <f t="shared" si="7"/>
        <v/>
      </c>
      <c r="W71">
        <f t="shared" si="2"/>
        <v>0</v>
      </c>
      <c r="X71" s="40">
        <f t="shared" si="5"/>
        <v>965980.3177972344</v>
      </c>
      <c r="Y71" s="41">
        <f t="shared" si="6"/>
        <v>9.4035602886500702E-2</v>
      </c>
    </row>
    <row r="72" spans="2:25" x14ac:dyDescent="0.2">
      <c r="B72" s="39">
        <v>64</v>
      </c>
      <c r="C72" s="49">
        <f t="shared" si="0"/>
        <v>929402.6903633523</v>
      </c>
      <c r="D72" s="49"/>
      <c r="E72" s="39">
        <v>2018</v>
      </c>
      <c r="F72" s="8">
        <v>43468</v>
      </c>
      <c r="G72" s="39" t="s">
        <v>3</v>
      </c>
      <c r="H72" s="50">
        <v>112.25</v>
      </c>
      <c r="I72" s="50"/>
      <c r="J72" s="39">
        <v>16</v>
      </c>
      <c r="K72" s="51">
        <f t="shared" si="3"/>
        <v>27882.080710900569</v>
      </c>
      <c r="L72" s="52"/>
      <c r="M72" s="6">
        <f>IF(J72="","",(K72/J72)/LOOKUP(RIGHT($D$2,3),定数!$A$6:$A$13,定数!$B$6:$B$13))</f>
        <v>17.426300444312854</v>
      </c>
      <c r="N72" s="39">
        <v>2018</v>
      </c>
      <c r="O72" s="8">
        <v>43468</v>
      </c>
      <c r="P72" s="50">
        <v>112.41</v>
      </c>
      <c r="Q72" s="50"/>
      <c r="R72" s="53">
        <f>IF(P72="","",T72*M72*LOOKUP(RIGHT($D$2,3),定数!$A$6:$A$13,定数!$B$6:$B$13))</f>
        <v>-27882.080710899969</v>
      </c>
      <c r="S72" s="53"/>
      <c r="T72" s="54">
        <f t="shared" si="4"/>
        <v>-15.999999999999659</v>
      </c>
      <c r="U72" s="54"/>
      <c r="V72" t="str">
        <f t="shared" si="7"/>
        <v/>
      </c>
      <c r="W72">
        <f t="shared" si="2"/>
        <v>1</v>
      </c>
      <c r="X72" s="40">
        <f t="shared" si="5"/>
        <v>965980.3177972344</v>
      </c>
      <c r="Y72" s="41">
        <f t="shared" si="6"/>
        <v>3.7865810265463429E-2</v>
      </c>
    </row>
    <row r="73" spans="2:25" x14ac:dyDescent="0.2">
      <c r="B73" s="39">
        <v>65</v>
      </c>
      <c r="C73" s="49">
        <f t="shared" si="0"/>
        <v>901520.60965245229</v>
      </c>
      <c r="D73" s="49"/>
      <c r="E73" s="39"/>
      <c r="F73" s="8">
        <v>43505</v>
      </c>
      <c r="G73" s="39" t="s">
        <v>3</v>
      </c>
      <c r="H73" s="50">
        <v>108.9</v>
      </c>
      <c r="I73" s="50"/>
      <c r="J73" s="39">
        <v>42</v>
      </c>
      <c r="K73" s="51">
        <f t="shared" si="3"/>
        <v>27045.618289573569</v>
      </c>
      <c r="L73" s="52"/>
      <c r="M73" s="6">
        <f>IF(J73="","",(K73/J73)/LOOKUP(RIGHT($D$2,3),定数!$A$6:$A$13,定数!$B$6:$B$13))</f>
        <v>6.4394329260889442</v>
      </c>
      <c r="N73" s="39"/>
      <c r="O73" s="8">
        <v>43505</v>
      </c>
      <c r="P73" s="50">
        <v>108.27</v>
      </c>
      <c r="Q73" s="50"/>
      <c r="R73" s="53">
        <f>IF(P73="","",T73*M73*LOOKUP(RIGHT($D$2,3),定数!$A$6:$A$13,定数!$B$6:$B$13))</f>
        <v>40568.427434360972</v>
      </c>
      <c r="S73" s="53"/>
      <c r="T73" s="54">
        <f t="shared" si="4"/>
        <v>63.000000000000966</v>
      </c>
      <c r="U73" s="54"/>
      <c r="V73" t="str">
        <f t="shared" si="7"/>
        <v/>
      </c>
      <c r="W73">
        <f t="shared" si="2"/>
        <v>0</v>
      </c>
      <c r="X73" s="40">
        <f t="shared" si="5"/>
        <v>965980.3177972344</v>
      </c>
      <c r="Y73" s="41">
        <f t="shared" si="6"/>
        <v>6.6729835957498929E-2</v>
      </c>
    </row>
    <row r="74" spans="2:25" x14ac:dyDescent="0.2">
      <c r="B74" s="39">
        <v>66</v>
      </c>
      <c r="C74" s="49">
        <f t="shared" ref="C74:C108" si="8">IF(R73="","",C73+R73)</f>
        <v>942089.03708681324</v>
      </c>
      <c r="D74" s="49"/>
      <c r="E74" s="39"/>
      <c r="F74" s="8">
        <v>43602</v>
      </c>
      <c r="G74" s="39" t="s">
        <v>4</v>
      </c>
      <c r="H74" s="50">
        <v>110.38</v>
      </c>
      <c r="I74" s="50"/>
      <c r="J74" s="39">
        <v>32</v>
      </c>
      <c r="K74" s="51">
        <f t="shared" si="3"/>
        <v>28262.671112604396</v>
      </c>
      <c r="L74" s="52"/>
      <c r="M74" s="6">
        <f>IF(J74="","",(K74/J74)/LOOKUP(RIGHT($D$2,3),定数!$A$6:$A$13,定数!$B$6:$B$13))</f>
        <v>8.8320847226888741</v>
      </c>
      <c r="N74" s="39"/>
      <c r="O74" s="8">
        <v>43602</v>
      </c>
      <c r="P74" s="50">
        <v>110.84</v>
      </c>
      <c r="Q74" s="50"/>
      <c r="R74" s="53">
        <f>IF(P74="","",T74*M74*LOOKUP(RIGHT($D$2,3),定数!$A$6:$A$13,定数!$B$6:$B$13))</f>
        <v>40627.589724369522</v>
      </c>
      <c r="S74" s="53"/>
      <c r="T74" s="54">
        <f t="shared" si="4"/>
        <v>46.000000000000796</v>
      </c>
      <c r="U74" s="54"/>
      <c r="V74" t="str">
        <f t="shared" si="7"/>
        <v/>
      </c>
      <c r="W74">
        <f t="shared" si="7"/>
        <v>0</v>
      </c>
      <c r="X74" s="40">
        <f t="shared" si="5"/>
        <v>965980.3177972344</v>
      </c>
      <c r="Y74" s="41">
        <f t="shared" si="6"/>
        <v>2.4732678575585698E-2</v>
      </c>
    </row>
    <row r="75" spans="2:25" x14ac:dyDescent="0.2">
      <c r="B75" s="39">
        <v>67</v>
      </c>
      <c r="C75" s="49">
        <f t="shared" si="8"/>
        <v>982716.62681118282</v>
      </c>
      <c r="D75" s="49"/>
      <c r="E75" s="39"/>
      <c r="F75" s="8">
        <v>43610</v>
      </c>
      <c r="G75" s="39" t="s">
        <v>3</v>
      </c>
      <c r="H75" s="50">
        <v>109.5</v>
      </c>
      <c r="I75" s="50"/>
      <c r="J75" s="39">
        <v>25</v>
      </c>
      <c r="K75" s="51">
        <f t="shared" ref="K75:K108" si="9">IF(J75="","",C75*0.03)</f>
        <v>29481.498804335482</v>
      </c>
      <c r="L75" s="52"/>
      <c r="M75" s="6">
        <f>IF(J75="","",(K75/J75)/LOOKUP(RIGHT($D$2,3),定数!$A$6:$A$13,定数!$B$6:$B$13))</f>
        <v>11.792599521734195</v>
      </c>
      <c r="N75" s="39"/>
      <c r="O75" s="8">
        <v>43613</v>
      </c>
      <c r="P75" s="50">
        <v>109.75</v>
      </c>
      <c r="Q75" s="50"/>
      <c r="R75" s="53">
        <f>IF(P75="","",T75*M75*LOOKUP(RIGHT($D$2,3),定数!$A$6:$A$13,定数!$B$6:$B$13))</f>
        <v>-29481.498804335486</v>
      </c>
      <c r="S75" s="53"/>
      <c r="T75" s="54">
        <f t="shared" si="4"/>
        <v>-25</v>
      </c>
      <c r="U75" s="54"/>
      <c r="V75" t="str">
        <f t="shared" ref="V75:W90" si="10">IF(S75&lt;&gt;"",IF(S75&lt;0,1+V74,0),"")</f>
        <v/>
      </c>
      <c r="W75">
        <f t="shared" si="10"/>
        <v>1</v>
      </c>
      <c r="X75" s="40">
        <f t="shared" si="5"/>
        <v>982716.62681118282</v>
      </c>
      <c r="Y75" s="41">
        <f t="shared" si="6"/>
        <v>0</v>
      </c>
    </row>
    <row r="76" spans="2:25" x14ac:dyDescent="0.2">
      <c r="B76" s="39">
        <v>68</v>
      </c>
      <c r="C76" s="49">
        <f t="shared" si="8"/>
        <v>953235.12800684734</v>
      </c>
      <c r="D76" s="49"/>
      <c r="E76" s="39"/>
      <c r="F76" s="8">
        <v>43613</v>
      </c>
      <c r="G76" s="39" t="s">
        <v>3</v>
      </c>
      <c r="H76" s="50">
        <v>109.37</v>
      </c>
      <c r="I76" s="50"/>
      <c r="J76" s="39">
        <v>25</v>
      </c>
      <c r="K76" s="51">
        <f t="shared" si="9"/>
        <v>28597.053840205419</v>
      </c>
      <c r="L76" s="52"/>
      <c r="M76" s="6">
        <f>IF(J76="","",(K76/J76)/LOOKUP(RIGHT($D$2,3),定数!$A$6:$A$13,定数!$B$6:$B$13))</f>
        <v>11.438821536082168</v>
      </c>
      <c r="N76" s="39"/>
      <c r="O76" s="8">
        <v>43614</v>
      </c>
      <c r="P76" s="50">
        <v>109.06</v>
      </c>
      <c r="Q76" s="50"/>
      <c r="R76" s="53">
        <f>IF(P76="","",T76*M76*LOOKUP(RIGHT($D$2,3),定数!$A$6:$A$13,定数!$B$6:$B$13))</f>
        <v>35460.346761854984</v>
      </c>
      <c r="S76" s="53"/>
      <c r="T76" s="54">
        <f t="shared" ref="T76:T108" si="11">IF(P76="","",IF(G76="買",(P76-H76),(H76-P76))*IF(RIGHT($D$2,3)="JPY",100,10000))</f>
        <v>31.000000000000227</v>
      </c>
      <c r="U76" s="54"/>
      <c r="V76" t="str">
        <f t="shared" si="10"/>
        <v/>
      </c>
      <c r="W76">
        <f t="shared" si="10"/>
        <v>0</v>
      </c>
      <c r="X76" s="40">
        <f t="shared" ref="X76:X108" si="12">IF(C76&lt;&gt;"",MAX(X75,C76),"")</f>
        <v>982716.62681118282</v>
      </c>
      <c r="Y76" s="41">
        <f t="shared" ref="Y76:Y108" si="13">IF(X76&lt;&gt;"",1-(C76/X76),"")</f>
        <v>3.0000000000000027E-2</v>
      </c>
    </row>
    <row r="77" spans="2:25" x14ac:dyDescent="0.2">
      <c r="B77" s="39">
        <v>69</v>
      </c>
      <c r="C77" s="49">
        <f t="shared" si="8"/>
        <v>988695.47476870229</v>
      </c>
      <c r="D77" s="49"/>
      <c r="E77" s="39"/>
      <c r="F77" s="8">
        <v>43622</v>
      </c>
      <c r="G77" s="39" t="s">
        <v>4</v>
      </c>
      <c r="H77" s="50">
        <v>110.1</v>
      </c>
      <c r="I77" s="50"/>
      <c r="J77" s="39">
        <v>22</v>
      </c>
      <c r="K77" s="51">
        <f t="shared" si="9"/>
        <v>29660.864243061067</v>
      </c>
      <c r="L77" s="52"/>
      <c r="M77" s="6">
        <f>IF(J77="","",(K77/J77)/LOOKUP(RIGHT($D$2,3),定数!$A$6:$A$13,定数!$B$6:$B$13))</f>
        <v>13.482211019573212</v>
      </c>
      <c r="N77" s="39"/>
      <c r="O77" s="8">
        <v>43623</v>
      </c>
      <c r="P77" s="50">
        <v>109.88</v>
      </c>
      <c r="Q77" s="50"/>
      <c r="R77" s="53">
        <f>IF(P77="","",T77*M77*LOOKUP(RIGHT($D$2,3),定数!$A$6:$A$13,定数!$B$6:$B$13))</f>
        <v>-29660.864243060911</v>
      </c>
      <c r="S77" s="53"/>
      <c r="T77" s="54">
        <f t="shared" si="11"/>
        <v>-21.999999999999886</v>
      </c>
      <c r="U77" s="54"/>
      <c r="V77" t="str">
        <f t="shared" si="10"/>
        <v/>
      </c>
      <c r="W77">
        <f t="shared" si="10"/>
        <v>1</v>
      </c>
      <c r="X77" s="40">
        <f t="shared" si="12"/>
        <v>988695.47476870229</v>
      </c>
      <c r="Y77" s="41">
        <f t="shared" si="13"/>
        <v>0</v>
      </c>
    </row>
    <row r="78" spans="2:25" x14ac:dyDescent="0.2">
      <c r="B78" s="39">
        <v>70</v>
      </c>
      <c r="C78" s="49">
        <f t="shared" si="8"/>
        <v>959034.61052564136</v>
      </c>
      <c r="D78" s="49"/>
      <c r="E78" s="39"/>
      <c r="F78" s="8">
        <v>43648</v>
      </c>
      <c r="G78" s="39" t="s">
        <v>4</v>
      </c>
      <c r="H78" s="50">
        <v>110.85</v>
      </c>
      <c r="I78" s="50"/>
      <c r="J78" s="39">
        <v>26</v>
      </c>
      <c r="K78" s="51">
        <f t="shared" si="9"/>
        <v>28771.038315769241</v>
      </c>
      <c r="L78" s="52"/>
      <c r="M78" s="6">
        <f>IF(J78="","",(K78/J78)/LOOKUP(RIGHT($D$2,3),定数!$A$6:$A$13,定数!$B$6:$B$13))</f>
        <v>11.065783967603554</v>
      </c>
      <c r="N78" s="39"/>
      <c r="O78" s="8">
        <v>43649</v>
      </c>
      <c r="P78" s="50">
        <v>110.59</v>
      </c>
      <c r="Q78" s="50"/>
      <c r="R78" s="53">
        <f>IF(P78="","",T78*M78*LOOKUP(RIGHT($D$2,3),定数!$A$6:$A$13,定数!$B$6:$B$13))</f>
        <v>-28771.038315768237</v>
      </c>
      <c r="S78" s="53"/>
      <c r="T78" s="54">
        <f t="shared" si="11"/>
        <v>-25.999999999999091</v>
      </c>
      <c r="U78" s="54"/>
      <c r="V78" t="str">
        <f t="shared" si="10"/>
        <v/>
      </c>
      <c r="W78">
        <f t="shared" si="10"/>
        <v>2</v>
      </c>
      <c r="X78" s="40">
        <f t="shared" si="12"/>
        <v>988695.47476870229</v>
      </c>
      <c r="Y78" s="41">
        <f t="shared" si="13"/>
        <v>2.9999999999999916E-2</v>
      </c>
    </row>
    <row r="79" spans="2:25" x14ac:dyDescent="0.2">
      <c r="B79" s="39">
        <v>71</v>
      </c>
      <c r="C79" s="49">
        <f t="shared" si="8"/>
        <v>930263.57220987312</v>
      </c>
      <c r="D79" s="49"/>
      <c r="E79" s="39"/>
      <c r="F79" s="8">
        <v>43662</v>
      </c>
      <c r="G79" s="39" t="s">
        <v>3</v>
      </c>
      <c r="H79" s="50">
        <v>112.44</v>
      </c>
      <c r="I79" s="50"/>
      <c r="J79" s="39">
        <v>13</v>
      </c>
      <c r="K79" s="51">
        <f t="shared" si="9"/>
        <v>27907.907166296194</v>
      </c>
      <c r="L79" s="52"/>
      <c r="M79" s="6">
        <f>IF(J79="","",(K79/J79)/LOOKUP(RIGHT($D$2,3),定数!$A$6:$A$13,定数!$B$6:$B$13))</f>
        <v>21.467620897150919</v>
      </c>
      <c r="N79" s="39"/>
      <c r="O79" s="8">
        <v>43663</v>
      </c>
      <c r="P79" s="50">
        <v>112.57</v>
      </c>
      <c r="Q79" s="50"/>
      <c r="R79" s="53">
        <f>IF(P79="","",T79*M79*LOOKUP(RIGHT($D$2,3),定数!$A$6:$A$13,定数!$B$6:$B$13))</f>
        <v>-27907.907166295219</v>
      </c>
      <c r="S79" s="53"/>
      <c r="T79" s="54">
        <f t="shared" si="11"/>
        <v>-12.999999999999545</v>
      </c>
      <c r="U79" s="54"/>
      <c r="V79" t="str">
        <f t="shared" si="10"/>
        <v/>
      </c>
      <c r="W79">
        <f t="shared" si="10"/>
        <v>3</v>
      </c>
      <c r="X79" s="40">
        <f t="shared" si="12"/>
        <v>988695.47476870229</v>
      </c>
      <c r="Y79" s="41">
        <f t="shared" si="13"/>
        <v>5.909999999999882E-2</v>
      </c>
    </row>
    <row r="80" spans="2:25" x14ac:dyDescent="0.2">
      <c r="B80" s="39">
        <v>72</v>
      </c>
      <c r="C80" s="49">
        <f t="shared" si="8"/>
        <v>902355.6650435779</v>
      </c>
      <c r="D80" s="49"/>
      <c r="E80" s="39"/>
      <c r="F80" s="8">
        <v>43690</v>
      </c>
      <c r="G80" s="39" t="s">
        <v>3</v>
      </c>
      <c r="H80" s="50">
        <v>110.58</v>
      </c>
      <c r="I80" s="50"/>
      <c r="J80" s="39">
        <v>46</v>
      </c>
      <c r="K80" s="51">
        <f t="shared" si="9"/>
        <v>27070.669951307336</v>
      </c>
      <c r="L80" s="52"/>
      <c r="M80" s="6">
        <f>IF(J80="","",(K80/J80)/LOOKUP(RIGHT($D$2,3),定数!$A$6:$A$13,定数!$B$6:$B$13))</f>
        <v>5.8849282502842035</v>
      </c>
      <c r="N80" s="39"/>
      <c r="O80" s="8">
        <v>43691</v>
      </c>
      <c r="P80" s="50">
        <v>111.04</v>
      </c>
      <c r="Q80" s="50"/>
      <c r="R80" s="53">
        <f>IF(P80="","",T80*M80*LOOKUP(RIGHT($D$2,3),定数!$A$6:$A$13,定数!$B$6:$B$13))</f>
        <v>-27070.669951307802</v>
      </c>
      <c r="S80" s="53"/>
      <c r="T80" s="54">
        <f t="shared" si="11"/>
        <v>-46.000000000000796</v>
      </c>
      <c r="U80" s="54"/>
      <c r="V80" t="str">
        <f t="shared" si="10"/>
        <v/>
      </c>
      <c r="W80">
        <f t="shared" si="10"/>
        <v>4</v>
      </c>
      <c r="X80" s="40">
        <f t="shared" si="12"/>
        <v>988695.47476870229</v>
      </c>
      <c r="Y80" s="41">
        <f t="shared" si="13"/>
        <v>8.7326999999997934E-2</v>
      </c>
    </row>
    <row r="81" spans="2:25" x14ac:dyDescent="0.2">
      <c r="B81" s="39">
        <v>73</v>
      </c>
      <c r="C81" s="49">
        <f t="shared" si="8"/>
        <v>875284.99509227008</v>
      </c>
      <c r="D81" s="49"/>
      <c r="E81" s="39"/>
      <c r="F81" s="8">
        <v>43700</v>
      </c>
      <c r="G81" s="39" t="s">
        <v>4</v>
      </c>
      <c r="H81" s="50">
        <v>110.61</v>
      </c>
      <c r="I81" s="50"/>
      <c r="J81" s="39">
        <v>24</v>
      </c>
      <c r="K81" s="51">
        <f t="shared" si="9"/>
        <v>26258.549852768101</v>
      </c>
      <c r="L81" s="52"/>
      <c r="M81" s="6">
        <f>IF(J81="","",(K81/J81)/LOOKUP(RIGHT($D$2,3),定数!$A$6:$A$13,定数!$B$6:$B$13))</f>
        <v>10.941062438653375</v>
      </c>
      <c r="N81" s="39"/>
      <c r="O81" s="8">
        <v>43700</v>
      </c>
      <c r="P81" s="50">
        <v>110.93</v>
      </c>
      <c r="Q81" s="50"/>
      <c r="R81" s="53">
        <f>IF(P81="","",T81*M81*LOOKUP(RIGHT($D$2,3),定数!$A$6:$A$13,定数!$B$6:$B$13))</f>
        <v>35011.399803691609</v>
      </c>
      <c r="S81" s="53"/>
      <c r="T81" s="54">
        <f t="shared" si="11"/>
        <v>32.000000000000739</v>
      </c>
      <c r="U81" s="54"/>
      <c r="V81" t="str">
        <f t="shared" si="10"/>
        <v/>
      </c>
      <c r="W81">
        <f t="shared" si="10"/>
        <v>0</v>
      </c>
      <c r="X81" s="40">
        <f t="shared" si="12"/>
        <v>988695.47476870229</v>
      </c>
      <c r="Y81" s="41">
        <f t="shared" si="13"/>
        <v>0.1147071899999984</v>
      </c>
    </row>
    <row r="82" spans="2:25" x14ac:dyDescent="0.2">
      <c r="B82" s="39">
        <v>74</v>
      </c>
      <c r="C82" s="49">
        <f t="shared" si="8"/>
        <v>910296.39489596174</v>
      </c>
      <c r="D82" s="49"/>
      <c r="E82" s="39"/>
      <c r="F82" s="8">
        <v>43741</v>
      </c>
      <c r="G82" s="39" t="s">
        <v>4</v>
      </c>
      <c r="H82" s="50">
        <v>113.91</v>
      </c>
      <c r="I82" s="50"/>
      <c r="J82" s="39">
        <v>14</v>
      </c>
      <c r="K82" s="51">
        <f t="shared" si="9"/>
        <v>27308.891846878851</v>
      </c>
      <c r="L82" s="52"/>
      <c r="M82" s="6">
        <f>IF(J82="","",(K82/J82)/LOOKUP(RIGHT($D$2,3),定数!$A$6:$A$13,定数!$B$6:$B$13))</f>
        <v>19.50635131919918</v>
      </c>
      <c r="N82" s="39"/>
      <c r="O82" s="8">
        <v>43741</v>
      </c>
      <c r="P82" s="50">
        <v>114.11</v>
      </c>
      <c r="Q82" s="50"/>
      <c r="R82" s="53">
        <f>IF(P82="","",T82*M82*LOOKUP(RIGHT($D$2,3),定数!$A$6:$A$13,定数!$B$6:$B$13))</f>
        <v>39012.702638398914</v>
      </c>
      <c r="S82" s="53"/>
      <c r="T82" s="54">
        <f t="shared" si="11"/>
        <v>20.000000000000284</v>
      </c>
      <c r="U82" s="54"/>
      <c r="V82" t="str">
        <f t="shared" si="10"/>
        <v/>
      </c>
      <c r="W82">
        <f t="shared" si="10"/>
        <v>0</v>
      </c>
      <c r="X82" s="40">
        <f t="shared" si="12"/>
        <v>988695.47476870229</v>
      </c>
      <c r="Y82" s="41">
        <f t="shared" si="13"/>
        <v>7.9295477599997555E-2</v>
      </c>
    </row>
    <row r="83" spans="2:25" x14ac:dyDescent="0.2">
      <c r="B83" s="39">
        <v>75</v>
      </c>
      <c r="C83" s="49">
        <f t="shared" si="8"/>
        <v>949309.0975343606</v>
      </c>
      <c r="D83" s="49"/>
      <c r="E83" s="39"/>
      <c r="F83" s="8">
        <v>43747</v>
      </c>
      <c r="G83" s="39" t="s">
        <v>3</v>
      </c>
      <c r="H83" s="50">
        <v>113.04</v>
      </c>
      <c r="I83" s="50"/>
      <c r="J83" s="39">
        <v>36</v>
      </c>
      <c r="K83" s="51">
        <f t="shared" si="9"/>
        <v>28479.272926030815</v>
      </c>
      <c r="L83" s="52"/>
      <c r="M83" s="6">
        <f>IF(J83="","",(K83/J83)/LOOKUP(RIGHT($D$2,3),定数!$A$6:$A$13,定数!$B$6:$B$13))</f>
        <v>7.9109091461196703</v>
      </c>
      <c r="N83" s="39"/>
      <c r="O83" s="8">
        <v>43748</v>
      </c>
      <c r="P83" s="50">
        <v>112.52</v>
      </c>
      <c r="Q83" s="50"/>
      <c r="R83" s="53">
        <f>IF(P83="","",T83*M83*LOOKUP(RIGHT($D$2,3),定数!$A$6:$A$13,定数!$B$6:$B$13))</f>
        <v>41136.727559823092</v>
      </c>
      <c r="S83" s="53"/>
      <c r="T83" s="54">
        <f t="shared" si="11"/>
        <v>52.000000000001023</v>
      </c>
      <c r="U83" s="54"/>
      <c r="V83" t="str">
        <f t="shared" si="10"/>
        <v/>
      </c>
      <c r="W83">
        <f t="shared" si="10"/>
        <v>0</v>
      </c>
      <c r="X83" s="40">
        <f t="shared" si="12"/>
        <v>988695.47476870229</v>
      </c>
      <c r="Y83" s="41">
        <f t="shared" si="13"/>
        <v>3.9836712354282655E-2</v>
      </c>
    </row>
    <row r="84" spans="2:25" x14ac:dyDescent="0.2">
      <c r="B84" s="39">
        <v>76</v>
      </c>
      <c r="C84" s="49">
        <f t="shared" si="8"/>
        <v>990445.82509418367</v>
      </c>
      <c r="D84" s="49"/>
      <c r="E84" s="39"/>
      <c r="F84" s="8">
        <v>43753</v>
      </c>
      <c r="G84" s="39" t="s">
        <v>3</v>
      </c>
      <c r="H84" s="50">
        <v>111.92</v>
      </c>
      <c r="I84" s="50"/>
      <c r="J84" s="39">
        <v>28</v>
      </c>
      <c r="K84" s="51">
        <f t="shared" si="9"/>
        <v>29713.374752825508</v>
      </c>
      <c r="L84" s="52"/>
      <c r="M84" s="6">
        <f>IF(J84="","",(K84/J84)/LOOKUP(RIGHT($D$2,3),定数!$A$6:$A$13,定数!$B$6:$B$13))</f>
        <v>10.611919554580538</v>
      </c>
      <c r="N84" s="39"/>
      <c r="O84" s="8">
        <v>43754</v>
      </c>
      <c r="P84" s="50">
        <v>112.2</v>
      </c>
      <c r="Q84" s="50"/>
      <c r="R84" s="53">
        <f>IF(P84="","",T84*M84*LOOKUP(RIGHT($D$2,3),定数!$A$6:$A$13,定数!$B$6:$B$13))</f>
        <v>-29713.374752825628</v>
      </c>
      <c r="S84" s="53"/>
      <c r="T84" s="54">
        <f t="shared" si="11"/>
        <v>-28.000000000000114</v>
      </c>
      <c r="U84" s="54"/>
      <c r="V84" t="str">
        <f t="shared" si="10"/>
        <v/>
      </c>
      <c r="W84">
        <f t="shared" si="10"/>
        <v>1</v>
      </c>
      <c r="X84" s="40">
        <f t="shared" si="12"/>
        <v>990445.82509418367</v>
      </c>
      <c r="Y84" s="41">
        <f t="shared" si="13"/>
        <v>0</v>
      </c>
    </row>
    <row r="85" spans="2:25" x14ac:dyDescent="0.2">
      <c r="B85" s="39">
        <v>77</v>
      </c>
      <c r="C85" s="49">
        <f t="shared" si="8"/>
        <v>960732.45034135808</v>
      </c>
      <c r="D85" s="49"/>
      <c r="E85" s="39"/>
      <c r="F85" s="8">
        <v>43755</v>
      </c>
      <c r="G85" s="39" t="s">
        <v>4</v>
      </c>
      <c r="H85" s="50">
        <v>112.37</v>
      </c>
      <c r="I85" s="50"/>
      <c r="J85" s="39">
        <v>37</v>
      </c>
      <c r="K85" s="51">
        <f t="shared" si="9"/>
        <v>28821.973510240743</v>
      </c>
      <c r="L85" s="52"/>
      <c r="M85" s="6">
        <f>IF(J85="","",(K85/J85)/LOOKUP(RIGHT($D$2,3),定数!$A$6:$A$13,定数!$B$6:$B$13))</f>
        <v>7.7897225703353365</v>
      </c>
      <c r="N85" s="39"/>
      <c r="O85" s="8">
        <v>43756</v>
      </c>
      <c r="P85" s="50">
        <v>112</v>
      </c>
      <c r="Q85" s="50"/>
      <c r="R85" s="53">
        <f>IF(P85="","",T85*M85*LOOKUP(RIGHT($D$2,3),定数!$A$6:$A$13,定数!$B$6:$B$13))</f>
        <v>-28821.9735102411</v>
      </c>
      <c r="S85" s="53"/>
      <c r="T85" s="54">
        <f t="shared" si="11"/>
        <v>-37.000000000000455</v>
      </c>
      <c r="U85" s="54"/>
      <c r="V85" t="str">
        <f t="shared" si="10"/>
        <v/>
      </c>
      <c r="W85">
        <f t="shared" si="10"/>
        <v>2</v>
      </c>
      <c r="X85" s="40">
        <f t="shared" si="12"/>
        <v>990445.82509418367</v>
      </c>
      <c r="Y85" s="41">
        <f t="shared" si="13"/>
        <v>3.0000000000000138E-2</v>
      </c>
    </row>
    <row r="86" spans="2:25" x14ac:dyDescent="0.2">
      <c r="B86" s="39">
        <v>78</v>
      </c>
      <c r="C86" s="49">
        <f t="shared" si="8"/>
        <v>931910.47683111695</v>
      </c>
      <c r="D86" s="49"/>
      <c r="E86" s="39"/>
      <c r="F86" s="8">
        <v>43774</v>
      </c>
      <c r="G86" s="39" t="s">
        <v>4</v>
      </c>
      <c r="H86" s="50">
        <v>113.24</v>
      </c>
      <c r="I86" s="50"/>
      <c r="J86" s="39">
        <v>17</v>
      </c>
      <c r="K86" s="51">
        <f t="shared" si="9"/>
        <v>27957.314304933509</v>
      </c>
      <c r="L86" s="52"/>
      <c r="M86" s="6">
        <f>IF(J86="","",(K86/J86)/LOOKUP(RIGHT($D$2,3),定数!$A$6:$A$13,定数!$B$6:$B$13))</f>
        <v>16.445479002902065</v>
      </c>
      <c r="N86" s="39"/>
      <c r="O86" s="8">
        <v>43776</v>
      </c>
      <c r="P86" s="50">
        <v>113.07</v>
      </c>
      <c r="Q86" s="50"/>
      <c r="R86" s="53">
        <f>IF(P86="","",T86*M86*LOOKUP(RIGHT($D$2,3),定数!$A$6:$A$13,定数!$B$6:$B$13))</f>
        <v>-27957.314304933789</v>
      </c>
      <c r="S86" s="53"/>
      <c r="T86" s="54">
        <f t="shared" si="11"/>
        <v>-17.000000000000171</v>
      </c>
      <c r="U86" s="54"/>
      <c r="V86" t="str">
        <f t="shared" si="10"/>
        <v/>
      </c>
      <c r="W86">
        <f t="shared" si="10"/>
        <v>3</v>
      </c>
      <c r="X86" s="40">
        <f t="shared" si="12"/>
        <v>990445.82509418367</v>
      </c>
      <c r="Y86" s="41">
        <f t="shared" si="13"/>
        <v>5.9100000000000485E-2</v>
      </c>
    </row>
    <row r="87" spans="2:25" x14ac:dyDescent="0.2">
      <c r="B87" s="39">
        <v>79</v>
      </c>
      <c r="C87" s="49">
        <f t="shared" si="8"/>
        <v>903953.16252618318</v>
      </c>
      <c r="D87" s="49"/>
      <c r="E87" s="39"/>
      <c r="F87" s="8">
        <v>43776</v>
      </c>
      <c r="G87" s="39" t="s">
        <v>4</v>
      </c>
      <c r="H87" s="50">
        <v>113.73</v>
      </c>
      <c r="I87" s="50"/>
      <c r="J87" s="39">
        <v>77</v>
      </c>
      <c r="K87" s="51">
        <f t="shared" si="9"/>
        <v>27118.594875785493</v>
      </c>
      <c r="L87" s="52"/>
      <c r="M87" s="6">
        <f>IF(J87="","",(K87/J87)/LOOKUP(RIGHT($D$2,3),定数!$A$6:$A$13,定数!$B$6:$B$13))</f>
        <v>3.5218954384137002</v>
      </c>
      <c r="N87" s="39"/>
      <c r="O87" s="8">
        <v>43776</v>
      </c>
      <c r="P87" s="50">
        <v>112.96</v>
      </c>
      <c r="Q87" s="50"/>
      <c r="R87" s="53">
        <f>IF(P87="","",T87*M87*LOOKUP(RIGHT($D$2,3),定数!$A$6:$A$13,定数!$B$6:$B$13))</f>
        <v>-27118.59487578585</v>
      </c>
      <c r="S87" s="53"/>
      <c r="T87" s="54">
        <f t="shared" si="11"/>
        <v>-77.000000000001023</v>
      </c>
      <c r="U87" s="54"/>
      <c r="V87" t="str">
        <f t="shared" si="10"/>
        <v/>
      </c>
      <c r="W87">
        <f t="shared" si="10"/>
        <v>4</v>
      </c>
      <c r="X87" s="40">
        <f t="shared" si="12"/>
        <v>990445.82509418367</v>
      </c>
      <c r="Y87" s="41">
        <f t="shared" si="13"/>
        <v>8.732700000000071E-2</v>
      </c>
    </row>
    <row r="88" spans="2:25" x14ac:dyDescent="0.2">
      <c r="B88" s="39">
        <v>80</v>
      </c>
      <c r="C88" s="49">
        <f t="shared" si="8"/>
        <v>876834.56765039731</v>
      </c>
      <c r="D88" s="49"/>
      <c r="E88" s="39"/>
      <c r="F88" s="8">
        <v>43778</v>
      </c>
      <c r="G88" s="39" t="s">
        <v>4</v>
      </c>
      <c r="H88" s="50">
        <v>113.97</v>
      </c>
      <c r="I88" s="50"/>
      <c r="J88" s="39">
        <v>23</v>
      </c>
      <c r="K88" s="51">
        <f t="shared" si="9"/>
        <v>26305.037029511917</v>
      </c>
      <c r="L88" s="52"/>
      <c r="M88" s="6">
        <f>IF(J88="","",(K88/J88)/LOOKUP(RIGHT($D$2,3),定数!$A$6:$A$13,定数!$B$6:$B$13))</f>
        <v>11.43697262152692</v>
      </c>
      <c r="N88" s="39"/>
      <c r="O88" s="8">
        <v>43778</v>
      </c>
      <c r="P88" s="50">
        <v>113.74</v>
      </c>
      <c r="Q88" s="50"/>
      <c r="R88" s="53">
        <f>IF(P88="","",T88*M88*LOOKUP(RIGHT($D$2,3),定数!$A$6:$A$13,定数!$B$6:$B$13))</f>
        <v>-26305.037029512368</v>
      </c>
      <c r="S88" s="53"/>
      <c r="T88" s="54">
        <f t="shared" si="11"/>
        <v>-23.000000000000398</v>
      </c>
      <c r="U88" s="54"/>
      <c r="V88" t="str">
        <f t="shared" si="10"/>
        <v/>
      </c>
      <c r="W88">
        <f t="shared" si="10"/>
        <v>5</v>
      </c>
      <c r="X88" s="40">
        <f t="shared" si="12"/>
        <v>990445.82509418367</v>
      </c>
      <c r="Y88" s="41">
        <f t="shared" si="13"/>
        <v>0.11470719000000107</v>
      </c>
    </row>
    <row r="89" spans="2:25" x14ac:dyDescent="0.2">
      <c r="B89" s="39">
        <v>81</v>
      </c>
      <c r="C89" s="49">
        <f t="shared" si="8"/>
        <v>850529.53062088497</v>
      </c>
      <c r="D89" s="49"/>
      <c r="E89" s="39"/>
      <c r="F89" s="8">
        <v>43805</v>
      </c>
      <c r="G89" s="39" t="s">
        <v>3</v>
      </c>
      <c r="H89" s="50">
        <v>112.6</v>
      </c>
      <c r="I89" s="50"/>
      <c r="J89" s="39">
        <v>57</v>
      </c>
      <c r="K89" s="51">
        <f t="shared" si="9"/>
        <v>25515.885918626547</v>
      </c>
      <c r="L89" s="52"/>
      <c r="M89" s="6">
        <f>IF(J89="","",(K89/J89)/LOOKUP(RIGHT($D$2,3),定数!$A$6:$A$13,定数!$B$6:$B$13))</f>
        <v>4.4764712137941309</v>
      </c>
      <c r="N89" s="39"/>
      <c r="O89" s="8">
        <v>43809</v>
      </c>
      <c r="P89" s="50">
        <v>113.17</v>
      </c>
      <c r="Q89" s="50"/>
      <c r="R89" s="53">
        <f>IF(P89="","",T89*M89*LOOKUP(RIGHT($D$2,3),定数!$A$6:$A$13,定数!$B$6:$B$13))</f>
        <v>-25515.885918626878</v>
      </c>
      <c r="S89" s="53"/>
      <c r="T89" s="54">
        <f t="shared" si="11"/>
        <v>-57.000000000000739</v>
      </c>
      <c r="U89" s="54"/>
      <c r="V89" t="str">
        <f t="shared" si="10"/>
        <v/>
      </c>
      <c r="W89">
        <f t="shared" si="10"/>
        <v>6</v>
      </c>
      <c r="X89" s="40">
        <f t="shared" si="12"/>
        <v>990445.82509418367</v>
      </c>
      <c r="Y89" s="41">
        <f t="shared" si="13"/>
        <v>0.14126597430000143</v>
      </c>
    </row>
    <row r="90" spans="2:25" x14ac:dyDescent="0.2">
      <c r="B90" s="39">
        <v>82</v>
      </c>
      <c r="C90" s="49">
        <f t="shared" si="8"/>
        <v>825013.64470225805</v>
      </c>
      <c r="D90" s="49"/>
      <c r="E90" s="39"/>
      <c r="F90" s="8">
        <v>43812</v>
      </c>
      <c r="G90" s="39" t="s">
        <v>4</v>
      </c>
      <c r="H90" s="50">
        <v>113.51</v>
      </c>
      <c r="I90" s="50"/>
      <c r="J90" s="39">
        <v>15</v>
      </c>
      <c r="K90" s="51">
        <f t="shared" si="9"/>
        <v>24750.409341067741</v>
      </c>
      <c r="L90" s="52"/>
      <c r="M90" s="6">
        <f>IF(J90="","",(K90/J90)/LOOKUP(RIGHT($D$2,3),定数!$A$6:$A$13,定数!$B$6:$B$13))</f>
        <v>16.50027289404516</v>
      </c>
      <c r="N90" s="39"/>
      <c r="O90" s="8">
        <v>43812</v>
      </c>
      <c r="P90" s="50">
        <v>113.7</v>
      </c>
      <c r="Q90" s="50"/>
      <c r="R90" s="53">
        <f>IF(P90="","",T90*M90*LOOKUP(RIGHT($D$2,3),定数!$A$6:$A$13,定数!$B$6:$B$13))</f>
        <v>31350.518498685433</v>
      </c>
      <c r="S90" s="53"/>
      <c r="T90" s="54">
        <f t="shared" si="11"/>
        <v>18.999999999999773</v>
      </c>
      <c r="U90" s="54"/>
      <c r="V90" t="str">
        <f t="shared" si="10"/>
        <v/>
      </c>
      <c r="W90">
        <f t="shared" si="10"/>
        <v>0</v>
      </c>
      <c r="X90" s="40">
        <f t="shared" si="12"/>
        <v>990445.82509418367</v>
      </c>
      <c r="Y90" s="41">
        <f t="shared" si="13"/>
        <v>0.16702799507100174</v>
      </c>
    </row>
    <row r="91" spans="2:25" x14ac:dyDescent="0.2">
      <c r="B91" s="39">
        <v>83</v>
      </c>
      <c r="C91" s="49">
        <f t="shared" si="8"/>
        <v>856364.1632009435</v>
      </c>
      <c r="D91" s="49"/>
      <c r="E91" s="39">
        <v>2019</v>
      </c>
      <c r="F91" s="8">
        <v>43481</v>
      </c>
      <c r="G91" s="39" t="s">
        <v>4</v>
      </c>
      <c r="H91" s="50">
        <v>108.74</v>
      </c>
      <c r="I91" s="50"/>
      <c r="J91" s="39">
        <v>38</v>
      </c>
      <c r="K91" s="51">
        <f t="shared" si="9"/>
        <v>25690.924896028304</v>
      </c>
      <c r="L91" s="52"/>
      <c r="M91" s="6">
        <f>IF(J91="","",(K91/J91)/LOOKUP(RIGHT($D$2,3),定数!$A$6:$A$13,定数!$B$6:$B$13))</f>
        <v>6.7607697094811332</v>
      </c>
      <c r="N91" s="39">
        <v>2019</v>
      </c>
      <c r="O91" s="8">
        <v>43482</v>
      </c>
      <c r="P91" s="50">
        <v>109.27</v>
      </c>
      <c r="Q91" s="50"/>
      <c r="R91" s="53">
        <f>IF(P91="","",T91*M91*LOOKUP(RIGHT($D$2,3),定数!$A$6:$A$13,定数!$B$6:$B$13))</f>
        <v>35832.079460250083</v>
      </c>
      <c r="S91" s="53"/>
      <c r="T91" s="54">
        <f t="shared" si="11"/>
        <v>53.000000000000114</v>
      </c>
      <c r="U91" s="54"/>
      <c r="V91" t="str">
        <f t="shared" ref="V91:W106" si="14">IF(S91&lt;&gt;"",IF(S91&lt;0,1+V90,0),"")</f>
        <v/>
      </c>
      <c r="W91">
        <f t="shared" si="14"/>
        <v>0</v>
      </c>
      <c r="X91" s="40">
        <f t="shared" si="12"/>
        <v>990445.82509418367</v>
      </c>
      <c r="Y91" s="41">
        <f t="shared" si="13"/>
        <v>0.13537505888370027</v>
      </c>
    </row>
    <row r="92" spans="2:25" x14ac:dyDescent="0.2">
      <c r="B92" s="39">
        <v>84</v>
      </c>
      <c r="C92" s="49">
        <f t="shared" si="8"/>
        <v>892196.2426611936</v>
      </c>
      <c r="D92" s="49"/>
      <c r="E92" s="39"/>
      <c r="F92" s="8">
        <v>43502</v>
      </c>
      <c r="G92" s="39" t="s">
        <v>4</v>
      </c>
      <c r="H92" s="50">
        <v>110.01</v>
      </c>
      <c r="I92" s="50"/>
      <c r="J92" s="39">
        <v>21</v>
      </c>
      <c r="K92" s="51">
        <f t="shared" si="9"/>
        <v>26765.887279835806</v>
      </c>
      <c r="L92" s="52"/>
      <c r="M92" s="6">
        <f>IF(J92="","",(K92/J92)/LOOKUP(RIGHT($D$2,3),定数!$A$6:$A$13,定数!$B$6:$B$13))</f>
        <v>12.745660609445622</v>
      </c>
      <c r="N92" s="39"/>
      <c r="O92" s="8">
        <v>43502</v>
      </c>
      <c r="P92" s="50">
        <v>109.8</v>
      </c>
      <c r="Q92" s="50"/>
      <c r="R92" s="53">
        <f>IF(P92="","",T92*M92*LOOKUP(RIGHT($D$2,3),定数!$A$6:$A$13,定数!$B$6:$B$13))</f>
        <v>-26765.887279836817</v>
      </c>
      <c r="S92" s="53"/>
      <c r="T92" s="54">
        <f t="shared" si="11"/>
        <v>-21.000000000000796</v>
      </c>
      <c r="U92" s="54"/>
      <c r="V92" t="str">
        <f t="shared" si="14"/>
        <v/>
      </c>
      <c r="W92">
        <f t="shared" si="14"/>
        <v>1</v>
      </c>
      <c r="X92" s="40">
        <f t="shared" si="12"/>
        <v>990445.82509418367</v>
      </c>
      <c r="Y92" s="41">
        <f t="shared" si="13"/>
        <v>9.9197331084360241E-2</v>
      </c>
    </row>
    <row r="93" spans="2:25" x14ac:dyDescent="0.2">
      <c r="B93" s="39">
        <v>85</v>
      </c>
      <c r="C93" s="49">
        <f t="shared" si="8"/>
        <v>865430.35538135679</v>
      </c>
      <c r="D93" s="49"/>
      <c r="E93" s="39"/>
      <c r="F93" s="8">
        <v>43504</v>
      </c>
      <c r="G93" s="39" t="s">
        <v>3</v>
      </c>
      <c r="H93" s="50">
        <v>109.74</v>
      </c>
      <c r="I93" s="50"/>
      <c r="J93" s="39">
        <v>15</v>
      </c>
      <c r="K93" s="51">
        <f t="shared" si="9"/>
        <v>25962.910661440703</v>
      </c>
      <c r="L93" s="52"/>
      <c r="M93" s="6">
        <f>IF(J93="","",(K93/J93)/LOOKUP(RIGHT($D$2,3),定数!$A$6:$A$13,定数!$B$6:$B$13))</f>
        <v>17.308607107627136</v>
      </c>
      <c r="N93" s="39"/>
      <c r="O93" s="8">
        <v>43504</v>
      </c>
      <c r="P93" s="50">
        <v>109.89</v>
      </c>
      <c r="Q93" s="50"/>
      <c r="R93" s="53">
        <f>IF(P93="","",T93*M93*LOOKUP(RIGHT($D$2,3),定数!$A$6:$A$13,定数!$B$6:$B$13))</f>
        <v>-25962.910661441685</v>
      </c>
      <c r="S93" s="53"/>
      <c r="T93" s="54">
        <f t="shared" si="11"/>
        <v>-15.000000000000568</v>
      </c>
      <c r="U93" s="54"/>
      <c r="V93" t="str">
        <f t="shared" si="14"/>
        <v/>
      </c>
      <c r="W93">
        <f t="shared" si="14"/>
        <v>2</v>
      </c>
      <c r="X93" s="40">
        <f t="shared" si="12"/>
        <v>990445.82509418367</v>
      </c>
      <c r="Y93" s="41">
        <f t="shared" si="13"/>
        <v>0.12622141115183039</v>
      </c>
    </row>
    <row r="94" spans="2:25" x14ac:dyDescent="0.2">
      <c r="B94" s="39">
        <v>86</v>
      </c>
      <c r="C94" s="49">
        <f t="shared" si="8"/>
        <v>839467.44471991505</v>
      </c>
      <c r="D94" s="49"/>
      <c r="E94" s="39"/>
      <c r="F94" s="8">
        <v>43521</v>
      </c>
      <c r="G94" s="39" t="s">
        <v>3</v>
      </c>
      <c r="H94" s="50">
        <v>110.61</v>
      </c>
      <c r="I94" s="50"/>
      <c r="J94" s="39">
        <v>26</v>
      </c>
      <c r="K94" s="51">
        <f t="shared" si="9"/>
        <v>25184.023341597451</v>
      </c>
      <c r="L94" s="52"/>
      <c r="M94" s="6">
        <f>IF(J94="","",(K94/J94)/LOOKUP(RIGHT($D$2,3),定数!$A$6:$A$13,定数!$B$6:$B$13))</f>
        <v>9.6861628236913262</v>
      </c>
      <c r="N94" s="39"/>
      <c r="O94" s="8">
        <v>43521</v>
      </c>
      <c r="P94" s="50">
        <v>110.87</v>
      </c>
      <c r="Q94" s="50"/>
      <c r="R94" s="53">
        <f>IF(P94="","",T94*M94*LOOKUP(RIGHT($D$2,3),定数!$A$6:$A$13,定数!$B$6:$B$13))</f>
        <v>-25184.023341597946</v>
      </c>
      <c r="S94" s="53"/>
      <c r="T94" s="54">
        <f t="shared" si="11"/>
        <v>-26.000000000000512</v>
      </c>
      <c r="U94" s="54"/>
      <c r="V94" t="str">
        <f t="shared" si="14"/>
        <v/>
      </c>
      <c r="W94">
        <f t="shared" si="14"/>
        <v>3</v>
      </c>
      <c r="X94" s="40">
        <f t="shared" si="12"/>
        <v>990445.82509418367</v>
      </c>
      <c r="Y94" s="41">
        <f t="shared" si="13"/>
        <v>0.15243476881727658</v>
      </c>
    </row>
    <row r="95" spans="2:25" x14ac:dyDescent="0.2">
      <c r="B95" s="39">
        <v>87</v>
      </c>
      <c r="C95" s="49">
        <f t="shared" si="8"/>
        <v>814283.42137831706</v>
      </c>
      <c r="D95" s="49"/>
      <c r="E95" s="39"/>
      <c r="F95" s="8">
        <v>43531</v>
      </c>
      <c r="G95" s="39" t="s">
        <v>3</v>
      </c>
      <c r="H95" s="50">
        <v>111.68</v>
      </c>
      <c r="I95" s="50"/>
      <c r="J95" s="39">
        <v>13</v>
      </c>
      <c r="K95" s="51">
        <f t="shared" si="9"/>
        <v>24428.502641349511</v>
      </c>
      <c r="L95" s="52"/>
      <c r="M95" s="6">
        <f>IF(J95="","",(K95/J95)/LOOKUP(RIGHT($D$2,3),定数!$A$6:$A$13,定数!$B$6:$B$13))</f>
        <v>18.791155877961163</v>
      </c>
      <c r="N95" s="39"/>
      <c r="O95" s="8">
        <v>43531</v>
      </c>
      <c r="P95" s="50">
        <v>111.81</v>
      </c>
      <c r="Q95" s="50"/>
      <c r="R95" s="53">
        <f>IF(P95="","",T95*M95*LOOKUP(RIGHT($D$2,3),定数!$A$6:$A$13,定数!$B$6:$B$13))</f>
        <v>-24428.502641348659</v>
      </c>
      <c r="S95" s="53"/>
      <c r="T95" s="54">
        <f t="shared" si="11"/>
        <v>-12.999999999999545</v>
      </c>
      <c r="U95" s="54"/>
      <c r="V95" t="str">
        <f t="shared" si="14"/>
        <v/>
      </c>
      <c r="W95">
        <f t="shared" si="14"/>
        <v>4</v>
      </c>
      <c r="X95" s="40">
        <f t="shared" si="12"/>
        <v>990445.82509418367</v>
      </c>
      <c r="Y95" s="41">
        <f t="shared" si="13"/>
        <v>0.17786172575275883</v>
      </c>
    </row>
    <row r="96" spans="2:25" x14ac:dyDescent="0.2">
      <c r="B96" s="39">
        <v>88</v>
      </c>
      <c r="C96" s="49">
        <f t="shared" si="8"/>
        <v>789854.91873696842</v>
      </c>
      <c r="D96" s="49"/>
      <c r="E96" s="39"/>
      <c r="F96" s="8">
        <v>43549</v>
      </c>
      <c r="G96" s="39" t="s">
        <v>3</v>
      </c>
      <c r="H96" s="50">
        <v>109.99</v>
      </c>
      <c r="I96" s="50"/>
      <c r="J96" s="39">
        <v>26</v>
      </c>
      <c r="K96" s="51">
        <f t="shared" si="9"/>
        <v>23695.64756210905</v>
      </c>
      <c r="L96" s="52"/>
      <c r="M96" s="6">
        <f>IF(J96="","",(K96/J96)/LOOKUP(RIGHT($D$2,3),定数!$A$6:$A$13,定数!$B$6:$B$13))</f>
        <v>9.1137106008111726</v>
      </c>
      <c r="N96" s="39"/>
      <c r="O96" s="8">
        <v>43550</v>
      </c>
      <c r="P96" s="50">
        <v>110.25</v>
      </c>
      <c r="Q96" s="50"/>
      <c r="R96" s="53">
        <f>IF(P96="","",T96*M96*LOOKUP(RIGHT($D$2,3),定数!$A$6:$A$13,定数!$B$6:$B$13))</f>
        <v>-23695.647562109512</v>
      </c>
      <c r="S96" s="53"/>
      <c r="T96" s="54">
        <f t="shared" si="11"/>
        <v>-26.000000000000512</v>
      </c>
      <c r="U96" s="54"/>
      <c r="V96" t="str">
        <f t="shared" si="14"/>
        <v/>
      </c>
      <c r="W96">
        <f t="shared" si="14"/>
        <v>5</v>
      </c>
      <c r="X96" s="40">
        <f t="shared" si="12"/>
        <v>990445.82509418367</v>
      </c>
      <c r="Y96" s="41">
        <f t="shared" si="13"/>
        <v>0.20252587398017519</v>
      </c>
    </row>
    <row r="97" spans="2:25" x14ac:dyDescent="0.2">
      <c r="B97" s="39">
        <v>89</v>
      </c>
      <c r="C97" s="49">
        <f t="shared" si="8"/>
        <v>766159.27117485891</v>
      </c>
      <c r="D97" s="49"/>
      <c r="E97" s="39"/>
      <c r="F97" s="8">
        <v>43556</v>
      </c>
      <c r="G97" s="39" t="s">
        <v>4</v>
      </c>
      <c r="H97" s="50">
        <v>111.06</v>
      </c>
      <c r="I97" s="50"/>
      <c r="J97" s="39">
        <v>26</v>
      </c>
      <c r="K97" s="51">
        <f t="shared" si="9"/>
        <v>22984.778135245768</v>
      </c>
      <c r="L97" s="52"/>
      <c r="M97" s="6">
        <f>IF(J97="","",(K97/J97)/LOOKUP(RIGHT($D$2,3),定数!$A$6:$A$13,定数!$B$6:$B$13))</f>
        <v>8.8402992827868339</v>
      </c>
      <c r="N97" s="39"/>
      <c r="O97" s="8">
        <v>43556</v>
      </c>
      <c r="P97" s="50">
        <v>111.41</v>
      </c>
      <c r="Q97" s="50"/>
      <c r="R97" s="53">
        <f>IF(P97="","",T97*M97*LOOKUP(RIGHT($D$2,3),定数!$A$6:$A$13,定数!$B$6:$B$13))</f>
        <v>30941.047489753419</v>
      </c>
      <c r="S97" s="53"/>
      <c r="T97" s="54">
        <f t="shared" si="11"/>
        <v>34.999999999999432</v>
      </c>
      <c r="U97" s="54"/>
      <c r="V97" t="str">
        <f t="shared" si="14"/>
        <v/>
      </c>
      <c r="W97">
        <f t="shared" si="14"/>
        <v>0</v>
      </c>
      <c r="X97" s="40">
        <f t="shared" si="12"/>
        <v>990445.82509418367</v>
      </c>
      <c r="Y97" s="41">
        <f t="shared" si="13"/>
        <v>0.22645009776077041</v>
      </c>
    </row>
    <row r="98" spans="2:25" x14ac:dyDescent="0.2">
      <c r="B98" s="39">
        <v>90</v>
      </c>
      <c r="C98" s="49">
        <f t="shared" si="8"/>
        <v>797100.31866461236</v>
      </c>
      <c r="D98" s="49"/>
      <c r="E98" s="39"/>
      <c r="F98" s="8">
        <v>43572</v>
      </c>
      <c r="G98" s="39" t="s">
        <v>4</v>
      </c>
      <c r="H98" s="50">
        <v>112.04</v>
      </c>
      <c r="I98" s="50"/>
      <c r="J98" s="39">
        <v>9</v>
      </c>
      <c r="K98" s="51">
        <f t="shared" si="9"/>
        <v>23913.009559938371</v>
      </c>
      <c r="L98" s="52"/>
      <c r="M98" s="6">
        <f>IF(J98="","",(K98/J98)/LOOKUP(RIGHT($D$2,3),定数!$A$6:$A$13,定数!$B$6:$B$13))</f>
        <v>26.570010622153745</v>
      </c>
      <c r="N98" s="39"/>
      <c r="O98" s="8">
        <v>43572</v>
      </c>
      <c r="P98" s="50">
        <v>112.15</v>
      </c>
      <c r="Q98" s="50"/>
      <c r="R98" s="53">
        <f>IF(P98="","",T98*M98*LOOKUP(RIGHT($D$2,3),定数!$A$6:$A$13,定数!$B$6:$B$13))</f>
        <v>29227.011684368965</v>
      </c>
      <c r="S98" s="53"/>
      <c r="T98" s="54">
        <f t="shared" si="11"/>
        <v>10.999999999999943</v>
      </c>
      <c r="U98" s="54"/>
      <c r="V98" t="str">
        <f t="shared" si="14"/>
        <v/>
      </c>
      <c r="W98">
        <f t="shared" si="14"/>
        <v>0</v>
      </c>
      <c r="X98" s="40">
        <f t="shared" si="12"/>
        <v>990445.82509418367</v>
      </c>
      <c r="Y98" s="41">
        <f t="shared" si="13"/>
        <v>0.19521058247803269</v>
      </c>
    </row>
    <row r="99" spans="2:25" x14ac:dyDescent="0.2">
      <c r="B99" s="39">
        <v>91</v>
      </c>
      <c r="C99" s="49">
        <f t="shared" si="8"/>
        <v>826327.33034898131</v>
      </c>
      <c r="D99" s="49"/>
      <c r="E99" s="39"/>
      <c r="F99" s="8">
        <v>43581</v>
      </c>
      <c r="G99" s="39" t="s">
        <v>3</v>
      </c>
      <c r="H99" s="50">
        <v>111.59</v>
      </c>
      <c r="I99" s="50"/>
      <c r="J99" s="39">
        <v>44</v>
      </c>
      <c r="K99" s="51">
        <f t="shared" si="9"/>
        <v>24789.819910469439</v>
      </c>
      <c r="L99" s="52"/>
      <c r="M99" s="6">
        <f>IF(J99="","",(K99/J99)/LOOKUP(RIGHT($D$2,3),定数!$A$6:$A$13,定数!$B$6:$B$13))</f>
        <v>5.6340499796521453</v>
      </c>
      <c r="N99" s="39"/>
      <c r="O99" s="8">
        <v>43591</v>
      </c>
      <c r="P99" s="50">
        <v>110.95</v>
      </c>
      <c r="Q99" s="50"/>
      <c r="R99" s="53">
        <f>IF(P99="","",T99*M99*LOOKUP(RIGHT($D$2,3),定数!$A$6:$A$13,定数!$B$6:$B$13))</f>
        <v>36057.919869773767</v>
      </c>
      <c r="S99" s="53"/>
      <c r="T99" s="54">
        <f t="shared" si="11"/>
        <v>64.000000000000057</v>
      </c>
      <c r="U99" s="54"/>
      <c r="V99" t="str">
        <f t="shared" si="14"/>
        <v/>
      </c>
      <c r="W99">
        <f t="shared" si="14"/>
        <v>0</v>
      </c>
      <c r="X99" s="40">
        <f t="shared" si="12"/>
        <v>990445.82509418367</v>
      </c>
      <c r="Y99" s="41">
        <f t="shared" si="13"/>
        <v>0.16570163716889408</v>
      </c>
    </row>
    <row r="100" spans="2:25" x14ac:dyDescent="0.2">
      <c r="B100" s="39">
        <v>92</v>
      </c>
      <c r="C100" s="49">
        <f t="shared" si="8"/>
        <v>862385.2502187551</v>
      </c>
      <c r="D100" s="49"/>
      <c r="E100" s="39"/>
      <c r="F100" s="8">
        <v>43592</v>
      </c>
      <c r="G100" s="39" t="s">
        <v>3</v>
      </c>
      <c r="H100" s="50">
        <v>110.54</v>
      </c>
      <c r="I100" s="50"/>
      <c r="J100" s="39">
        <v>31</v>
      </c>
      <c r="K100" s="51">
        <f t="shared" si="9"/>
        <v>25871.557506562651</v>
      </c>
      <c r="L100" s="52"/>
      <c r="M100" s="6">
        <f>IF(J100="","",(K100/J100)/LOOKUP(RIGHT($D$2,3),定数!$A$6:$A$13,定数!$B$6:$B$13))</f>
        <v>8.345663711794403</v>
      </c>
      <c r="N100" s="39"/>
      <c r="O100" s="8">
        <v>43593</v>
      </c>
      <c r="P100" s="50">
        <v>110.14</v>
      </c>
      <c r="Q100" s="50"/>
      <c r="R100" s="53">
        <f>IF(P100="","",T100*M100*LOOKUP(RIGHT($D$2,3),定数!$A$6:$A$13,定数!$B$6:$B$13))</f>
        <v>33382.654847178092</v>
      </c>
      <c r="S100" s="53"/>
      <c r="T100" s="54">
        <f t="shared" si="11"/>
        <v>40.000000000000568</v>
      </c>
      <c r="U100" s="54"/>
      <c r="V100" t="str">
        <f t="shared" si="14"/>
        <v/>
      </c>
      <c r="W100">
        <f t="shared" si="14"/>
        <v>0</v>
      </c>
      <c r="X100" s="40">
        <f t="shared" si="12"/>
        <v>990445.82509418367</v>
      </c>
      <c r="Y100" s="41">
        <f t="shared" si="13"/>
        <v>0.12929589042717304</v>
      </c>
    </row>
    <row r="101" spans="2:25" x14ac:dyDescent="0.2">
      <c r="B101" s="39">
        <v>93</v>
      </c>
      <c r="C101" s="49">
        <f t="shared" si="8"/>
        <v>895767.90506593324</v>
      </c>
      <c r="D101" s="49"/>
      <c r="E101" s="39"/>
      <c r="F101" s="8">
        <v>43614</v>
      </c>
      <c r="G101" s="39" t="s">
        <v>3</v>
      </c>
      <c r="H101" s="50">
        <v>109.24</v>
      </c>
      <c r="I101" s="50"/>
      <c r="J101" s="39">
        <v>21</v>
      </c>
      <c r="K101" s="51">
        <f t="shared" si="9"/>
        <v>26873.037151977995</v>
      </c>
      <c r="L101" s="52"/>
      <c r="M101" s="6">
        <f>IF(J101="","",(K101/J101)/LOOKUP(RIGHT($D$2,3),定数!$A$6:$A$13,定数!$B$6:$B$13))</f>
        <v>12.796684358084761</v>
      </c>
      <c r="N101" s="39"/>
      <c r="O101" s="8">
        <v>43614</v>
      </c>
      <c r="P101" s="50">
        <v>109.45</v>
      </c>
      <c r="Q101" s="50"/>
      <c r="R101" s="53">
        <f>IF(P101="","",T101*M101*LOOKUP(RIGHT($D$2,3),定数!$A$6:$A$13,定数!$B$6:$B$13))</f>
        <v>-26873.037151979013</v>
      </c>
      <c r="S101" s="53"/>
      <c r="T101" s="54">
        <f t="shared" si="11"/>
        <v>-21.000000000000796</v>
      </c>
      <c r="U101" s="54"/>
      <c r="V101" t="str">
        <f t="shared" si="14"/>
        <v/>
      </c>
      <c r="W101">
        <f t="shared" si="14"/>
        <v>1</v>
      </c>
      <c r="X101" s="40">
        <f t="shared" si="12"/>
        <v>990445.82509418367</v>
      </c>
      <c r="Y101" s="41">
        <f t="shared" si="13"/>
        <v>9.5591215217901815E-2</v>
      </c>
    </row>
    <row r="102" spans="2:25" x14ac:dyDescent="0.2">
      <c r="B102" s="39">
        <v>94</v>
      </c>
      <c r="C102" s="49">
        <f t="shared" si="8"/>
        <v>868894.86791395419</v>
      </c>
      <c r="D102" s="49"/>
      <c r="E102" s="39"/>
      <c r="F102" s="8"/>
      <c r="G102" s="39"/>
      <c r="H102" s="50"/>
      <c r="I102" s="50"/>
      <c r="J102" s="39"/>
      <c r="K102" s="51" t="str">
        <f t="shared" si="9"/>
        <v/>
      </c>
      <c r="L102" s="52"/>
      <c r="M102" s="6" t="str">
        <f>IF(J102="","",(K102/J102)/LOOKUP(RIGHT($D$2,3),定数!$A$6:$A$13,定数!$B$6:$B$13))</f>
        <v/>
      </c>
      <c r="N102" s="39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1"/>
        <v/>
      </c>
      <c r="U102" s="54"/>
      <c r="V102" t="str">
        <f t="shared" si="14"/>
        <v/>
      </c>
      <c r="W102" t="str">
        <f t="shared" si="14"/>
        <v/>
      </c>
      <c r="X102" s="40">
        <f t="shared" si="12"/>
        <v>990445.82509418367</v>
      </c>
      <c r="Y102" s="41">
        <f t="shared" si="13"/>
        <v>0.1227234787613658</v>
      </c>
    </row>
    <row r="103" spans="2:25" x14ac:dyDescent="0.2">
      <c r="B103" s="39">
        <v>95</v>
      </c>
      <c r="C103" s="49" t="str">
        <f t="shared" si="8"/>
        <v/>
      </c>
      <c r="D103" s="49"/>
      <c r="E103" s="39"/>
      <c r="F103" s="8"/>
      <c r="G103" s="39"/>
      <c r="H103" s="50"/>
      <c r="I103" s="50"/>
      <c r="J103" s="39"/>
      <c r="K103" s="51" t="str">
        <f t="shared" si="9"/>
        <v/>
      </c>
      <c r="L103" s="52"/>
      <c r="M103" s="6" t="str">
        <f>IF(J103="","",(K103/J103)/LOOKUP(RIGHT($D$2,3),定数!$A$6:$A$13,定数!$B$6:$B$13))</f>
        <v/>
      </c>
      <c r="N103" s="39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1"/>
        <v/>
      </c>
      <c r="U103" s="54"/>
      <c r="V103" t="str">
        <f t="shared" si="14"/>
        <v/>
      </c>
      <c r="W103" t="str">
        <f t="shared" si="14"/>
        <v/>
      </c>
      <c r="X103" s="40" t="str">
        <f t="shared" si="12"/>
        <v/>
      </c>
      <c r="Y103" s="41" t="str">
        <f t="shared" si="13"/>
        <v/>
      </c>
    </row>
    <row r="104" spans="2:25" x14ac:dyDescent="0.2">
      <c r="B104" s="39">
        <v>96</v>
      </c>
      <c r="C104" s="49" t="str">
        <f t="shared" si="8"/>
        <v/>
      </c>
      <c r="D104" s="49"/>
      <c r="E104" s="39"/>
      <c r="F104" s="8"/>
      <c r="G104" s="39"/>
      <c r="H104" s="50"/>
      <c r="I104" s="50"/>
      <c r="J104" s="39"/>
      <c r="K104" s="51" t="str">
        <f t="shared" si="9"/>
        <v/>
      </c>
      <c r="L104" s="52"/>
      <c r="M104" s="6" t="str">
        <f>IF(J104="","",(K104/J104)/LOOKUP(RIGHT($D$2,3),定数!$A$6:$A$13,定数!$B$6:$B$13))</f>
        <v/>
      </c>
      <c r="N104" s="39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1"/>
        <v/>
      </c>
      <c r="U104" s="54"/>
      <c r="V104" t="str">
        <f t="shared" si="14"/>
        <v/>
      </c>
      <c r="W104" t="str">
        <f t="shared" si="14"/>
        <v/>
      </c>
      <c r="X104" s="40" t="str">
        <f t="shared" si="12"/>
        <v/>
      </c>
      <c r="Y104" s="41" t="str">
        <f t="shared" si="13"/>
        <v/>
      </c>
    </row>
    <row r="105" spans="2:25" x14ac:dyDescent="0.2">
      <c r="B105" s="39">
        <v>97</v>
      </c>
      <c r="C105" s="49" t="str">
        <f t="shared" si="8"/>
        <v/>
      </c>
      <c r="D105" s="49"/>
      <c r="E105" s="39"/>
      <c r="F105" s="8"/>
      <c r="G105" s="39"/>
      <c r="H105" s="50"/>
      <c r="I105" s="50"/>
      <c r="J105" s="39"/>
      <c r="K105" s="51" t="str">
        <f t="shared" si="9"/>
        <v/>
      </c>
      <c r="L105" s="52"/>
      <c r="M105" s="6" t="str">
        <f>IF(J105="","",(K105/J105)/LOOKUP(RIGHT($D$2,3),定数!$A$6:$A$13,定数!$B$6:$B$13))</f>
        <v/>
      </c>
      <c r="N105" s="39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1"/>
        <v/>
      </c>
      <c r="U105" s="54"/>
      <c r="V105" t="str">
        <f t="shared" si="14"/>
        <v/>
      </c>
      <c r="W105" t="str">
        <f t="shared" si="14"/>
        <v/>
      </c>
      <c r="X105" s="40" t="str">
        <f t="shared" si="12"/>
        <v/>
      </c>
      <c r="Y105" s="41" t="str">
        <f t="shared" si="13"/>
        <v/>
      </c>
    </row>
    <row r="106" spans="2:25" x14ac:dyDescent="0.2">
      <c r="B106" s="39">
        <v>98</v>
      </c>
      <c r="C106" s="49" t="str">
        <f t="shared" si="8"/>
        <v/>
      </c>
      <c r="D106" s="49"/>
      <c r="E106" s="39"/>
      <c r="F106" s="8"/>
      <c r="G106" s="39"/>
      <c r="H106" s="50"/>
      <c r="I106" s="50"/>
      <c r="J106" s="39"/>
      <c r="K106" s="51" t="str">
        <f t="shared" si="9"/>
        <v/>
      </c>
      <c r="L106" s="52"/>
      <c r="M106" s="6" t="str">
        <f>IF(J106="","",(K106/J106)/LOOKUP(RIGHT($D$2,3),定数!$A$6:$A$13,定数!$B$6:$B$13))</f>
        <v/>
      </c>
      <c r="N106" s="39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1"/>
        <v/>
      </c>
      <c r="U106" s="54"/>
      <c r="V106" t="str">
        <f t="shared" si="14"/>
        <v/>
      </c>
      <c r="W106" t="str">
        <f t="shared" si="14"/>
        <v/>
      </c>
      <c r="X106" s="40" t="str">
        <f t="shared" si="12"/>
        <v/>
      </c>
      <c r="Y106" s="41" t="str">
        <f t="shared" si="13"/>
        <v/>
      </c>
    </row>
    <row r="107" spans="2:25" x14ac:dyDescent="0.2">
      <c r="B107" s="39">
        <v>99</v>
      </c>
      <c r="C107" s="49" t="str">
        <f t="shared" si="8"/>
        <v/>
      </c>
      <c r="D107" s="49"/>
      <c r="E107" s="39"/>
      <c r="F107" s="8"/>
      <c r="G107" s="39"/>
      <c r="H107" s="50"/>
      <c r="I107" s="50"/>
      <c r="J107" s="39"/>
      <c r="K107" s="51" t="str">
        <f t="shared" si="9"/>
        <v/>
      </c>
      <c r="L107" s="52"/>
      <c r="M107" s="6" t="str">
        <f>IF(J107="","",(K107/J107)/LOOKUP(RIGHT($D$2,3),定数!$A$6:$A$13,定数!$B$6:$B$13))</f>
        <v/>
      </c>
      <c r="N107" s="39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1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2"/>
        <v/>
      </c>
      <c r="Y107" s="41" t="str">
        <f t="shared" si="13"/>
        <v/>
      </c>
    </row>
    <row r="108" spans="2:25" x14ac:dyDescent="0.2">
      <c r="B108" s="39">
        <v>100</v>
      </c>
      <c r="C108" s="49" t="str">
        <f t="shared" si="8"/>
        <v/>
      </c>
      <c r="D108" s="49"/>
      <c r="E108" s="39"/>
      <c r="F108" s="8"/>
      <c r="G108" s="39"/>
      <c r="H108" s="50"/>
      <c r="I108" s="50"/>
      <c r="J108" s="39"/>
      <c r="K108" s="51" t="str">
        <f t="shared" si="9"/>
        <v/>
      </c>
      <c r="L108" s="52"/>
      <c r="M108" s="6" t="str">
        <f>IF(J108="","",(K108/J108)/LOOKUP(RIGHT($D$2,3),定数!$A$6:$A$13,定数!$B$6:$B$13))</f>
        <v/>
      </c>
      <c r="N108" s="39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1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2"/>
        <v/>
      </c>
      <c r="Y108" s="41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87" activePane="bottomLeft" state="frozen"/>
      <selection activeCell="H104" sqref="H104:I104"/>
      <selection pane="bottomLeft" activeCell="P101" sqref="P101:Q101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hidden="1" customWidth="1"/>
    <col min="23" max="23" width="0" hidden="1" customWidth="1"/>
  </cols>
  <sheetData>
    <row r="2" spans="2:25" x14ac:dyDescent="0.2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67</v>
      </c>
      <c r="I2" s="78"/>
      <c r="J2" s="75" t="s">
        <v>7</v>
      </c>
      <c r="K2" s="75"/>
      <c r="L2" s="85">
        <v>500000</v>
      </c>
      <c r="M2" s="86"/>
      <c r="N2" s="75" t="s">
        <v>8</v>
      </c>
      <c r="O2" s="75"/>
      <c r="P2" s="80">
        <f>SUM(L2,D4)</f>
        <v>907040.94499225565</v>
      </c>
      <c r="Q2" s="78"/>
      <c r="R2" s="1"/>
      <c r="S2" s="1"/>
      <c r="T2" s="1"/>
    </row>
    <row r="3" spans="2:25" ht="57" customHeight="1" x14ac:dyDescent="0.2">
      <c r="B3" s="75" t="s">
        <v>9</v>
      </c>
      <c r="C3" s="75"/>
      <c r="D3" s="87" t="s">
        <v>38</v>
      </c>
      <c r="E3" s="87"/>
      <c r="F3" s="87"/>
      <c r="G3" s="87"/>
      <c r="H3" s="87"/>
      <c r="I3" s="87"/>
      <c r="J3" s="75" t="s">
        <v>10</v>
      </c>
      <c r="K3" s="75"/>
      <c r="L3" s="87" t="s">
        <v>63</v>
      </c>
      <c r="M3" s="88"/>
      <c r="N3" s="88"/>
      <c r="O3" s="88"/>
      <c r="P3" s="88"/>
      <c r="Q3" s="88"/>
      <c r="R3" s="1"/>
      <c r="S3" s="1"/>
    </row>
    <row r="4" spans="2:25" x14ac:dyDescent="0.2">
      <c r="B4" s="75" t="s">
        <v>11</v>
      </c>
      <c r="C4" s="75"/>
      <c r="D4" s="76">
        <f>SUM($R$9:$S$993)</f>
        <v>407040.94499225565</v>
      </c>
      <c r="E4" s="76"/>
      <c r="F4" s="75" t="s">
        <v>12</v>
      </c>
      <c r="G4" s="75"/>
      <c r="H4" s="77">
        <f>SUM($T$9:$U$108)</f>
        <v>102.00000000000529</v>
      </c>
      <c r="I4" s="78"/>
      <c r="J4" s="79" t="s">
        <v>60</v>
      </c>
      <c r="K4" s="79"/>
      <c r="L4" s="80">
        <f>MAX($C$9:$D$990)-C9</f>
        <v>619791.11821530107</v>
      </c>
      <c r="M4" s="80"/>
      <c r="N4" s="79" t="s">
        <v>59</v>
      </c>
      <c r="O4" s="79"/>
      <c r="P4" s="81">
        <f>MAX(Y:Y)</f>
        <v>0.26726594876982168</v>
      </c>
      <c r="Q4" s="81"/>
      <c r="R4" s="1"/>
      <c r="S4" s="1"/>
      <c r="T4" s="1"/>
    </row>
    <row r="5" spans="2:25" x14ac:dyDescent="0.2">
      <c r="B5" s="35" t="s">
        <v>15</v>
      </c>
      <c r="C5" s="2">
        <f>COUNTIF($R$9:$R$990,"&gt;0")</f>
        <v>39</v>
      </c>
      <c r="D5" s="36" t="s">
        <v>16</v>
      </c>
      <c r="E5" s="15">
        <f>COUNTIF($R$9:$R$990,"&lt;0")</f>
        <v>54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0.41935483870967744</v>
      </c>
      <c r="J5" s="82" t="s">
        <v>19</v>
      </c>
      <c r="K5" s="75"/>
      <c r="L5" s="83">
        <f>MAX(V9:V993)</f>
        <v>2</v>
      </c>
      <c r="M5" s="84"/>
      <c r="N5" s="17" t="s">
        <v>20</v>
      </c>
      <c r="O5" s="9"/>
      <c r="P5" s="83">
        <f>MAX(W9:W993)</f>
        <v>7</v>
      </c>
      <c r="Q5" s="84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2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 x14ac:dyDescent="0.2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58</v>
      </c>
    </row>
    <row r="9" spans="2:25" x14ac:dyDescent="0.2">
      <c r="B9" s="34">
        <v>1</v>
      </c>
      <c r="C9" s="49">
        <f>L2</f>
        <v>500000</v>
      </c>
      <c r="D9" s="49"/>
      <c r="E9" s="34">
        <v>2014</v>
      </c>
      <c r="F9" s="8">
        <v>43662</v>
      </c>
      <c r="G9" s="34" t="s">
        <v>4</v>
      </c>
      <c r="H9" s="50">
        <v>101.76</v>
      </c>
      <c r="I9" s="50"/>
      <c r="J9" s="34">
        <v>34</v>
      </c>
      <c r="K9" s="49">
        <f>IF(J9="","",C9*0.03)</f>
        <v>15000</v>
      </c>
      <c r="L9" s="49"/>
      <c r="M9" s="6">
        <f>IF(J9="","",(K9/J9)/LOOKUP(RIGHT($D$2,3),定数!$A$6:$A$13,定数!$B$6:$B$13))</f>
        <v>4.4117647058823533</v>
      </c>
      <c r="N9" s="34">
        <v>2014</v>
      </c>
      <c r="O9" s="8">
        <v>43663</v>
      </c>
      <c r="P9" s="50">
        <v>101.42</v>
      </c>
      <c r="Q9" s="50"/>
      <c r="R9" s="53">
        <f>IF(P9="","",T9*M9*LOOKUP(RIGHT($D$2,3),定数!$A$6:$A$13,定数!$B$6:$B$13))</f>
        <v>-15000.000000000151</v>
      </c>
      <c r="S9" s="53"/>
      <c r="T9" s="54">
        <f>IF(P9="","",IF(G9="買",(P9-H9),(H9-P9))*IF(RIGHT($D$2,3)="JPY",100,10000))</f>
        <v>-34.000000000000341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4">
        <v>2</v>
      </c>
      <c r="C10" s="49">
        <f t="shared" ref="C10:C73" si="0">IF(R9="","",C9+R9)</f>
        <v>484999.99999999983</v>
      </c>
      <c r="D10" s="49"/>
      <c r="E10" s="34"/>
      <c r="F10" s="8">
        <v>43674</v>
      </c>
      <c r="G10" s="42" t="s">
        <v>4</v>
      </c>
      <c r="H10" s="50">
        <v>101.87</v>
      </c>
      <c r="I10" s="50"/>
      <c r="J10" s="34">
        <v>14</v>
      </c>
      <c r="K10" s="51">
        <f>IF(J10="","",C10*0.03)</f>
        <v>14549.999999999995</v>
      </c>
      <c r="L10" s="52"/>
      <c r="M10" s="6">
        <f>IF(J10="","",(K10/J10)/LOOKUP(RIGHT($D$2,3),定数!$A$6:$A$13,定数!$B$6:$B$13))</f>
        <v>10.392857142857141</v>
      </c>
      <c r="N10" s="34"/>
      <c r="O10" s="8">
        <v>43676</v>
      </c>
      <c r="P10" s="50">
        <v>102.15</v>
      </c>
      <c r="Q10" s="50"/>
      <c r="R10" s="53">
        <f>IF(P10="","",T10*M10*LOOKUP(RIGHT($D$2,3),定数!$A$6:$A$13,定数!$B$6:$B$13))</f>
        <v>29100.000000000113</v>
      </c>
      <c r="S10" s="53"/>
      <c r="T10" s="54">
        <f>IF(P10="","",IF(G10="買",(P10-H10),(H10-P10))*IF(RIGHT($D$2,3)="JPY",100,10000))</f>
        <v>28.000000000000114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0">
        <f>IF(C10&lt;&gt;"",MAX(C10,C9),"")</f>
        <v>500000</v>
      </c>
    </row>
    <row r="11" spans="2:25" x14ac:dyDescent="0.2">
      <c r="B11" s="34">
        <v>3</v>
      </c>
      <c r="C11" s="49">
        <f t="shared" ref="C11:C16" si="3">IF(R10="","",C10+R10)</f>
        <v>514099.99999999994</v>
      </c>
      <c r="D11" s="49"/>
      <c r="E11" s="34"/>
      <c r="F11" s="8">
        <v>43690</v>
      </c>
      <c r="G11" s="42" t="s">
        <v>4</v>
      </c>
      <c r="H11" s="50">
        <v>102.27</v>
      </c>
      <c r="I11" s="50"/>
      <c r="J11" s="34">
        <v>8</v>
      </c>
      <c r="K11" s="51">
        <f t="shared" ref="K11:K74" si="4">IF(J11="","",C11*0.03)</f>
        <v>15422.999999999998</v>
      </c>
      <c r="L11" s="52"/>
      <c r="M11" s="6">
        <f>IF(J11="","",(K11/J11)/LOOKUP(RIGHT($D$2,3),定数!$A$6:$A$13,定数!$B$6:$B$13))</f>
        <v>19.278749999999999</v>
      </c>
      <c r="N11" s="34"/>
      <c r="O11" s="8">
        <v>43690</v>
      </c>
      <c r="P11" s="50">
        <v>102.43</v>
      </c>
      <c r="Q11" s="50"/>
      <c r="R11" s="53">
        <f>IF(P11="","",T11*M11*LOOKUP(RIGHT($D$2,3),定数!$A$6:$A$13,定数!$B$6:$B$13))</f>
        <v>30846.000000002077</v>
      </c>
      <c r="S11" s="53"/>
      <c r="T11" s="54">
        <f>IF(P11="","",IF(G11="買",(P11-H11),(H11-P11))*IF(RIGHT($D$2,3)="JPY",100,10000))</f>
        <v>16.00000000000108</v>
      </c>
      <c r="U11" s="54"/>
      <c r="V11" s="22">
        <f t="shared" si="1"/>
        <v>2</v>
      </c>
      <c r="W11">
        <f t="shared" si="2"/>
        <v>0</v>
      </c>
      <c r="X11" s="40">
        <f>IF(C11&lt;&gt;"",MAX(X10,C11),"")</f>
        <v>514099.99999999994</v>
      </c>
      <c r="Y11" s="41">
        <f>IF(X11&lt;&gt;"",1-(C11/X11),"")</f>
        <v>0</v>
      </c>
    </row>
    <row r="12" spans="2:25" x14ac:dyDescent="0.2">
      <c r="B12" s="34">
        <v>4</v>
      </c>
      <c r="C12" s="49">
        <f t="shared" si="3"/>
        <v>544946.00000000198</v>
      </c>
      <c r="D12" s="49"/>
      <c r="E12" s="34"/>
      <c r="F12" s="8">
        <v>43698</v>
      </c>
      <c r="G12" s="42" t="s">
        <v>4</v>
      </c>
      <c r="H12" s="50">
        <v>103.85</v>
      </c>
      <c r="I12" s="50"/>
      <c r="J12" s="34">
        <v>26</v>
      </c>
      <c r="K12" s="51">
        <f t="shared" si="4"/>
        <v>16348.380000000059</v>
      </c>
      <c r="L12" s="52"/>
      <c r="M12" s="6">
        <f>IF(J12="","",(K12/J12)/LOOKUP(RIGHT($D$2,3),定数!$A$6:$A$13,定数!$B$6:$B$13))</f>
        <v>6.2878384615384846</v>
      </c>
      <c r="N12" s="34"/>
      <c r="O12" s="8">
        <v>43699</v>
      </c>
      <c r="P12" s="50">
        <v>103.59</v>
      </c>
      <c r="Q12" s="50"/>
      <c r="R12" s="53">
        <f>IF(P12="","",T12*M12*LOOKUP(RIGHT($D$2,3),定数!$A$6:$A$13,定数!$B$6:$B$13))</f>
        <v>-16348.379999999488</v>
      </c>
      <c r="S12" s="53"/>
      <c r="T12" s="54">
        <f t="shared" ref="T12:T75" si="5">IF(P12="","",IF(G12="買",(P12-H12),(H12-P12))*IF(RIGHT($D$2,3)="JPY",100,10000))</f>
        <v>-25.999999999999091</v>
      </c>
      <c r="U12" s="54"/>
      <c r="V12" s="22">
        <f t="shared" si="1"/>
        <v>0</v>
      </c>
      <c r="W12">
        <f t="shared" si="2"/>
        <v>1</v>
      </c>
      <c r="X12" s="40">
        <f t="shared" ref="X12:X75" si="6">IF(C12&lt;&gt;"",MAX(X11,C12),"")</f>
        <v>544946.00000000198</v>
      </c>
      <c r="Y12" s="41">
        <f t="shared" ref="Y12:Y75" si="7">IF(X12&lt;&gt;"",1-(C12/X12),"")</f>
        <v>0</v>
      </c>
    </row>
    <row r="13" spans="2:25" x14ac:dyDescent="0.2">
      <c r="B13" s="34">
        <v>5</v>
      </c>
      <c r="C13" s="49">
        <f t="shared" si="3"/>
        <v>528597.62000000244</v>
      </c>
      <c r="D13" s="49"/>
      <c r="E13" s="34"/>
      <c r="F13" s="8">
        <v>43718</v>
      </c>
      <c r="G13" s="42" t="s">
        <v>4</v>
      </c>
      <c r="H13" s="50">
        <v>106.26</v>
      </c>
      <c r="I13" s="50"/>
      <c r="J13" s="34">
        <v>23</v>
      </c>
      <c r="K13" s="51">
        <f t="shared" si="4"/>
        <v>15857.928600000072</v>
      </c>
      <c r="L13" s="52"/>
      <c r="M13" s="6">
        <f>IF(J13="","",(K13/J13)/LOOKUP(RIGHT($D$2,3),定数!$A$6:$A$13,定数!$B$6:$B$13))</f>
        <v>6.8947515652174225</v>
      </c>
      <c r="N13" s="34"/>
      <c r="O13" s="8">
        <v>43718</v>
      </c>
      <c r="P13" s="50">
        <v>106.7</v>
      </c>
      <c r="Q13" s="50"/>
      <c r="R13" s="53">
        <f>IF(P13="","",T13*M13*LOOKUP(RIGHT($D$2,3),定数!$A$6:$A$13,定数!$B$6:$B$13))</f>
        <v>30336.906886956502</v>
      </c>
      <c r="S13" s="53"/>
      <c r="T13" s="54">
        <f t="shared" si="5"/>
        <v>43.999999999999773</v>
      </c>
      <c r="U13" s="54"/>
      <c r="V13" s="22">
        <f t="shared" si="1"/>
        <v>1</v>
      </c>
      <c r="W13">
        <f t="shared" si="2"/>
        <v>0</v>
      </c>
      <c r="X13" s="40">
        <f t="shared" si="6"/>
        <v>544946.00000000198</v>
      </c>
      <c r="Y13" s="41">
        <f t="shared" si="7"/>
        <v>2.9999999999999027E-2</v>
      </c>
    </row>
    <row r="14" spans="2:25" x14ac:dyDescent="0.2">
      <c r="B14" s="34">
        <v>6</v>
      </c>
      <c r="C14" s="49">
        <f t="shared" si="3"/>
        <v>558934.52688695898</v>
      </c>
      <c r="D14" s="49"/>
      <c r="E14" s="34"/>
      <c r="F14" s="8">
        <v>43765</v>
      </c>
      <c r="G14" s="42" t="s">
        <v>4</v>
      </c>
      <c r="H14" s="50">
        <v>108.19</v>
      </c>
      <c r="I14" s="50"/>
      <c r="J14" s="34">
        <v>42</v>
      </c>
      <c r="K14" s="51">
        <f t="shared" si="4"/>
        <v>16768.035806608768</v>
      </c>
      <c r="L14" s="52"/>
      <c r="M14" s="6">
        <f>IF(J14="","",(K14/J14)/LOOKUP(RIGHT($D$2,3),定数!$A$6:$A$13,定数!$B$6:$B$13))</f>
        <v>3.9923894777639926</v>
      </c>
      <c r="N14" s="34"/>
      <c r="O14" s="8">
        <v>43765</v>
      </c>
      <c r="P14" s="50">
        <v>107.77</v>
      </c>
      <c r="Q14" s="50"/>
      <c r="R14" s="53">
        <f>IF(P14="","",T14*M14*LOOKUP(RIGHT($D$2,3),定数!$A$6:$A$13,定数!$B$6:$B$13))</f>
        <v>-16768.035806608837</v>
      </c>
      <c r="S14" s="53"/>
      <c r="T14" s="54">
        <f t="shared" si="5"/>
        <v>-42.000000000000171</v>
      </c>
      <c r="U14" s="54"/>
      <c r="V14" s="22">
        <f t="shared" si="1"/>
        <v>0</v>
      </c>
      <c r="W14">
        <f t="shared" si="2"/>
        <v>1</v>
      </c>
      <c r="X14" s="40">
        <f t="shared" si="6"/>
        <v>558934.52688695898</v>
      </c>
      <c r="Y14" s="41">
        <f t="shared" si="7"/>
        <v>0</v>
      </c>
    </row>
    <row r="15" spans="2:25" x14ac:dyDescent="0.2">
      <c r="B15" s="34">
        <v>7</v>
      </c>
      <c r="C15" s="49">
        <f t="shared" si="3"/>
        <v>542166.49108035013</v>
      </c>
      <c r="D15" s="49"/>
      <c r="E15" s="34"/>
      <c r="F15" s="8">
        <v>43775</v>
      </c>
      <c r="G15" s="42" t="s">
        <v>4</v>
      </c>
      <c r="H15" s="50">
        <v>114.91</v>
      </c>
      <c r="I15" s="50"/>
      <c r="J15" s="34">
        <v>51</v>
      </c>
      <c r="K15" s="51">
        <f t="shared" si="4"/>
        <v>16264.994732410503</v>
      </c>
      <c r="L15" s="52"/>
      <c r="M15" s="6">
        <f>IF(J15="","",(K15/J15)/LOOKUP(RIGHT($D$2,3),定数!$A$6:$A$13,定数!$B$6:$B$13))</f>
        <v>3.1892146534138242</v>
      </c>
      <c r="N15" s="34"/>
      <c r="O15" s="8">
        <v>43779</v>
      </c>
      <c r="P15" s="50">
        <v>114.4</v>
      </c>
      <c r="Q15" s="50"/>
      <c r="R15" s="53">
        <f>IF(P15="","",T15*M15*LOOKUP(RIGHT($D$2,3),定数!$A$6:$A$13,定数!$B$6:$B$13))</f>
        <v>-16264.994732410212</v>
      </c>
      <c r="S15" s="53"/>
      <c r="T15" s="54">
        <f t="shared" si="5"/>
        <v>-50.999999999999091</v>
      </c>
      <c r="U15" s="54"/>
      <c r="V15" s="22">
        <f t="shared" si="1"/>
        <v>0</v>
      </c>
      <c r="W15">
        <f t="shared" si="2"/>
        <v>2</v>
      </c>
      <c r="X15" s="40">
        <f t="shared" si="6"/>
        <v>558934.52688695898</v>
      </c>
      <c r="Y15" s="41">
        <f t="shared" si="7"/>
        <v>3.0000000000000138E-2</v>
      </c>
    </row>
    <row r="16" spans="2:25" x14ac:dyDescent="0.2">
      <c r="B16" s="34">
        <v>8</v>
      </c>
      <c r="C16" s="49">
        <f t="shared" si="3"/>
        <v>525901.49634793994</v>
      </c>
      <c r="D16" s="49"/>
      <c r="E16" s="34"/>
      <c r="F16" s="8">
        <v>43781</v>
      </c>
      <c r="G16" s="42" t="s">
        <v>4</v>
      </c>
      <c r="H16" s="50">
        <v>115.85</v>
      </c>
      <c r="I16" s="50"/>
      <c r="J16" s="34">
        <v>84</v>
      </c>
      <c r="K16" s="51">
        <f t="shared" si="4"/>
        <v>15777.044890438197</v>
      </c>
      <c r="L16" s="52"/>
      <c r="M16" s="6">
        <f>IF(J16="","",(K16/J16)/LOOKUP(RIGHT($D$2,3),定数!$A$6:$A$13,定数!$B$6:$B$13))</f>
        <v>1.8782196298140712</v>
      </c>
      <c r="N16" s="34"/>
      <c r="O16" s="8">
        <v>43781</v>
      </c>
      <c r="P16" s="50">
        <v>115.01</v>
      </c>
      <c r="Q16" s="50"/>
      <c r="R16" s="53">
        <f>IF(P16="","",T16*M16*LOOKUP(RIGHT($D$2,3),定数!$A$6:$A$13,定数!$B$6:$B$13))</f>
        <v>-15777.044890437995</v>
      </c>
      <c r="S16" s="53"/>
      <c r="T16" s="54">
        <f t="shared" si="5"/>
        <v>-83.99999999999892</v>
      </c>
      <c r="U16" s="54"/>
      <c r="V16" s="22">
        <f t="shared" si="1"/>
        <v>0</v>
      </c>
      <c r="W16">
        <f t="shared" si="2"/>
        <v>3</v>
      </c>
      <c r="X16" s="40">
        <f t="shared" si="6"/>
        <v>558934.52688695898</v>
      </c>
      <c r="Y16" s="41">
        <f t="shared" si="7"/>
        <v>5.9099999999999597E-2</v>
      </c>
    </row>
    <row r="17" spans="2:25" x14ac:dyDescent="0.2">
      <c r="B17" s="34">
        <v>9</v>
      </c>
      <c r="C17" s="49">
        <f t="shared" si="0"/>
        <v>510124.45145750197</v>
      </c>
      <c r="D17" s="49"/>
      <c r="E17" s="34"/>
      <c r="F17" s="8">
        <v>43782</v>
      </c>
      <c r="G17" s="42" t="s">
        <v>4</v>
      </c>
      <c r="H17" s="50">
        <v>115.7</v>
      </c>
      <c r="I17" s="50"/>
      <c r="J17" s="34">
        <v>40</v>
      </c>
      <c r="K17" s="51">
        <f t="shared" si="4"/>
        <v>15303.733543725059</v>
      </c>
      <c r="L17" s="52"/>
      <c r="M17" s="6">
        <f>IF(J17="","",(K17/J17)/LOOKUP(RIGHT($D$2,3),定数!$A$6:$A$13,定数!$B$6:$B$13))</f>
        <v>3.8259333859312648</v>
      </c>
      <c r="N17" s="34"/>
      <c r="O17" s="8">
        <v>43783</v>
      </c>
      <c r="P17" s="50">
        <v>116.63</v>
      </c>
      <c r="Q17" s="50"/>
      <c r="R17" s="53">
        <f>IF(P17="","",T17*M17*LOOKUP(RIGHT($D$2,3),定数!$A$6:$A$13,定数!$B$6:$B$13))</f>
        <v>35581.180489160484</v>
      </c>
      <c r="S17" s="53"/>
      <c r="T17" s="54">
        <f t="shared" si="5"/>
        <v>92.999999999999261</v>
      </c>
      <c r="U17" s="54"/>
      <c r="V17" s="22">
        <f t="shared" si="1"/>
        <v>1</v>
      </c>
      <c r="W17">
        <f t="shared" si="2"/>
        <v>0</v>
      </c>
      <c r="X17" s="40">
        <f t="shared" si="6"/>
        <v>558934.52688695898</v>
      </c>
      <c r="Y17" s="41">
        <f t="shared" si="7"/>
        <v>8.7326999999999155E-2</v>
      </c>
    </row>
    <row r="18" spans="2:25" x14ac:dyDescent="0.2">
      <c r="B18" s="34">
        <v>10</v>
      </c>
      <c r="C18" s="49">
        <f t="shared" si="0"/>
        <v>545705.63194666244</v>
      </c>
      <c r="D18" s="49"/>
      <c r="E18" s="34">
        <v>2015</v>
      </c>
      <c r="F18" s="8">
        <v>43470</v>
      </c>
      <c r="G18" s="42" t="s">
        <v>4</v>
      </c>
      <c r="H18" s="50">
        <v>120.61</v>
      </c>
      <c r="I18" s="50"/>
      <c r="J18" s="34">
        <v>64</v>
      </c>
      <c r="K18" s="51">
        <f t="shared" si="4"/>
        <v>16371.168958399872</v>
      </c>
      <c r="L18" s="52"/>
      <c r="M18" s="6">
        <f>IF(J18="","",(K18/J18)/LOOKUP(RIGHT($D$2,3),定数!$A$6:$A$13,定数!$B$6:$B$13))</f>
        <v>2.55799514974998</v>
      </c>
      <c r="N18" s="34">
        <v>2015</v>
      </c>
      <c r="O18" s="8">
        <v>43470</v>
      </c>
      <c r="P18" s="50">
        <v>119.97</v>
      </c>
      <c r="Q18" s="50"/>
      <c r="R18" s="53">
        <f>IF(P18="","",T18*M18*LOOKUP(RIGHT($D$2,3),定数!$A$6:$A$13,定数!$B$6:$B$13))</f>
        <v>-16371.168958399887</v>
      </c>
      <c r="S18" s="53"/>
      <c r="T18" s="54">
        <f t="shared" si="5"/>
        <v>-64.000000000000057</v>
      </c>
      <c r="U18" s="54"/>
      <c r="V18" s="22">
        <f t="shared" si="1"/>
        <v>0</v>
      </c>
      <c r="W18">
        <f t="shared" si="2"/>
        <v>1</v>
      </c>
      <c r="X18" s="40">
        <f t="shared" si="6"/>
        <v>558934.52688695898</v>
      </c>
      <c r="Y18" s="41">
        <f t="shared" si="7"/>
        <v>2.3668058249999624E-2</v>
      </c>
    </row>
    <row r="19" spans="2:25" x14ac:dyDescent="0.2">
      <c r="B19" s="34">
        <v>11</v>
      </c>
      <c r="C19" s="49">
        <f t="shared" si="0"/>
        <v>529334.46298826253</v>
      </c>
      <c r="D19" s="49"/>
      <c r="E19" s="34"/>
      <c r="F19" s="8">
        <v>43535</v>
      </c>
      <c r="G19" s="42" t="s">
        <v>4</v>
      </c>
      <c r="H19" s="50">
        <v>121.52</v>
      </c>
      <c r="I19" s="50"/>
      <c r="J19" s="34">
        <v>33</v>
      </c>
      <c r="K19" s="51">
        <f t="shared" si="4"/>
        <v>15880.033889647875</v>
      </c>
      <c r="L19" s="52"/>
      <c r="M19" s="6">
        <f>IF(J19="","",(K19/J19)/LOOKUP(RIGHT($D$2,3),定数!$A$6:$A$13,定数!$B$6:$B$13))</f>
        <v>4.8121314817114778</v>
      </c>
      <c r="N19" s="34"/>
      <c r="O19" s="8">
        <v>43536</v>
      </c>
      <c r="P19" s="50">
        <v>121.19</v>
      </c>
      <c r="Q19" s="50"/>
      <c r="R19" s="53">
        <f>IF(P19="","",T19*M19*LOOKUP(RIGHT($D$2,3),定数!$A$6:$A$13,定数!$B$6:$B$13))</f>
        <v>-15880.033889647793</v>
      </c>
      <c r="S19" s="53"/>
      <c r="T19" s="54">
        <f t="shared" si="5"/>
        <v>-32.999999999999829</v>
      </c>
      <c r="U19" s="54"/>
      <c r="V19" s="22">
        <f t="shared" si="1"/>
        <v>0</v>
      </c>
      <c r="W19">
        <f t="shared" si="2"/>
        <v>2</v>
      </c>
      <c r="X19" s="40">
        <f t="shared" si="6"/>
        <v>558934.52688695898</v>
      </c>
      <c r="Y19" s="41">
        <f t="shared" si="7"/>
        <v>5.2958016502499761E-2</v>
      </c>
    </row>
    <row r="20" spans="2:25" x14ac:dyDescent="0.2">
      <c r="B20" s="34">
        <v>12</v>
      </c>
      <c r="C20" s="49">
        <f t="shared" si="0"/>
        <v>513454.42909861472</v>
      </c>
      <c r="D20" s="49"/>
      <c r="E20" s="34"/>
      <c r="F20" s="8">
        <v>43549</v>
      </c>
      <c r="G20" s="42" t="s">
        <v>3</v>
      </c>
      <c r="H20" s="50">
        <v>119.56</v>
      </c>
      <c r="I20" s="50"/>
      <c r="J20" s="34">
        <v>21</v>
      </c>
      <c r="K20" s="51">
        <f t="shared" si="4"/>
        <v>15403.632872958442</v>
      </c>
      <c r="L20" s="52"/>
      <c r="M20" s="6">
        <f>IF(J20="","",(K20/J20)/LOOKUP(RIGHT($D$2,3),定数!$A$6:$A$13,定数!$B$6:$B$13))</f>
        <v>7.3350632728373535</v>
      </c>
      <c r="N20" s="34"/>
      <c r="O20" s="8">
        <v>43550</v>
      </c>
      <c r="P20" s="50">
        <v>119.17</v>
      </c>
      <c r="Q20" s="50"/>
      <c r="R20" s="53">
        <f>IF(P20="","",T20*M20*LOOKUP(RIGHT($D$2,3),定数!$A$6:$A$13,定数!$B$6:$B$13))</f>
        <v>28606.74676406572</v>
      </c>
      <c r="S20" s="53"/>
      <c r="T20" s="54">
        <f t="shared" si="5"/>
        <v>39.000000000000057</v>
      </c>
      <c r="U20" s="54"/>
      <c r="V20" s="22">
        <f t="shared" si="1"/>
        <v>1</v>
      </c>
      <c r="W20">
        <f t="shared" si="2"/>
        <v>0</v>
      </c>
      <c r="X20" s="40">
        <f t="shared" si="6"/>
        <v>558934.52688695898</v>
      </c>
      <c r="Y20" s="41">
        <f t="shared" si="7"/>
        <v>8.1369276007424607E-2</v>
      </c>
    </row>
    <row r="21" spans="2:25" x14ac:dyDescent="0.2">
      <c r="B21" s="34">
        <v>13</v>
      </c>
      <c r="C21" s="49">
        <f t="shared" si="0"/>
        <v>542061.17586268042</v>
      </c>
      <c r="D21" s="49"/>
      <c r="E21" s="34"/>
      <c r="F21" s="8">
        <v>43569</v>
      </c>
      <c r="G21" s="43" t="s">
        <v>3</v>
      </c>
      <c r="H21" s="50">
        <v>119.45</v>
      </c>
      <c r="I21" s="50"/>
      <c r="J21" s="34">
        <v>68</v>
      </c>
      <c r="K21" s="51">
        <f t="shared" si="4"/>
        <v>16261.835275880412</v>
      </c>
      <c r="L21" s="52"/>
      <c r="M21" s="6">
        <f>IF(J21="","",(K21/J21)/LOOKUP(RIGHT($D$2,3),定数!$A$6:$A$13,定数!$B$6:$B$13))</f>
        <v>2.3914463641000605</v>
      </c>
      <c r="N21" s="34"/>
      <c r="O21" s="8">
        <v>43586</v>
      </c>
      <c r="P21" s="50">
        <v>120.13</v>
      </c>
      <c r="Q21" s="50"/>
      <c r="R21" s="53">
        <f>IF(P21="","",T21*M21*LOOKUP(RIGHT($D$2,3),定数!$A$6:$A$13,定数!$B$6:$B$13))</f>
        <v>-16261.835275880236</v>
      </c>
      <c r="S21" s="53"/>
      <c r="T21" s="54">
        <f t="shared" si="5"/>
        <v>-67.999999999999261</v>
      </c>
      <c r="U21" s="54"/>
      <c r="V21" s="22">
        <f t="shared" si="1"/>
        <v>0</v>
      </c>
      <c r="W21">
        <f t="shared" si="2"/>
        <v>1</v>
      </c>
      <c r="X21" s="40">
        <f t="shared" si="6"/>
        <v>558934.52688695898</v>
      </c>
      <c r="Y21" s="41">
        <f t="shared" si="7"/>
        <v>3.0188421384981123E-2</v>
      </c>
    </row>
    <row r="22" spans="2:25" x14ac:dyDescent="0.2">
      <c r="B22" s="34">
        <v>14</v>
      </c>
      <c r="C22" s="49">
        <f t="shared" si="0"/>
        <v>525799.34058680013</v>
      </c>
      <c r="D22" s="49"/>
      <c r="E22" s="34"/>
      <c r="F22" s="8">
        <v>43617</v>
      </c>
      <c r="G22" s="43" t="s">
        <v>4</v>
      </c>
      <c r="H22" s="50">
        <v>124.19</v>
      </c>
      <c r="I22" s="50"/>
      <c r="J22" s="34">
        <v>48</v>
      </c>
      <c r="K22" s="51">
        <f t="shared" si="4"/>
        <v>15773.980217604003</v>
      </c>
      <c r="L22" s="52"/>
      <c r="M22" s="6">
        <f>IF(J22="","",(K22/J22)/LOOKUP(RIGHT($D$2,3),定数!$A$6:$A$13,定数!$B$6:$B$13))</f>
        <v>3.2862458786675006</v>
      </c>
      <c r="N22" s="34"/>
      <c r="O22" s="8">
        <v>43621</v>
      </c>
      <c r="P22" s="50">
        <v>123.71</v>
      </c>
      <c r="Q22" s="50"/>
      <c r="R22" s="53">
        <f>IF(P22="","",T22*M22*LOOKUP(RIGHT($D$2,3),定数!$A$6:$A$13,定数!$B$6:$B$13))</f>
        <v>-15773.980217604134</v>
      </c>
      <c r="S22" s="53"/>
      <c r="T22" s="54">
        <f t="shared" si="5"/>
        <v>-48.000000000000398</v>
      </c>
      <c r="U22" s="54"/>
      <c r="V22" s="22">
        <f t="shared" si="1"/>
        <v>0</v>
      </c>
      <c r="W22">
        <f t="shared" si="2"/>
        <v>2</v>
      </c>
      <c r="X22" s="40">
        <f t="shared" si="6"/>
        <v>558934.52688695898</v>
      </c>
      <c r="Y22" s="41">
        <f t="shared" si="7"/>
        <v>5.9282768743431413E-2</v>
      </c>
    </row>
    <row r="23" spans="2:25" x14ac:dyDescent="0.2">
      <c r="B23" s="34">
        <v>15</v>
      </c>
      <c r="C23" s="49">
        <f t="shared" si="0"/>
        <v>510025.36036919599</v>
      </c>
      <c r="D23" s="49"/>
      <c r="E23" s="34"/>
      <c r="F23" s="8">
        <v>43652</v>
      </c>
      <c r="G23" s="43" t="s">
        <v>3</v>
      </c>
      <c r="H23" s="50">
        <v>122.56</v>
      </c>
      <c r="I23" s="50"/>
      <c r="J23" s="34">
        <v>38</v>
      </c>
      <c r="K23" s="51">
        <f t="shared" si="4"/>
        <v>15300.760811075879</v>
      </c>
      <c r="L23" s="52"/>
      <c r="M23" s="6">
        <f>IF(J23="","",(K23/J23)/LOOKUP(RIGHT($D$2,3),定数!$A$6:$A$13,定数!$B$6:$B$13))</f>
        <v>4.0265160029147049</v>
      </c>
      <c r="N23" s="34"/>
      <c r="O23" s="8">
        <v>43654</v>
      </c>
      <c r="P23" s="50">
        <v>121.76</v>
      </c>
      <c r="Q23" s="50"/>
      <c r="R23" s="53">
        <f>IF(P23="","",T23*M23*LOOKUP(RIGHT($D$2,3),定数!$A$6:$A$13,定数!$B$6:$B$13))</f>
        <v>32212.128023317524</v>
      </c>
      <c r="S23" s="53"/>
      <c r="T23" s="54">
        <f t="shared" si="5"/>
        <v>79.999999999999716</v>
      </c>
      <c r="U23" s="54"/>
      <c r="V23" t="str">
        <f t="shared" ref="V23:W74" si="8">IF(S23&lt;&gt;"",IF(S23&lt;0,1+V22,0),"")</f>
        <v/>
      </c>
      <c r="W23">
        <f t="shared" si="2"/>
        <v>0</v>
      </c>
      <c r="X23" s="40">
        <f t="shared" si="6"/>
        <v>558934.52688695898</v>
      </c>
      <c r="Y23" s="41">
        <f t="shared" si="7"/>
        <v>8.7504285681128779E-2</v>
      </c>
    </row>
    <row r="24" spans="2:25" x14ac:dyDescent="0.2">
      <c r="B24" s="34">
        <v>16</v>
      </c>
      <c r="C24" s="49">
        <f t="shared" si="0"/>
        <v>542237.48839251348</v>
      </c>
      <c r="D24" s="49"/>
      <c r="E24" s="34"/>
      <c r="F24" s="8">
        <v>43663</v>
      </c>
      <c r="G24" s="43" t="s">
        <v>4</v>
      </c>
      <c r="H24" s="50">
        <v>124.09</v>
      </c>
      <c r="I24" s="50"/>
      <c r="J24" s="34">
        <v>18</v>
      </c>
      <c r="K24" s="51">
        <f t="shared" si="4"/>
        <v>16267.124651775404</v>
      </c>
      <c r="L24" s="52"/>
      <c r="M24" s="6">
        <f>IF(J24="","",(K24/J24)/LOOKUP(RIGHT($D$2,3),定数!$A$6:$A$13,定数!$B$6:$B$13))</f>
        <v>9.0372914732085583</v>
      </c>
      <c r="N24" s="34"/>
      <c r="O24" s="8">
        <v>43667</v>
      </c>
      <c r="P24" s="50">
        <v>124.41</v>
      </c>
      <c r="Q24" s="50"/>
      <c r="R24" s="53">
        <f>IF(P24="","",T24*M24*LOOKUP(RIGHT($D$2,3),定数!$A$6:$A$13,定数!$B$6:$B$13))</f>
        <v>28919.332714266773</v>
      </c>
      <c r="S24" s="53"/>
      <c r="T24" s="54">
        <f t="shared" si="5"/>
        <v>31.999999999999318</v>
      </c>
      <c r="U24" s="54"/>
      <c r="V24" t="str">
        <f t="shared" si="8"/>
        <v/>
      </c>
      <c r="W24">
        <f t="shared" si="2"/>
        <v>0</v>
      </c>
      <c r="X24" s="40">
        <f t="shared" si="6"/>
        <v>558934.52688695898</v>
      </c>
      <c r="Y24" s="41">
        <f t="shared" si="7"/>
        <v>2.9872977408358148E-2</v>
      </c>
    </row>
    <row r="25" spans="2:25" x14ac:dyDescent="0.2">
      <c r="B25" s="34">
        <v>17</v>
      </c>
      <c r="C25" s="49">
        <f t="shared" si="0"/>
        <v>571156.8211067802</v>
      </c>
      <c r="D25" s="49"/>
      <c r="E25" s="34"/>
      <c r="F25" s="8">
        <v>43676</v>
      </c>
      <c r="G25" s="43" t="s">
        <v>4</v>
      </c>
      <c r="H25" s="50">
        <v>124.03</v>
      </c>
      <c r="I25" s="50"/>
      <c r="J25" s="34">
        <v>52</v>
      </c>
      <c r="K25" s="51">
        <f t="shared" si="4"/>
        <v>17134.704633203404</v>
      </c>
      <c r="L25" s="52"/>
      <c r="M25" s="6">
        <f>IF(J25="","",(K25/J25)/LOOKUP(RIGHT($D$2,3),定数!$A$6:$A$13,定数!$B$6:$B$13))</f>
        <v>3.2951355063852703</v>
      </c>
      <c r="N25" s="34"/>
      <c r="O25" s="8">
        <v>43677</v>
      </c>
      <c r="P25" s="50">
        <v>123.51</v>
      </c>
      <c r="Q25" s="50"/>
      <c r="R25" s="53">
        <f>IF(P25="","",T25*M25*LOOKUP(RIGHT($D$2,3),定数!$A$6:$A$13,定数!$B$6:$B$13))</f>
        <v>-17134.704633203273</v>
      </c>
      <c r="S25" s="53"/>
      <c r="T25" s="54">
        <f t="shared" si="5"/>
        <v>-51.999999999999602</v>
      </c>
      <c r="U25" s="54"/>
      <c r="V25" t="str">
        <f t="shared" si="8"/>
        <v/>
      </c>
      <c r="W25">
        <f t="shared" si="2"/>
        <v>1</v>
      </c>
      <c r="X25" s="40">
        <f t="shared" si="6"/>
        <v>571156.8211067802</v>
      </c>
      <c r="Y25" s="41">
        <f t="shared" si="7"/>
        <v>0</v>
      </c>
    </row>
    <row r="26" spans="2:25" x14ac:dyDescent="0.2">
      <c r="B26" s="34">
        <v>18</v>
      </c>
      <c r="C26" s="49">
        <f t="shared" si="0"/>
        <v>554022.11647357699</v>
      </c>
      <c r="D26" s="49"/>
      <c r="E26" s="34"/>
      <c r="F26" s="8">
        <v>43682</v>
      </c>
      <c r="G26" s="43" t="s">
        <v>4</v>
      </c>
      <c r="H26" s="50">
        <v>124.46</v>
      </c>
      <c r="I26" s="50"/>
      <c r="J26" s="34">
        <v>50</v>
      </c>
      <c r="K26" s="51">
        <f t="shared" si="4"/>
        <v>16620.663494207311</v>
      </c>
      <c r="L26" s="52"/>
      <c r="M26" s="6">
        <f>IF(J26="","",(K26/J26)/LOOKUP(RIGHT($D$2,3),定数!$A$6:$A$13,定数!$B$6:$B$13))</f>
        <v>3.3241326988414617</v>
      </c>
      <c r="N26" s="34"/>
      <c r="O26" s="8">
        <v>43689</v>
      </c>
      <c r="P26" s="50">
        <v>123.96</v>
      </c>
      <c r="Q26" s="50"/>
      <c r="R26" s="53">
        <f>IF(P26="","",T26*M26*LOOKUP(RIGHT($D$2,3),定数!$A$6:$A$13,定数!$B$6:$B$13))</f>
        <v>-16620.663494207311</v>
      </c>
      <c r="S26" s="53"/>
      <c r="T26" s="54">
        <f t="shared" si="5"/>
        <v>-50</v>
      </c>
      <c r="U26" s="54"/>
      <c r="V26" t="str">
        <f t="shared" si="8"/>
        <v/>
      </c>
      <c r="W26">
        <f t="shared" si="2"/>
        <v>2</v>
      </c>
      <c r="X26" s="40">
        <f t="shared" si="6"/>
        <v>571156.8211067802</v>
      </c>
      <c r="Y26" s="41">
        <f t="shared" si="7"/>
        <v>2.9999999999999694E-2</v>
      </c>
    </row>
    <row r="27" spans="2:25" x14ac:dyDescent="0.2">
      <c r="B27" s="34">
        <v>19</v>
      </c>
      <c r="C27" s="49">
        <f t="shared" si="0"/>
        <v>537401.45297936967</v>
      </c>
      <c r="D27" s="49"/>
      <c r="E27" s="34"/>
      <c r="F27" s="8">
        <v>43697</v>
      </c>
      <c r="G27" s="43" t="s">
        <v>3</v>
      </c>
      <c r="H27" s="50">
        <v>123.86</v>
      </c>
      <c r="I27" s="50"/>
      <c r="J27" s="34">
        <v>31</v>
      </c>
      <c r="K27" s="51">
        <f t="shared" si="4"/>
        <v>16122.04358938109</v>
      </c>
      <c r="L27" s="52"/>
      <c r="M27" s="6">
        <f>IF(J27="","",(K27/J27)/LOOKUP(RIGHT($D$2,3),定数!$A$6:$A$13,定数!$B$6:$B$13))</f>
        <v>5.2006592223809971</v>
      </c>
      <c r="N27" s="34"/>
      <c r="O27" s="8">
        <v>43698</v>
      </c>
      <c r="P27" s="50">
        <v>123.08</v>
      </c>
      <c r="Q27" s="50"/>
      <c r="R27" s="53">
        <f>IF(P27="","",T27*M27*LOOKUP(RIGHT($D$2,3),定数!$A$6:$A$13,定数!$B$6:$B$13))</f>
        <v>40565.141934571839</v>
      </c>
      <c r="S27" s="53"/>
      <c r="T27" s="54">
        <f t="shared" si="5"/>
        <v>78.000000000000114</v>
      </c>
      <c r="U27" s="54"/>
      <c r="V27" t="str">
        <f t="shared" si="8"/>
        <v/>
      </c>
      <c r="W27">
        <f t="shared" si="2"/>
        <v>0</v>
      </c>
      <c r="X27" s="40">
        <f t="shared" si="6"/>
        <v>571156.8211067802</v>
      </c>
      <c r="Y27" s="41">
        <f t="shared" si="7"/>
        <v>5.9099999999999708E-2</v>
      </c>
    </row>
    <row r="28" spans="2:25" x14ac:dyDescent="0.2">
      <c r="B28" s="34">
        <v>20</v>
      </c>
      <c r="C28" s="49">
        <f t="shared" si="0"/>
        <v>577966.59491394146</v>
      </c>
      <c r="D28" s="49"/>
      <c r="E28" s="34"/>
      <c r="F28" s="8">
        <v>43775</v>
      </c>
      <c r="G28" s="43" t="s">
        <v>4</v>
      </c>
      <c r="H28" s="50">
        <v>121.81</v>
      </c>
      <c r="I28" s="50"/>
      <c r="J28" s="34">
        <v>20</v>
      </c>
      <c r="K28" s="51">
        <f t="shared" si="4"/>
        <v>17338.997847418243</v>
      </c>
      <c r="L28" s="52"/>
      <c r="M28" s="6">
        <f>IF(J28="","",(K28/J28)/LOOKUP(RIGHT($D$2,3),定数!$A$6:$A$13,定数!$B$6:$B$13))</f>
        <v>8.6694989237091207</v>
      </c>
      <c r="N28" s="34"/>
      <c r="O28" s="8">
        <v>43775</v>
      </c>
      <c r="P28" s="50">
        <v>122.27</v>
      </c>
      <c r="Q28" s="50"/>
      <c r="R28" s="53">
        <f>IF(P28="","",T28*M28*LOOKUP(RIGHT($D$2,3),定数!$A$6:$A$13,定数!$B$6:$B$13))</f>
        <v>39879.695049061411</v>
      </c>
      <c r="S28" s="53"/>
      <c r="T28" s="54">
        <f t="shared" si="5"/>
        <v>45.999999999999375</v>
      </c>
      <c r="U28" s="54"/>
      <c r="V28" t="str">
        <f t="shared" si="8"/>
        <v/>
      </c>
      <c r="W28">
        <f t="shared" si="2"/>
        <v>0</v>
      </c>
      <c r="X28" s="40">
        <f t="shared" si="6"/>
        <v>577966.59491394146</v>
      </c>
      <c r="Y28" s="41">
        <f t="shared" si="7"/>
        <v>0</v>
      </c>
    </row>
    <row r="29" spans="2:25" x14ac:dyDescent="0.2">
      <c r="B29" s="34">
        <v>21</v>
      </c>
      <c r="C29" s="49">
        <f t="shared" si="0"/>
        <v>617846.2899630029</v>
      </c>
      <c r="D29" s="49"/>
      <c r="E29" s="34"/>
      <c r="F29" s="8">
        <v>43822</v>
      </c>
      <c r="G29" s="43" t="s">
        <v>3</v>
      </c>
      <c r="H29" s="50">
        <v>120.85</v>
      </c>
      <c r="I29" s="50"/>
      <c r="J29" s="34">
        <v>18</v>
      </c>
      <c r="K29" s="51">
        <f t="shared" si="4"/>
        <v>18535.388698890085</v>
      </c>
      <c r="L29" s="52"/>
      <c r="M29" s="6">
        <f>IF(J29="","",(K29/J29)/LOOKUP(RIGHT($D$2,3),定数!$A$6:$A$13,定数!$B$6:$B$13))</f>
        <v>10.297438166050046</v>
      </c>
      <c r="N29" s="34"/>
      <c r="O29" s="8">
        <v>43823</v>
      </c>
      <c r="P29" s="50">
        <v>120.54</v>
      </c>
      <c r="Q29" s="50"/>
      <c r="R29" s="53">
        <f>IF(P29="","",T29*M29*LOOKUP(RIGHT($D$2,3),定数!$A$6:$A$13,定数!$B$6:$B$13))</f>
        <v>31922.058314753911</v>
      </c>
      <c r="S29" s="53"/>
      <c r="T29" s="54">
        <f t="shared" si="5"/>
        <v>30.999999999998806</v>
      </c>
      <c r="U29" s="54"/>
      <c r="V29" t="str">
        <f t="shared" si="8"/>
        <v/>
      </c>
      <c r="W29">
        <f t="shared" si="2"/>
        <v>0</v>
      </c>
      <c r="X29" s="40">
        <f t="shared" si="6"/>
        <v>617846.2899630029</v>
      </c>
      <c r="Y29" s="41">
        <f t="shared" si="7"/>
        <v>0</v>
      </c>
    </row>
    <row r="30" spans="2:25" x14ac:dyDescent="0.2">
      <c r="B30" s="34">
        <v>22</v>
      </c>
      <c r="C30" s="49">
        <f t="shared" si="0"/>
        <v>649768.34827775683</v>
      </c>
      <c r="D30" s="49"/>
      <c r="E30" s="34">
        <v>2016</v>
      </c>
      <c r="F30" s="8">
        <v>43469</v>
      </c>
      <c r="G30" s="43" t="s">
        <v>3</v>
      </c>
      <c r="H30" s="50">
        <v>120</v>
      </c>
      <c r="I30" s="50"/>
      <c r="J30" s="34">
        <v>47</v>
      </c>
      <c r="K30" s="51">
        <f t="shared" si="4"/>
        <v>19493.050448332706</v>
      </c>
      <c r="L30" s="52"/>
      <c r="M30" s="6">
        <f>IF(J30="","",(K30/J30)/LOOKUP(RIGHT($D$2,3),定数!$A$6:$A$13,定数!$B$6:$B$13))</f>
        <v>4.1474575421984481</v>
      </c>
      <c r="N30" s="34">
        <v>2016</v>
      </c>
      <c r="O30" s="8">
        <v>43469</v>
      </c>
      <c r="P30" s="50">
        <v>119.16</v>
      </c>
      <c r="Q30" s="50"/>
      <c r="R30" s="53">
        <f>IF(P30="","",T30*M30*LOOKUP(RIGHT($D$2,3),定数!$A$6:$A$13,定数!$B$6:$B$13))</f>
        <v>34838.643354467102</v>
      </c>
      <c r="S30" s="53"/>
      <c r="T30" s="54">
        <f t="shared" si="5"/>
        <v>84.000000000000341</v>
      </c>
      <c r="U30" s="54"/>
      <c r="V30" t="str">
        <f t="shared" si="8"/>
        <v/>
      </c>
      <c r="W30">
        <f t="shared" si="2"/>
        <v>0</v>
      </c>
      <c r="X30" s="40">
        <f t="shared" si="6"/>
        <v>649768.34827775683</v>
      </c>
      <c r="Y30" s="41">
        <f t="shared" si="7"/>
        <v>0</v>
      </c>
    </row>
    <row r="31" spans="2:25" x14ac:dyDescent="0.2">
      <c r="B31" s="34">
        <v>23</v>
      </c>
      <c r="C31" s="49">
        <f t="shared" si="0"/>
        <v>684606.99163222394</v>
      </c>
      <c r="D31" s="49"/>
      <c r="E31" s="34"/>
      <c r="F31" s="8">
        <v>43472</v>
      </c>
      <c r="G31" s="43" t="s">
        <v>3</v>
      </c>
      <c r="H31" s="50">
        <v>117.76</v>
      </c>
      <c r="I31" s="50"/>
      <c r="J31" s="34">
        <v>53</v>
      </c>
      <c r="K31" s="51">
        <f t="shared" si="4"/>
        <v>20538.209748966718</v>
      </c>
      <c r="L31" s="52"/>
      <c r="M31" s="6">
        <f>IF(J31="","",(K31/J31)/LOOKUP(RIGHT($D$2,3),定数!$A$6:$A$13,定数!$B$6:$B$13))</f>
        <v>3.8751339148993806</v>
      </c>
      <c r="N31" s="34"/>
      <c r="O31" s="8">
        <v>43473</v>
      </c>
      <c r="P31" s="50">
        <v>118.29</v>
      </c>
      <c r="Q31" s="50"/>
      <c r="R31" s="53">
        <f>IF(P31="","",T31*M31*LOOKUP(RIGHT($D$2,3),定数!$A$6:$A$13,定数!$B$6:$B$13))</f>
        <v>-20538.209748966761</v>
      </c>
      <c r="S31" s="53"/>
      <c r="T31" s="54">
        <f t="shared" si="5"/>
        <v>-53.000000000000114</v>
      </c>
      <c r="U31" s="54"/>
      <c r="V31" t="str">
        <f t="shared" si="8"/>
        <v/>
      </c>
      <c r="W31">
        <f t="shared" si="2"/>
        <v>1</v>
      </c>
      <c r="X31" s="40">
        <f t="shared" si="6"/>
        <v>684606.99163222394</v>
      </c>
      <c r="Y31" s="41">
        <f t="shared" si="7"/>
        <v>0</v>
      </c>
    </row>
    <row r="32" spans="2:25" x14ac:dyDescent="0.2">
      <c r="B32" s="34">
        <v>24</v>
      </c>
      <c r="C32" s="49">
        <f t="shared" si="0"/>
        <v>664068.78188325721</v>
      </c>
      <c r="D32" s="49"/>
      <c r="E32" s="34"/>
      <c r="F32" s="8">
        <v>43494</v>
      </c>
      <c r="G32" s="45" t="s">
        <v>4</v>
      </c>
      <c r="H32" s="50">
        <v>118.86</v>
      </c>
      <c r="I32" s="50"/>
      <c r="J32" s="34">
        <v>27</v>
      </c>
      <c r="K32" s="51">
        <f t="shared" si="4"/>
        <v>19922.063456497715</v>
      </c>
      <c r="L32" s="52"/>
      <c r="M32" s="6">
        <f>IF(J32="","",(K32/J32)/LOOKUP(RIGHT($D$2,3),定数!$A$6:$A$13,定数!$B$6:$B$13))</f>
        <v>7.3785420209250798</v>
      </c>
      <c r="N32" s="34"/>
      <c r="O32" s="8">
        <v>43494</v>
      </c>
      <c r="P32" s="50">
        <v>118.59</v>
      </c>
      <c r="Q32" s="50"/>
      <c r="R32" s="53">
        <f>IF(P32="","",T32*M32*LOOKUP(RIGHT($D$2,3),定数!$A$6:$A$13,定数!$B$6:$B$13))</f>
        <v>-19922.063456497424</v>
      </c>
      <c r="S32" s="53"/>
      <c r="T32" s="54">
        <f t="shared" si="5"/>
        <v>-26.999999999999602</v>
      </c>
      <c r="U32" s="54"/>
      <c r="V32" t="str">
        <f t="shared" si="8"/>
        <v/>
      </c>
      <c r="W32">
        <f t="shared" si="2"/>
        <v>2</v>
      </c>
      <c r="X32" s="40">
        <f t="shared" si="6"/>
        <v>684606.99163222394</v>
      </c>
      <c r="Y32" s="41">
        <f t="shared" si="7"/>
        <v>3.0000000000000027E-2</v>
      </c>
    </row>
    <row r="33" spans="2:25" x14ac:dyDescent="0.2">
      <c r="B33" s="34">
        <v>25</v>
      </c>
      <c r="C33" s="49">
        <f t="shared" si="0"/>
        <v>644146.71842675982</v>
      </c>
      <c r="D33" s="49"/>
      <c r="E33" s="34"/>
      <c r="F33" s="8">
        <v>43501</v>
      </c>
      <c r="G33" s="45" t="s">
        <v>3</v>
      </c>
      <c r="H33" s="50">
        <v>116.83</v>
      </c>
      <c r="I33" s="50"/>
      <c r="J33" s="34">
        <v>61</v>
      </c>
      <c r="K33" s="51">
        <f t="shared" si="4"/>
        <v>19324.401552802792</v>
      </c>
      <c r="L33" s="52"/>
      <c r="M33" s="6">
        <f>IF(J33="","",(K33/J33)/LOOKUP(RIGHT($D$2,3),定数!$A$6:$A$13,定数!$B$6:$B$13))</f>
        <v>3.1679346807873427</v>
      </c>
      <c r="N33" s="34"/>
      <c r="O33" s="8">
        <v>43504</v>
      </c>
      <c r="P33" s="50">
        <v>117.44</v>
      </c>
      <c r="Q33" s="50"/>
      <c r="R33" s="53">
        <f>IF(P33="","",T33*M33*LOOKUP(RIGHT($D$2,3),定数!$A$6:$A$13,定数!$B$6:$B$13))</f>
        <v>-19324.40155280277</v>
      </c>
      <c r="S33" s="53"/>
      <c r="T33" s="54">
        <f t="shared" si="5"/>
        <v>-60.999999999999943</v>
      </c>
      <c r="U33" s="54"/>
      <c r="V33" t="str">
        <f t="shared" si="8"/>
        <v/>
      </c>
      <c r="W33">
        <f t="shared" si="2"/>
        <v>3</v>
      </c>
      <c r="X33" s="40">
        <f t="shared" si="6"/>
        <v>684606.99163222394</v>
      </c>
      <c r="Y33" s="41">
        <f t="shared" si="7"/>
        <v>5.9099999999999597E-2</v>
      </c>
    </row>
    <row r="34" spans="2:25" x14ac:dyDescent="0.2">
      <c r="B34" s="34">
        <v>26</v>
      </c>
      <c r="C34" s="49">
        <f t="shared" si="0"/>
        <v>624822.31687395705</v>
      </c>
      <c r="D34" s="49"/>
      <c r="E34" s="34"/>
      <c r="F34" s="8">
        <v>43508</v>
      </c>
      <c r="G34" s="45" t="s">
        <v>3</v>
      </c>
      <c r="H34" s="50">
        <v>112.07</v>
      </c>
      <c r="I34" s="50"/>
      <c r="J34" s="34">
        <v>95</v>
      </c>
      <c r="K34" s="51">
        <f t="shared" si="4"/>
        <v>18744.66950621871</v>
      </c>
      <c r="L34" s="52"/>
      <c r="M34" s="6">
        <f>IF(J34="","",(K34/J34)/LOOKUP(RIGHT($D$2,3),定数!$A$6:$A$13,定数!$B$6:$B$13))</f>
        <v>1.9731231059177587</v>
      </c>
      <c r="N34" s="34"/>
      <c r="O34" s="8">
        <v>43508</v>
      </c>
      <c r="P34" s="50">
        <v>113.02</v>
      </c>
      <c r="Q34" s="50"/>
      <c r="R34" s="53">
        <f>IF(P34="","",T34*M34*LOOKUP(RIGHT($D$2,3),定数!$A$6:$A$13,定数!$B$6:$B$13))</f>
        <v>-18744.669506218765</v>
      </c>
      <c r="S34" s="53"/>
      <c r="T34" s="54">
        <f t="shared" si="5"/>
        <v>-95.000000000000284</v>
      </c>
      <c r="U34" s="54"/>
      <c r="V34" t="str">
        <f t="shared" si="8"/>
        <v/>
      </c>
      <c r="W34">
        <f t="shared" si="2"/>
        <v>4</v>
      </c>
      <c r="X34" s="40">
        <f t="shared" si="6"/>
        <v>684606.99163222394</v>
      </c>
      <c r="Y34" s="41">
        <f t="shared" si="7"/>
        <v>8.7326999999999488E-2</v>
      </c>
    </row>
    <row r="35" spans="2:25" x14ac:dyDescent="0.2">
      <c r="B35" s="34">
        <v>27</v>
      </c>
      <c r="C35" s="49">
        <f t="shared" si="0"/>
        <v>606077.6473677383</v>
      </c>
      <c r="D35" s="49"/>
      <c r="E35" s="34"/>
      <c r="F35" s="8">
        <v>43514</v>
      </c>
      <c r="G35" s="45" t="s">
        <v>3</v>
      </c>
      <c r="H35" s="50">
        <v>113.79</v>
      </c>
      <c r="I35" s="50"/>
      <c r="J35" s="34">
        <v>33</v>
      </c>
      <c r="K35" s="51">
        <f t="shared" si="4"/>
        <v>18182.329421032147</v>
      </c>
      <c r="L35" s="52"/>
      <c r="M35" s="6">
        <f>IF(J35="","",(K35/J35)/LOOKUP(RIGHT($D$2,3),定数!$A$6:$A$13,定数!$B$6:$B$13))</f>
        <v>5.5097967942521651</v>
      </c>
      <c r="N35" s="34"/>
      <c r="O35" s="8">
        <v>43514</v>
      </c>
      <c r="P35" s="50">
        <v>113.23</v>
      </c>
      <c r="Q35" s="50"/>
      <c r="R35" s="53">
        <f>IF(P35="","",T35*M35*LOOKUP(RIGHT($D$2,3),定数!$A$6:$A$13,定数!$B$6:$B$13))</f>
        <v>30854.862047812247</v>
      </c>
      <c r="S35" s="53"/>
      <c r="T35" s="54">
        <f t="shared" si="5"/>
        <v>56.000000000000227</v>
      </c>
      <c r="U35" s="54"/>
      <c r="V35" t="str">
        <f t="shared" si="8"/>
        <v/>
      </c>
      <c r="W35">
        <f t="shared" si="2"/>
        <v>0</v>
      </c>
      <c r="X35" s="40">
        <f t="shared" si="6"/>
        <v>684606.99163222394</v>
      </c>
      <c r="Y35" s="41">
        <f t="shared" si="7"/>
        <v>0.11470718999999963</v>
      </c>
    </row>
    <row r="36" spans="2:25" x14ac:dyDescent="0.2">
      <c r="B36" s="34">
        <v>28</v>
      </c>
      <c r="C36" s="49">
        <f t="shared" si="0"/>
        <v>636932.50941555051</v>
      </c>
      <c r="D36" s="49"/>
      <c r="E36" s="34"/>
      <c r="F36" s="8">
        <v>43520</v>
      </c>
      <c r="G36" s="45" t="s">
        <v>3</v>
      </c>
      <c r="H36" s="50">
        <v>111.71</v>
      </c>
      <c r="I36" s="50"/>
      <c r="J36" s="34">
        <v>57</v>
      </c>
      <c r="K36" s="51">
        <f t="shared" si="4"/>
        <v>19107.975282466516</v>
      </c>
      <c r="L36" s="52"/>
      <c r="M36" s="6">
        <f>IF(J36="","",(K36/J36)/LOOKUP(RIGHT($D$2,3),定数!$A$6:$A$13,定数!$B$6:$B$13))</f>
        <v>3.352276365345003</v>
      </c>
      <c r="N36" s="34"/>
      <c r="O36" s="8">
        <v>43521</v>
      </c>
      <c r="P36" s="50">
        <v>112.28</v>
      </c>
      <c r="Q36" s="50"/>
      <c r="R36" s="53">
        <f>IF(P36="","",T36*M36*LOOKUP(RIGHT($D$2,3),定数!$A$6:$A$13,定数!$B$6:$B$13))</f>
        <v>-19107.975282466767</v>
      </c>
      <c r="S36" s="53"/>
      <c r="T36" s="54">
        <f t="shared" si="5"/>
        <v>-57.000000000000739</v>
      </c>
      <c r="U36" s="54"/>
      <c r="V36" t="str">
        <f t="shared" si="8"/>
        <v/>
      </c>
      <c r="W36">
        <f t="shared" si="2"/>
        <v>1</v>
      </c>
      <c r="X36" s="40">
        <f t="shared" si="6"/>
        <v>684606.99163222394</v>
      </c>
      <c r="Y36" s="41">
        <f t="shared" si="7"/>
        <v>6.9637737854544968E-2</v>
      </c>
    </row>
    <row r="37" spans="2:25" x14ac:dyDescent="0.2">
      <c r="B37" s="34">
        <v>29</v>
      </c>
      <c r="C37" s="49">
        <f t="shared" si="0"/>
        <v>617824.53413308377</v>
      </c>
      <c r="D37" s="49"/>
      <c r="E37" s="34"/>
      <c r="F37" s="8">
        <v>43528</v>
      </c>
      <c r="G37" s="34" t="s">
        <v>3</v>
      </c>
      <c r="H37" s="50">
        <v>113.54</v>
      </c>
      <c r="I37" s="50"/>
      <c r="J37" s="34">
        <v>68</v>
      </c>
      <c r="K37" s="51">
        <f t="shared" si="4"/>
        <v>18534.736023992511</v>
      </c>
      <c r="L37" s="52"/>
      <c r="M37" s="6">
        <f>IF(J37="","",(K37/J37)/LOOKUP(RIGHT($D$2,3),定数!$A$6:$A$13,定数!$B$6:$B$13))</f>
        <v>2.7256964741165457</v>
      </c>
      <c r="N37" s="34"/>
      <c r="O37" s="8">
        <v>43528</v>
      </c>
      <c r="P37" s="50">
        <v>114.22</v>
      </c>
      <c r="Q37" s="50"/>
      <c r="R37" s="53">
        <f>IF(P37="","",T37*M37*LOOKUP(RIGHT($D$2,3),定数!$A$6:$A$13,定数!$B$6:$B$13))</f>
        <v>-18534.736023992307</v>
      </c>
      <c r="S37" s="53"/>
      <c r="T37" s="54">
        <f t="shared" si="5"/>
        <v>-67.999999999999261</v>
      </c>
      <c r="U37" s="54"/>
      <c r="V37" t="str">
        <f t="shared" si="8"/>
        <v/>
      </c>
      <c r="W37">
        <f t="shared" si="2"/>
        <v>2</v>
      </c>
      <c r="X37" s="40">
        <f t="shared" si="6"/>
        <v>684606.99163222394</v>
      </c>
      <c r="Y37" s="41">
        <f t="shared" si="7"/>
        <v>9.7548605718908887E-2</v>
      </c>
    </row>
    <row r="38" spans="2:25" x14ac:dyDescent="0.2">
      <c r="B38" s="34">
        <v>30</v>
      </c>
      <c r="C38" s="49">
        <f t="shared" si="0"/>
        <v>599289.79810909147</v>
      </c>
      <c r="D38" s="49"/>
      <c r="E38" s="34"/>
      <c r="F38" s="8">
        <v>43552</v>
      </c>
      <c r="G38" s="34" t="s">
        <v>4</v>
      </c>
      <c r="H38" s="50">
        <v>113.42</v>
      </c>
      <c r="I38" s="50"/>
      <c r="J38" s="34">
        <v>28</v>
      </c>
      <c r="K38" s="51">
        <f t="shared" si="4"/>
        <v>17978.693943272745</v>
      </c>
      <c r="L38" s="52"/>
      <c r="M38" s="6">
        <f>IF(J38="","",(K38/J38)/LOOKUP(RIGHT($D$2,3),定数!$A$6:$A$13,定数!$B$6:$B$13))</f>
        <v>6.4209621225974089</v>
      </c>
      <c r="N38" s="34"/>
      <c r="O38" s="8">
        <v>43553</v>
      </c>
      <c r="P38" s="50">
        <v>113.14</v>
      </c>
      <c r="Q38" s="50"/>
      <c r="R38" s="53">
        <f>IF(P38="","",T38*M38*LOOKUP(RIGHT($D$2,3),定数!$A$6:$A$13,定数!$B$6:$B$13))</f>
        <v>-17978.693943272818</v>
      </c>
      <c r="S38" s="53"/>
      <c r="T38" s="54">
        <f t="shared" si="5"/>
        <v>-28.000000000000114</v>
      </c>
      <c r="U38" s="54"/>
      <c r="V38" t="str">
        <f t="shared" si="8"/>
        <v/>
      </c>
      <c r="W38">
        <f t="shared" si="2"/>
        <v>3</v>
      </c>
      <c r="X38" s="40">
        <f t="shared" si="6"/>
        <v>684606.99163222394</v>
      </c>
      <c r="Y38" s="41">
        <f t="shared" si="7"/>
        <v>0.12462214754734136</v>
      </c>
    </row>
    <row r="39" spans="2:25" x14ac:dyDescent="0.2">
      <c r="B39" s="34">
        <v>31</v>
      </c>
      <c r="C39" s="49">
        <f t="shared" si="0"/>
        <v>581311.10416581866</v>
      </c>
      <c r="D39" s="49"/>
      <c r="E39" s="34"/>
      <c r="F39" s="8">
        <v>43561</v>
      </c>
      <c r="G39" s="34" t="s">
        <v>3</v>
      </c>
      <c r="H39" s="50">
        <v>110.25</v>
      </c>
      <c r="I39" s="50"/>
      <c r="J39" s="34">
        <v>40</v>
      </c>
      <c r="K39" s="51">
        <f t="shared" si="4"/>
        <v>17439.333124974561</v>
      </c>
      <c r="L39" s="52"/>
      <c r="M39" s="6">
        <f>IF(J39="","",(K39/J39)/LOOKUP(RIGHT($D$2,3),定数!$A$6:$A$13,定数!$B$6:$B$13))</f>
        <v>4.35983328124364</v>
      </c>
      <c r="N39" s="34"/>
      <c r="O39" s="8">
        <v>43561</v>
      </c>
      <c r="P39" s="50">
        <v>109.42</v>
      </c>
      <c r="Q39" s="50"/>
      <c r="R39" s="53">
        <f>IF(P39="","",T39*M39*LOOKUP(RIGHT($D$2,3),定数!$A$6:$A$13,定数!$B$6:$B$13))</f>
        <v>36186.616234322137</v>
      </c>
      <c r="S39" s="53"/>
      <c r="T39" s="54">
        <f t="shared" si="5"/>
        <v>82.999999999999829</v>
      </c>
      <c r="U39" s="54"/>
      <c r="V39" t="str">
        <f t="shared" si="8"/>
        <v/>
      </c>
      <c r="W39">
        <f t="shared" si="2"/>
        <v>0</v>
      </c>
      <c r="X39" s="40">
        <f t="shared" si="6"/>
        <v>684606.99163222394</v>
      </c>
      <c r="Y39" s="41">
        <f t="shared" si="7"/>
        <v>0.15088348312092115</v>
      </c>
    </row>
    <row r="40" spans="2:25" x14ac:dyDescent="0.2">
      <c r="B40" s="34">
        <v>32</v>
      </c>
      <c r="C40" s="49">
        <f t="shared" si="0"/>
        <v>617497.72040014085</v>
      </c>
      <c r="D40" s="49"/>
      <c r="E40" s="34"/>
      <c r="F40" s="8">
        <v>43630</v>
      </c>
      <c r="G40" s="34" t="s">
        <v>3</v>
      </c>
      <c r="H40" s="50">
        <v>105.95</v>
      </c>
      <c r="I40" s="50"/>
      <c r="J40" s="34">
        <v>64</v>
      </c>
      <c r="K40" s="51">
        <f t="shared" si="4"/>
        <v>18524.931612004224</v>
      </c>
      <c r="L40" s="52"/>
      <c r="M40" s="6">
        <f>IF(J40="","",(K40/J40)/LOOKUP(RIGHT($D$2,3),定数!$A$6:$A$13,定数!$B$6:$B$13))</f>
        <v>2.89452056437566</v>
      </c>
      <c r="N40" s="34"/>
      <c r="O40" s="8">
        <v>43632</v>
      </c>
      <c r="P40" s="50">
        <v>104.68</v>
      </c>
      <c r="Q40" s="50"/>
      <c r="R40" s="53">
        <f>IF(P40="","",T40*M40*LOOKUP(RIGHT($D$2,3),定数!$A$6:$A$13,定数!$B$6:$B$13))</f>
        <v>36760.411167570768</v>
      </c>
      <c r="S40" s="53"/>
      <c r="T40" s="54">
        <f t="shared" si="5"/>
        <v>126.9999999999996</v>
      </c>
      <c r="U40" s="54"/>
      <c r="V40" t="str">
        <f t="shared" si="8"/>
        <v/>
      </c>
      <c r="W40">
        <f t="shared" si="2"/>
        <v>0</v>
      </c>
      <c r="X40" s="40">
        <f t="shared" si="6"/>
        <v>684606.99163222394</v>
      </c>
      <c r="Y40" s="41">
        <f t="shared" si="7"/>
        <v>9.8025979945198571E-2</v>
      </c>
    </row>
    <row r="41" spans="2:25" x14ac:dyDescent="0.2">
      <c r="B41" s="34">
        <v>33</v>
      </c>
      <c r="C41" s="49">
        <f t="shared" si="0"/>
        <v>654258.13156771159</v>
      </c>
      <c r="D41" s="49"/>
      <c r="E41" s="34"/>
      <c r="F41" s="8">
        <v>43672</v>
      </c>
      <c r="G41" s="34" t="s">
        <v>3</v>
      </c>
      <c r="H41" s="50">
        <v>105.73</v>
      </c>
      <c r="I41" s="50"/>
      <c r="J41" s="34">
        <v>42</v>
      </c>
      <c r="K41" s="51">
        <f t="shared" si="4"/>
        <v>19627.743947031347</v>
      </c>
      <c r="L41" s="52"/>
      <c r="M41" s="6">
        <f>IF(J41="","",(K41/J41)/LOOKUP(RIGHT($D$2,3),定数!$A$6:$A$13,定数!$B$6:$B$13))</f>
        <v>4.6732723683407968</v>
      </c>
      <c r="N41" s="34"/>
      <c r="O41" s="8">
        <v>43672</v>
      </c>
      <c r="P41" s="50">
        <v>104.89</v>
      </c>
      <c r="Q41" s="50"/>
      <c r="R41" s="53">
        <f>IF(P41="","",T41*M41*LOOKUP(RIGHT($D$2,3),定数!$A$6:$A$13,定数!$B$6:$B$13))</f>
        <v>39255.487894062855</v>
      </c>
      <c r="S41" s="53"/>
      <c r="T41" s="54">
        <f t="shared" si="5"/>
        <v>84.000000000000341</v>
      </c>
      <c r="U41" s="54"/>
      <c r="V41" t="str">
        <f t="shared" si="8"/>
        <v/>
      </c>
      <c r="W41">
        <f t="shared" si="2"/>
        <v>0</v>
      </c>
      <c r="X41" s="40">
        <f t="shared" si="6"/>
        <v>684606.99163222394</v>
      </c>
      <c r="Y41" s="41">
        <f t="shared" si="7"/>
        <v>4.4330339063811341E-2</v>
      </c>
    </row>
    <row r="42" spans="2:25" x14ac:dyDescent="0.2">
      <c r="B42" s="34">
        <v>34</v>
      </c>
      <c r="C42" s="49">
        <f t="shared" si="0"/>
        <v>693513.61946177448</v>
      </c>
      <c r="D42" s="49"/>
      <c r="E42" s="34"/>
      <c r="F42" s="8">
        <v>43695</v>
      </c>
      <c r="G42" s="34" t="s">
        <v>3</v>
      </c>
      <c r="H42" s="50">
        <v>100.03</v>
      </c>
      <c r="I42" s="50"/>
      <c r="J42" s="34">
        <v>64</v>
      </c>
      <c r="K42" s="51">
        <f t="shared" si="4"/>
        <v>20805.408583853234</v>
      </c>
      <c r="L42" s="52"/>
      <c r="M42" s="6">
        <f>IF(J42="","",(K42/J42)/LOOKUP(RIGHT($D$2,3),定数!$A$6:$A$13,定数!$B$6:$B$13))</f>
        <v>3.2508450912270677</v>
      </c>
      <c r="N42" s="34"/>
      <c r="O42" s="8">
        <v>43699</v>
      </c>
      <c r="P42" s="50">
        <v>100.67</v>
      </c>
      <c r="Q42" s="50"/>
      <c r="R42" s="53">
        <f>IF(P42="","",T42*M42*LOOKUP(RIGHT($D$2,3),定数!$A$6:$A$13,定数!$B$6:$B$13))</f>
        <v>-20805.408583853252</v>
      </c>
      <c r="S42" s="53"/>
      <c r="T42" s="54">
        <f t="shared" si="5"/>
        <v>-64.000000000000057</v>
      </c>
      <c r="U42" s="54"/>
      <c r="V42" t="str">
        <f t="shared" si="8"/>
        <v/>
      </c>
      <c r="W42">
        <f t="shared" si="2"/>
        <v>1</v>
      </c>
      <c r="X42" s="40">
        <f t="shared" si="6"/>
        <v>693513.61946177448</v>
      </c>
      <c r="Y42" s="41">
        <f t="shared" si="7"/>
        <v>0</v>
      </c>
    </row>
    <row r="43" spans="2:25" x14ac:dyDescent="0.2">
      <c r="B43" s="34">
        <v>35</v>
      </c>
      <c r="C43" s="49">
        <f t="shared" si="0"/>
        <v>672708.2108779212</v>
      </c>
      <c r="D43" s="49"/>
      <c r="E43" s="34"/>
      <c r="F43" s="8">
        <v>43707</v>
      </c>
      <c r="G43" s="34" t="s">
        <v>4</v>
      </c>
      <c r="H43" s="50">
        <v>102.03</v>
      </c>
      <c r="I43" s="50"/>
      <c r="J43" s="34">
        <v>28</v>
      </c>
      <c r="K43" s="51">
        <f t="shared" si="4"/>
        <v>20181.246326337634</v>
      </c>
      <c r="L43" s="52"/>
      <c r="M43" s="6">
        <f>IF(J43="","",(K43/J43)/LOOKUP(RIGHT($D$2,3),定数!$A$6:$A$13,定数!$B$6:$B$13))</f>
        <v>7.2075879736920125</v>
      </c>
      <c r="N43" s="34"/>
      <c r="O43" s="8">
        <v>43707</v>
      </c>
      <c r="P43" s="50">
        <v>102.7</v>
      </c>
      <c r="Q43" s="50"/>
      <c r="R43" s="53">
        <f>IF(P43="","",T43*M43*LOOKUP(RIGHT($D$2,3),定数!$A$6:$A$13,定数!$B$6:$B$13))</f>
        <v>48290.839423736608</v>
      </c>
      <c r="S43" s="53"/>
      <c r="T43" s="54">
        <f t="shared" si="5"/>
        <v>67.000000000000171</v>
      </c>
      <c r="U43" s="54"/>
      <c r="V43" t="str">
        <f t="shared" si="8"/>
        <v/>
      </c>
      <c r="W43">
        <f t="shared" si="2"/>
        <v>0</v>
      </c>
      <c r="X43" s="40">
        <f t="shared" si="6"/>
        <v>693513.61946177448</v>
      </c>
      <c r="Y43" s="41">
        <f t="shared" si="7"/>
        <v>3.0000000000000027E-2</v>
      </c>
    </row>
    <row r="44" spans="2:25" x14ac:dyDescent="0.2">
      <c r="B44" s="34">
        <v>36</v>
      </c>
      <c r="C44" s="49">
        <f t="shared" si="0"/>
        <v>720999.05030165776</v>
      </c>
      <c r="D44" s="49"/>
      <c r="E44" s="34"/>
      <c r="F44" s="8">
        <v>43710</v>
      </c>
      <c r="G44" s="34" t="s">
        <v>4</v>
      </c>
      <c r="H44" s="50">
        <v>103.64</v>
      </c>
      <c r="I44" s="50"/>
      <c r="J44" s="34">
        <v>85</v>
      </c>
      <c r="K44" s="51">
        <f t="shared" si="4"/>
        <v>21629.97150904973</v>
      </c>
      <c r="L44" s="52"/>
      <c r="M44" s="6">
        <f>IF(J44="","",(K44/J44)/LOOKUP(RIGHT($D$2,3),定数!$A$6:$A$13,定数!$B$6:$B$13))</f>
        <v>2.5447025304764388</v>
      </c>
      <c r="N44" s="34"/>
      <c r="O44" s="8">
        <v>43714</v>
      </c>
      <c r="P44" s="50">
        <v>102.79</v>
      </c>
      <c r="Q44" s="50"/>
      <c r="R44" s="53">
        <f>IF(P44="","",T44*M44*LOOKUP(RIGHT($D$2,3),定数!$A$6:$A$13,定数!$B$6:$B$13))</f>
        <v>-21629.971509049585</v>
      </c>
      <c r="S44" s="53"/>
      <c r="T44" s="54">
        <f t="shared" si="5"/>
        <v>-84.999999999999432</v>
      </c>
      <c r="U44" s="54"/>
      <c r="V44" t="str">
        <f t="shared" si="8"/>
        <v/>
      </c>
      <c r="W44">
        <f t="shared" si="2"/>
        <v>1</v>
      </c>
      <c r="X44" s="40">
        <f t="shared" si="6"/>
        <v>720999.05030165776</v>
      </c>
      <c r="Y44" s="41">
        <f t="shared" si="7"/>
        <v>0</v>
      </c>
    </row>
    <row r="45" spans="2:25" x14ac:dyDescent="0.2">
      <c r="B45" s="34">
        <v>37</v>
      </c>
      <c r="C45" s="49">
        <f t="shared" si="0"/>
        <v>699369.07879260823</v>
      </c>
      <c r="D45" s="49"/>
      <c r="E45" s="34"/>
      <c r="F45" s="8">
        <v>43765</v>
      </c>
      <c r="G45" s="34" t="s">
        <v>4</v>
      </c>
      <c r="H45" s="50">
        <v>104.65</v>
      </c>
      <c r="I45" s="50"/>
      <c r="J45" s="34">
        <v>36</v>
      </c>
      <c r="K45" s="51">
        <f t="shared" si="4"/>
        <v>20981.072363778247</v>
      </c>
      <c r="L45" s="52"/>
      <c r="M45" s="6">
        <f>IF(J45="","",(K45/J45)/LOOKUP(RIGHT($D$2,3),定数!$A$6:$A$13,定数!$B$6:$B$13))</f>
        <v>5.8280756566050682</v>
      </c>
      <c r="N45" s="34"/>
      <c r="O45" s="8">
        <v>43765</v>
      </c>
      <c r="P45" s="50">
        <v>105.31</v>
      </c>
      <c r="Q45" s="50"/>
      <c r="R45" s="53">
        <f>IF(P45="","",T45*M45*LOOKUP(RIGHT($D$2,3),定数!$A$6:$A$13,定数!$B$6:$B$13))</f>
        <v>38465.299333593255</v>
      </c>
      <c r="S45" s="53"/>
      <c r="T45" s="54">
        <f t="shared" si="5"/>
        <v>65.999999999999659</v>
      </c>
      <c r="U45" s="54"/>
      <c r="V45" t="str">
        <f t="shared" si="8"/>
        <v/>
      </c>
      <c r="W45">
        <f t="shared" si="2"/>
        <v>0</v>
      </c>
      <c r="X45" s="40">
        <f t="shared" si="6"/>
        <v>720999.05030165776</v>
      </c>
      <c r="Y45" s="41">
        <f t="shared" si="7"/>
        <v>2.9999999999999694E-2</v>
      </c>
    </row>
    <row r="46" spans="2:25" x14ac:dyDescent="0.2">
      <c r="B46" s="34">
        <v>38</v>
      </c>
      <c r="C46" s="49">
        <f t="shared" si="0"/>
        <v>737834.37812620145</v>
      </c>
      <c r="D46" s="49"/>
      <c r="E46" s="34"/>
      <c r="F46" s="8">
        <v>43780</v>
      </c>
      <c r="G46" s="34" t="s">
        <v>4</v>
      </c>
      <c r="H46" s="50">
        <v>106.6</v>
      </c>
      <c r="I46" s="50"/>
      <c r="J46" s="34">
        <v>58</v>
      </c>
      <c r="K46" s="51">
        <f t="shared" si="4"/>
        <v>22135.031343786042</v>
      </c>
      <c r="L46" s="52"/>
      <c r="M46" s="6">
        <f>IF(J46="","",(K46/J46)/LOOKUP(RIGHT($D$2,3),定数!$A$6:$A$13,定数!$B$6:$B$13))</f>
        <v>3.8163847144458689</v>
      </c>
      <c r="N46" s="34"/>
      <c r="O46" s="8">
        <v>43783</v>
      </c>
      <c r="P46" s="50">
        <v>107.54</v>
      </c>
      <c r="Q46" s="50"/>
      <c r="R46" s="53">
        <f>IF(P46="","",T46*M46*LOOKUP(RIGHT($D$2,3),定数!$A$6:$A$13,定数!$B$6:$B$13))</f>
        <v>35874.016315791625</v>
      </c>
      <c r="S46" s="53"/>
      <c r="T46" s="54">
        <f t="shared" si="5"/>
        <v>94.000000000001194</v>
      </c>
      <c r="U46" s="54"/>
      <c r="V46" t="str">
        <f t="shared" si="8"/>
        <v/>
      </c>
      <c r="W46">
        <f t="shared" si="2"/>
        <v>0</v>
      </c>
      <c r="X46" s="40">
        <f t="shared" si="6"/>
        <v>737834.37812620145</v>
      </c>
      <c r="Y46" s="41">
        <f t="shared" si="7"/>
        <v>0</v>
      </c>
    </row>
    <row r="47" spans="2:25" x14ac:dyDescent="0.2">
      <c r="B47" s="34">
        <v>39</v>
      </c>
      <c r="C47" s="49">
        <f t="shared" si="0"/>
        <v>773708.39444199309</v>
      </c>
      <c r="D47" s="49"/>
      <c r="E47" s="34"/>
      <c r="F47" s="8">
        <v>43784</v>
      </c>
      <c r="G47" s="34" t="s">
        <v>4</v>
      </c>
      <c r="H47" s="50">
        <v>108.38</v>
      </c>
      <c r="I47" s="50"/>
      <c r="J47" s="34">
        <v>62</v>
      </c>
      <c r="K47" s="51">
        <f t="shared" si="4"/>
        <v>23211.25183325979</v>
      </c>
      <c r="L47" s="52"/>
      <c r="M47" s="6">
        <f>IF(J47="","",(K47/J47)/LOOKUP(RIGHT($D$2,3),定数!$A$6:$A$13,定数!$B$6:$B$13))</f>
        <v>3.7437502956870627</v>
      </c>
      <c r="N47" s="34"/>
      <c r="O47" s="8">
        <v>43785</v>
      </c>
      <c r="P47" s="50">
        <v>109.73</v>
      </c>
      <c r="Q47" s="50"/>
      <c r="R47" s="53">
        <f>IF(P47="","",T47*M47*LOOKUP(RIGHT($D$2,3),定数!$A$6:$A$13,定数!$B$6:$B$13))</f>
        <v>50540.628991775666</v>
      </c>
      <c r="S47" s="53"/>
      <c r="T47" s="54">
        <f t="shared" si="5"/>
        <v>135.00000000000085</v>
      </c>
      <c r="U47" s="54"/>
      <c r="V47" t="str">
        <f t="shared" si="8"/>
        <v/>
      </c>
      <c r="W47">
        <f t="shared" si="2"/>
        <v>0</v>
      </c>
      <c r="X47" s="40">
        <f t="shared" si="6"/>
        <v>773708.39444199309</v>
      </c>
      <c r="Y47" s="41">
        <f t="shared" si="7"/>
        <v>0</v>
      </c>
    </row>
    <row r="48" spans="2:25" x14ac:dyDescent="0.2">
      <c r="B48" s="34">
        <v>40</v>
      </c>
      <c r="C48" s="49">
        <f t="shared" si="0"/>
        <v>824249.02343376877</v>
      </c>
      <c r="D48" s="49"/>
      <c r="E48" s="34">
        <v>2017</v>
      </c>
      <c r="F48" s="8">
        <v>43471</v>
      </c>
      <c r="G48" s="34" t="s">
        <v>3</v>
      </c>
      <c r="H48" s="50">
        <v>115.76</v>
      </c>
      <c r="I48" s="50"/>
      <c r="J48" s="34">
        <v>64</v>
      </c>
      <c r="K48" s="51">
        <f t="shared" si="4"/>
        <v>24727.470703013063</v>
      </c>
      <c r="L48" s="52"/>
      <c r="M48" s="6">
        <f>IF(J48="","",(K48/J48)/LOOKUP(RIGHT($D$2,3),定数!$A$6:$A$13,定数!$B$6:$B$13))</f>
        <v>3.8636672973457911</v>
      </c>
      <c r="N48" s="34">
        <v>2017</v>
      </c>
      <c r="O48" s="8">
        <v>43471</v>
      </c>
      <c r="P48" s="50">
        <v>116.4</v>
      </c>
      <c r="Q48" s="50"/>
      <c r="R48" s="53">
        <f>IF(P48="","",T48*M48*LOOKUP(RIGHT($D$2,3),定数!$A$6:$A$13,定数!$B$6:$B$13))</f>
        <v>-24727.470703013085</v>
      </c>
      <c r="S48" s="53"/>
      <c r="T48" s="54">
        <f t="shared" si="5"/>
        <v>-64.000000000000057</v>
      </c>
      <c r="U48" s="54"/>
      <c r="V48" t="str">
        <f t="shared" si="8"/>
        <v/>
      </c>
      <c r="W48">
        <f t="shared" si="2"/>
        <v>1</v>
      </c>
      <c r="X48" s="40">
        <f t="shared" si="6"/>
        <v>824249.02343376877</v>
      </c>
      <c r="Y48" s="41">
        <f t="shared" si="7"/>
        <v>0</v>
      </c>
    </row>
    <row r="49" spans="2:25" x14ac:dyDescent="0.2">
      <c r="B49" s="34">
        <v>41</v>
      </c>
      <c r="C49" s="49">
        <f t="shared" si="0"/>
        <v>799521.55273075565</v>
      </c>
      <c r="D49" s="49"/>
      <c r="E49" s="34"/>
      <c r="F49" s="8">
        <v>43502</v>
      </c>
      <c r="G49" s="34" t="s">
        <v>3</v>
      </c>
      <c r="H49" s="50">
        <v>112.49</v>
      </c>
      <c r="I49" s="50"/>
      <c r="J49" s="34">
        <v>60</v>
      </c>
      <c r="K49" s="51">
        <f t="shared" si="4"/>
        <v>23985.646581922669</v>
      </c>
      <c r="L49" s="52"/>
      <c r="M49" s="6">
        <f>IF(J49="","",(K49/J49)/LOOKUP(RIGHT($D$2,3),定数!$A$6:$A$13,定数!$B$6:$B$13))</f>
        <v>3.9976077636537779</v>
      </c>
      <c r="N49" s="34"/>
      <c r="O49" s="8">
        <v>43505</v>
      </c>
      <c r="P49" s="50">
        <v>113.09</v>
      </c>
      <c r="Q49" s="50"/>
      <c r="R49" s="53">
        <f>IF(P49="","",T49*M49*LOOKUP(RIGHT($D$2,3),定数!$A$6:$A$13,定数!$B$6:$B$13))</f>
        <v>-23985.646581923011</v>
      </c>
      <c r="S49" s="53"/>
      <c r="T49" s="54">
        <f t="shared" si="5"/>
        <v>-60.000000000000853</v>
      </c>
      <c r="U49" s="54"/>
      <c r="V49" t="str">
        <f t="shared" si="8"/>
        <v/>
      </c>
      <c r="W49">
        <f t="shared" si="2"/>
        <v>2</v>
      </c>
      <c r="X49" s="40">
        <f t="shared" si="6"/>
        <v>824249.02343376877</v>
      </c>
      <c r="Y49" s="41">
        <f t="shared" si="7"/>
        <v>3.0000000000000027E-2</v>
      </c>
    </row>
    <row r="50" spans="2:25" x14ac:dyDescent="0.2">
      <c r="B50" s="34">
        <v>42</v>
      </c>
      <c r="C50" s="49">
        <f t="shared" si="0"/>
        <v>775535.90614883264</v>
      </c>
      <c r="D50" s="49"/>
      <c r="E50" s="34"/>
      <c r="F50" s="8">
        <v>43509</v>
      </c>
      <c r="G50" s="34" t="s">
        <v>4</v>
      </c>
      <c r="H50" s="50">
        <v>113.86</v>
      </c>
      <c r="I50" s="50"/>
      <c r="J50" s="34">
        <v>43</v>
      </c>
      <c r="K50" s="51">
        <f t="shared" si="4"/>
        <v>23266.077184464979</v>
      </c>
      <c r="L50" s="52"/>
      <c r="M50" s="6">
        <f>IF(J50="","",(K50/J50)/LOOKUP(RIGHT($D$2,3),定数!$A$6:$A$13,定数!$B$6:$B$13))</f>
        <v>5.4107156242941814</v>
      </c>
      <c r="N50" s="34"/>
      <c r="O50" s="8">
        <v>43510</v>
      </c>
      <c r="P50" s="50">
        <v>113.43</v>
      </c>
      <c r="Q50" s="50"/>
      <c r="R50" s="53">
        <f>IF(P50="","",T50*M50*LOOKUP(RIGHT($D$2,3),定数!$A$6:$A$13,定数!$B$6:$B$13))</f>
        <v>-23266.077184464582</v>
      </c>
      <c r="S50" s="53"/>
      <c r="T50" s="54">
        <f t="shared" si="5"/>
        <v>-42.999999999999261</v>
      </c>
      <c r="U50" s="54"/>
      <c r="V50" t="str">
        <f t="shared" si="8"/>
        <v/>
      </c>
      <c r="W50">
        <f t="shared" si="2"/>
        <v>3</v>
      </c>
      <c r="X50" s="40">
        <f t="shared" si="6"/>
        <v>824249.02343376877</v>
      </c>
      <c r="Y50" s="41">
        <f t="shared" si="7"/>
        <v>5.9100000000000485E-2</v>
      </c>
    </row>
    <row r="51" spans="2:25" x14ac:dyDescent="0.2">
      <c r="B51" s="34">
        <v>43</v>
      </c>
      <c r="C51" s="49">
        <f t="shared" si="0"/>
        <v>752269.82896436809</v>
      </c>
      <c r="D51" s="49"/>
      <c r="E51" s="34"/>
      <c r="F51" s="8">
        <v>43523</v>
      </c>
      <c r="G51" s="34" t="s">
        <v>3</v>
      </c>
      <c r="H51" s="50">
        <v>112.18</v>
      </c>
      <c r="I51" s="50"/>
      <c r="J51" s="34">
        <v>32</v>
      </c>
      <c r="K51" s="51">
        <f t="shared" si="4"/>
        <v>22568.094868931043</v>
      </c>
      <c r="L51" s="52"/>
      <c r="M51" s="6">
        <f>IF(J51="","",(K51/J51)/LOOKUP(RIGHT($D$2,3),定数!$A$6:$A$13,定数!$B$6:$B$13))</f>
        <v>7.0525296465409504</v>
      </c>
      <c r="N51" s="34"/>
      <c r="O51" s="8">
        <v>43523</v>
      </c>
      <c r="P51" s="50">
        <v>112.5</v>
      </c>
      <c r="Q51" s="50"/>
      <c r="R51" s="53">
        <f>IF(P51="","",T51*M51*LOOKUP(RIGHT($D$2,3),定数!$A$6:$A$13,定数!$B$6:$B$13))</f>
        <v>-22568.094868930562</v>
      </c>
      <c r="S51" s="53"/>
      <c r="T51" s="54">
        <f t="shared" si="5"/>
        <v>-31.999999999999318</v>
      </c>
      <c r="U51" s="54"/>
      <c r="V51" t="str">
        <f t="shared" si="8"/>
        <v/>
      </c>
      <c r="W51">
        <f t="shared" si="2"/>
        <v>4</v>
      </c>
      <c r="X51" s="40">
        <f t="shared" si="6"/>
        <v>824249.02343376877</v>
      </c>
      <c r="Y51" s="41">
        <f t="shared" si="7"/>
        <v>8.7326999999999932E-2</v>
      </c>
    </row>
    <row r="52" spans="2:25" x14ac:dyDescent="0.2">
      <c r="B52" s="34">
        <v>44</v>
      </c>
      <c r="C52" s="49">
        <f t="shared" si="0"/>
        <v>729701.73409543757</v>
      </c>
      <c r="D52" s="49"/>
      <c r="E52" s="34"/>
      <c r="F52" s="8">
        <v>43527</v>
      </c>
      <c r="G52" s="34" t="s">
        <v>4</v>
      </c>
      <c r="H52" s="50">
        <v>114.3</v>
      </c>
      <c r="I52" s="50"/>
      <c r="J52" s="34">
        <v>24</v>
      </c>
      <c r="K52" s="51">
        <f t="shared" si="4"/>
        <v>21891.052022863125</v>
      </c>
      <c r="L52" s="52"/>
      <c r="M52" s="6">
        <f>IF(J52="","",(K52/J52)/LOOKUP(RIGHT($D$2,3),定数!$A$6:$A$13,定数!$B$6:$B$13))</f>
        <v>9.1212716761929684</v>
      </c>
      <c r="N52" s="34"/>
      <c r="O52" s="8">
        <v>43527</v>
      </c>
      <c r="P52" s="50">
        <v>114.74</v>
      </c>
      <c r="Q52" s="50"/>
      <c r="R52" s="53">
        <f>IF(P52="","",T52*M52*LOOKUP(RIGHT($D$2,3),定数!$A$6:$A$13,定数!$B$6:$B$13))</f>
        <v>40133.595375248857</v>
      </c>
      <c r="S52" s="53"/>
      <c r="T52" s="54">
        <f t="shared" si="5"/>
        <v>43.999999999999773</v>
      </c>
      <c r="U52" s="54"/>
      <c r="V52" t="str">
        <f t="shared" si="8"/>
        <v/>
      </c>
      <c r="W52">
        <f t="shared" si="2"/>
        <v>0</v>
      </c>
      <c r="X52" s="40">
        <f t="shared" si="6"/>
        <v>824249.02343376877</v>
      </c>
      <c r="Y52" s="41">
        <f t="shared" si="7"/>
        <v>0.11470718999999929</v>
      </c>
    </row>
    <row r="53" spans="2:25" x14ac:dyDescent="0.2">
      <c r="B53" s="34">
        <v>45</v>
      </c>
      <c r="C53" s="49">
        <f t="shared" si="0"/>
        <v>769835.32947068638</v>
      </c>
      <c r="D53" s="49"/>
      <c r="E53" s="34"/>
      <c r="F53" s="8">
        <v>43539</v>
      </c>
      <c r="G53" s="34" t="s">
        <v>3</v>
      </c>
      <c r="H53" s="50">
        <v>114.73</v>
      </c>
      <c r="I53" s="50"/>
      <c r="J53" s="34">
        <v>16</v>
      </c>
      <c r="K53" s="51">
        <f t="shared" si="4"/>
        <v>23095.05988412059</v>
      </c>
      <c r="L53" s="52"/>
      <c r="M53" s="6">
        <f>IF(J53="","",(K53/J53)/LOOKUP(RIGHT($D$2,3),定数!$A$6:$A$13,定数!$B$6:$B$13))</f>
        <v>14.434412427575369</v>
      </c>
      <c r="N53" s="34"/>
      <c r="O53" s="8">
        <v>43539</v>
      </c>
      <c r="P53" s="50">
        <v>114.41</v>
      </c>
      <c r="Q53" s="50"/>
      <c r="R53" s="53">
        <f>IF(P53="","",T53*M53*LOOKUP(RIGHT($D$2,3),定数!$A$6:$A$13,定数!$B$6:$B$13))</f>
        <v>46190.11976824225</v>
      </c>
      <c r="S53" s="53"/>
      <c r="T53" s="54">
        <f t="shared" si="5"/>
        <v>32.000000000000739</v>
      </c>
      <c r="U53" s="54"/>
      <c r="V53" t="str">
        <f t="shared" si="8"/>
        <v/>
      </c>
      <c r="W53">
        <f t="shared" si="2"/>
        <v>0</v>
      </c>
      <c r="X53" s="40">
        <f t="shared" si="6"/>
        <v>824249.02343376877</v>
      </c>
      <c r="Y53" s="41">
        <f t="shared" si="7"/>
        <v>6.6016085449999595E-2</v>
      </c>
    </row>
    <row r="54" spans="2:25" x14ac:dyDescent="0.2">
      <c r="B54" s="34">
        <v>46</v>
      </c>
      <c r="C54" s="49">
        <f t="shared" si="0"/>
        <v>816025.44923892862</v>
      </c>
      <c r="D54" s="49"/>
      <c r="E54" s="34"/>
      <c r="F54" s="8">
        <v>43554</v>
      </c>
      <c r="G54" s="34" t="s">
        <v>4</v>
      </c>
      <c r="H54" s="50">
        <v>111.55</v>
      </c>
      <c r="I54" s="50"/>
      <c r="J54" s="34">
        <v>56</v>
      </c>
      <c r="K54" s="51">
        <f t="shared" si="4"/>
        <v>24480.763477167857</v>
      </c>
      <c r="L54" s="52"/>
      <c r="M54" s="6">
        <f>IF(J54="","",(K54/J54)/LOOKUP(RIGHT($D$2,3),定数!$A$6:$A$13,定数!$B$6:$B$13))</f>
        <v>4.3715649066371176</v>
      </c>
      <c r="N54" s="34"/>
      <c r="O54" s="8">
        <v>43558</v>
      </c>
      <c r="P54" s="50">
        <v>110.99</v>
      </c>
      <c r="Q54" s="50"/>
      <c r="R54" s="53">
        <f>IF(P54="","",T54*M54*LOOKUP(RIGHT($D$2,3),定数!$A$6:$A$13,定数!$B$6:$B$13))</f>
        <v>-24480.763477167959</v>
      </c>
      <c r="S54" s="53"/>
      <c r="T54" s="54">
        <f t="shared" si="5"/>
        <v>-56.000000000000227</v>
      </c>
      <c r="U54" s="54"/>
      <c r="V54" t="str">
        <f t="shared" si="8"/>
        <v/>
      </c>
      <c r="W54">
        <f t="shared" si="2"/>
        <v>1</v>
      </c>
      <c r="X54" s="40">
        <f t="shared" si="6"/>
        <v>824249.02343376877</v>
      </c>
      <c r="Y54" s="41">
        <f t="shared" si="7"/>
        <v>9.9770505769982698E-3</v>
      </c>
    </row>
    <row r="55" spans="2:25" x14ac:dyDescent="0.2">
      <c r="B55" s="34">
        <v>47</v>
      </c>
      <c r="C55" s="49">
        <f t="shared" si="0"/>
        <v>791544.68576176069</v>
      </c>
      <c r="D55" s="49"/>
      <c r="E55" s="34"/>
      <c r="F55" s="8">
        <v>43568</v>
      </c>
      <c r="G55" s="34" t="s">
        <v>3</v>
      </c>
      <c r="H55" s="50">
        <v>109.05</v>
      </c>
      <c r="I55" s="50"/>
      <c r="J55" s="34">
        <v>35</v>
      </c>
      <c r="K55" s="51">
        <f t="shared" si="4"/>
        <v>23746.34057285282</v>
      </c>
      <c r="L55" s="52"/>
      <c r="M55" s="6">
        <f>IF(J55="","",(K55/J55)/LOOKUP(RIGHT($D$2,3),定数!$A$6:$A$13,定数!$B$6:$B$13))</f>
        <v>6.784668735100805</v>
      </c>
      <c r="N55" s="34"/>
      <c r="O55" s="8">
        <v>43572</v>
      </c>
      <c r="P55" s="50">
        <v>108.33</v>
      </c>
      <c r="Q55" s="50"/>
      <c r="R55" s="53">
        <f>IF(P55="","",T55*M55*LOOKUP(RIGHT($D$2,3),定数!$A$6:$A$13,定数!$B$6:$B$13))</f>
        <v>48849.614892725716</v>
      </c>
      <c r="S55" s="53"/>
      <c r="T55" s="54">
        <f t="shared" si="5"/>
        <v>71.999999999999886</v>
      </c>
      <c r="U55" s="54"/>
      <c r="V55" t="str">
        <f t="shared" si="8"/>
        <v/>
      </c>
      <c r="W55">
        <f t="shared" si="2"/>
        <v>0</v>
      </c>
      <c r="X55" s="40">
        <f t="shared" si="6"/>
        <v>824249.02343376877</v>
      </c>
      <c r="Y55" s="41">
        <f t="shared" si="7"/>
        <v>3.9677739059688411E-2</v>
      </c>
    </row>
    <row r="56" spans="2:25" x14ac:dyDescent="0.2">
      <c r="B56" s="34">
        <v>48</v>
      </c>
      <c r="C56" s="49">
        <f t="shared" si="0"/>
        <v>840394.3006544864</v>
      </c>
      <c r="D56" s="49"/>
      <c r="E56" s="34"/>
      <c r="F56" s="8">
        <v>43575</v>
      </c>
      <c r="G56" s="34" t="s">
        <v>4</v>
      </c>
      <c r="H56" s="50">
        <v>108.96</v>
      </c>
      <c r="I56" s="50"/>
      <c r="J56" s="34">
        <v>28</v>
      </c>
      <c r="K56" s="51">
        <f t="shared" si="4"/>
        <v>25211.829019634592</v>
      </c>
      <c r="L56" s="52"/>
      <c r="M56" s="6">
        <f>IF(J56="","",(K56/J56)/LOOKUP(RIGHT($D$2,3),定数!$A$6:$A$13,定数!$B$6:$B$13))</f>
        <v>9.0042246498694958</v>
      </c>
      <c r="N56" s="34"/>
      <c r="O56" s="8">
        <v>43575</v>
      </c>
      <c r="P56" s="50">
        <v>109.47</v>
      </c>
      <c r="Q56" s="50"/>
      <c r="R56" s="53">
        <f>IF(P56="","",T56*M56*LOOKUP(RIGHT($D$2,3),定数!$A$6:$A$13,定数!$B$6:$B$13))</f>
        <v>45921.54571433489</v>
      </c>
      <c r="S56" s="53"/>
      <c r="T56" s="54">
        <f t="shared" si="5"/>
        <v>51.000000000000512</v>
      </c>
      <c r="U56" s="54"/>
      <c r="V56" t="str">
        <f t="shared" si="8"/>
        <v/>
      </c>
      <c r="W56">
        <f t="shared" si="2"/>
        <v>0</v>
      </c>
      <c r="X56" s="40">
        <f t="shared" si="6"/>
        <v>840394.3006544864</v>
      </c>
      <c r="Y56" s="41">
        <f t="shared" si="7"/>
        <v>0</v>
      </c>
    </row>
    <row r="57" spans="2:25" x14ac:dyDescent="0.2">
      <c r="B57" s="34">
        <v>49</v>
      </c>
      <c r="C57" s="49">
        <f t="shared" si="0"/>
        <v>886315.84636882134</v>
      </c>
      <c r="D57" s="49"/>
      <c r="E57" s="34"/>
      <c r="F57" s="8">
        <v>43593</v>
      </c>
      <c r="G57" s="34" t="s">
        <v>4</v>
      </c>
      <c r="H57" s="50">
        <v>112.73</v>
      </c>
      <c r="I57" s="50"/>
      <c r="J57" s="34">
        <v>35</v>
      </c>
      <c r="K57" s="51">
        <f t="shared" si="4"/>
        <v>26589.47539106464</v>
      </c>
      <c r="L57" s="52"/>
      <c r="M57" s="6">
        <f>IF(J57="","",(K57/J57)/LOOKUP(RIGHT($D$2,3),定数!$A$6:$A$13,定数!$B$6:$B$13))</f>
        <v>7.596992968875611</v>
      </c>
      <c r="N57" s="34"/>
      <c r="O57" s="8">
        <v>43594</v>
      </c>
      <c r="P57" s="50">
        <v>113.34</v>
      </c>
      <c r="Q57" s="50"/>
      <c r="R57" s="53">
        <f>IF(P57="","",T57*M57*LOOKUP(RIGHT($D$2,3),定数!$A$6:$A$13,定数!$B$6:$B$13))</f>
        <v>46341.657110141183</v>
      </c>
      <c r="S57" s="53"/>
      <c r="T57" s="54">
        <f t="shared" si="5"/>
        <v>60.999999999999943</v>
      </c>
      <c r="U57" s="54"/>
      <c r="V57" t="str">
        <f t="shared" si="8"/>
        <v/>
      </c>
      <c r="W57">
        <f t="shared" si="2"/>
        <v>0</v>
      </c>
      <c r="X57" s="40">
        <f t="shared" si="6"/>
        <v>886315.84636882134</v>
      </c>
      <c r="Y57" s="41">
        <f t="shared" si="7"/>
        <v>0</v>
      </c>
    </row>
    <row r="58" spans="2:25" x14ac:dyDescent="0.2">
      <c r="B58" s="34">
        <v>50</v>
      </c>
      <c r="C58" s="49">
        <f t="shared" si="0"/>
        <v>932657.50347896246</v>
      </c>
      <c r="D58" s="49"/>
      <c r="E58" s="34"/>
      <c r="F58" s="8">
        <v>43595</v>
      </c>
      <c r="G58" s="34" t="s">
        <v>4</v>
      </c>
      <c r="H58" s="50">
        <v>113.98</v>
      </c>
      <c r="I58" s="50"/>
      <c r="J58" s="34">
        <v>31</v>
      </c>
      <c r="K58" s="51">
        <f t="shared" si="4"/>
        <v>27979.725104368874</v>
      </c>
      <c r="L58" s="52"/>
      <c r="M58" s="6">
        <f>IF(J58="","",(K58/J58)/LOOKUP(RIGHT($D$2,3),定数!$A$6:$A$13,定数!$B$6:$B$13))</f>
        <v>9.0257177756028621</v>
      </c>
      <c r="N58" s="34"/>
      <c r="O58" s="8">
        <v>43596</v>
      </c>
      <c r="P58" s="50">
        <v>113.67</v>
      </c>
      <c r="Q58" s="50"/>
      <c r="R58" s="53">
        <f>IF(P58="","",T58*M58*LOOKUP(RIGHT($D$2,3),定数!$A$6:$A$13,定数!$B$6:$B$13))</f>
        <v>-27979.725104369078</v>
      </c>
      <c r="S58" s="53"/>
      <c r="T58" s="54">
        <f t="shared" si="5"/>
        <v>-31.000000000000227</v>
      </c>
      <c r="U58" s="54"/>
      <c r="V58" t="str">
        <f t="shared" si="8"/>
        <v/>
      </c>
      <c r="W58">
        <f t="shared" si="2"/>
        <v>1</v>
      </c>
      <c r="X58" s="40">
        <f t="shared" si="6"/>
        <v>932657.50347896246</v>
      </c>
      <c r="Y58" s="41">
        <f t="shared" si="7"/>
        <v>0</v>
      </c>
    </row>
    <row r="59" spans="2:25" x14ac:dyDescent="0.2">
      <c r="B59" s="34">
        <v>51</v>
      </c>
      <c r="C59" s="49">
        <f t="shared" si="0"/>
        <v>904677.77837459336</v>
      </c>
      <c r="D59" s="49"/>
      <c r="E59" s="34"/>
      <c r="F59" s="8">
        <v>43614</v>
      </c>
      <c r="G59" s="34" t="s">
        <v>3</v>
      </c>
      <c r="H59" s="50">
        <v>111.26</v>
      </c>
      <c r="I59" s="50"/>
      <c r="J59" s="34">
        <v>22</v>
      </c>
      <c r="K59" s="51">
        <f t="shared" si="4"/>
        <v>27140.333351237801</v>
      </c>
      <c r="L59" s="52"/>
      <c r="M59" s="6">
        <f>IF(J59="","",(K59/J59)/LOOKUP(RIGHT($D$2,3),定数!$A$6:$A$13,定数!$B$6:$B$13))</f>
        <v>12.336515159653546</v>
      </c>
      <c r="N59" s="34"/>
      <c r="O59" s="8">
        <v>43615</v>
      </c>
      <c r="P59" s="50">
        <v>110.82</v>
      </c>
      <c r="Q59" s="50"/>
      <c r="R59" s="53">
        <f>IF(P59="","",T59*M59*LOOKUP(RIGHT($D$2,3),定数!$A$6:$A$13,定数!$B$6:$B$13))</f>
        <v>54280.666702477072</v>
      </c>
      <c r="S59" s="53"/>
      <c r="T59" s="54">
        <f t="shared" si="5"/>
        <v>44.000000000001194</v>
      </c>
      <c r="U59" s="54"/>
      <c r="V59" t="str">
        <f t="shared" si="8"/>
        <v/>
      </c>
      <c r="W59">
        <f t="shared" si="2"/>
        <v>0</v>
      </c>
      <c r="X59" s="40">
        <f t="shared" si="6"/>
        <v>932657.50347896246</v>
      </c>
      <c r="Y59" s="41">
        <f t="shared" si="7"/>
        <v>3.0000000000000249E-2</v>
      </c>
    </row>
    <row r="60" spans="2:25" x14ac:dyDescent="0.2">
      <c r="B60" s="34">
        <v>52</v>
      </c>
      <c r="C60" s="49">
        <f t="shared" si="0"/>
        <v>958958.44507707038</v>
      </c>
      <c r="D60" s="49"/>
      <c r="E60" s="34"/>
      <c r="F60" s="8">
        <v>43625</v>
      </c>
      <c r="G60" s="34" t="s">
        <v>4</v>
      </c>
      <c r="H60" s="50">
        <v>110.15</v>
      </c>
      <c r="I60" s="50"/>
      <c r="J60" s="34">
        <v>43</v>
      </c>
      <c r="K60" s="51">
        <f t="shared" si="4"/>
        <v>28768.753352312109</v>
      </c>
      <c r="L60" s="52"/>
      <c r="M60" s="6">
        <f>IF(J60="","",(K60/J60)/LOOKUP(RIGHT($D$2,3),定数!$A$6:$A$13,定数!$B$6:$B$13))</f>
        <v>6.6904077563516537</v>
      </c>
      <c r="N60" s="34"/>
      <c r="O60" s="8">
        <v>43628</v>
      </c>
      <c r="P60" s="50">
        <v>109.72</v>
      </c>
      <c r="Q60" s="50"/>
      <c r="R60" s="53">
        <f>IF(P60="","",T60*M60*LOOKUP(RIGHT($D$2,3),定数!$A$6:$A$13,定数!$B$6:$B$13))</f>
        <v>-28768.753352312568</v>
      </c>
      <c r="S60" s="53"/>
      <c r="T60" s="54">
        <f t="shared" si="5"/>
        <v>-43.000000000000682</v>
      </c>
      <c r="U60" s="54"/>
      <c r="V60" t="str">
        <f t="shared" si="8"/>
        <v/>
      </c>
      <c r="W60">
        <f t="shared" si="2"/>
        <v>1</v>
      </c>
      <c r="X60" s="40">
        <f t="shared" si="6"/>
        <v>958958.44507707038</v>
      </c>
      <c r="Y60" s="41">
        <f t="shared" si="7"/>
        <v>0</v>
      </c>
    </row>
    <row r="61" spans="2:25" x14ac:dyDescent="0.2">
      <c r="B61" s="34">
        <v>53</v>
      </c>
      <c r="C61" s="49">
        <f t="shared" si="0"/>
        <v>930189.69172475778</v>
      </c>
      <c r="D61" s="49"/>
      <c r="E61" s="34"/>
      <c r="F61" s="8">
        <v>43645</v>
      </c>
      <c r="G61" s="34" t="s">
        <v>4</v>
      </c>
      <c r="H61" s="50">
        <v>112.31</v>
      </c>
      <c r="I61" s="50"/>
      <c r="J61" s="34">
        <v>16</v>
      </c>
      <c r="K61" s="51">
        <f t="shared" si="4"/>
        <v>27905.690751742732</v>
      </c>
      <c r="L61" s="52"/>
      <c r="M61" s="6">
        <f>IF(J61="","",(K61/J61)/LOOKUP(RIGHT($D$2,3),定数!$A$6:$A$13,定数!$B$6:$B$13))</f>
        <v>17.441056719839207</v>
      </c>
      <c r="N61" s="34"/>
      <c r="O61" s="8">
        <v>43645</v>
      </c>
      <c r="P61" s="50">
        <v>112.59</v>
      </c>
      <c r="Q61" s="50"/>
      <c r="R61" s="53">
        <f>IF(P61="","",T61*M61*LOOKUP(RIGHT($D$2,3),定数!$A$6:$A$13,定数!$B$6:$B$13))</f>
        <v>48834.958815549973</v>
      </c>
      <c r="S61" s="53"/>
      <c r="T61" s="54">
        <f t="shared" si="5"/>
        <v>28.000000000000114</v>
      </c>
      <c r="U61" s="54"/>
      <c r="V61" t="str">
        <f t="shared" si="8"/>
        <v/>
      </c>
      <c r="W61">
        <f t="shared" si="2"/>
        <v>0</v>
      </c>
      <c r="X61" s="40">
        <f t="shared" si="6"/>
        <v>958958.44507707038</v>
      </c>
      <c r="Y61" s="41">
        <f t="shared" si="7"/>
        <v>3.0000000000000471E-2</v>
      </c>
    </row>
    <row r="62" spans="2:25" x14ac:dyDescent="0.2">
      <c r="B62" s="34">
        <v>54</v>
      </c>
      <c r="C62" s="49">
        <f t="shared" si="0"/>
        <v>979024.65054030775</v>
      </c>
      <c r="D62" s="49"/>
      <c r="E62" s="34"/>
      <c r="F62" s="8">
        <v>43651</v>
      </c>
      <c r="G62" s="34" t="s">
        <v>4</v>
      </c>
      <c r="H62" s="50">
        <v>113.3</v>
      </c>
      <c r="I62" s="50"/>
      <c r="J62" s="34">
        <v>57</v>
      </c>
      <c r="K62" s="51">
        <f t="shared" si="4"/>
        <v>29370.739516209233</v>
      </c>
      <c r="L62" s="52"/>
      <c r="M62" s="6">
        <f>IF(J62="","",(K62/J62)/LOOKUP(RIGHT($D$2,3),定数!$A$6:$A$13,定数!$B$6:$B$13))</f>
        <v>5.1527613186331989</v>
      </c>
      <c r="N62" s="34"/>
      <c r="O62" s="8">
        <v>43657</v>
      </c>
      <c r="P62" s="50">
        <v>114.37</v>
      </c>
      <c r="Q62" s="50"/>
      <c r="R62" s="53">
        <f>IF(P62="","",T62*M62*LOOKUP(RIGHT($D$2,3),定数!$A$6:$A$13,定数!$B$6:$B$13))</f>
        <v>55134.546109375602</v>
      </c>
      <c r="S62" s="53"/>
      <c r="T62" s="54">
        <f t="shared" si="5"/>
        <v>107.00000000000074</v>
      </c>
      <c r="U62" s="54"/>
      <c r="V62" t="str">
        <f t="shared" si="8"/>
        <v/>
      </c>
      <c r="W62">
        <f t="shared" si="2"/>
        <v>0</v>
      </c>
      <c r="X62" s="40">
        <f t="shared" si="6"/>
        <v>979024.65054030775</v>
      </c>
      <c r="Y62" s="41">
        <f t="shared" si="7"/>
        <v>0</v>
      </c>
    </row>
    <row r="63" spans="2:25" x14ac:dyDescent="0.2">
      <c r="B63" s="34">
        <v>55</v>
      </c>
      <c r="C63" s="49">
        <f t="shared" si="0"/>
        <v>1034159.1966496834</v>
      </c>
      <c r="D63" s="49"/>
      <c r="E63" s="34"/>
      <c r="F63" s="8">
        <v>43659</v>
      </c>
      <c r="G63" s="34" t="s">
        <v>3</v>
      </c>
      <c r="H63" s="50">
        <v>113.13</v>
      </c>
      <c r="I63" s="50"/>
      <c r="J63" s="34">
        <v>40</v>
      </c>
      <c r="K63" s="51">
        <f t="shared" si="4"/>
        <v>31024.775899490502</v>
      </c>
      <c r="L63" s="52"/>
      <c r="M63" s="6">
        <f>IF(J63="","",(K63/J63)/LOOKUP(RIGHT($D$2,3),定数!$A$6:$A$13,定数!$B$6:$B$13))</f>
        <v>7.756193974872625</v>
      </c>
      <c r="N63" s="34"/>
      <c r="O63" s="8">
        <v>43660</v>
      </c>
      <c r="P63" s="50">
        <v>113.53</v>
      </c>
      <c r="Q63" s="50"/>
      <c r="R63" s="53">
        <f>IF(P63="","",T63*M63*LOOKUP(RIGHT($D$2,3),定数!$A$6:$A$13,定数!$B$6:$B$13))</f>
        <v>-31024.775899490942</v>
      </c>
      <c r="S63" s="53"/>
      <c r="T63" s="54">
        <f t="shared" si="5"/>
        <v>-40.000000000000568</v>
      </c>
      <c r="U63" s="54"/>
      <c r="V63" t="str">
        <f t="shared" si="8"/>
        <v/>
      </c>
      <c r="W63">
        <f t="shared" si="2"/>
        <v>1</v>
      </c>
      <c r="X63" s="40">
        <f t="shared" si="6"/>
        <v>1034159.1966496834</v>
      </c>
      <c r="Y63" s="41">
        <f t="shared" si="7"/>
        <v>0</v>
      </c>
    </row>
    <row r="64" spans="2:25" x14ac:dyDescent="0.2">
      <c r="B64" s="34">
        <v>56</v>
      </c>
      <c r="C64" s="49">
        <f t="shared" si="0"/>
        <v>1003134.4207501925</v>
      </c>
      <c r="D64" s="49"/>
      <c r="E64" s="34"/>
      <c r="F64" s="8">
        <v>43665</v>
      </c>
      <c r="G64" s="34" t="s">
        <v>3</v>
      </c>
      <c r="H64" s="50">
        <v>111.95</v>
      </c>
      <c r="I64" s="50"/>
      <c r="J64" s="34">
        <v>29</v>
      </c>
      <c r="K64" s="51">
        <f t="shared" si="4"/>
        <v>30094.032622505772</v>
      </c>
      <c r="L64" s="52"/>
      <c r="M64" s="6">
        <f>IF(J64="","",(K64/J64)/LOOKUP(RIGHT($D$2,3),定数!$A$6:$A$13,定数!$B$6:$B$13))</f>
        <v>10.377252628450266</v>
      </c>
      <c r="N64" s="34"/>
      <c r="O64" s="8">
        <v>43666</v>
      </c>
      <c r="P64" s="50">
        <v>112.24</v>
      </c>
      <c r="Q64" s="50"/>
      <c r="R64" s="53">
        <f>IF(P64="","",T64*M64*LOOKUP(RIGHT($D$2,3),定数!$A$6:$A$13,定数!$B$6:$B$13))</f>
        <v>-30094.03262250495</v>
      </c>
      <c r="S64" s="53"/>
      <c r="T64" s="54">
        <f t="shared" si="5"/>
        <v>-28.999999999999204</v>
      </c>
      <c r="U64" s="54"/>
      <c r="V64" t="str">
        <f t="shared" si="8"/>
        <v/>
      </c>
      <c r="W64">
        <f t="shared" si="2"/>
        <v>2</v>
      </c>
      <c r="X64" s="40">
        <f t="shared" si="6"/>
        <v>1034159.1966496834</v>
      </c>
      <c r="Y64" s="41">
        <f t="shared" si="7"/>
        <v>3.000000000000036E-2</v>
      </c>
    </row>
    <row r="65" spans="2:25" x14ac:dyDescent="0.2">
      <c r="B65" s="34">
        <v>57</v>
      </c>
      <c r="C65" s="49">
        <f t="shared" si="0"/>
        <v>973040.3881276875</v>
      </c>
      <c r="D65" s="49"/>
      <c r="E65" s="34"/>
      <c r="F65" s="8">
        <v>43688</v>
      </c>
      <c r="G65" s="34" t="s">
        <v>3</v>
      </c>
      <c r="H65" s="50">
        <v>108.95</v>
      </c>
      <c r="I65" s="50"/>
      <c r="J65" s="34">
        <v>46</v>
      </c>
      <c r="K65" s="51">
        <f t="shared" si="4"/>
        <v>29191.211643830626</v>
      </c>
      <c r="L65" s="52"/>
      <c r="M65" s="6">
        <f>IF(J65="","",(K65/J65)/LOOKUP(RIGHT($D$2,3),定数!$A$6:$A$13,定数!$B$6:$B$13))</f>
        <v>6.3459155747457885</v>
      </c>
      <c r="N65" s="34"/>
      <c r="O65" s="8">
        <v>43691</v>
      </c>
      <c r="P65" s="50">
        <v>109.41</v>
      </c>
      <c r="Q65" s="50"/>
      <c r="R65" s="53">
        <f>IF(P65="","",T65*M65*LOOKUP(RIGHT($D$2,3),定数!$A$6:$A$13,定数!$B$6:$B$13))</f>
        <v>-29191.211643830229</v>
      </c>
      <c r="S65" s="53"/>
      <c r="T65" s="54">
        <f t="shared" si="5"/>
        <v>-45.999999999999375</v>
      </c>
      <c r="U65" s="54"/>
      <c r="V65" t="str">
        <f t="shared" si="8"/>
        <v/>
      </c>
      <c r="W65">
        <f t="shared" si="2"/>
        <v>3</v>
      </c>
      <c r="X65" s="40">
        <f t="shared" si="6"/>
        <v>1034159.1966496834</v>
      </c>
      <c r="Y65" s="41">
        <f t="shared" si="7"/>
        <v>5.9099999999999597E-2</v>
      </c>
    </row>
    <row r="66" spans="2:25" x14ac:dyDescent="0.2">
      <c r="B66" s="34">
        <v>58</v>
      </c>
      <c r="C66" s="49">
        <f t="shared" si="0"/>
        <v>943849.17648385733</v>
      </c>
      <c r="D66" s="49"/>
      <c r="E66" s="34"/>
      <c r="F66" s="8">
        <v>43763</v>
      </c>
      <c r="G66" s="34" t="s">
        <v>4</v>
      </c>
      <c r="H66" s="50">
        <v>113.95</v>
      </c>
      <c r="I66" s="50"/>
      <c r="J66" s="34">
        <v>42</v>
      </c>
      <c r="K66" s="51">
        <f t="shared" si="4"/>
        <v>28315.47529451572</v>
      </c>
      <c r="L66" s="52"/>
      <c r="M66" s="6">
        <f>IF(J66="","",(K66/J66)/LOOKUP(RIGHT($D$2,3),定数!$A$6:$A$13,定数!$B$6:$B$13))</f>
        <v>6.7417798320275528</v>
      </c>
      <c r="N66" s="34"/>
      <c r="O66" s="8">
        <v>43763</v>
      </c>
      <c r="P66" s="50">
        <v>113.53</v>
      </c>
      <c r="Q66" s="50"/>
      <c r="R66" s="53">
        <f>IF(P66="","",T66*M66*LOOKUP(RIGHT($D$2,3),定数!$A$6:$A$13,定数!$B$6:$B$13))</f>
        <v>-28315.475294515836</v>
      </c>
      <c r="S66" s="53"/>
      <c r="T66" s="54">
        <f t="shared" si="5"/>
        <v>-42.000000000000171</v>
      </c>
      <c r="U66" s="54"/>
      <c r="V66" t="str">
        <f t="shared" si="8"/>
        <v/>
      </c>
      <c r="W66">
        <f t="shared" si="2"/>
        <v>4</v>
      </c>
      <c r="X66" s="40">
        <f t="shared" si="6"/>
        <v>1034159.1966496834</v>
      </c>
      <c r="Y66" s="41">
        <f t="shared" si="7"/>
        <v>8.7326999999999155E-2</v>
      </c>
    </row>
    <row r="67" spans="2:25" x14ac:dyDescent="0.2">
      <c r="B67" s="34">
        <v>59</v>
      </c>
      <c r="C67" s="49">
        <f t="shared" si="0"/>
        <v>915533.70118934149</v>
      </c>
      <c r="D67" s="49"/>
      <c r="E67" s="34"/>
      <c r="F67" s="8">
        <v>43772</v>
      </c>
      <c r="G67" s="34" t="s">
        <v>4</v>
      </c>
      <c r="H67" s="50">
        <v>114.18</v>
      </c>
      <c r="I67" s="50"/>
      <c r="J67" s="34">
        <v>65</v>
      </c>
      <c r="K67" s="51">
        <f t="shared" si="4"/>
        <v>27466.011035680243</v>
      </c>
      <c r="L67" s="52"/>
      <c r="M67" s="6">
        <f>IF(J67="","",(K67/J67)/LOOKUP(RIGHT($D$2,3),定数!$A$6:$A$13,定数!$B$6:$B$13))</f>
        <v>4.2255401593354218</v>
      </c>
      <c r="N67" s="34"/>
      <c r="O67" s="8">
        <v>43777</v>
      </c>
      <c r="P67" s="50">
        <v>113.53</v>
      </c>
      <c r="Q67" s="50"/>
      <c r="R67" s="53">
        <f>IF(P67="","",T67*M67*LOOKUP(RIGHT($D$2,3),定数!$A$6:$A$13,定数!$B$6:$B$13))</f>
        <v>-27466.01103568048</v>
      </c>
      <c r="S67" s="53"/>
      <c r="T67" s="54">
        <f t="shared" si="5"/>
        <v>-65.000000000000568</v>
      </c>
      <c r="U67" s="54"/>
      <c r="V67" t="str">
        <f t="shared" si="8"/>
        <v/>
      </c>
      <c r="W67">
        <f t="shared" si="2"/>
        <v>5</v>
      </c>
      <c r="X67" s="40">
        <f t="shared" si="6"/>
        <v>1034159.1966496834</v>
      </c>
      <c r="Y67" s="41">
        <f t="shared" si="7"/>
        <v>0.11470718999999929</v>
      </c>
    </row>
    <row r="68" spans="2:25" x14ac:dyDescent="0.2">
      <c r="B68" s="34">
        <v>60</v>
      </c>
      <c r="C68" s="49">
        <f t="shared" si="0"/>
        <v>888067.69015366095</v>
      </c>
      <c r="D68" s="49"/>
      <c r="E68" s="34"/>
      <c r="F68" s="8">
        <v>43779</v>
      </c>
      <c r="G68" s="34" t="s">
        <v>3</v>
      </c>
      <c r="H68" s="50">
        <v>113.32</v>
      </c>
      <c r="I68" s="50"/>
      <c r="J68" s="34">
        <v>20</v>
      </c>
      <c r="K68" s="51">
        <f t="shared" si="4"/>
        <v>26642.030704609828</v>
      </c>
      <c r="L68" s="52"/>
      <c r="M68" s="6">
        <f>IF(J68="","",(K68/J68)/LOOKUP(RIGHT($D$2,3),定数!$A$6:$A$13,定数!$B$6:$B$13))</f>
        <v>13.321015352304915</v>
      </c>
      <c r="N68" s="34"/>
      <c r="O68" s="8">
        <v>43779</v>
      </c>
      <c r="P68" s="50">
        <v>113.52</v>
      </c>
      <c r="Q68" s="50"/>
      <c r="R68" s="53">
        <f>IF(P68="","",T68*M68*LOOKUP(RIGHT($D$2,3),定数!$A$6:$A$13,定数!$B$6:$B$13))</f>
        <v>-26642.03070461021</v>
      </c>
      <c r="S68" s="53"/>
      <c r="T68" s="54">
        <f t="shared" si="5"/>
        <v>-20.000000000000284</v>
      </c>
      <c r="U68" s="54"/>
      <c r="V68" t="str">
        <f t="shared" si="8"/>
        <v/>
      </c>
      <c r="W68">
        <f t="shared" si="2"/>
        <v>6</v>
      </c>
      <c r="X68" s="40">
        <f t="shared" si="6"/>
        <v>1034159.1966496834</v>
      </c>
      <c r="Y68" s="41">
        <f t="shared" si="7"/>
        <v>0.14126597429999965</v>
      </c>
    </row>
    <row r="69" spans="2:25" x14ac:dyDescent="0.2">
      <c r="B69" s="34">
        <v>61</v>
      </c>
      <c r="C69" s="49">
        <f t="shared" si="0"/>
        <v>861425.65944905079</v>
      </c>
      <c r="D69" s="49"/>
      <c r="E69" s="34"/>
      <c r="F69" s="8">
        <v>43799</v>
      </c>
      <c r="G69" s="34" t="s">
        <v>4</v>
      </c>
      <c r="H69" s="50">
        <v>112.53</v>
      </c>
      <c r="I69" s="50"/>
      <c r="J69" s="34">
        <v>81</v>
      </c>
      <c r="K69" s="51">
        <f t="shared" si="4"/>
        <v>25842.769783471522</v>
      </c>
      <c r="L69" s="52"/>
      <c r="M69" s="6">
        <f>IF(J69="","",(K69/J69)/LOOKUP(RIGHT($D$2,3),定数!$A$6:$A$13,定数!$B$6:$B$13))</f>
        <v>3.1904654053668544</v>
      </c>
      <c r="N69" s="34"/>
      <c r="O69" s="8">
        <v>43800</v>
      </c>
      <c r="P69" s="50">
        <v>111.72</v>
      </c>
      <c r="Q69" s="50"/>
      <c r="R69" s="53">
        <f>IF(P69="","",T69*M69*LOOKUP(RIGHT($D$2,3),定数!$A$6:$A$13,定数!$B$6:$B$13))</f>
        <v>-25842.769783471595</v>
      </c>
      <c r="S69" s="53"/>
      <c r="T69" s="54">
        <f t="shared" si="5"/>
        <v>-81.000000000000227</v>
      </c>
      <c r="U69" s="54"/>
      <c r="V69" t="str">
        <f t="shared" si="8"/>
        <v/>
      </c>
      <c r="W69">
        <f t="shared" si="2"/>
        <v>7</v>
      </c>
      <c r="X69" s="40">
        <f t="shared" si="6"/>
        <v>1034159.1966496834</v>
      </c>
      <c r="Y69" s="41">
        <f t="shared" si="7"/>
        <v>0.16702799507099997</v>
      </c>
    </row>
    <row r="70" spans="2:25" x14ac:dyDescent="0.2">
      <c r="B70" s="34">
        <v>62</v>
      </c>
      <c r="C70" s="49">
        <f t="shared" si="0"/>
        <v>835582.88966557919</v>
      </c>
      <c r="D70" s="49"/>
      <c r="E70" s="34"/>
      <c r="F70" s="8">
        <v>43818</v>
      </c>
      <c r="G70" s="34" t="s">
        <v>4</v>
      </c>
      <c r="H70" s="50">
        <v>112.62</v>
      </c>
      <c r="I70" s="50"/>
      <c r="J70" s="34">
        <v>12</v>
      </c>
      <c r="K70" s="51">
        <f t="shared" si="4"/>
        <v>25067.486689967376</v>
      </c>
      <c r="L70" s="52"/>
      <c r="M70" s="6">
        <f>IF(J70="","",(K70/J70)/LOOKUP(RIGHT($D$2,3),定数!$A$6:$A$13,定数!$B$6:$B$13))</f>
        <v>20.889572241639481</v>
      </c>
      <c r="N70" s="34"/>
      <c r="O70" s="8">
        <v>43818</v>
      </c>
      <c r="P70" s="50">
        <v>112.9</v>
      </c>
      <c r="Q70" s="50"/>
      <c r="R70" s="53">
        <f>IF(P70="","",T70*M70*LOOKUP(RIGHT($D$2,3),定数!$A$6:$A$13,定数!$B$6:$B$13))</f>
        <v>58490.802276590781</v>
      </c>
      <c r="S70" s="53"/>
      <c r="T70" s="54">
        <f t="shared" si="5"/>
        <v>28.000000000000114</v>
      </c>
      <c r="U70" s="54"/>
      <c r="V70" t="str">
        <f t="shared" si="8"/>
        <v/>
      </c>
      <c r="W70">
        <f t="shared" si="2"/>
        <v>0</v>
      </c>
      <c r="X70" s="40">
        <f t="shared" si="6"/>
        <v>1034159.1966496834</v>
      </c>
      <c r="Y70" s="41">
        <f t="shared" si="7"/>
        <v>0.19201715521887008</v>
      </c>
    </row>
    <row r="71" spans="2:25" x14ac:dyDescent="0.2">
      <c r="B71" s="34">
        <v>63</v>
      </c>
      <c r="C71" s="49">
        <f t="shared" si="0"/>
        <v>894073.69194217003</v>
      </c>
      <c r="D71" s="49"/>
      <c r="E71" s="34"/>
      <c r="F71" s="8">
        <v>43827</v>
      </c>
      <c r="G71" s="34" t="s">
        <v>3</v>
      </c>
      <c r="H71" s="50">
        <v>113.15</v>
      </c>
      <c r="I71" s="50"/>
      <c r="J71" s="34">
        <v>15</v>
      </c>
      <c r="K71" s="51">
        <f t="shared" si="4"/>
        <v>26822.210758265101</v>
      </c>
      <c r="L71" s="52"/>
      <c r="M71" s="6">
        <f>IF(J71="","",(K71/J71)/LOOKUP(RIGHT($D$2,3),定数!$A$6:$A$13,定数!$B$6:$B$13))</f>
        <v>17.881473838843402</v>
      </c>
      <c r="N71" s="34"/>
      <c r="O71" s="8">
        <v>43827</v>
      </c>
      <c r="P71" s="50">
        <v>112.73</v>
      </c>
      <c r="Q71" s="50"/>
      <c r="R71" s="53">
        <f>IF(P71="","",T71*M71*LOOKUP(RIGHT($D$2,3),定数!$A$6:$A$13,定数!$B$6:$B$13))</f>
        <v>75102.190123142587</v>
      </c>
      <c r="S71" s="53"/>
      <c r="T71" s="54">
        <f t="shared" si="5"/>
        <v>42.000000000000171</v>
      </c>
      <c r="U71" s="54"/>
      <c r="V71" t="str">
        <f t="shared" si="8"/>
        <v/>
      </c>
      <c r="W71">
        <f t="shared" si="2"/>
        <v>0</v>
      </c>
      <c r="X71" s="40">
        <f t="shared" si="6"/>
        <v>1034159.1966496834</v>
      </c>
      <c r="Y71" s="41">
        <f t="shared" si="7"/>
        <v>0.13545835608419066</v>
      </c>
    </row>
    <row r="72" spans="2:25" x14ac:dyDescent="0.2">
      <c r="B72" s="34">
        <v>64</v>
      </c>
      <c r="C72" s="49">
        <f t="shared" si="0"/>
        <v>969175.88206531259</v>
      </c>
      <c r="D72" s="49"/>
      <c r="E72" s="34">
        <v>2018</v>
      </c>
      <c r="F72" s="8">
        <v>43468</v>
      </c>
      <c r="G72" s="34" t="s">
        <v>3</v>
      </c>
      <c r="H72" s="50">
        <v>112.25</v>
      </c>
      <c r="I72" s="50"/>
      <c r="J72" s="34">
        <v>16</v>
      </c>
      <c r="K72" s="51">
        <f t="shared" si="4"/>
        <v>29075.276461959376</v>
      </c>
      <c r="L72" s="52"/>
      <c r="M72" s="6">
        <f>IF(J72="","",(K72/J72)/LOOKUP(RIGHT($D$2,3),定数!$A$6:$A$13,定数!$B$6:$B$13))</f>
        <v>18.172047788724612</v>
      </c>
      <c r="N72" s="34">
        <v>2018</v>
      </c>
      <c r="O72" s="8">
        <v>43468</v>
      </c>
      <c r="P72" s="50">
        <v>112.41</v>
      </c>
      <c r="Q72" s="50"/>
      <c r="R72" s="53">
        <f>IF(P72="","",T72*M72*LOOKUP(RIGHT($D$2,3),定数!$A$6:$A$13,定数!$B$6:$B$13))</f>
        <v>-29075.276461958758</v>
      </c>
      <c r="S72" s="53"/>
      <c r="T72" s="54">
        <f t="shared" si="5"/>
        <v>-15.999999999999659</v>
      </c>
      <c r="U72" s="54"/>
      <c r="V72" t="str">
        <f t="shared" si="8"/>
        <v/>
      </c>
      <c r="W72">
        <f t="shared" si="2"/>
        <v>1</v>
      </c>
      <c r="X72" s="40">
        <f t="shared" si="6"/>
        <v>1034159.1966496834</v>
      </c>
      <c r="Y72" s="41">
        <f t="shared" si="7"/>
        <v>6.2836857995262396E-2</v>
      </c>
    </row>
    <row r="73" spans="2:25" x14ac:dyDescent="0.2">
      <c r="B73" s="34">
        <v>65</v>
      </c>
      <c r="C73" s="49">
        <f t="shared" si="0"/>
        <v>940100.60560335382</v>
      </c>
      <c r="D73" s="49"/>
      <c r="E73" s="34"/>
      <c r="F73" s="8">
        <v>43505</v>
      </c>
      <c r="G73" s="34" t="s">
        <v>3</v>
      </c>
      <c r="H73" s="50">
        <v>108.9</v>
      </c>
      <c r="I73" s="50"/>
      <c r="J73" s="34">
        <v>42</v>
      </c>
      <c r="K73" s="51">
        <f t="shared" si="4"/>
        <v>28203.018168100614</v>
      </c>
      <c r="L73" s="52"/>
      <c r="M73" s="6">
        <f>IF(J73="","",(K73/J73)/LOOKUP(RIGHT($D$2,3),定数!$A$6:$A$13,定数!$B$6:$B$13))</f>
        <v>6.7150043257382412</v>
      </c>
      <c r="N73" s="34"/>
      <c r="O73" s="8">
        <v>43505</v>
      </c>
      <c r="P73" s="50">
        <v>108.06</v>
      </c>
      <c r="Q73" s="50"/>
      <c r="R73" s="53">
        <f>IF(P73="","",T73*M73*LOOKUP(RIGHT($D$2,3),定数!$A$6:$A$13,定数!$B$6:$B$13))</f>
        <v>56406.036336201454</v>
      </c>
      <c r="S73" s="53"/>
      <c r="T73" s="54">
        <f t="shared" si="5"/>
        <v>84.000000000000341</v>
      </c>
      <c r="U73" s="54"/>
      <c r="V73" t="str">
        <f t="shared" si="8"/>
        <v/>
      </c>
      <c r="W73">
        <f t="shared" si="2"/>
        <v>0</v>
      </c>
      <c r="X73" s="40">
        <f t="shared" si="6"/>
        <v>1034159.1966496834</v>
      </c>
      <c r="Y73" s="41">
        <f t="shared" si="7"/>
        <v>9.0951752255403973E-2</v>
      </c>
    </row>
    <row r="74" spans="2:25" x14ac:dyDescent="0.2">
      <c r="B74" s="34">
        <v>66</v>
      </c>
      <c r="C74" s="49">
        <f t="shared" ref="C74:C108" si="9">IF(R73="","",C73+R73)</f>
        <v>996506.64193955529</v>
      </c>
      <c r="D74" s="49"/>
      <c r="E74" s="34"/>
      <c r="F74" s="8">
        <v>43602</v>
      </c>
      <c r="G74" s="34" t="s">
        <v>4</v>
      </c>
      <c r="H74" s="50">
        <v>110.38</v>
      </c>
      <c r="I74" s="50"/>
      <c r="J74" s="34">
        <v>32</v>
      </c>
      <c r="K74" s="51">
        <f t="shared" si="4"/>
        <v>29895.199258186658</v>
      </c>
      <c r="L74" s="52"/>
      <c r="M74" s="6">
        <f>IF(J74="","",(K74/J74)/LOOKUP(RIGHT($D$2,3),定数!$A$6:$A$13,定数!$B$6:$B$13))</f>
        <v>9.342249768183331</v>
      </c>
      <c r="N74" s="34"/>
      <c r="O74" s="8">
        <v>43603</v>
      </c>
      <c r="P74" s="50">
        <v>111</v>
      </c>
      <c r="Q74" s="50"/>
      <c r="R74" s="53">
        <f>IF(P74="","",T74*M74*LOOKUP(RIGHT($D$2,3),定数!$A$6:$A$13,定数!$B$6:$B$13))</f>
        <v>57921.948562737074</v>
      </c>
      <c r="S74" s="53"/>
      <c r="T74" s="54">
        <f t="shared" si="5"/>
        <v>62.000000000000455</v>
      </c>
      <c r="U74" s="54"/>
      <c r="V74" t="str">
        <f t="shared" si="8"/>
        <v/>
      </c>
      <c r="W74">
        <f t="shared" si="8"/>
        <v>0</v>
      </c>
      <c r="X74" s="40">
        <f t="shared" si="6"/>
        <v>1034159.1966496834</v>
      </c>
      <c r="Y74" s="41">
        <f t="shared" si="7"/>
        <v>3.6408857390727967E-2</v>
      </c>
    </row>
    <row r="75" spans="2:25" x14ac:dyDescent="0.2">
      <c r="B75" s="34">
        <v>67</v>
      </c>
      <c r="C75" s="49">
        <f t="shared" si="9"/>
        <v>1054428.5905022924</v>
      </c>
      <c r="D75" s="49"/>
      <c r="E75" s="34"/>
      <c r="F75" s="8">
        <v>43610</v>
      </c>
      <c r="G75" s="34" t="s">
        <v>3</v>
      </c>
      <c r="H75" s="50">
        <v>109.5</v>
      </c>
      <c r="I75" s="50"/>
      <c r="J75" s="34">
        <v>25</v>
      </c>
      <c r="K75" s="51">
        <f t="shared" ref="K75:K108" si="10">IF(J75="","",C75*0.03)</f>
        <v>31632.857715068771</v>
      </c>
      <c r="L75" s="52"/>
      <c r="M75" s="6">
        <f>IF(J75="","",(K75/J75)/LOOKUP(RIGHT($D$2,3),定数!$A$6:$A$13,定数!$B$6:$B$13))</f>
        <v>12.653143086027507</v>
      </c>
      <c r="N75" s="34"/>
      <c r="O75" s="8">
        <v>43613</v>
      </c>
      <c r="P75" s="50">
        <v>109.75</v>
      </c>
      <c r="Q75" s="50"/>
      <c r="R75" s="53">
        <f>IF(P75="","",T75*M75*LOOKUP(RIGHT($D$2,3),定数!$A$6:$A$13,定数!$B$6:$B$13))</f>
        <v>-31632.857715068771</v>
      </c>
      <c r="S75" s="53"/>
      <c r="T75" s="54">
        <f t="shared" si="5"/>
        <v>-25</v>
      </c>
      <c r="U75" s="54"/>
      <c r="V75" t="str">
        <f t="shared" ref="V75:W90" si="11">IF(S75&lt;&gt;"",IF(S75&lt;0,1+V74,0),"")</f>
        <v/>
      </c>
      <c r="W75">
        <f t="shared" si="11"/>
        <v>1</v>
      </c>
      <c r="X75" s="40">
        <f t="shared" si="6"/>
        <v>1054428.5905022924</v>
      </c>
      <c r="Y75" s="41">
        <f t="shared" si="7"/>
        <v>0</v>
      </c>
    </row>
    <row r="76" spans="2:25" x14ac:dyDescent="0.2">
      <c r="B76" s="34">
        <v>68</v>
      </c>
      <c r="C76" s="49">
        <f t="shared" si="9"/>
        <v>1022795.7327872236</v>
      </c>
      <c r="D76" s="49"/>
      <c r="E76" s="34"/>
      <c r="F76" s="8">
        <v>43613</v>
      </c>
      <c r="G76" s="34" t="s">
        <v>3</v>
      </c>
      <c r="H76" s="50">
        <v>109.37</v>
      </c>
      <c r="I76" s="50"/>
      <c r="J76" s="34">
        <v>25</v>
      </c>
      <c r="K76" s="51">
        <f t="shared" si="10"/>
        <v>30683.871983616707</v>
      </c>
      <c r="L76" s="52"/>
      <c r="M76" s="6">
        <f>IF(J76="","",(K76/J76)/LOOKUP(RIGHT($D$2,3),定数!$A$6:$A$13,定数!$B$6:$B$13))</f>
        <v>12.273548793446682</v>
      </c>
      <c r="N76" s="34"/>
      <c r="O76" s="8">
        <v>43614</v>
      </c>
      <c r="P76" s="50">
        <v>108.95</v>
      </c>
      <c r="Q76" s="50"/>
      <c r="R76" s="53">
        <f>IF(P76="","",T76*M76*LOOKUP(RIGHT($D$2,3),定数!$A$6:$A$13,定数!$B$6:$B$13))</f>
        <v>51548.904932476275</v>
      </c>
      <c r="S76" s="53"/>
      <c r="T76" s="54">
        <f t="shared" ref="T76:T108" si="12">IF(P76="","",IF(G76="買",(P76-H76),(H76-P76))*IF(RIGHT($D$2,3)="JPY",100,10000))</f>
        <v>42.000000000000171</v>
      </c>
      <c r="U76" s="54"/>
      <c r="V76" t="str">
        <f t="shared" si="11"/>
        <v/>
      </c>
      <c r="W76">
        <f t="shared" si="11"/>
        <v>0</v>
      </c>
      <c r="X76" s="40">
        <f t="shared" ref="X76:X108" si="13">IF(C76&lt;&gt;"",MAX(X75,C76),"")</f>
        <v>1054428.5905022924</v>
      </c>
      <c r="Y76" s="41">
        <f t="shared" ref="Y76:Y108" si="14">IF(X76&lt;&gt;"",1-(C76/X76),"")</f>
        <v>2.9999999999999916E-2</v>
      </c>
    </row>
    <row r="77" spans="2:25" x14ac:dyDescent="0.2">
      <c r="B77" s="34">
        <v>69</v>
      </c>
      <c r="C77" s="49">
        <f t="shared" si="9"/>
        <v>1074344.6377196999</v>
      </c>
      <c r="D77" s="49"/>
      <c r="E77" s="34"/>
      <c r="F77" s="8">
        <v>43622</v>
      </c>
      <c r="G77" s="34" t="s">
        <v>4</v>
      </c>
      <c r="H77" s="50">
        <v>110.1</v>
      </c>
      <c r="I77" s="50"/>
      <c r="J77" s="34">
        <v>22</v>
      </c>
      <c r="K77" s="51">
        <f t="shared" si="10"/>
        <v>32230.339131590994</v>
      </c>
      <c r="L77" s="52"/>
      <c r="M77" s="6">
        <f>IF(J77="","",(K77/J77)/LOOKUP(RIGHT($D$2,3),定数!$A$6:$A$13,定数!$B$6:$B$13))</f>
        <v>14.650154150723179</v>
      </c>
      <c r="N77" s="34"/>
      <c r="O77" s="8">
        <v>43623</v>
      </c>
      <c r="P77" s="50">
        <v>109.88</v>
      </c>
      <c r="Q77" s="50"/>
      <c r="R77" s="53">
        <f>IF(P77="","",T77*M77*LOOKUP(RIGHT($D$2,3),定数!$A$6:$A$13,定数!$B$6:$B$13))</f>
        <v>-32230.339131590823</v>
      </c>
      <c r="S77" s="53"/>
      <c r="T77" s="54">
        <f t="shared" si="12"/>
        <v>-21.999999999999886</v>
      </c>
      <c r="U77" s="54"/>
      <c r="V77" t="str">
        <f t="shared" si="11"/>
        <v/>
      </c>
      <c r="W77">
        <f t="shared" si="11"/>
        <v>1</v>
      </c>
      <c r="X77" s="40">
        <f t="shared" si="13"/>
        <v>1074344.6377196999</v>
      </c>
      <c r="Y77" s="41">
        <f t="shared" si="14"/>
        <v>0</v>
      </c>
    </row>
    <row r="78" spans="2:25" x14ac:dyDescent="0.2">
      <c r="B78" s="34">
        <v>70</v>
      </c>
      <c r="C78" s="49">
        <f t="shared" si="9"/>
        <v>1042114.2985881091</v>
      </c>
      <c r="D78" s="49"/>
      <c r="E78" s="34"/>
      <c r="F78" s="8">
        <v>43648</v>
      </c>
      <c r="G78" s="34" t="s">
        <v>4</v>
      </c>
      <c r="H78" s="50">
        <v>110.85</v>
      </c>
      <c r="I78" s="50"/>
      <c r="J78" s="34">
        <v>26</v>
      </c>
      <c r="K78" s="51">
        <f t="shared" si="10"/>
        <v>31263.428957643271</v>
      </c>
      <c r="L78" s="52"/>
      <c r="M78" s="6">
        <f>IF(J78="","",(K78/J78)/LOOKUP(RIGHT($D$2,3),定数!$A$6:$A$13,定数!$B$6:$B$13))</f>
        <v>12.02439575293972</v>
      </c>
      <c r="N78" s="34"/>
      <c r="O78" s="8">
        <v>43649</v>
      </c>
      <c r="P78" s="50">
        <v>110.59</v>
      </c>
      <c r="Q78" s="50"/>
      <c r="R78" s="53">
        <f>IF(P78="","",T78*M78*LOOKUP(RIGHT($D$2,3),定数!$A$6:$A$13,定数!$B$6:$B$13))</f>
        <v>-31263.42895764218</v>
      </c>
      <c r="S78" s="53"/>
      <c r="T78" s="54">
        <f t="shared" si="12"/>
        <v>-25.999999999999091</v>
      </c>
      <c r="U78" s="54"/>
      <c r="V78" t="str">
        <f t="shared" si="11"/>
        <v/>
      </c>
      <c r="W78">
        <f t="shared" si="11"/>
        <v>2</v>
      </c>
      <c r="X78" s="40">
        <f t="shared" si="13"/>
        <v>1074344.6377196999</v>
      </c>
      <c r="Y78" s="41">
        <f t="shared" si="14"/>
        <v>2.9999999999999805E-2</v>
      </c>
    </row>
    <row r="79" spans="2:25" x14ac:dyDescent="0.2">
      <c r="B79" s="34">
        <v>71</v>
      </c>
      <c r="C79" s="49">
        <f t="shared" si="9"/>
        <v>1010850.8696304669</v>
      </c>
      <c r="D79" s="49"/>
      <c r="E79" s="34"/>
      <c r="F79" s="8">
        <v>43662</v>
      </c>
      <c r="G79" s="34" t="s">
        <v>3</v>
      </c>
      <c r="H79" s="50">
        <v>112.44</v>
      </c>
      <c r="I79" s="50"/>
      <c r="J79" s="34">
        <v>13</v>
      </c>
      <c r="K79" s="51">
        <f t="shared" si="10"/>
        <v>30325.526088914005</v>
      </c>
      <c r="L79" s="52"/>
      <c r="M79" s="6">
        <f>IF(J79="","",(K79/J79)/LOOKUP(RIGHT($D$2,3),定数!$A$6:$A$13,定数!$B$6:$B$13))</f>
        <v>23.327327760703078</v>
      </c>
      <c r="N79" s="34"/>
      <c r="O79" s="8">
        <v>43663</v>
      </c>
      <c r="P79" s="50">
        <v>112.57</v>
      </c>
      <c r="Q79" s="50"/>
      <c r="R79" s="53">
        <f>IF(P79="","",T79*M79*LOOKUP(RIGHT($D$2,3),定数!$A$6:$A$13,定数!$B$6:$B$13))</f>
        <v>-30325.526088912942</v>
      </c>
      <c r="S79" s="53"/>
      <c r="T79" s="54">
        <f t="shared" si="12"/>
        <v>-12.999999999999545</v>
      </c>
      <c r="U79" s="54"/>
      <c r="V79" t="str">
        <f t="shared" si="11"/>
        <v/>
      </c>
      <c r="W79">
        <f t="shared" si="11"/>
        <v>3</v>
      </c>
      <c r="X79" s="40">
        <f t="shared" si="13"/>
        <v>1074344.6377196999</v>
      </c>
      <c r="Y79" s="41">
        <f t="shared" si="14"/>
        <v>5.909999999999882E-2</v>
      </c>
    </row>
    <row r="80" spans="2:25" x14ac:dyDescent="0.2">
      <c r="B80" s="34">
        <v>72</v>
      </c>
      <c r="C80" s="49">
        <f t="shared" si="9"/>
        <v>980525.34354155394</v>
      </c>
      <c r="D80" s="49"/>
      <c r="E80" s="34"/>
      <c r="F80" s="8">
        <v>43690</v>
      </c>
      <c r="G80" s="34" t="s">
        <v>3</v>
      </c>
      <c r="H80" s="50">
        <v>110.58</v>
      </c>
      <c r="I80" s="50"/>
      <c r="J80" s="34">
        <v>46</v>
      </c>
      <c r="K80" s="51">
        <f t="shared" si="10"/>
        <v>29415.760306246619</v>
      </c>
      <c r="L80" s="52"/>
      <c r="M80" s="6">
        <f>IF(J80="","",(K80/J80)/LOOKUP(RIGHT($D$2,3),定数!$A$6:$A$13,定数!$B$6:$B$13))</f>
        <v>6.3947305013579605</v>
      </c>
      <c r="N80" s="34"/>
      <c r="O80" s="8">
        <v>43691</v>
      </c>
      <c r="P80" s="50">
        <v>111.04</v>
      </c>
      <c r="Q80" s="50"/>
      <c r="R80" s="53">
        <f>IF(P80="","",T80*M80*LOOKUP(RIGHT($D$2,3),定数!$A$6:$A$13,定数!$B$6:$B$13))</f>
        <v>-29415.760306247124</v>
      </c>
      <c r="S80" s="53"/>
      <c r="T80" s="54">
        <f t="shared" si="12"/>
        <v>-46.000000000000796</v>
      </c>
      <c r="U80" s="54"/>
      <c r="V80" t="str">
        <f t="shared" si="11"/>
        <v/>
      </c>
      <c r="W80">
        <f t="shared" si="11"/>
        <v>4</v>
      </c>
      <c r="X80" s="40">
        <f t="shared" si="13"/>
        <v>1074344.6377196999</v>
      </c>
      <c r="Y80" s="41">
        <f t="shared" si="14"/>
        <v>8.7326999999997823E-2</v>
      </c>
    </row>
    <row r="81" spans="2:25" x14ac:dyDescent="0.2">
      <c r="B81" s="34">
        <v>73</v>
      </c>
      <c r="C81" s="49">
        <f t="shared" si="9"/>
        <v>951109.58323530678</v>
      </c>
      <c r="D81" s="49"/>
      <c r="E81" s="34"/>
      <c r="F81" s="8">
        <v>43700</v>
      </c>
      <c r="G81" s="34" t="s">
        <v>4</v>
      </c>
      <c r="H81" s="50">
        <v>110.61</v>
      </c>
      <c r="I81" s="50"/>
      <c r="J81" s="34">
        <v>24</v>
      </c>
      <c r="K81" s="51">
        <f t="shared" si="10"/>
        <v>28533.287497059202</v>
      </c>
      <c r="L81" s="52"/>
      <c r="M81" s="6">
        <f>IF(J81="","",(K81/J81)/LOOKUP(RIGHT($D$2,3),定数!$A$6:$A$13,定数!$B$6:$B$13))</f>
        <v>11.888869790441333</v>
      </c>
      <c r="N81" s="34"/>
      <c r="O81" s="8">
        <v>43700</v>
      </c>
      <c r="P81" s="50">
        <v>111.04</v>
      </c>
      <c r="Q81" s="50"/>
      <c r="R81" s="53">
        <f>IF(P81="","",T81*M81*LOOKUP(RIGHT($D$2,3),定数!$A$6:$A$13,定数!$B$6:$B$13))</f>
        <v>51122.140098898548</v>
      </c>
      <c r="S81" s="53"/>
      <c r="T81" s="54">
        <f t="shared" si="12"/>
        <v>43.000000000000682</v>
      </c>
      <c r="U81" s="54"/>
      <c r="V81" t="str">
        <f t="shared" si="11"/>
        <v/>
      </c>
      <c r="W81">
        <f t="shared" si="11"/>
        <v>0</v>
      </c>
      <c r="X81" s="40">
        <f t="shared" si="13"/>
        <v>1074344.6377196999</v>
      </c>
      <c r="Y81" s="41">
        <f t="shared" si="14"/>
        <v>0.1147071899999984</v>
      </c>
    </row>
    <row r="82" spans="2:25" x14ac:dyDescent="0.2">
      <c r="B82" s="34">
        <v>74</v>
      </c>
      <c r="C82" s="49">
        <f t="shared" si="9"/>
        <v>1002231.7233342053</v>
      </c>
      <c r="D82" s="49"/>
      <c r="E82" s="34"/>
      <c r="F82" s="8">
        <v>43741</v>
      </c>
      <c r="G82" s="34" t="s">
        <v>4</v>
      </c>
      <c r="H82" s="50">
        <v>113.91</v>
      </c>
      <c r="I82" s="50"/>
      <c r="J82" s="34">
        <v>14</v>
      </c>
      <c r="K82" s="51">
        <f t="shared" si="10"/>
        <v>30066.951700026159</v>
      </c>
      <c r="L82" s="52"/>
      <c r="M82" s="6">
        <f>IF(J82="","",(K82/J82)/LOOKUP(RIGHT($D$2,3),定数!$A$6:$A$13,定数!$B$6:$B$13))</f>
        <v>21.476394071447256</v>
      </c>
      <c r="N82" s="34"/>
      <c r="O82" s="8">
        <v>43741</v>
      </c>
      <c r="P82" s="50">
        <v>114.17</v>
      </c>
      <c r="Q82" s="50"/>
      <c r="R82" s="53">
        <f>IF(P82="","",T82*M82*LOOKUP(RIGHT($D$2,3),定数!$A$6:$A$13,定数!$B$6:$B$13))</f>
        <v>55838.624585763966</v>
      </c>
      <c r="S82" s="53"/>
      <c r="T82" s="54">
        <f t="shared" si="12"/>
        <v>26.000000000000512</v>
      </c>
      <c r="U82" s="54"/>
      <c r="V82" t="str">
        <f t="shared" si="11"/>
        <v/>
      </c>
      <c r="W82">
        <f t="shared" si="11"/>
        <v>0</v>
      </c>
      <c r="X82" s="40">
        <f t="shared" si="13"/>
        <v>1074344.6377196999</v>
      </c>
      <c r="Y82" s="41">
        <f t="shared" si="14"/>
        <v>6.7122701462497547E-2</v>
      </c>
    </row>
    <row r="83" spans="2:25" x14ac:dyDescent="0.2">
      <c r="B83" s="34">
        <v>75</v>
      </c>
      <c r="C83" s="49">
        <f t="shared" si="9"/>
        <v>1058070.3479199694</v>
      </c>
      <c r="D83" s="49"/>
      <c r="E83" s="34"/>
      <c r="F83" s="8">
        <v>43747</v>
      </c>
      <c r="G83" s="34" t="s">
        <v>3</v>
      </c>
      <c r="H83" s="50">
        <v>113.04</v>
      </c>
      <c r="I83" s="50"/>
      <c r="J83" s="34">
        <v>36</v>
      </c>
      <c r="K83" s="51">
        <f t="shared" si="10"/>
        <v>31742.11043759908</v>
      </c>
      <c r="L83" s="52"/>
      <c r="M83" s="6">
        <f>IF(J83="","",(K83/J83)/LOOKUP(RIGHT($D$2,3),定数!$A$6:$A$13,定数!$B$6:$B$13))</f>
        <v>8.8172528993330772</v>
      </c>
      <c r="N83" s="34"/>
      <c r="O83" s="8">
        <v>43748</v>
      </c>
      <c r="P83" s="50">
        <v>112.34</v>
      </c>
      <c r="Q83" s="50"/>
      <c r="R83" s="53">
        <f>IF(P83="","",T83*M83*LOOKUP(RIGHT($D$2,3),定数!$A$6:$A$13,定数!$B$6:$B$13))</f>
        <v>61720.770295331793</v>
      </c>
      <c r="S83" s="53"/>
      <c r="T83" s="54">
        <f t="shared" si="12"/>
        <v>70.000000000000284</v>
      </c>
      <c r="U83" s="54"/>
      <c r="V83" t="str">
        <f t="shared" si="11"/>
        <v/>
      </c>
      <c r="W83">
        <f t="shared" si="11"/>
        <v>0</v>
      </c>
      <c r="X83" s="40">
        <f t="shared" si="13"/>
        <v>1074344.6377196999</v>
      </c>
      <c r="Y83" s="41">
        <f t="shared" si="14"/>
        <v>1.5148109115407093E-2</v>
      </c>
    </row>
    <row r="84" spans="2:25" x14ac:dyDescent="0.2">
      <c r="B84" s="34">
        <v>76</v>
      </c>
      <c r="C84" s="49">
        <f t="shared" si="9"/>
        <v>1119791.1182153011</v>
      </c>
      <c r="D84" s="49"/>
      <c r="E84" s="34"/>
      <c r="F84" s="8">
        <v>43753</v>
      </c>
      <c r="G84" s="34" t="s">
        <v>3</v>
      </c>
      <c r="H84" s="50">
        <v>111.92</v>
      </c>
      <c r="I84" s="50"/>
      <c r="J84" s="34">
        <v>28</v>
      </c>
      <c r="K84" s="51">
        <f t="shared" si="10"/>
        <v>33593.733546459029</v>
      </c>
      <c r="L84" s="52"/>
      <c r="M84" s="6">
        <f>IF(J84="","",(K84/J84)/LOOKUP(RIGHT($D$2,3),定数!$A$6:$A$13,定数!$B$6:$B$13))</f>
        <v>11.997761980878224</v>
      </c>
      <c r="N84" s="34"/>
      <c r="O84" s="8">
        <v>43754</v>
      </c>
      <c r="P84" s="50">
        <v>112.2</v>
      </c>
      <c r="Q84" s="50"/>
      <c r="R84" s="53">
        <f>IF(P84="","",T84*M84*LOOKUP(RIGHT($D$2,3),定数!$A$6:$A$13,定数!$B$6:$B$13))</f>
        <v>-33593.73354645916</v>
      </c>
      <c r="S84" s="53"/>
      <c r="T84" s="54">
        <f t="shared" si="12"/>
        <v>-28.000000000000114</v>
      </c>
      <c r="U84" s="54"/>
      <c r="V84" t="str">
        <f t="shared" si="11"/>
        <v/>
      </c>
      <c r="W84">
        <f t="shared" si="11"/>
        <v>1</v>
      </c>
      <c r="X84" s="40">
        <f t="shared" si="13"/>
        <v>1119791.1182153011</v>
      </c>
      <c r="Y84" s="41">
        <f t="shared" si="14"/>
        <v>0</v>
      </c>
    </row>
    <row r="85" spans="2:25" x14ac:dyDescent="0.2">
      <c r="B85" s="34">
        <v>77</v>
      </c>
      <c r="C85" s="49">
        <f t="shared" si="9"/>
        <v>1086197.384668842</v>
      </c>
      <c r="D85" s="49"/>
      <c r="E85" s="34"/>
      <c r="F85" s="8">
        <v>43755</v>
      </c>
      <c r="G85" s="34" t="s">
        <v>4</v>
      </c>
      <c r="H85" s="50">
        <v>112.37</v>
      </c>
      <c r="I85" s="50"/>
      <c r="J85" s="34">
        <v>37</v>
      </c>
      <c r="K85" s="51">
        <f t="shared" si="10"/>
        <v>32585.921540065257</v>
      </c>
      <c r="L85" s="52"/>
      <c r="M85" s="6">
        <f>IF(J85="","",(K85/J85)/LOOKUP(RIGHT($D$2,3),定数!$A$6:$A$13,定数!$B$6:$B$13))</f>
        <v>8.8070058216392582</v>
      </c>
      <c r="N85" s="34"/>
      <c r="O85" s="8">
        <v>43756</v>
      </c>
      <c r="P85" s="50">
        <v>112</v>
      </c>
      <c r="Q85" s="50"/>
      <c r="R85" s="53">
        <f>IF(P85="","",T85*M85*LOOKUP(RIGHT($D$2,3),定数!$A$6:$A$13,定数!$B$6:$B$13))</f>
        <v>-32585.921540065658</v>
      </c>
      <c r="S85" s="53"/>
      <c r="T85" s="54">
        <f t="shared" si="12"/>
        <v>-37.000000000000455</v>
      </c>
      <c r="U85" s="54"/>
      <c r="V85" t="str">
        <f t="shared" si="11"/>
        <v/>
      </c>
      <c r="W85">
        <f t="shared" si="11"/>
        <v>2</v>
      </c>
      <c r="X85" s="40">
        <f t="shared" si="13"/>
        <v>1119791.1182153011</v>
      </c>
      <c r="Y85" s="41">
        <f t="shared" si="14"/>
        <v>3.0000000000000027E-2</v>
      </c>
    </row>
    <row r="86" spans="2:25" x14ac:dyDescent="0.2">
      <c r="B86" s="34">
        <v>78</v>
      </c>
      <c r="C86" s="49">
        <f t="shared" si="9"/>
        <v>1053611.4631287763</v>
      </c>
      <c r="D86" s="49"/>
      <c r="E86" s="34"/>
      <c r="F86" s="8">
        <v>43774</v>
      </c>
      <c r="G86" s="34" t="s">
        <v>4</v>
      </c>
      <c r="H86" s="50">
        <v>113.24</v>
      </c>
      <c r="I86" s="50"/>
      <c r="J86" s="34">
        <v>17</v>
      </c>
      <c r="K86" s="51">
        <f t="shared" si="10"/>
        <v>31608.343893863286</v>
      </c>
      <c r="L86" s="52"/>
      <c r="M86" s="6">
        <f>IF(J86="","",(K86/J86)/LOOKUP(RIGHT($D$2,3),定数!$A$6:$A$13,定数!$B$6:$B$13))</f>
        <v>18.593143466978404</v>
      </c>
      <c r="N86" s="34"/>
      <c r="O86" s="8">
        <v>43776</v>
      </c>
      <c r="P86" s="50">
        <v>113.07</v>
      </c>
      <c r="Q86" s="50"/>
      <c r="R86" s="53">
        <f>IF(P86="","",T86*M86*LOOKUP(RIGHT($D$2,3),定数!$A$6:$A$13,定数!$B$6:$B$13))</f>
        <v>-31608.343893863606</v>
      </c>
      <c r="S86" s="53"/>
      <c r="T86" s="54">
        <f t="shared" si="12"/>
        <v>-17.000000000000171</v>
      </c>
      <c r="U86" s="54"/>
      <c r="V86" t="str">
        <f t="shared" si="11"/>
        <v/>
      </c>
      <c r="W86">
        <f t="shared" si="11"/>
        <v>3</v>
      </c>
      <c r="X86" s="40">
        <f t="shared" si="13"/>
        <v>1119791.1182153011</v>
      </c>
      <c r="Y86" s="41">
        <f t="shared" si="14"/>
        <v>5.9100000000000485E-2</v>
      </c>
    </row>
    <row r="87" spans="2:25" x14ac:dyDescent="0.2">
      <c r="B87" s="34">
        <v>79</v>
      </c>
      <c r="C87" s="49">
        <f t="shared" si="9"/>
        <v>1022003.1192349127</v>
      </c>
      <c r="D87" s="49"/>
      <c r="E87" s="34"/>
      <c r="F87" s="8">
        <v>43776</v>
      </c>
      <c r="G87" s="34" t="s">
        <v>4</v>
      </c>
      <c r="H87" s="50">
        <v>113.73</v>
      </c>
      <c r="I87" s="50"/>
      <c r="J87" s="34">
        <v>77</v>
      </c>
      <c r="K87" s="51">
        <f t="shared" si="10"/>
        <v>30660.093577047381</v>
      </c>
      <c r="L87" s="52"/>
      <c r="M87" s="6">
        <f>IF(J87="","",(K87/J87)/LOOKUP(RIGHT($D$2,3),定数!$A$6:$A$13,定数!$B$6:$B$13))</f>
        <v>3.9818303346814781</v>
      </c>
      <c r="N87" s="34"/>
      <c r="O87" s="8">
        <v>43776</v>
      </c>
      <c r="P87" s="50">
        <v>112.96</v>
      </c>
      <c r="Q87" s="50"/>
      <c r="R87" s="53">
        <f>IF(P87="","",T87*M87*LOOKUP(RIGHT($D$2,3),定数!$A$6:$A$13,定数!$B$6:$B$13))</f>
        <v>-30660.093577047784</v>
      </c>
      <c r="S87" s="53"/>
      <c r="T87" s="54">
        <f t="shared" si="12"/>
        <v>-77.000000000001023</v>
      </c>
      <c r="U87" s="54"/>
      <c r="V87" t="str">
        <f t="shared" si="11"/>
        <v/>
      </c>
      <c r="W87">
        <f t="shared" si="11"/>
        <v>4</v>
      </c>
      <c r="X87" s="40">
        <f t="shared" si="13"/>
        <v>1119791.1182153011</v>
      </c>
      <c r="Y87" s="41">
        <f t="shared" si="14"/>
        <v>8.732700000000071E-2</v>
      </c>
    </row>
    <row r="88" spans="2:25" x14ac:dyDescent="0.2">
      <c r="B88" s="34">
        <v>80</v>
      </c>
      <c r="C88" s="49">
        <f t="shared" si="9"/>
        <v>991343.02565786487</v>
      </c>
      <c r="D88" s="49"/>
      <c r="E88" s="34"/>
      <c r="F88" s="8">
        <v>43778</v>
      </c>
      <c r="G88" s="34" t="s">
        <v>4</v>
      </c>
      <c r="H88" s="50">
        <v>113.97</v>
      </c>
      <c r="I88" s="50"/>
      <c r="J88" s="34">
        <v>23</v>
      </c>
      <c r="K88" s="51">
        <f t="shared" si="10"/>
        <v>29740.290769735944</v>
      </c>
      <c r="L88" s="52"/>
      <c r="M88" s="6">
        <f>IF(J88="","",(K88/J88)/LOOKUP(RIGHT($D$2,3),定数!$A$6:$A$13,定数!$B$6:$B$13))</f>
        <v>12.930561204233021</v>
      </c>
      <c r="N88" s="34"/>
      <c r="O88" s="8">
        <v>43778</v>
      </c>
      <c r="P88" s="50">
        <v>113.74</v>
      </c>
      <c r="Q88" s="50"/>
      <c r="R88" s="53">
        <f>IF(P88="","",T88*M88*LOOKUP(RIGHT($D$2,3),定数!$A$6:$A$13,定数!$B$6:$B$13))</f>
        <v>-29740.290769736464</v>
      </c>
      <c r="S88" s="53"/>
      <c r="T88" s="54">
        <f t="shared" si="12"/>
        <v>-23.000000000000398</v>
      </c>
      <c r="U88" s="54"/>
      <c r="V88" t="str">
        <f t="shared" si="11"/>
        <v/>
      </c>
      <c r="W88">
        <f t="shared" si="11"/>
        <v>5</v>
      </c>
      <c r="X88" s="40">
        <f t="shared" si="13"/>
        <v>1119791.1182153011</v>
      </c>
      <c r="Y88" s="41">
        <f t="shared" si="14"/>
        <v>0.11470719000000107</v>
      </c>
    </row>
    <row r="89" spans="2:25" x14ac:dyDescent="0.2">
      <c r="B89" s="34">
        <v>81</v>
      </c>
      <c r="C89" s="49">
        <f t="shared" si="9"/>
        <v>961602.73488812835</v>
      </c>
      <c r="D89" s="49"/>
      <c r="E89" s="34"/>
      <c r="F89" s="8">
        <v>43805</v>
      </c>
      <c r="G89" s="34" t="s">
        <v>3</v>
      </c>
      <c r="H89" s="50">
        <v>112.6</v>
      </c>
      <c r="I89" s="50"/>
      <c r="J89" s="34">
        <v>57</v>
      </c>
      <c r="K89" s="51">
        <f t="shared" si="10"/>
        <v>28848.082046643849</v>
      </c>
      <c r="L89" s="52"/>
      <c r="M89" s="6">
        <f>IF(J89="","",(K89/J89)/LOOKUP(RIGHT($D$2,3),定数!$A$6:$A$13,定数!$B$6:$B$13))</f>
        <v>5.0610670257269907</v>
      </c>
      <c r="N89" s="34"/>
      <c r="O89" s="8">
        <v>43809</v>
      </c>
      <c r="P89" s="50">
        <v>113.17</v>
      </c>
      <c r="Q89" s="50"/>
      <c r="R89" s="53">
        <f>IF(P89="","",T89*M89*LOOKUP(RIGHT($D$2,3),定数!$A$6:$A$13,定数!$B$6:$B$13))</f>
        <v>-28848.08204664422</v>
      </c>
      <c r="S89" s="53"/>
      <c r="T89" s="54">
        <f t="shared" si="12"/>
        <v>-57.000000000000739</v>
      </c>
      <c r="U89" s="54"/>
      <c r="V89" t="str">
        <f t="shared" si="11"/>
        <v/>
      </c>
      <c r="W89">
        <f t="shared" si="11"/>
        <v>6</v>
      </c>
      <c r="X89" s="40">
        <f t="shared" si="13"/>
        <v>1119791.1182153011</v>
      </c>
      <c r="Y89" s="41">
        <f t="shared" si="14"/>
        <v>0.14126597430000154</v>
      </c>
    </row>
    <row r="90" spans="2:25" x14ac:dyDescent="0.2">
      <c r="B90" s="34">
        <v>82</v>
      </c>
      <c r="C90" s="49">
        <f t="shared" si="9"/>
        <v>932754.65284148417</v>
      </c>
      <c r="D90" s="49"/>
      <c r="E90" s="34"/>
      <c r="F90" s="8">
        <v>43812</v>
      </c>
      <c r="G90" s="34" t="s">
        <v>4</v>
      </c>
      <c r="H90" s="50">
        <v>113.51</v>
      </c>
      <c r="I90" s="50"/>
      <c r="J90" s="34">
        <v>15</v>
      </c>
      <c r="K90" s="51">
        <f t="shared" si="10"/>
        <v>27982.639585244524</v>
      </c>
      <c r="L90" s="52"/>
      <c r="M90" s="6">
        <f>IF(J90="","",(K90/J90)/LOOKUP(RIGHT($D$2,3),定数!$A$6:$A$13,定数!$B$6:$B$13))</f>
        <v>18.655093056829681</v>
      </c>
      <c r="N90" s="34"/>
      <c r="O90" s="8">
        <v>43813</v>
      </c>
      <c r="P90" s="50">
        <v>113.36</v>
      </c>
      <c r="Q90" s="50"/>
      <c r="R90" s="53">
        <f>IF(P90="","",T90*M90*LOOKUP(RIGHT($D$2,3),定数!$A$6:$A$13,定数!$B$6:$B$13))</f>
        <v>-27982.639585245586</v>
      </c>
      <c r="S90" s="53"/>
      <c r="T90" s="54">
        <f t="shared" si="12"/>
        <v>-15.000000000000568</v>
      </c>
      <c r="U90" s="54"/>
      <c r="V90" t="str">
        <f t="shared" si="11"/>
        <v/>
      </c>
      <c r="W90">
        <f t="shared" si="11"/>
        <v>7</v>
      </c>
      <c r="X90" s="40">
        <f t="shared" si="13"/>
        <v>1119791.1182153011</v>
      </c>
      <c r="Y90" s="41">
        <f t="shared" si="14"/>
        <v>0.16702799507100174</v>
      </c>
    </row>
    <row r="91" spans="2:25" x14ac:dyDescent="0.2">
      <c r="B91" s="34">
        <v>83</v>
      </c>
      <c r="C91" s="49">
        <f t="shared" si="9"/>
        <v>904772.01325623854</v>
      </c>
      <c r="D91" s="49"/>
      <c r="E91" s="34">
        <v>2019</v>
      </c>
      <c r="F91" s="8">
        <v>43481</v>
      </c>
      <c r="G91" s="34" t="s">
        <v>4</v>
      </c>
      <c r="H91" s="50">
        <v>108.74</v>
      </c>
      <c r="I91" s="50"/>
      <c r="J91" s="34">
        <v>38</v>
      </c>
      <c r="K91" s="51">
        <f t="shared" si="10"/>
        <v>27143.160397687156</v>
      </c>
      <c r="L91" s="52"/>
      <c r="M91" s="6">
        <f>IF(J91="","",(K91/J91)/LOOKUP(RIGHT($D$2,3),定数!$A$6:$A$13,定数!$B$6:$B$13))</f>
        <v>7.1429369467597779</v>
      </c>
      <c r="N91" s="34">
        <v>2019</v>
      </c>
      <c r="O91" s="8">
        <v>43483</v>
      </c>
      <c r="P91" s="50">
        <v>109.45</v>
      </c>
      <c r="Q91" s="50"/>
      <c r="R91" s="53">
        <f>IF(P91="","",T91*M91*LOOKUP(RIGHT($D$2,3),定数!$A$6:$A$13,定数!$B$6:$B$13))</f>
        <v>50714.852321994993</v>
      </c>
      <c r="S91" s="53"/>
      <c r="T91" s="54">
        <f t="shared" si="12"/>
        <v>71.000000000000796</v>
      </c>
      <c r="U91" s="54"/>
      <c r="V91" t="str">
        <f t="shared" ref="V91:W106" si="15">IF(S91&lt;&gt;"",IF(S91&lt;0,1+V90,0),"")</f>
        <v/>
      </c>
      <c r="W91">
        <f t="shared" si="15"/>
        <v>0</v>
      </c>
      <c r="X91" s="40">
        <f t="shared" si="13"/>
        <v>1119791.1182153011</v>
      </c>
      <c r="Y91" s="41">
        <f t="shared" si="14"/>
        <v>0.19201715521887275</v>
      </c>
    </row>
    <row r="92" spans="2:25" x14ac:dyDescent="0.2">
      <c r="B92" s="34">
        <v>84</v>
      </c>
      <c r="C92" s="49">
        <f t="shared" si="9"/>
        <v>955486.8655782335</v>
      </c>
      <c r="D92" s="49"/>
      <c r="E92" s="34"/>
      <c r="F92" s="8">
        <v>43502</v>
      </c>
      <c r="G92" s="34" t="s">
        <v>4</v>
      </c>
      <c r="H92" s="50">
        <v>110.01</v>
      </c>
      <c r="I92" s="50"/>
      <c r="J92" s="34">
        <v>21</v>
      </c>
      <c r="K92" s="51">
        <f t="shared" si="10"/>
        <v>28664.605967347004</v>
      </c>
      <c r="L92" s="52"/>
      <c r="M92" s="6">
        <f>IF(J92="","",(K92/J92)/LOOKUP(RIGHT($D$2,3),定数!$A$6:$A$13,定数!$B$6:$B$13))</f>
        <v>13.649812365403337</v>
      </c>
      <c r="N92" s="34"/>
      <c r="O92" s="8">
        <v>43502</v>
      </c>
      <c r="P92" s="50">
        <v>109.8</v>
      </c>
      <c r="Q92" s="50"/>
      <c r="R92" s="53">
        <f>IF(P92="","",T92*M92*LOOKUP(RIGHT($D$2,3),定数!$A$6:$A$13,定数!$B$6:$B$13))</f>
        <v>-28664.605967348092</v>
      </c>
      <c r="S92" s="53"/>
      <c r="T92" s="54">
        <f t="shared" si="12"/>
        <v>-21.000000000000796</v>
      </c>
      <c r="U92" s="54"/>
      <c r="V92" t="str">
        <f t="shared" si="15"/>
        <v/>
      </c>
      <c r="W92">
        <f t="shared" si="15"/>
        <v>1</v>
      </c>
      <c r="X92" s="40">
        <f t="shared" si="13"/>
        <v>1119791.1182153011</v>
      </c>
      <c r="Y92" s="41">
        <f t="shared" si="14"/>
        <v>0.14672759049824591</v>
      </c>
    </row>
    <row r="93" spans="2:25" x14ac:dyDescent="0.2">
      <c r="B93" s="34">
        <v>85</v>
      </c>
      <c r="C93" s="49">
        <f t="shared" si="9"/>
        <v>926822.2596108854</v>
      </c>
      <c r="D93" s="49"/>
      <c r="E93" s="34"/>
      <c r="F93" s="8">
        <v>43504</v>
      </c>
      <c r="G93" s="34" t="s">
        <v>3</v>
      </c>
      <c r="H93" s="50">
        <v>109.74</v>
      </c>
      <c r="I93" s="50"/>
      <c r="J93" s="34">
        <v>15</v>
      </c>
      <c r="K93" s="51">
        <f t="shared" si="10"/>
        <v>27804.667788326562</v>
      </c>
      <c r="L93" s="52"/>
      <c r="M93" s="6">
        <f>IF(J93="","",(K93/J93)/LOOKUP(RIGHT($D$2,3),定数!$A$6:$A$13,定数!$B$6:$B$13))</f>
        <v>18.536445192217709</v>
      </c>
      <c r="N93" s="34"/>
      <c r="O93" s="8">
        <v>43504</v>
      </c>
      <c r="P93" s="50">
        <v>109.89</v>
      </c>
      <c r="Q93" s="50"/>
      <c r="R93" s="53">
        <f>IF(P93="","",T93*M93*LOOKUP(RIGHT($D$2,3),定数!$A$6:$A$13,定数!$B$6:$B$13))</f>
        <v>-27804.667788327617</v>
      </c>
      <c r="S93" s="53"/>
      <c r="T93" s="54">
        <f t="shared" si="12"/>
        <v>-15.000000000000568</v>
      </c>
      <c r="U93" s="54"/>
      <c r="V93" t="str">
        <f t="shared" si="15"/>
        <v/>
      </c>
      <c r="W93">
        <f t="shared" si="15"/>
        <v>2</v>
      </c>
      <c r="X93" s="40">
        <f t="shared" si="13"/>
        <v>1119791.1182153011</v>
      </c>
      <c r="Y93" s="41">
        <f t="shared" si="14"/>
        <v>0.17232576278329947</v>
      </c>
    </row>
    <row r="94" spans="2:25" x14ac:dyDescent="0.2">
      <c r="B94" s="34">
        <v>86</v>
      </c>
      <c r="C94" s="49">
        <f t="shared" si="9"/>
        <v>899017.59182255773</v>
      </c>
      <c r="D94" s="49"/>
      <c r="E94" s="34"/>
      <c r="F94" s="8">
        <v>43521</v>
      </c>
      <c r="G94" s="34" t="s">
        <v>3</v>
      </c>
      <c r="H94" s="50">
        <v>110.61</v>
      </c>
      <c r="I94" s="50"/>
      <c r="J94" s="34">
        <v>26</v>
      </c>
      <c r="K94" s="51">
        <f t="shared" si="10"/>
        <v>26970.527754676732</v>
      </c>
      <c r="L94" s="52"/>
      <c r="M94" s="6">
        <f>IF(J94="","",(K94/J94)/LOOKUP(RIGHT($D$2,3),定数!$A$6:$A$13,定数!$B$6:$B$13))</f>
        <v>10.373279905644898</v>
      </c>
      <c r="N94" s="34"/>
      <c r="O94" s="8">
        <v>43521</v>
      </c>
      <c r="P94" s="50">
        <v>110.87</v>
      </c>
      <c r="Q94" s="50"/>
      <c r="R94" s="53">
        <f>IF(P94="","",T94*M94*LOOKUP(RIGHT($D$2,3),定数!$A$6:$A$13,定数!$B$6:$B$13))</f>
        <v>-26970.527754677267</v>
      </c>
      <c r="S94" s="53"/>
      <c r="T94" s="54">
        <f t="shared" si="12"/>
        <v>-26.000000000000512</v>
      </c>
      <c r="U94" s="54"/>
      <c r="V94" t="str">
        <f t="shared" si="15"/>
        <v/>
      </c>
      <c r="W94">
        <f t="shared" si="15"/>
        <v>3</v>
      </c>
      <c r="X94" s="40">
        <f t="shared" si="13"/>
        <v>1119791.1182153011</v>
      </c>
      <c r="Y94" s="41">
        <f t="shared" si="14"/>
        <v>0.19715598989980154</v>
      </c>
    </row>
    <row r="95" spans="2:25" x14ac:dyDescent="0.2">
      <c r="B95" s="34">
        <v>87</v>
      </c>
      <c r="C95" s="49">
        <f t="shared" si="9"/>
        <v>872047.06406788051</v>
      </c>
      <c r="D95" s="49"/>
      <c r="E95" s="34"/>
      <c r="F95" s="8">
        <v>43531</v>
      </c>
      <c r="G95" s="34" t="s">
        <v>3</v>
      </c>
      <c r="H95" s="50">
        <v>111.68</v>
      </c>
      <c r="I95" s="50"/>
      <c r="J95" s="34">
        <v>13</v>
      </c>
      <c r="K95" s="51">
        <f t="shared" si="10"/>
        <v>26161.411922036415</v>
      </c>
      <c r="L95" s="52"/>
      <c r="M95" s="6">
        <f>IF(J95="","",(K95/J95)/LOOKUP(RIGHT($D$2,3),定数!$A$6:$A$13,定数!$B$6:$B$13))</f>
        <v>20.124163016951087</v>
      </c>
      <c r="N95" s="34"/>
      <c r="O95" s="8">
        <v>43531</v>
      </c>
      <c r="P95" s="50">
        <v>111.81</v>
      </c>
      <c r="Q95" s="50"/>
      <c r="R95" s="53">
        <f>IF(P95="","",T95*M95*LOOKUP(RIGHT($D$2,3),定数!$A$6:$A$13,定数!$B$6:$B$13))</f>
        <v>-26161.411922035502</v>
      </c>
      <c r="S95" s="53"/>
      <c r="T95" s="54">
        <f t="shared" si="12"/>
        <v>-12.999999999999545</v>
      </c>
      <c r="U95" s="54"/>
      <c r="V95" t="str">
        <f t="shared" si="15"/>
        <v/>
      </c>
      <c r="W95">
        <f t="shared" si="15"/>
        <v>4</v>
      </c>
      <c r="X95" s="40">
        <f t="shared" si="13"/>
        <v>1119791.1182153011</v>
      </c>
      <c r="Y95" s="41">
        <f t="shared" si="14"/>
        <v>0.22124131020280791</v>
      </c>
    </row>
    <row r="96" spans="2:25" x14ac:dyDescent="0.2">
      <c r="B96" s="34">
        <v>88</v>
      </c>
      <c r="C96" s="49">
        <f t="shared" si="9"/>
        <v>845885.652145845</v>
      </c>
      <c r="D96" s="49"/>
      <c r="E96" s="34"/>
      <c r="F96" s="8">
        <v>43549</v>
      </c>
      <c r="G96" s="34" t="s">
        <v>3</v>
      </c>
      <c r="H96" s="50">
        <v>109.99</v>
      </c>
      <c r="I96" s="50"/>
      <c r="J96" s="34">
        <v>26</v>
      </c>
      <c r="K96" s="51">
        <f t="shared" si="10"/>
        <v>25376.56956437535</v>
      </c>
      <c r="L96" s="52"/>
      <c r="M96" s="6">
        <f>IF(J96="","",(K96/J96)/LOOKUP(RIGHT($D$2,3),定数!$A$6:$A$13,定数!$B$6:$B$13))</f>
        <v>9.7602190632212888</v>
      </c>
      <c r="N96" s="34"/>
      <c r="O96" s="8">
        <v>43550</v>
      </c>
      <c r="P96" s="50">
        <v>110.25</v>
      </c>
      <c r="Q96" s="50"/>
      <c r="R96" s="53">
        <f>IF(P96="","",T96*M96*LOOKUP(RIGHT($D$2,3),定数!$A$6:$A$13,定数!$B$6:$B$13))</f>
        <v>-25376.569564375852</v>
      </c>
      <c r="S96" s="53"/>
      <c r="T96" s="54">
        <f t="shared" si="12"/>
        <v>-26.000000000000512</v>
      </c>
      <c r="U96" s="54"/>
      <c r="V96" t="str">
        <f t="shared" si="15"/>
        <v/>
      </c>
      <c r="W96">
        <f t="shared" si="15"/>
        <v>5</v>
      </c>
      <c r="X96" s="40">
        <f t="shared" si="13"/>
        <v>1119791.1182153011</v>
      </c>
      <c r="Y96" s="41">
        <f t="shared" si="14"/>
        <v>0.24460407089672287</v>
      </c>
    </row>
    <row r="97" spans="2:25" x14ac:dyDescent="0.2">
      <c r="B97" s="34">
        <v>89</v>
      </c>
      <c r="C97" s="49">
        <f t="shared" si="9"/>
        <v>820509.08258146909</v>
      </c>
      <c r="D97" s="49"/>
      <c r="E97" s="34"/>
      <c r="F97" s="8">
        <v>43556</v>
      </c>
      <c r="G97" s="34" t="s">
        <v>4</v>
      </c>
      <c r="H97" s="50">
        <v>111.06</v>
      </c>
      <c r="I97" s="50"/>
      <c r="J97" s="34">
        <v>26</v>
      </c>
      <c r="K97" s="51">
        <f t="shared" si="10"/>
        <v>24615.272477444072</v>
      </c>
      <c r="L97" s="52"/>
      <c r="M97" s="6">
        <f>IF(J97="","",(K97/J97)/LOOKUP(RIGHT($D$2,3),定数!$A$6:$A$13,定数!$B$6:$B$13))</f>
        <v>9.4674124913246427</v>
      </c>
      <c r="N97" s="34"/>
      <c r="O97" s="8">
        <v>43558</v>
      </c>
      <c r="P97" s="50">
        <v>111.54</v>
      </c>
      <c r="Q97" s="50"/>
      <c r="R97" s="53">
        <f>IF(P97="","",T97*M97*LOOKUP(RIGHT($D$2,3),定数!$A$6:$A$13,定数!$B$6:$B$13))</f>
        <v>45443.579958358663</v>
      </c>
      <c r="S97" s="53"/>
      <c r="T97" s="54">
        <f t="shared" si="12"/>
        <v>48.000000000000398</v>
      </c>
      <c r="U97" s="54"/>
      <c r="V97" t="str">
        <f t="shared" si="15"/>
        <v/>
      </c>
      <c r="W97">
        <f t="shared" si="15"/>
        <v>0</v>
      </c>
      <c r="X97" s="40">
        <f t="shared" si="13"/>
        <v>1119791.1182153011</v>
      </c>
      <c r="Y97" s="41">
        <f t="shared" si="14"/>
        <v>0.26726594876982168</v>
      </c>
    </row>
    <row r="98" spans="2:25" x14ac:dyDescent="0.2">
      <c r="B98" s="34">
        <v>90</v>
      </c>
      <c r="C98" s="49">
        <f t="shared" si="9"/>
        <v>865952.66253982775</v>
      </c>
      <c r="D98" s="49"/>
      <c r="E98" s="34"/>
      <c r="F98" s="8">
        <v>43572</v>
      </c>
      <c r="G98" s="34" t="s">
        <v>4</v>
      </c>
      <c r="H98" s="50">
        <v>112.04</v>
      </c>
      <c r="I98" s="50"/>
      <c r="J98" s="34">
        <v>9</v>
      </c>
      <c r="K98" s="51">
        <f t="shared" si="10"/>
        <v>25978.579876194832</v>
      </c>
      <c r="L98" s="52"/>
      <c r="M98" s="6">
        <f>IF(J98="","",(K98/J98)/LOOKUP(RIGHT($D$2,3),定数!$A$6:$A$13,定数!$B$6:$B$13))</f>
        <v>28.86508875132759</v>
      </c>
      <c r="N98" s="34"/>
      <c r="O98" s="8">
        <v>43572</v>
      </c>
      <c r="P98" s="50">
        <v>111.95</v>
      </c>
      <c r="Q98" s="50"/>
      <c r="R98" s="53">
        <f>IF(P98="","",T98*M98*LOOKUP(RIGHT($D$2,3),定数!$A$6:$A$13,定数!$B$6:$B$13))</f>
        <v>-25978.579876195818</v>
      </c>
      <c r="S98" s="53"/>
      <c r="T98" s="54">
        <f t="shared" si="12"/>
        <v>-9.0000000000003411</v>
      </c>
      <c r="U98" s="54"/>
      <c r="V98" t="str">
        <f t="shared" si="15"/>
        <v/>
      </c>
      <c r="W98">
        <f t="shared" si="15"/>
        <v>1</v>
      </c>
      <c r="X98" s="40">
        <f t="shared" si="13"/>
        <v>1119791.1182153011</v>
      </c>
      <c r="Y98" s="41">
        <f t="shared" si="14"/>
        <v>0.22668375516322681</v>
      </c>
    </row>
    <row r="99" spans="2:25" x14ac:dyDescent="0.2">
      <c r="B99" s="34">
        <v>91</v>
      </c>
      <c r="C99" s="49">
        <f t="shared" si="9"/>
        <v>839974.08266363188</v>
      </c>
      <c r="D99" s="49"/>
      <c r="E99" s="34"/>
      <c r="F99" s="8">
        <v>43581</v>
      </c>
      <c r="G99" s="34" t="s">
        <v>3</v>
      </c>
      <c r="H99" s="50">
        <v>111.59</v>
      </c>
      <c r="I99" s="50"/>
      <c r="J99" s="34">
        <v>44</v>
      </c>
      <c r="K99" s="51">
        <f t="shared" si="10"/>
        <v>25199.222479908956</v>
      </c>
      <c r="L99" s="52"/>
      <c r="M99" s="6">
        <f>IF(J99="","",(K99/J99)/LOOKUP(RIGHT($D$2,3),定数!$A$6:$A$13,定数!$B$6:$B$13))</f>
        <v>5.7270960181611272</v>
      </c>
      <c r="N99" s="34"/>
      <c r="O99" s="8">
        <v>43591</v>
      </c>
      <c r="P99" s="50">
        <v>110.74</v>
      </c>
      <c r="Q99" s="50"/>
      <c r="R99" s="53">
        <f>IF(P99="","",T99*M99*LOOKUP(RIGHT($D$2,3),定数!$A$6:$A$13,定数!$B$6:$B$13))</f>
        <v>48680.31615437007</v>
      </c>
      <c r="S99" s="53"/>
      <c r="T99" s="54">
        <f t="shared" si="12"/>
        <v>85.000000000000853</v>
      </c>
      <c r="U99" s="54"/>
      <c r="V99" t="str">
        <f t="shared" si="15"/>
        <v/>
      </c>
      <c r="W99">
        <f t="shared" si="15"/>
        <v>0</v>
      </c>
      <c r="X99" s="40">
        <f t="shared" si="13"/>
        <v>1119791.1182153011</v>
      </c>
      <c r="Y99" s="41">
        <f t="shared" si="14"/>
        <v>0.24988324250833094</v>
      </c>
    </row>
    <row r="100" spans="2:25" x14ac:dyDescent="0.2">
      <c r="B100" s="34">
        <v>92</v>
      </c>
      <c r="C100" s="49">
        <f t="shared" si="9"/>
        <v>888654.39881800197</v>
      </c>
      <c r="D100" s="49"/>
      <c r="E100" s="34"/>
      <c r="F100" s="8">
        <v>43592</v>
      </c>
      <c r="G100" s="34" t="s">
        <v>3</v>
      </c>
      <c r="H100" s="50">
        <v>110.54</v>
      </c>
      <c r="I100" s="50"/>
      <c r="J100" s="34">
        <v>31</v>
      </c>
      <c r="K100" s="51">
        <f t="shared" si="10"/>
        <v>26659.631964540058</v>
      </c>
      <c r="L100" s="52"/>
      <c r="M100" s="6">
        <f>IF(J100="","",(K100/J100)/LOOKUP(RIGHT($D$2,3),定数!$A$6:$A$13,定数!$B$6:$B$13))</f>
        <v>8.5998812788838901</v>
      </c>
      <c r="N100" s="34"/>
      <c r="O100" s="8">
        <v>43593</v>
      </c>
      <c r="P100" s="50">
        <v>110</v>
      </c>
      <c r="Q100" s="50"/>
      <c r="R100" s="53">
        <f>IF(P100="","",T100*M100*LOOKUP(RIGHT($D$2,3),定数!$A$6:$A$13,定数!$B$6:$B$13))</f>
        <v>46439.358905973546</v>
      </c>
      <c r="S100" s="53"/>
      <c r="T100" s="54">
        <f t="shared" si="12"/>
        <v>54.000000000000625</v>
      </c>
      <c r="U100" s="54"/>
      <c r="V100" t="str">
        <f t="shared" si="15"/>
        <v/>
      </c>
      <c r="W100">
        <f t="shared" si="15"/>
        <v>0</v>
      </c>
      <c r="X100" s="40">
        <f t="shared" si="13"/>
        <v>1119791.1182153011</v>
      </c>
      <c r="Y100" s="41">
        <f t="shared" si="14"/>
        <v>0.20641056679006331</v>
      </c>
    </row>
    <row r="101" spans="2:25" x14ac:dyDescent="0.2">
      <c r="B101" s="34">
        <v>93</v>
      </c>
      <c r="C101" s="49">
        <f t="shared" si="9"/>
        <v>935093.75772397546</v>
      </c>
      <c r="D101" s="49"/>
      <c r="E101" s="34"/>
      <c r="F101" s="8">
        <v>43614</v>
      </c>
      <c r="G101" s="34" t="s">
        <v>3</v>
      </c>
      <c r="H101" s="50">
        <v>109.24</v>
      </c>
      <c r="I101" s="50"/>
      <c r="J101" s="34">
        <v>21</v>
      </c>
      <c r="K101" s="51">
        <f t="shared" si="10"/>
        <v>28052.812731719263</v>
      </c>
      <c r="L101" s="52"/>
      <c r="M101" s="6">
        <f>IF(J101="","",(K101/J101)/LOOKUP(RIGHT($D$2,3),定数!$A$6:$A$13,定数!$B$6:$B$13))</f>
        <v>13.35848225319965</v>
      </c>
      <c r="N101" s="34"/>
      <c r="O101" s="8">
        <v>43614</v>
      </c>
      <c r="P101" s="50">
        <v>109.45</v>
      </c>
      <c r="Q101" s="50"/>
      <c r="R101" s="53">
        <f>IF(P101="","",T101*M101*LOOKUP(RIGHT($D$2,3),定数!$A$6:$A$13,定数!$B$6:$B$13))</f>
        <v>-28052.812731720325</v>
      </c>
      <c r="S101" s="53"/>
      <c r="T101" s="54">
        <f t="shared" si="12"/>
        <v>-21.000000000000796</v>
      </c>
      <c r="U101" s="54"/>
      <c r="V101" t="str">
        <f t="shared" si="15"/>
        <v/>
      </c>
      <c r="W101">
        <f t="shared" si="15"/>
        <v>1</v>
      </c>
      <c r="X101" s="40">
        <f t="shared" si="13"/>
        <v>1119791.1182153011</v>
      </c>
      <c r="Y101" s="41">
        <f t="shared" si="14"/>
        <v>0.16493911899005975</v>
      </c>
    </row>
    <row r="102" spans="2:25" x14ac:dyDescent="0.2">
      <c r="B102" s="34">
        <v>94</v>
      </c>
      <c r="C102" s="49">
        <f t="shared" si="9"/>
        <v>907040.94499225519</v>
      </c>
      <c r="D102" s="49"/>
      <c r="E102" s="34"/>
      <c r="F102" s="8"/>
      <c r="G102" s="34"/>
      <c r="H102" s="50"/>
      <c r="I102" s="50"/>
      <c r="J102" s="34"/>
      <c r="K102" s="51" t="str">
        <f t="shared" si="10"/>
        <v/>
      </c>
      <c r="L102" s="52"/>
      <c r="M102" s="6" t="str">
        <f>IF(J102="","",(K102/J102)/LOOKUP(RIGHT($D$2,3),定数!$A$6:$A$13,定数!$B$6:$B$13))</f>
        <v/>
      </c>
      <c r="N102" s="34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2"/>
        <v/>
      </c>
      <c r="U102" s="54"/>
      <c r="V102" t="str">
        <f t="shared" si="15"/>
        <v/>
      </c>
      <c r="W102" t="str">
        <f t="shared" si="15"/>
        <v/>
      </c>
      <c r="X102" s="40">
        <f t="shared" si="13"/>
        <v>1119791.1182153011</v>
      </c>
      <c r="Y102" s="41">
        <f t="shared" si="14"/>
        <v>0.18999094542035888</v>
      </c>
    </row>
    <row r="103" spans="2:25" x14ac:dyDescent="0.2">
      <c r="B103" s="34">
        <v>95</v>
      </c>
      <c r="C103" s="49" t="str">
        <f t="shared" si="9"/>
        <v/>
      </c>
      <c r="D103" s="49"/>
      <c r="E103" s="34"/>
      <c r="F103" s="8"/>
      <c r="G103" s="34"/>
      <c r="H103" s="50"/>
      <c r="I103" s="50"/>
      <c r="J103" s="34"/>
      <c r="K103" s="51" t="str">
        <f t="shared" si="10"/>
        <v/>
      </c>
      <c r="L103" s="52"/>
      <c r="M103" s="6" t="str">
        <f>IF(J103="","",(K103/J103)/LOOKUP(RIGHT($D$2,3),定数!$A$6:$A$13,定数!$B$6:$B$13))</f>
        <v/>
      </c>
      <c r="N103" s="34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2"/>
        <v/>
      </c>
      <c r="U103" s="54"/>
      <c r="V103" t="str">
        <f t="shared" si="15"/>
        <v/>
      </c>
      <c r="W103" t="str">
        <f t="shared" si="15"/>
        <v/>
      </c>
      <c r="X103" s="40" t="str">
        <f t="shared" si="13"/>
        <v/>
      </c>
      <c r="Y103" s="41" t="str">
        <f t="shared" si="14"/>
        <v/>
      </c>
    </row>
    <row r="104" spans="2:25" x14ac:dyDescent="0.2">
      <c r="B104" s="34">
        <v>96</v>
      </c>
      <c r="C104" s="49" t="str">
        <f t="shared" si="9"/>
        <v/>
      </c>
      <c r="D104" s="49"/>
      <c r="E104" s="34"/>
      <c r="F104" s="8"/>
      <c r="G104" s="34"/>
      <c r="H104" s="50"/>
      <c r="I104" s="50"/>
      <c r="J104" s="34"/>
      <c r="K104" s="51" t="str">
        <f t="shared" si="10"/>
        <v/>
      </c>
      <c r="L104" s="52"/>
      <c r="M104" s="6" t="str">
        <f>IF(J104="","",(K104/J104)/LOOKUP(RIGHT($D$2,3),定数!$A$6:$A$13,定数!$B$6:$B$13))</f>
        <v/>
      </c>
      <c r="N104" s="34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2"/>
        <v/>
      </c>
      <c r="U104" s="54"/>
      <c r="V104" t="str">
        <f t="shared" si="15"/>
        <v/>
      </c>
      <c r="W104" t="str">
        <f t="shared" si="15"/>
        <v/>
      </c>
      <c r="X104" s="40" t="str">
        <f t="shared" si="13"/>
        <v/>
      </c>
      <c r="Y104" s="41" t="str">
        <f t="shared" si="14"/>
        <v/>
      </c>
    </row>
    <row r="105" spans="2:25" x14ac:dyDescent="0.2">
      <c r="B105" s="34">
        <v>97</v>
      </c>
      <c r="C105" s="49" t="str">
        <f t="shared" si="9"/>
        <v/>
      </c>
      <c r="D105" s="49"/>
      <c r="E105" s="34"/>
      <c r="F105" s="8"/>
      <c r="G105" s="34"/>
      <c r="H105" s="50"/>
      <c r="I105" s="50"/>
      <c r="J105" s="34"/>
      <c r="K105" s="51" t="str">
        <f t="shared" si="10"/>
        <v/>
      </c>
      <c r="L105" s="52"/>
      <c r="M105" s="6" t="str">
        <f>IF(J105="","",(K105/J105)/LOOKUP(RIGHT($D$2,3),定数!$A$6:$A$13,定数!$B$6:$B$13))</f>
        <v/>
      </c>
      <c r="N105" s="34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2"/>
        <v/>
      </c>
      <c r="U105" s="54"/>
      <c r="V105" t="str">
        <f t="shared" si="15"/>
        <v/>
      </c>
      <c r="W105" t="str">
        <f t="shared" si="15"/>
        <v/>
      </c>
      <c r="X105" s="40" t="str">
        <f t="shared" si="13"/>
        <v/>
      </c>
      <c r="Y105" s="41" t="str">
        <f t="shared" si="14"/>
        <v/>
      </c>
    </row>
    <row r="106" spans="2:25" x14ac:dyDescent="0.2">
      <c r="B106" s="34">
        <v>98</v>
      </c>
      <c r="C106" s="49" t="str">
        <f t="shared" si="9"/>
        <v/>
      </c>
      <c r="D106" s="49"/>
      <c r="E106" s="34"/>
      <c r="F106" s="8"/>
      <c r="G106" s="34"/>
      <c r="H106" s="50"/>
      <c r="I106" s="50"/>
      <c r="J106" s="34"/>
      <c r="K106" s="51" t="str">
        <f t="shared" si="10"/>
        <v/>
      </c>
      <c r="L106" s="52"/>
      <c r="M106" s="6" t="str">
        <f>IF(J106="","",(K106/J106)/LOOKUP(RIGHT($D$2,3),定数!$A$6:$A$13,定数!$B$6:$B$13))</f>
        <v/>
      </c>
      <c r="N106" s="34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2"/>
        <v/>
      </c>
      <c r="U106" s="54"/>
      <c r="V106" t="str">
        <f t="shared" si="15"/>
        <v/>
      </c>
      <c r="W106" t="str">
        <f t="shared" si="15"/>
        <v/>
      </c>
      <c r="X106" s="40" t="str">
        <f t="shared" si="13"/>
        <v/>
      </c>
      <c r="Y106" s="41" t="str">
        <f t="shared" si="14"/>
        <v/>
      </c>
    </row>
    <row r="107" spans="2:25" x14ac:dyDescent="0.2">
      <c r="B107" s="34">
        <v>99</v>
      </c>
      <c r="C107" s="49" t="str">
        <f t="shared" si="9"/>
        <v/>
      </c>
      <c r="D107" s="49"/>
      <c r="E107" s="34"/>
      <c r="F107" s="8"/>
      <c r="G107" s="34"/>
      <c r="H107" s="50"/>
      <c r="I107" s="50"/>
      <c r="J107" s="34"/>
      <c r="K107" s="51" t="str">
        <f t="shared" si="10"/>
        <v/>
      </c>
      <c r="L107" s="52"/>
      <c r="M107" s="6" t="str">
        <f>IF(J107="","",(K107/J107)/LOOKUP(RIGHT($D$2,3),定数!$A$6:$A$13,定数!$B$6:$B$13))</f>
        <v/>
      </c>
      <c r="N107" s="34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2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3"/>
        <v/>
      </c>
      <c r="Y107" s="41" t="str">
        <f t="shared" si="14"/>
        <v/>
      </c>
    </row>
    <row r="108" spans="2:25" x14ac:dyDescent="0.2">
      <c r="B108" s="34">
        <v>100</v>
      </c>
      <c r="C108" s="49" t="str">
        <f t="shared" si="9"/>
        <v/>
      </c>
      <c r="D108" s="49"/>
      <c r="E108" s="34"/>
      <c r="F108" s="8"/>
      <c r="G108" s="34"/>
      <c r="H108" s="50"/>
      <c r="I108" s="50"/>
      <c r="J108" s="34"/>
      <c r="K108" s="51" t="str">
        <f t="shared" si="10"/>
        <v/>
      </c>
      <c r="L108" s="52"/>
      <c r="M108" s="6" t="str">
        <f>IF(J108="","",(K108/J108)/LOOKUP(RIGHT($D$2,3),定数!$A$6:$A$13,定数!$B$6:$B$13))</f>
        <v/>
      </c>
      <c r="N108" s="34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2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3"/>
        <v/>
      </c>
      <c r="Y108" s="41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48"/>
  <sheetViews>
    <sheetView topLeftCell="A928" zoomScaleNormal="100" workbookViewId="0">
      <selection activeCell="O958" sqref="O958"/>
    </sheetView>
  </sheetViews>
  <sheetFormatPr defaultColWidth="9" defaultRowHeight="13" x14ac:dyDescent="0.2"/>
  <cols>
    <col min="1" max="16384" width="9" style="44"/>
  </cols>
  <sheetData>
    <row r="1" spans="1:1" x14ac:dyDescent="0.2">
      <c r="A1" s="44">
        <v>1</v>
      </c>
    </row>
    <row r="37" spans="1:1" x14ac:dyDescent="0.2">
      <c r="A37" s="44">
        <v>2</v>
      </c>
    </row>
    <row r="50" spans="1:1" x14ac:dyDescent="0.2">
      <c r="A50" s="44">
        <v>2</v>
      </c>
    </row>
    <row r="98" spans="1:1" x14ac:dyDescent="0.2">
      <c r="A98" s="44">
        <v>3</v>
      </c>
    </row>
    <row r="146" spans="1:1" x14ac:dyDescent="0.2">
      <c r="A146" s="44">
        <v>4</v>
      </c>
    </row>
    <row r="194" spans="1:1" x14ac:dyDescent="0.2">
      <c r="A194" s="44">
        <v>5</v>
      </c>
    </row>
    <row r="242" spans="1:1" x14ac:dyDescent="0.2">
      <c r="A242" s="44">
        <v>6</v>
      </c>
    </row>
    <row r="290" spans="1:1" x14ac:dyDescent="0.2">
      <c r="A290" s="44">
        <v>7</v>
      </c>
    </row>
    <row r="339" spans="1:1" x14ac:dyDescent="0.2">
      <c r="A339" s="44">
        <v>8</v>
      </c>
    </row>
    <row r="388" spans="1:1" x14ac:dyDescent="0.2">
      <c r="A388" s="44">
        <v>9</v>
      </c>
    </row>
    <row r="437" spans="1:1" x14ac:dyDescent="0.2">
      <c r="A437" s="44">
        <v>10</v>
      </c>
    </row>
    <row r="488" spans="1:1" x14ac:dyDescent="0.2">
      <c r="A488" s="44">
        <v>11</v>
      </c>
    </row>
    <row r="529" spans="1:1" x14ac:dyDescent="0.2">
      <c r="A529" s="44">
        <v>12</v>
      </c>
    </row>
    <row r="570" spans="1:1" x14ac:dyDescent="0.2">
      <c r="A570" s="44">
        <v>13</v>
      </c>
    </row>
    <row r="611" spans="1:1" x14ac:dyDescent="0.2">
      <c r="A611" s="44">
        <v>14</v>
      </c>
    </row>
    <row r="654" spans="1:1" x14ac:dyDescent="0.2">
      <c r="A654" s="44">
        <v>15</v>
      </c>
    </row>
    <row r="696" spans="1:1" x14ac:dyDescent="0.2">
      <c r="A696" s="44">
        <v>16</v>
      </c>
    </row>
    <row r="739" spans="1:1" x14ac:dyDescent="0.2">
      <c r="A739" s="44">
        <v>17</v>
      </c>
    </row>
    <row r="781" spans="1:1" x14ac:dyDescent="0.2">
      <c r="A781" s="44">
        <v>18</v>
      </c>
    </row>
    <row r="824" spans="1:1" x14ac:dyDescent="0.2">
      <c r="A824" s="44">
        <v>19</v>
      </c>
    </row>
    <row r="866" spans="1:1" x14ac:dyDescent="0.2">
      <c r="A866" s="44">
        <v>20</v>
      </c>
    </row>
    <row r="907" spans="1:1" x14ac:dyDescent="0.2">
      <c r="A907" s="44">
        <v>85</v>
      </c>
    </row>
    <row r="948" spans="1:1" x14ac:dyDescent="0.2">
      <c r="A948" s="44">
        <v>86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30" sqref="A30"/>
    </sheetView>
  </sheetViews>
  <sheetFormatPr defaultRowHeight="13" x14ac:dyDescent="0.2"/>
  <sheetData>
    <row r="1" spans="1:10" x14ac:dyDescent="0.2">
      <c r="A1" t="s">
        <v>0</v>
      </c>
    </row>
    <row r="2" spans="1:10" x14ac:dyDescent="0.2">
      <c r="A2" s="91" t="s">
        <v>69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2">
      <c r="A9" s="92"/>
      <c r="B9" s="92"/>
      <c r="C9" s="92"/>
      <c r="D9" s="92"/>
      <c r="E9" s="92"/>
      <c r="F9" s="92"/>
      <c r="G9" s="92"/>
      <c r="H9" s="92"/>
      <c r="I9" s="92"/>
      <c r="J9" s="92"/>
    </row>
    <row r="11" spans="1:10" x14ac:dyDescent="0.2">
      <c r="A11" t="s">
        <v>1</v>
      </c>
    </row>
    <row r="12" spans="1:10" x14ac:dyDescent="0.2">
      <c r="A12" s="93" t="s">
        <v>68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1" spans="1:10" x14ac:dyDescent="0.2">
      <c r="A21" t="s">
        <v>2</v>
      </c>
    </row>
    <row r="22" spans="1:10" x14ac:dyDescent="0.2">
      <c r="A22" s="93" t="s">
        <v>70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G6" sqref="G6"/>
    </sheetView>
  </sheetViews>
  <sheetFormatPr defaultColWidth="8.90625" defaultRowHeight="16.5" x14ac:dyDescent="0.2"/>
  <cols>
    <col min="1" max="1" width="3.08984375" style="26" customWidth="1"/>
    <col min="2" max="2" width="13.26953125" style="23" customWidth="1"/>
    <col min="3" max="3" width="15.7265625" style="25" customWidth="1"/>
    <col min="4" max="4" width="13" style="25" customWidth="1"/>
    <col min="5" max="5" width="15.90625" style="31" customWidth="1"/>
    <col min="6" max="6" width="15.90625" style="25" customWidth="1"/>
    <col min="7" max="7" width="15.90625" style="31" customWidth="1"/>
    <col min="8" max="8" width="15.90625" style="25" customWidth="1"/>
    <col min="9" max="9" width="15.90625" style="31" customWidth="1"/>
    <col min="10" max="16384" width="8.9062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66</v>
      </c>
      <c r="D5" s="28">
        <v>28</v>
      </c>
      <c r="E5" s="32">
        <v>43607</v>
      </c>
      <c r="F5" s="28">
        <v>93</v>
      </c>
      <c r="G5" s="32">
        <v>43618</v>
      </c>
      <c r="H5" s="28">
        <v>100</v>
      </c>
      <c r="I5" s="32">
        <v>43613</v>
      </c>
    </row>
    <row r="6" spans="2:9" x14ac:dyDescent="0.2">
      <c r="B6" s="27" t="s">
        <v>43</v>
      </c>
      <c r="C6" s="28" t="s">
        <v>47</v>
      </c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bestFit="1" customWidth="1"/>
  </cols>
  <sheetData>
    <row r="2" spans="2:21" x14ac:dyDescent="0.2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0">
        <f>C9</f>
        <v>1000000</v>
      </c>
      <c r="M2" s="78"/>
      <c r="N2" s="75" t="s">
        <v>8</v>
      </c>
      <c r="O2" s="75"/>
      <c r="P2" s="80" t="e">
        <f>C108+R108</f>
        <v>#VALUE!</v>
      </c>
      <c r="Q2" s="78"/>
      <c r="R2" s="1"/>
      <c r="S2" s="1"/>
      <c r="T2" s="1"/>
    </row>
    <row r="3" spans="2:21" ht="57" customHeight="1" x14ac:dyDescent="0.2">
      <c r="B3" s="75" t="s">
        <v>9</v>
      </c>
      <c r="C3" s="75"/>
      <c r="D3" s="87" t="s">
        <v>38</v>
      </c>
      <c r="E3" s="87"/>
      <c r="F3" s="87"/>
      <c r="G3" s="87"/>
      <c r="H3" s="87"/>
      <c r="I3" s="87"/>
      <c r="J3" s="75" t="s">
        <v>10</v>
      </c>
      <c r="K3" s="75"/>
      <c r="L3" s="87" t="s">
        <v>35</v>
      </c>
      <c r="M3" s="88"/>
      <c r="N3" s="88"/>
      <c r="O3" s="88"/>
      <c r="P3" s="88"/>
      <c r="Q3" s="88"/>
      <c r="R3" s="1"/>
      <c r="S3" s="1"/>
    </row>
    <row r="4" spans="2:21" x14ac:dyDescent="0.2">
      <c r="B4" s="75" t="s">
        <v>11</v>
      </c>
      <c r="C4" s="75"/>
      <c r="D4" s="76">
        <f>SUM($R$9:$S$993)</f>
        <v>153684.21052631587</v>
      </c>
      <c r="E4" s="76"/>
      <c r="F4" s="75" t="s">
        <v>12</v>
      </c>
      <c r="G4" s="75"/>
      <c r="H4" s="77">
        <f>SUM($T$9:$U$108)</f>
        <v>292.00000000000017</v>
      </c>
      <c r="I4" s="78"/>
      <c r="J4" s="79" t="s">
        <v>13</v>
      </c>
      <c r="K4" s="79"/>
      <c r="L4" s="80">
        <f>MAX($C$9:$D$990)-C9</f>
        <v>153684.21052631596</v>
      </c>
      <c r="M4" s="80"/>
      <c r="N4" s="79" t="s">
        <v>14</v>
      </c>
      <c r="O4" s="79"/>
      <c r="P4" s="76">
        <f>MIN($C$9:$D$990)-C9</f>
        <v>0</v>
      </c>
      <c r="Q4" s="76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2" t="s">
        <v>19</v>
      </c>
      <c r="K5" s="75"/>
      <c r="L5" s="83"/>
      <c r="M5" s="84"/>
      <c r="N5" s="17" t="s">
        <v>20</v>
      </c>
      <c r="O5" s="9"/>
      <c r="P5" s="83"/>
      <c r="Q5" s="84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1" x14ac:dyDescent="0.2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</row>
    <row r="9" spans="2:21" x14ac:dyDescent="0.2">
      <c r="B9" s="19">
        <v>1</v>
      </c>
      <c r="C9" s="49">
        <v>1000000</v>
      </c>
      <c r="D9" s="49"/>
      <c r="E9" s="19">
        <v>2001</v>
      </c>
      <c r="F9" s="8">
        <v>42111</v>
      </c>
      <c r="G9" s="19" t="s">
        <v>4</v>
      </c>
      <c r="H9" s="50">
        <v>105.33</v>
      </c>
      <c r="I9" s="50"/>
      <c r="J9" s="19">
        <v>57</v>
      </c>
      <c r="K9" s="49">
        <f t="shared" ref="K9:K72" si="0">IF(F9="","",C9*0.03)</f>
        <v>30000</v>
      </c>
      <c r="L9" s="49"/>
      <c r="M9" s="6">
        <f>IF(J9="","",(K9/J9)/1000)</f>
        <v>0.52631578947368418</v>
      </c>
      <c r="N9" s="19">
        <v>2001</v>
      </c>
      <c r="O9" s="8">
        <v>42111</v>
      </c>
      <c r="P9" s="50">
        <v>108.25</v>
      </c>
      <c r="Q9" s="50"/>
      <c r="R9" s="53">
        <f>IF(O9="","",(IF(G9="売",H9-P9,P9-H9))*M9*100000)</f>
        <v>153684.21052631587</v>
      </c>
      <c r="S9" s="53"/>
      <c r="T9" s="54">
        <f>IF(O9="","",IF(R9&lt;0,J9*(-1),IF(G9="買",(P9-H9)*100,(H9-P9)*100)))</f>
        <v>292.00000000000017</v>
      </c>
      <c r="U9" s="54"/>
    </row>
    <row r="10" spans="2:21" x14ac:dyDescent="0.2">
      <c r="B10" s="19">
        <v>2</v>
      </c>
      <c r="C10" s="49">
        <f t="shared" ref="C10:C73" si="1">IF(R9="","",C9+R9)</f>
        <v>1153684.210526316</v>
      </c>
      <c r="D10" s="49"/>
      <c r="E10" s="19"/>
      <c r="F10" s="8"/>
      <c r="G10" s="19" t="s">
        <v>4</v>
      </c>
      <c r="H10" s="50"/>
      <c r="I10" s="50"/>
      <c r="J10" s="19"/>
      <c r="K10" s="49" t="str">
        <f t="shared" si="0"/>
        <v/>
      </c>
      <c r="L10" s="49"/>
      <c r="M10" s="6" t="str">
        <f t="shared" ref="M10:M73" si="2">IF(J10="","",(K10/J10)/1000)</f>
        <v/>
      </c>
      <c r="N10" s="19"/>
      <c r="O10" s="8"/>
      <c r="P10" s="50"/>
      <c r="Q10" s="50"/>
      <c r="R10" s="53" t="str">
        <f t="shared" ref="R10:R73" si="3">IF(O10="","",(IF(G10="売",H10-P10,P10-H10))*M10*100000)</f>
        <v/>
      </c>
      <c r="S10" s="53"/>
      <c r="T10" s="54" t="str">
        <f t="shared" ref="T10:T73" si="4">IF(O10="","",IF(R10&lt;0,J10*(-1),IF(G10="買",(P10-H10)*100,(H10-P10)*100)))</f>
        <v/>
      </c>
      <c r="U10" s="54"/>
    </row>
    <row r="11" spans="2:21" x14ac:dyDescent="0.2">
      <c r="B11" s="19">
        <v>3</v>
      </c>
      <c r="C11" s="49" t="str">
        <f t="shared" si="1"/>
        <v/>
      </c>
      <c r="D11" s="49"/>
      <c r="E11" s="19"/>
      <c r="F11" s="8"/>
      <c r="G11" s="19" t="s">
        <v>4</v>
      </c>
      <c r="H11" s="50"/>
      <c r="I11" s="50"/>
      <c r="J11" s="19"/>
      <c r="K11" s="49" t="str">
        <f t="shared" si="0"/>
        <v/>
      </c>
      <c r="L11" s="49"/>
      <c r="M11" s="6" t="str">
        <f t="shared" si="2"/>
        <v/>
      </c>
      <c r="N11" s="19"/>
      <c r="O11" s="8"/>
      <c r="P11" s="50"/>
      <c r="Q11" s="50"/>
      <c r="R11" s="53" t="str">
        <f t="shared" si="3"/>
        <v/>
      </c>
      <c r="S11" s="53"/>
      <c r="T11" s="54" t="str">
        <f t="shared" si="4"/>
        <v/>
      </c>
      <c r="U11" s="54"/>
    </row>
    <row r="12" spans="2:21" x14ac:dyDescent="0.2">
      <c r="B12" s="19">
        <v>4</v>
      </c>
      <c r="C12" s="49" t="str">
        <f t="shared" si="1"/>
        <v/>
      </c>
      <c r="D12" s="49"/>
      <c r="E12" s="19"/>
      <c r="F12" s="8"/>
      <c r="G12" s="19" t="s">
        <v>3</v>
      </c>
      <c r="H12" s="50"/>
      <c r="I12" s="50"/>
      <c r="J12" s="19"/>
      <c r="K12" s="49" t="str">
        <f t="shared" si="0"/>
        <v/>
      </c>
      <c r="L12" s="49"/>
      <c r="M12" s="6" t="str">
        <f t="shared" si="2"/>
        <v/>
      </c>
      <c r="N12" s="19"/>
      <c r="O12" s="8"/>
      <c r="P12" s="50"/>
      <c r="Q12" s="50"/>
      <c r="R12" s="53" t="str">
        <f t="shared" si="3"/>
        <v/>
      </c>
      <c r="S12" s="53"/>
      <c r="T12" s="54" t="str">
        <f t="shared" si="4"/>
        <v/>
      </c>
      <c r="U12" s="54"/>
    </row>
    <row r="13" spans="2:21" x14ac:dyDescent="0.2">
      <c r="B13" s="19">
        <v>5</v>
      </c>
      <c r="C13" s="49" t="str">
        <f t="shared" si="1"/>
        <v/>
      </c>
      <c r="D13" s="49"/>
      <c r="E13" s="19"/>
      <c r="F13" s="8"/>
      <c r="G13" s="19" t="s">
        <v>3</v>
      </c>
      <c r="H13" s="50"/>
      <c r="I13" s="50"/>
      <c r="J13" s="19"/>
      <c r="K13" s="49" t="str">
        <f t="shared" si="0"/>
        <v/>
      </c>
      <c r="L13" s="49"/>
      <c r="M13" s="6" t="str">
        <f t="shared" si="2"/>
        <v/>
      </c>
      <c r="N13" s="19"/>
      <c r="O13" s="8"/>
      <c r="P13" s="50"/>
      <c r="Q13" s="50"/>
      <c r="R13" s="53" t="str">
        <f t="shared" si="3"/>
        <v/>
      </c>
      <c r="S13" s="53"/>
      <c r="T13" s="54" t="str">
        <f t="shared" si="4"/>
        <v/>
      </c>
      <c r="U13" s="54"/>
    </row>
    <row r="14" spans="2:21" x14ac:dyDescent="0.2">
      <c r="B14" s="19">
        <v>6</v>
      </c>
      <c r="C14" s="49" t="str">
        <f t="shared" si="1"/>
        <v/>
      </c>
      <c r="D14" s="49"/>
      <c r="E14" s="19"/>
      <c r="F14" s="8"/>
      <c r="G14" s="19" t="s">
        <v>4</v>
      </c>
      <c r="H14" s="50"/>
      <c r="I14" s="50"/>
      <c r="J14" s="19"/>
      <c r="K14" s="49" t="str">
        <f t="shared" si="0"/>
        <v/>
      </c>
      <c r="L14" s="49"/>
      <c r="M14" s="6" t="str">
        <f t="shared" si="2"/>
        <v/>
      </c>
      <c r="N14" s="19"/>
      <c r="O14" s="8"/>
      <c r="P14" s="50"/>
      <c r="Q14" s="50"/>
      <c r="R14" s="53" t="str">
        <f t="shared" si="3"/>
        <v/>
      </c>
      <c r="S14" s="53"/>
      <c r="T14" s="54" t="str">
        <f t="shared" si="4"/>
        <v/>
      </c>
      <c r="U14" s="54"/>
    </row>
    <row r="15" spans="2:21" x14ac:dyDescent="0.2">
      <c r="B15" s="19">
        <v>7</v>
      </c>
      <c r="C15" s="49" t="str">
        <f t="shared" si="1"/>
        <v/>
      </c>
      <c r="D15" s="49"/>
      <c r="E15" s="19"/>
      <c r="F15" s="8"/>
      <c r="G15" s="19" t="s">
        <v>4</v>
      </c>
      <c r="H15" s="50"/>
      <c r="I15" s="50"/>
      <c r="J15" s="19"/>
      <c r="K15" s="49" t="str">
        <f t="shared" si="0"/>
        <v/>
      </c>
      <c r="L15" s="49"/>
      <c r="M15" s="6" t="str">
        <f t="shared" si="2"/>
        <v/>
      </c>
      <c r="N15" s="19"/>
      <c r="O15" s="8"/>
      <c r="P15" s="50"/>
      <c r="Q15" s="50"/>
      <c r="R15" s="53" t="str">
        <f t="shared" si="3"/>
        <v/>
      </c>
      <c r="S15" s="53"/>
      <c r="T15" s="54" t="str">
        <f t="shared" si="4"/>
        <v/>
      </c>
      <c r="U15" s="54"/>
    </row>
    <row r="16" spans="2:21" x14ac:dyDescent="0.2">
      <c r="B16" s="19">
        <v>8</v>
      </c>
      <c r="C16" s="49" t="str">
        <f t="shared" si="1"/>
        <v/>
      </c>
      <c r="D16" s="49"/>
      <c r="E16" s="19"/>
      <c r="F16" s="8"/>
      <c r="G16" s="19" t="s">
        <v>4</v>
      </c>
      <c r="H16" s="50"/>
      <c r="I16" s="50"/>
      <c r="J16" s="19"/>
      <c r="K16" s="49" t="str">
        <f t="shared" si="0"/>
        <v/>
      </c>
      <c r="L16" s="49"/>
      <c r="M16" s="6" t="str">
        <f t="shared" si="2"/>
        <v/>
      </c>
      <c r="N16" s="19"/>
      <c r="O16" s="8"/>
      <c r="P16" s="50"/>
      <c r="Q16" s="50"/>
      <c r="R16" s="53" t="str">
        <f t="shared" si="3"/>
        <v/>
      </c>
      <c r="S16" s="53"/>
      <c r="T16" s="54" t="str">
        <f t="shared" si="4"/>
        <v/>
      </c>
      <c r="U16" s="54"/>
    </row>
    <row r="17" spans="2:21" x14ac:dyDescent="0.2">
      <c r="B17" s="19">
        <v>9</v>
      </c>
      <c r="C17" s="49" t="str">
        <f t="shared" si="1"/>
        <v/>
      </c>
      <c r="D17" s="49"/>
      <c r="E17" s="19"/>
      <c r="F17" s="8"/>
      <c r="G17" s="19" t="s">
        <v>4</v>
      </c>
      <c r="H17" s="50"/>
      <c r="I17" s="50"/>
      <c r="J17" s="19"/>
      <c r="K17" s="49" t="str">
        <f t="shared" si="0"/>
        <v/>
      </c>
      <c r="L17" s="49"/>
      <c r="M17" s="6" t="str">
        <f t="shared" si="2"/>
        <v/>
      </c>
      <c r="N17" s="19"/>
      <c r="O17" s="8"/>
      <c r="P17" s="50"/>
      <c r="Q17" s="50"/>
      <c r="R17" s="53" t="str">
        <f t="shared" si="3"/>
        <v/>
      </c>
      <c r="S17" s="53"/>
      <c r="T17" s="54" t="str">
        <f t="shared" si="4"/>
        <v/>
      </c>
      <c r="U17" s="54"/>
    </row>
    <row r="18" spans="2:21" x14ac:dyDescent="0.2">
      <c r="B18" s="19">
        <v>10</v>
      </c>
      <c r="C18" s="49" t="str">
        <f t="shared" si="1"/>
        <v/>
      </c>
      <c r="D18" s="49"/>
      <c r="E18" s="19"/>
      <c r="F18" s="8"/>
      <c r="G18" s="19" t="s">
        <v>4</v>
      </c>
      <c r="H18" s="50"/>
      <c r="I18" s="50"/>
      <c r="J18" s="19"/>
      <c r="K18" s="49" t="str">
        <f t="shared" si="0"/>
        <v/>
      </c>
      <c r="L18" s="49"/>
      <c r="M18" s="6" t="str">
        <f t="shared" si="2"/>
        <v/>
      </c>
      <c r="N18" s="19"/>
      <c r="O18" s="8"/>
      <c r="P18" s="50"/>
      <c r="Q18" s="50"/>
      <c r="R18" s="53" t="str">
        <f t="shared" si="3"/>
        <v/>
      </c>
      <c r="S18" s="53"/>
      <c r="T18" s="54" t="str">
        <f t="shared" si="4"/>
        <v/>
      </c>
      <c r="U18" s="54"/>
    </row>
    <row r="19" spans="2:21" x14ac:dyDescent="0.2">
      <c r="B19" s="19">
        <v>11</v>
      </c>
      <c r="C19" s="49" t="str">
        <f t="shared" si="1"/>
        <v/>
      </c>
      <c r="D19" s="49"/>
      <c r="E19" s="19"/>
      <c r="F19" s="8"/>
      <c r="G19" s="19" t="s">
        <v>4</v>
      </c>
      <c r="H19" s="50"/>
      <c r="I19" s="50"/>
      <c r="J19" s="19"/>
      <c r="K19" s="49" t="str">
        <f t="shared" si="0"/>
        <v/>
      </c>
      <c r="L19" s="49"/>
      <c r="M19" s="6" t="str">
        <f t="shared" si="2"/>
        <v/>
      </c>
      <c r="N19" s="19"/>
      <c r="O19" s="8"/>
      <c r="P19" s="50"/>
      <c r="Q19" s="50"/>
      <c r="R19" s="53" t="str">
        <f t="shared" si="3"/>
        <v/>
      </c>
      <c r="S19" s="53"/>
      <c r="T19" s="54" t="str">
        <f t="shared" si="4"/>
        <v/>
      </c>
      <c r="U19" s="54"/>
    </row>
    <row r="20" spans="2:21" x14ac:dyDescent="0.2">
      <c r="B20" s="19">
        <v>12</v>
      </c>
      <c r="C20" s="49" t="str">
        <f t="shared" si="1"/>
        <v/>
      </c>
      <c r="D20" s="49"/>
      <c r="E20" s="19"/>
      <c r="F20" s="8"/>
      <c r="G20" s="19" t="s">
        <v>4</v>
      </c>
      <c r="H20" s="50"/>
      <c r="I20" s="50"/>
      <c r="J20" s="19"/>
      <c r="K20" s="49" t="str">
        <f t="shared" si="0"/>
        <v/>
      </c>
      <c r="L20" s="49"/>
      <c r="M20" s="6" t="str">
        <f t="shared" si="2"/>
        <v/>
      </c>
      <c r="N20" s="19"/>
      <c r="O20" s="8"/>
      <c r="P20" s="50"/>
      <c r="Q20" s="50"/>
      <c r="R20" s="53" t="str">
        <f t="shared" si="3"/>
        <v/>
      </c>
      <c r="S20" s="53"/>
      <c r="T20" s="54" t="str">
        <f t="shared" si="4"/>
        <v/>
      </c>
      <c r="U20" s="54"/>
    </row>
    <row r="21" spans="2:21" x14ac:dyDescent="0.2">
      <c r="B21" s="19">
        <v>13</v>
      </c>
      <c r="C21" s="49" t="str">
        <f t="shared" si="1"/>
        <v/>
      </c>
      <c r="D21" s="49"/>
      <c r="E21" s="19"/>
      <c r="F21" s="8"/>
      <c r="G21" s="19" t="s">
        <v>4</v>
      </c>
      <c r="H21" s="50"/>
      <c r="I21" s="50"/>
      <c r="J21" s="19"/>
      <c r="K21" s="49" t="str">
        <f t="shared" si="0"/>
        <v/>
      </c>
      <c r="L21" s="49"/>
      <c r="M21" s="6" t="str">
        <f t="shared" si="2"/>
        <v/>
      </c>
      <c r="N21" s="19"/>
      <c r="O21" s="8"/>
      <c r="P21" s="50"/>
      <c r="Q21" s="50"/>
      <c r="R21" s="53" t="str">
        <f t="shared" si="3"/>
        <v/>
      </c>
      <c r="S21" s="53"/>
      <c r="T21" s="54" t="str">
        <f t="shared" si="4"/>
        <v/>
      </c>
      <c r="U21" s="54"/>
    </row>
    <row r="22" spans="2:21" x14ac:dyDescent="0.2">
      <c r="B22" s="19">
        <v>14</v>
      </c>
      <c r="C22" s="49" t="str">
        <f t="shared" si="1"/>
        <v/>
      </c>
      <c r="D22" s="49"/>
      <c r="E22" s="19"/>
      <c r="F22" s="8"/>
      <c r="G22" s="19" t="s">
        <v>3</v>
      </c>
      <c r="H22" s="50"/>
      <c r="I22" s="50"/>
      <c r="J22" s="19"/>
      <c r="K22" s="49" t="str">
        <f t="shared" si="0"/>
        <v/>
      </c>
      <c r="L22" s="49"/>
      <c r="M22" s="6" t="str">
        <f t="shared" si="2"/>
        <v/>
      </c>
      <c r="N22" s="19"/>
      <c r="O22" s="8"/>
      <c r="P22" s="50"/>
      <c r="Q22" s="50"/>
      <c r="R22" s="53" t="str">
        <f t="shared" si="3"/>
        <v/>
      </c>
      <c r="S22" s="53"/>
      <c r="T22" s="54" t="str">
        <f t="shared" si="4"/>
        <v/>
      </c>
      <c r="U22" s="54"/>
    </row>
    <row r="23" spans="2:21" x14ac:dyDescent="0.2">
      <c r="B23" s="19">
        <v>15</v>
      </c>
      <c r="C23" s="49" t="str">
        <f t="shared" si="1"/>
        <v/>
      </c>
      <c r="D23" s="49"/>
      <c r="E23" s="19"/>
      <c r="F23" s="8"/>
      <c r="G23" s="19" t="s">
        <v>4</v>
      </c>
      <c r="H23" s="50"/>
      <c r="I23" s="50"/>
      <c r="J23" s="19"/>
      <c r="K23" s="49" t="str">
        <f t="shared" si="0"/>
        <v/>
      </c>
      <c r="L23" s="49"/>
      <c r="M23" s="6" t="str">
        <f t="shared" si="2"/>
        <v/>
      </c>
      <c r="N23" s="19"/>
      <c r="O23" s="8"/>
      <c r="P23" s="50"/>
      <c r="Q23" s="50"/>
      <c r="R23" s="53" t="str">
        <f t="shared" si="3"/>
        <v/>
      </c>
      <c r="S23" s="53"/>
      <c r="T23" s="54" t="str">
        <f t="shared" si="4"/>
        <v/>
      </c>
      <c r="U23" s="54"/>
    </row>
    <row r="24" spans="2:21" x14ac:dyDescent="0.2">
      <c r="B24" s="19">
        <v>16</v>
      </c>
      <c r="C24" s="49" t="str">
        <f t="shared" si="1"/>
        <v/>
      </c>
      <c r="D24" s="49"/>
      <c r="E24" s="19"/>
      <c r="F24" s="8"/>
      <c r="G24" s="19" t="s">
        <v>4</v>
      </c>
      <c r="H24" s="50"/>
      <c r="I24" s="50"/>
      <c r="J24" s="19"/>
      <c r="K24" s="49" t="str">
        <f t="shared" si="0"/>
        <v/>
      </c>
      <c r="L24" s="49"/>
      <c r="M24" s="6" t="str">
        <f t="shared" si="2"/>
        <v/>
      </c>
      <c r="N24" s="19"/>
      <c r="O24" s="8"/>
      <c r="P24" s="50"/>
      <c r="Q24" s="50"/>
      <c r="R24" s="53" t="str">
        <f t="shared" si="3"/>
        <v/>
      </c>
      <c r="S24" s="53"/>
      <c r="T24" s="54" t="str">
        <f t="shared" si="4"/>
        <v/>
      </c>
      <c r="U24" s="54"/>
    </row>
    <row r="25" spans="2:21" x14ac:dyDescent="0.2">
      <c r="B25" s="19">
        <v>17</v>
      </c>
      <c r="C25" s="49" t="str">
        <f t="shared" si="1"/>
        <v/>
      </c>
      <c r="D25" s="49"/>
      <c r="E25" s="19"/>
      <c r="F25" s="8"/>
      <c r="G25" s="19" t="s">
        <v>4</v>
      </c>
      <c r="H25" s="50"/>
      <c r="I25" s="50"/>
      <c r="J25" s="19"/>
      <c r="K25" s="49" t="str">
        <f t="shared" si="0"/>
        <v/>
      </c>
      <c r="L25" s="49"/>
      <c r="M25" s="6" t="str">
        <f t="shared" si="2"/>
        <v/>
      </c>
      <c r="N25" s="19"/>
      <c r="O25" s="8"/>
      <c r="P25" s="50"/>
      <c r="Q25" s="50"/>
      <c r="R25" s="53" t="str">
        <f t="shared" si="3"/>
        <v/>
      </c>
      <c r="S25" s="53"/>
      <c r="T25" s="54" t="str">
        <f t="shared" si="4"/>
        <v/>
      </c>
      <c r="U25" s="54"/>
    </row>
    <row r="26" spans="2:21" x14ac:dyDescent="0.2">
      <c r="B26" s="19">
        <v>18</v>
      </c>
      <c r="C26" s="49" t="str">
        <f t="shared" si="1"/>
        <v/>
      </c>
      <c r="D26" s="49"/>
      <c r="E26" s="19"/>
      <c r="F26" s="8"/>
      <c r="G26" s="19" t="s">
        <v>4</v>
      </c>
      <c r="H26" s="50"/>
      <c r="I26" s="50"/>
      <c r="J26" s="19"/>
      <c r="K26" s="49" t="str">
        <f t="shared" si="0"/>
        <v/>
      </c>
      <c r="L26" s="49"/>
      <c r="M26" s="6" t="str">
        <f t="shared" si="2"/>
        <v/>
      </c>
      <c r="N26" s="19"/>
      <c r="O26" s="8"/>
      <c r="P26" s="50"/>
      <c r="Q26" s="50"/>
      <c r="R26" s="53" t="str">
        <f t="shared" si="3"/>
        <v/>
      </c>
      <c r="S26" s="53"/>
      <c r="T26" s="54" t="str">
        <f t="shared" si="4"/>
        <v/>
      </c>
      <c r="U26" s="54"/>
    </row>
    <row r="27" spans="2:21" x14ac:dyDescent="0.2">
      <c r="B27" s="19">
        <v>19</v>
      </c>
      <c r="C27" s="49" t="str">
        <f t="shared" si="1"/>
        <v/>
      </c>
      <c r="D27" s="49"/>
      <c r="E27" s="19"/>
      <c r="F27" s="8"/>
      <c r="G27" s="19" t="s">
        <v>3</v>
      </c>
      <c r="H27" s="50"/>
      <c r="I27" s="50"/>
      <c r="J27" s="19"/>
      <c r="K27" s="49" t="str">
        <f t="shared" si="0"/>
        <v/>
      </c>
      <c r="L27" s="49"/>
      <c r="M27" s="6" t="str">
        <f t="shared" si="2"/>
        <v/>
      </c>
      <c r="N27" s="19"/>
      <c r="O27" s="8"/>
      <c r="P27" s="50"/>
      <c r="Q27" s="50"/>
      <c r="R27" s="53" t="str">
        <f t="shared" si="3"/>
        <v/>
      </c>
      <c r="S27" s="53"/>
      <c r="T27" s="54" t="str">
        <f t="shared" si="4"/>
        <v/>
      </c>
      <c r="U27" s="54"/>
    </row>
    <row r="28" spans="2:21" x14ac:dyDescent="0.2">
      <c r="B28" s="19">
        <v>20</v>
      </c>
      <c r="C28" s="49" t="str">
        <f t="shared" si="1"/>
        <v/>
      </c>
      <c r="D28" s="49"/>
      <c r="E28" s="19"/>
      <c r="F28" s="8"/>
      <c r="G28" s="19" t="s">
        <v>4</v>
      </c>
      <c r="H28" s="50"/>
      <c r="I28" s="50"/>
      <c r="J28" s="19"/>
      <c r="K28" s="49" t="str">
        <f t="shared" si="0"/>
        <v/>
      </c>
      <c r="L28" s="49"/>
      <c r="M28" s="6" t="str">
        <f t="shared" si="2"/>
        <v/>
      </c>
      <c r="N28" s="19"/>
      <c r="O28" s="8"/>
      <c r="P28" s="50"/>
      <c r="Q28" s="50"/>
      <c r="R28" s="53" t="str">
        <f t="shared" si="3"/>
        <v/>
      </c>
      <c r="S28" s="53"/>
      <c r="T28" s="54" t="str">
        <f t="shared" si="4"/>
        <v/>
      </c>
      <c r="U28" s="54"/>
    </row>
    <row r="29" spans="2:21" x14ac:dyDescent="0.2">
      <c r="B29" s="19">
        <v>21</v>
      </c>
      <c r="C29" s="49" t="str">
        <f t="shared" si="1"/>
        <v/>
      </c>
      <c r="D29" s="49"/>
      <c r="E29" s="19"/>
      <c r="F29" s="8"/>
      <c r="G29" s="19" t="s">
        <v>3</v>
      </c>
      <c r="H29" s="50"/>
      <c r="I29" s="50"/>
      <c r="J29" s="19"/>
      <c r="K29" s="49" t="str">
        <f t="shared" si="0"/>
        <v/>
      </c>
      <c r="L29" s="49"/>
      <c r="M29" s="6" t="str">
        <f t="shared" si="2"/>
        <v/>
      </c>
      <c r="N29" s="19"/>
      <c r="O29" s="8"/>
      <c r="P29" s="50"/>
      <c r="Q29" s="50"/>
      <c r="R29" s="53" t="str">
        <f t="shared" si="3"/>
        <v/>
      </c>
      <c r="S29" s="53"/>
      <c r="T29" s="54" t="str">
        <f t="shared" si="4"/>
        <v/>
      </c>
      <c r="U29" s="54"/>
    </row>
    <row r="30" spans="2:21" x14ac:dyDescent="0.2">
      <c r="B30" s="19">
        <v>22</v>
      </c>
      <c r="C30" s="49" t="str">
        <f t="shared" si="1"/>
        <v/>
      </c>
      <c r="D30" s="49"/>
      <c r="E30" s="19"/>
      <c r="F30" s="8"/>
      <c r="G30" s="19" t="s">
        <v>3</v>
      </c>
      <c r="H30" s="50"/>
      <c r="I30" s="50"/>
      <c r="J30" s="19"/>
      <c r="K30" s="49" t="str">
        <f t="shared" si="0"/>
        <v/>
      </c>
      <c r="L30" s="49"/>
      <c r="M30" s="6" t="str">
        <f t="shared" si="2"/>
        <v/>
      </c>
      <c r="N30" s="19"/>
      <c r="O30" s="8"/>
      <c r="P30" s="50"/>
      <c r="Q30" s="50"/>
      <c r="R30" s="53" t="str">
        <f t="shared" si="3"/>
        <v/>
      </c>
      <c r="S30" s="53"/>
      <c r="T30" s="54" t="str">
        <f t="shared" si="4"/>
        <v/>
      </c>
      <c r="U30" s="54"/>
    </row>
    <row r="31" spans="2:21" x14ac:dyDescent="0.2">
      <c r="B31" s="19">
        <v>23</v>
      </c>
      <c r="C31" s="49" t="str">
        <f t="shared" si="1"/>
        <v/>
      </c>
      <c r="D31" s="49"/>
      <c r="E31" s="19"/>
      <c r="F31" s="8"/>
      <c r="G31" s="19" t="s">
        <v>3</v>
      </c>
      <c r="H31" s="50"/>
      <c r="I31" s="50"/>
      <c r="J31" s="19"/>
      <c r="K31" s="49" t="str">
        <f t="shared" si="0"/>
        <v/>
      </c>
      <c r="L31" s="49"/>
      <c r="M31" s="6" t="str">
        <f t="shared" si="2"/>
        <v/>
      </c>
      <c r="N31" s="19"/>
      <c r="O31" s="8"/>
      <c r="P31" s="50"/>
      <c r="Q31" s="50"/>
      <c r="R31" s="53" t="str">
        <f t="shared" si="3"/>
        <v/>
      </c>
      <c r="S31" s="53"/>
      <c r="T31" s="54" t="str">
        <f t="shared" si="4"/>
        <v/>
      </c>
      <c r="U31" s="54"/>
    </row>
    <row r="32" spans="2:21" x14ac:dyDescent="0.2">
      <c r="B32" s="19">
        <v>24</v>
      </c>
      <c r="C32" s="49" t="str">
        <f t="shared" si="1"/>
        <v/>
      </c>
      <c r="D32" s="49"/>
      <c r="E32" s="19"/>
      <c r="F32" s="8"/>
      <c r="G32" s="19" t="s">
        <v>3</v>
      </c>
      <c r="H32" s="50"/>
      <c r="I32" s="50"/>
      <c r="J32" s="19"/>
      <c r="K32" s="49" t="str">
        <f t="shared" si="0"/>
        <v/>
      </c>
      <c r="L32" s="49"/>
      <c r="M32" s="6" t="str">
        <f t="shared" si="2"/>
        <v/>
      </c>
      <c r="N32" s="19"/>
      <c r="O32" s="8"/>
      <c r="P32" s="50"/>
      <c r="Q32" s="50"/>
      <c r="R32" s="53" t="str">
        <f t="shared" si="3"/>
        <v/>
      </c>
      <c r="S32" s="53"/>
      <c r="T32" s="54" t="str">
        <f t="shared" si="4"/>
        <v/>
      </c>
      <c r="U32" s="54"/>
    </row>
    <row r="33" spans="2:21" x14ac:dyDescent="0.2">
      <c r="B33" s="19">
        <v>25</v>
      </c>
      <c r="C33" s="49" t="str">
        <f t="shared" si="1"/>
        <v/>
      </c>
      <c r="D33" s="49"/>
      <c r="E33" s="19"/>
      <c r="F33" s="8"/>
      <c r="G33" s="19" t="s">
        <v>4</v>
      </c>
      <c r="H33" s="50"/>
      <c r="I33" s="50"/>
      <c r="J33" s="19"/>
      <c r="K33" s="49" t="str">
        <f t="shared" si="0"/>
        <v/>
      </c>
      <c r="L33" s="49"/>
      <c r="M33" s="6" t="str">
        <f t="shared" si="2"/>
        <v/>
      </c>
      <c r="N33" s="19"/>
      <c r="O33" s="8"/>
      <c r="P33" s="50"/>
      <c r="Q33" s="50"/>
      <c r="R33" s="53" t="str">
        <f t="shared" si="3"/>
        <v/>
      </c>
      <c r="S33" s="53"/>
      <c r="T33" s="54" t="str">
        <f t="shared" si="4"/>
        <v/>
      </c>
      <c r="U33" s="54"/>
    </row>
    <row r="34" spans="2:21" x14ac:dyDescent="0.2">
      <c r="B34" s="19">
        <v>26</v>
      </c>
      <c r="C34" s="49" t="str">
        <f t="shared" si="1"/>
        <v/>
      </c>
      <c r="D34" s="49"/>
      <c r="E34" s="19"/>
      <c r="F34" s="8"/>
      <c r="G34" s="19" t="s">
        <v>3</v>
      </c>
      <c r="H34" s="50"/>
      <c r="I34" s="50"/>
      <c r="J34" s="19"/>
      <c r="K34" s="49" t="str">
        <f t="shared" si="0"/>
        <v/>
      </c>
      <c r="L34" s="49"/>
      <c r="M34" s="6" t="str">
        <f t="shared" si="2"/>
        <v/>
      </c>
      <c r="N34" s="19"/>
      <c r="O34" s="8"/>
      <c r="P34" s="50"/>
      <c r="Q34" s="50"/>
      <c r="R34" s="53" t="str">
        <f t="shared" si="3"/>
        <v/>
      </c>
      <c r="S34" s="53"/>
      <c r="T34" s="54" t="str">
        <f t="shared" si="4"/>
        <v/>
      </c>
      <c r="U34" s="54"/>
    </row>
    <row r="35" spans="2:21" x14ac:dyDescent="0.2">
      <c r="B35" s="19">
        <v>27</v>
      </c>
      <c r="C35" s="49" t="str">
        <f t="shared" si="1"/>
        <v/>
      </c>
      <c r="D35" s="49"/>
      <c r="E35" s="19"/>
      <c r="F35" s="8"/>
      <c r="G35" s="19" t="s">
        <v>3</v>
      </c>
      <c r="H35" s="50"/>
      <c r="I35" s="50"/>
      <c r="J35" s="19"/>
      <c r="K35" s="49" t="str">
        <f t="shared" si="0"/>
        <v/>
      </c>
      <c r="L35" s="49"/>
      <c r="M35" s="6" t="str">
        <f t="shared" si="2"/>
        <v/>
      </c>
      <c r="N35" s="19"/>
      <c r="O35" s="8"/>
      <c r="P35" s="50"/>
      <c r="Q35" s="50"/>
      <c r="R35" s="53" t="str">
        <f t="shared" si="3"/>
        <v/>
      </c>
      <c r="S35" s="53"/>
      <c r="T35" s="54" t="str">
        <f t="shared" si="4"/>
        <v/>
      </c>
      <c r="U35" s="54"/>
    </row>
    <row r="36" spans="2:21" x14ac:dyDescent="0.2">
      <c r="B36" s="19">
        <v>28</v>
      </c>
      <c r="C36" s="49" t="str">
        <f t="shared" si="1"/>
        <v/>
      </c>
      <c r="D36" s="49"/>
      <c r="E36" s="19"/>
      <c r="F36" s="8"/>
      <c r="G36" s="19" t="s">
        <v>3</v>
      </c>
      <c r="H36" s="50"/>
      <c r="I36" s="50"/>
      <c r="J36" s="19"/>
      <c r="K36" s="49" t="str">
        <f t="shared" si="0"/>
        <v/>
      </c>
      <c r="L36" s="49"/>
      <c r="M36" s="6" t="str">
        <f t="shared" si="2"/>
        <v/>
      </c>
      <c r="N36" s="19"/>
      <c r="O36" s="8"/>
      <c r="P36" s="50"/>
      <c r="Q36" s="50"/>
      <c r="R36" s="53" t="str">
        <f t="shared" si="3"/>
        <v/>
      </c>
      <c r="S36" s="53"/>
      <c r="T36" s="54" t="str">
        <f t="shared" si="4"/>
        <v/>
      </c>
      <c r="U36" s="54"/>
    </row>
    <row r="37" spans="2:21" x14ac:dyDescent="0.2">
      <c r="B37" s="19">
        <v>29</v>
      </c>
      <c r="C37" s="49" t="str">
        <f t="shared" si="1"/>
        <v/>
      </c>
      <c r="D37" s="49"/>
      <c r="E37" s="19"/>
      <c r="F37" s="8"/>
      <c r="G37" s="19" t="s">
        <v>3</v>
      </c>
      <c r="H37" s="50"/>
      <c r="I37" s="50"/>
      <c r="J37" s="19"/>
      <c r="K37" s="49" t="str">
        <f t="shared" si="0"/>
        <v/>
      </c>
      <c r="L37" s="49"/>
      <c r="M37" s="6" t="str">
        <f t="shared" si="2"/>
        <v/>
      </c>
      <c r="N37" s="19"/>
      <c r="O37" s="8"/>
      <c r="P37" s="50"/>
      <c r="Q37" s="50"/>
      <c r="R37" s="53" t="str">
        <f t="shared" si="3"/>
        <v/>
      </c>
      <c r="S37" s="53"/>
      <c r="T37" s="54" t="str">
        <f t="shared" si="4"/>
        <v/>
      </c>
      <c r="U37" s="54"/>
    </row>
    <row r="38" spans="2:21" x14ac:dyDescent="0.2">
      <c r="B38" s="19">
        <v>30</v>
      </c>
      <c r="C38" s="49" t="str">
        <f t="shared" si="1"/>
        <v/>
      </c>
      <c r="D38" s="49"/>
      <c r="E38" s="19"/>
      <c r="F38" s="8"/>
      <c r="G38" s="19" t="s">
        <v>4</v>
      </c>
      <c r="H38" s="50"/>
      <c r="I38" s="50"/>
      <c r="J38" s="19"/>
      <c r="K38" s="49" t="str">
        <f t="shared" si="0"/>
        <v/>
      </c>
      <c r="L38" s="49"/>
      <c r="M38" s="6" t="str">
        <f t="shared" si="2"/>
        <v/>
      </c>
      <c r="N38" s="19"/>
      <c r="O38" s="8"/>
      <c r="P38" s="50"/>
      <c r="Q38" s="50"/>
      <c r="R38" s="53" t="str">
        <f t="shared" si="3"/>
        <v/>
      </c>
      <c r="S38" s="53"/>
      <c r="T38" s="54" t="str">
        <f t="shared" si="4"/>
        <v/>
      </c>
      <c r="U38" s="54"/>
    </row>
    <row r="39" spans="2:21" x14ac:dyDescent="0.2">
      <c r="B39" s="19">
        <v>31</v>
      </c>
      <c r="C39" s="49" t="str">
        <f t="shared" si="1"/>
        <v/>
      </c>
      <c r="D39" s="49"/>
      <c r="E39" s="19"/>
      <c r="F39" s="8"/>
      <c r="G39" s="19" t="s">
        <v>4</v>
      </c>
      <c r="H39" s="50"/>
      <c r="I39" s="50"/>
      <c r="J39" s="19"/>
      <c r="K39" s="49" t="str">
        <f t="shared" si="0"/>
        <v/>
      </c>
      <c r="L39" s="49"/>
      <c r="M39" s="6" t="str">
        <f t="shared" si="2"/>
        <v/>
      </c>
      <c r="N39" s="19"/>
      <c r="O39" s="8"/>
      <c r="P39" s="50"/>
      <c r="Q39" s="50"/>
      <c r="R39" s="53" t="str">
        <f t="shared" si="3"/>
        <v/>
      </c>
      <c r="S39" s="53"/>
      <c r="T39" s="54" t="str">
        <f t="shared" si="4"/>
        <v/>
      </c>
      <c r="U39" s="54"/>
    </row>
    <row r="40" spans="2:21" x14ac:dyDescent="0.2">
      <c r="B40" s="19">
        <v>32</v>
      </c>
      <c r="C40" s="49" t="str">
        <f t="shared" si="1"/>
        <v/>
      </c>
      <c r="D40" s="49"/>
      <c r="E40" s="19"/>
      <c r="F40" s="8"/>
      <c r="G40" s="19" t="s">
        <v>4</v>
      </c>
      <c r="H40" s="50"/>
      <c r="I40" s="50"/>
      <c r="J40" s="19"/>
      <c r="K40" s="49" t="str">
        <f t="shared" si="0"/>
        <v/>
      </c>
      <c r="L40" s="49"/>
      <c r="M40" s="6" t="str">
        <f t="shared" si="2"/>
        <v/>
      </c>
      <c r="N40" s="19"/>
      <c r="O40" s="8"/>
      <c r="P40" s="50"/>
      <c r="Q40" s="50"/>
      <c r="R40" s="53" t="str">
        <f t="shared" si="3"/>
        <v/>
      </c>
      <c r="S40" s="53"/>
      <c r="T40" s="54" t="str">
        <f t="shared" si="4"/>
        <v/>
      </c>
      <c r="U40" s="54"/>
    </row>
    <row r="41" spans="2:21" x14ac:dyDescent="0.2">
      <c r="B41" s="19">
        <v>33</v>
      </c>
      <c r="C41" s="49" t="str">
        <f t="shared" si="1"/>
        <v/>
      </c>
      <c r="D41" s="49"/>
      <c r="E41" s="19"/>
      <c r="F41" s="8"/>
      <c r="G41" s="19" t="s">
        <v>3</v>
      </c>
      <c r="H41" s="50"/>
      <c r="I41" s="50"/>
      <c r="J41" s="19"/>
      <c r="K41" s="49" t="str">
        <f t="shared" si="0"/>
        <v/>
      </c>
      <c r="L41" s="49"/>
      <c r="M41" s="6" t="str">
        <f t="shared" si="2"/>
        <v/>
      </c>
      <c r="N41" s="19"/>
      <c r="O41" s="8"/>
      <c r="P41" s="50"/>
      <c r="Q41" s="50"/>
      <c r="R41" s="53" t="str">
        <f t="shared" si="3"/>
        <v/>
      </c>
      <c r="S41" s="53"/>
      <c r="T41" s="54" t="str">
        <f t="shared" si="4"/>
        <v/>
      </c>
      <c r="U41" s="54"/>
    </row>
    <row r="42" spans="2:21" x14ac:dyDescent="0.2">
      <c r="B42" s="19">
        <v>34</v>
      </c>
      <c r="C42" s="49" t="str">
        <f t="shared" si="1"/>
        <v/>
      </c>
      <c r="D42" s="49"/>
      <c r="E42" s="19"/>
      <c r="F42" s="8"/>
      <c r="G42" s="19" t="s">
        <v>4</v>
      </c>
      <c r="H42" s="50"/>
      <c r="I42" s="50"/>
      <c r="J42" s="19"/>
      <c r="K42" s="49" t="str">
        <f t="shared" si="0"/>
        <v/>
      </c>
      <c r="L42" s="49"/>
      <c r="M42" s="6" t="str">
        <f t="shared" si="2"/>
        <v/>
      </c>
      <c r="N42" s="19"/>
      <c r="O42" s="8"/>
      <c r="P42" s="50"/>
      <c r="Q42" s="50"/>
      <c r="R42" s="53" t="str">
        <f t="shared" si="3"/>
        <v/>
      </c>
      <c r="S42" s="53"/>
      <c r="T42" s="54" t="str">
        <f t="shared" si="4"/>
        <v/>
      </c>
      <c r="U42" s="54"/>
    </row>
    <row r="43" spans="2:21" x14ac:dyDescent="0.2">
      <c r="B43" s="19">
        <v>35</v>
      </c>
      <c r="C43" s="49" t="str">
        <f t="shared" si="1"/>
        <v/>
      </c>
      <c r="D43" s="49"/>
      <c r="E43" s="19"/>
      <c r="F43" s="8"/>
      <c r="G43" s="19" t="s">
        <v>3</v>
      </c>
      <c r="H43" s="50"/>
      <c r="I43" s="50"/>
      <c r="J43" s="19"/>
      <c r="K43" s="49" t="str">
        <f t="shared" si="0"/>
        <v/>
      </c>
      <c r="L43" s="49"/>
      <c r="M43" s="6" t="str">
        <f t="shared" si="2"/>
        <v/>
      </c>
      <c r="N43" s="19"/>
      <c r="O43" s="8"/>
      <c r="P43" s="50"/>
      <c r="Q43" s="50"/>
      <c r="R43" s="53" t="str">
        <f t="shared" si="3"/>
        <v/>
      </c>
      <c r="S43" s="53"/>
      <c r="T43" s="54" t="str">
        <f t="shared" si="4"/>
        <v/>
      </c>
      <c r="U43" s="54"/>
    </row>
    <row r="44" spans="2:21" x14ac:dyDescent="0.2">
      <c r="B44" s="19">
        <v>36</v>
      </c>
      <c r="C44" s="49" t="str">
        <f t="shared" si="1"/>
        <v/>
      </c>
      <c r="D44" s="49"/>
      <c r="E44" s="19"/>
      <c r="F44" s="8"/>
      <c r="G44" s="19" t="s">
        <v>4</v>
      </c>
      <c r="H44" s="50"/>
      <c r="I44" s="50"/>
      <c r="J44" s="19"/>
      <c r="K44" s="49" t="str">
        <f t="shared" si="0"/>
        <v/>
      </c>
      <c r="L44" s="49"/>
      <c r="M44" s="6" t="str">
        <f t="shared" si="2"/>
        <v/>
      </c>
      <c r="N44" s="19"/>
      <c r="O44" s="8"/>
      <c r="P44" s="50"/>
      <c r="Q44" s="50"/>
      <c r="R44" s="53" t="str">
        <f t="shared" si="3"/>
        <v/>
      </c>
      <c r="S44" s="53"/>
      <c r="T44" s="54" t="str">
        <f t="shared" si="4"/>
        <v/>
      </c>
      <c r="U44" s="54"/>
    </row>
    <row r="45" spans="2:21" x14ac:dyDescent="0.2">
      <c r="B45" s="19">
        <v>37</v>
      </c>
      <c r="C45" s="49" t="str">
        <f t="shared" si="1"/>
        <v/>
      </c>
      <c r="D45" s="49"/>
      <c r="E45" s="19"/>
      <c r="F45" s="8"/>
      <c r="G45" s="19" t="s">
        <v>3</v>
      </c>
      <c r="H45" s="50"/>
      <c r="I45" s="50"/>
      <c r="J45" s="19"/>
      <c r="K45" s="49" t="str">
        <f t="shared" si="0"/>
        <v/>
      </c>
      <c r="L45" s="49"/>
      <c r="M45" s="6" t="str">
        <f t="shared" si="2"/>
        <v/>
      </c>
      <c r="N45" s="19"/>
      <c r="O45" s="8"/>
      <c r="P45" s="50"/>
      <c r="Q45" s="50"/>
      <c r="R45" s="53" t="str">
        <f t="shared" si="3"/>
        <v/>
      </c>
      <c r="S45" s="53"/>
      <c r="T45" s="54" t="str">
        <f t="shared" si="4"/>
        <v/>
      </c>
      <c r="U45" s="54"/>
    </row>
    <row r="46" spans="2:21" x14ac:dyDescent="0.2">
      <c r="B46" s="19">
        <v>38</v>
      </c>
      <c r="C46" s="49" t="str">
        <f t="shared" si="1"/>
        <v/>
      </c>
      <c r="D46" s="49"/>
      <c r="E46" s="19"/>
      <c r="F46" s="8"/>
      <c r="G46" s="19" t="s">
        <v>4</v>
      </c>
      <c r="H46" s="50"/>
      <c r="I46" s="50"/>
      <c r="J46" s="19"/>
      <c r="K46" s="49" t="str">
        <f t="shared" si="0"/>
        <v/>
      </c>
      <c r="L46" s="49"/>
      <c r="M46" s="6" t="str">
        <f t="shared" si="2"/>
        <v/>
      </c>
      <c r="N46" s="19"/>
      <c r="O46" s="8"/>
      <c r="P46" s="50"/>
      <c r="Q46" s="50"/>
      <c r="R46" s="53" t="str">
        <f t="shared" si="3"/>
        <v/>
      </c>
      <c r="S46" s="53"/>
      <c r="T46" s="54" t="str">
        <f t="shared" si="4"/>
        <v/>
      </c>
      <c r="U46" s="54"/>
    </row>
    <row r="47" spans="2:21" x14ac:dyDescent="0.2">
      <c r="B47" s="19">
        <v>39</v>
      </c>
      <c r="C47" s="49" t="str">
        <f t="shared" si="1"/>
        <v/>
      </c>
      <c r="D47" s="49"/>
      <c r="E47" s="19"/>
      <c r="F47" s="8"/>
      <c r="G47" s="19" t="s">
        <v>4</v>
      </c>
      <c r="H47" s="50"/>
      <c r="I47" s="50"/>
      <c r="J47" s="19"/>
      <c r="K47" s="49" t="str">
        <f t="shared" si="0"/>
        <v/>
      </c>
      <c r="L47" s="49"/>
      <c r="M47" s="6" t="str">
        <f t="shared" si="2"/>
        <v/>
      </c>
      <c r="N47" s="19"/>
      <c r="O47" s="8"/>
      <c r="P47" s="50"/>
      <c r="Q47" s="50"/>
      <c r="R47" s="53" t="str">
        <f t="shared" si="3"/>
        <v/>
      </c>
      <c r="S47" s="53"/>
      <c r="T47" s="54" t="str">
        <f t="shared" si="4"/>
        <v/>
      </c>
      <c r="U47" s="54"/>
    </row>
    <row r="48" spans="2:21" x14ac:dyDescent="0.2">
      <c r="B48" s="19">
        <v>40</v>
      </c>
      <c r="C48" s="49" t="str">
        <f t="shared" si="1"/>
        <v/>
      </c>
      <c r="D48" s="49"/>
      <c r="E48" s="19"/>
      <c r="F48" s="8"/>
      <c r="G48" s="19" t="s">
        <v>37</v>
      </c>
      <c r="H48" s="50"/>
      <c r="I48" s="50"/>
      <c r="J48" s="19"/>
      <c r="K48" s="49" t="str">
        <f t="shared" si="0"/>
        <v/>
      </c>
      <c r="L48" s="49"/>
      <c r="M48" s="6" t="str">
        <f t="shared" si="2"/>
        <v/>
      </c>
      <c r="N48" s="19"/>
      <c r="O48" s="8"/>
      <c r="P48" s="50"/>
      <c r="Q48" s="50"/>
      <c r="R48" s="53" t="str">
        <f t="shared" si="3"/>
        <v/>
      </c>
      <c r="S48" s="53"/>
      <c r="T48" s="54" t="str">
        <f t="shared" si="4"/>
        <v/>
      </c>
      <c r="U48" s="54"/>
    </row>
    <row r="49" spans="2:21" x14ac:dyDescent="0.2">
      <c r="B49" s="19">
        <v>41</v>
      </c>
      <c r="C49" s="49" t="str">
        <f t="shared" si="1"/>
        <v/>
      </c>
      <c r="D49" s="49"/>
      <c r="E49" s="19"/>
      <c r="F49" s="8"/>
      <c r="G49" s="19" t="s">
        <v>4</v>
      </c>
      <c r="H49" s="50"/>
      <c r="I49" s="50"/>
      <c r="J49" s="19"/>
      <c r="K49" s="49" t="str">
        <f t="shared" si="0"/>
        <v/>
      </c>
      <c r="L49" s="49"/>
      <c r="M49" s="6" t="str">
        <f t="shared" si="2"/>
        <v/>
      </c>
      <c r="N49" s="19"/>
      <c r="O49" s="8"/>
      <c r="P49" s="50"/>
      <c r="Q49" s="50"/>
      <c r="R49" s="53" t="str">
        <f t="shared" si="3"/>
        <v/>
      </c>
      <c r="S49" s="53"/>
      <c r="T49" s="54" t="str">
        <f t="shared" si="4"/>
        <v/>
      </c>
      <c r="U49" s="54"/>
    </row>
    <row r="50" spans="2:21" x14ac:dyDescent="0.2">
      <c r="B50" s="19">
        <v>42</v>
      </c>
      <c r="C50" s="49" t="str">
        <f t="shared" si="1"/>
        <v/>
      </c>
      <c r="D50" s="49"/>
      <c r="E50" s="19"/>
      <c r="F50" s="8"/>
      <c r="G50" s="19" t="s">
        <v>4</v>
      </c>
      <c r="H50" s="50"/>
      <c r="I50" s="50"/>
      <c r="J50" s="19"/>
      <c r="K50" s="49" t="str">
        <f t="shared" si="0"/>
        <v/>
      </c>
      <c r="L50" s="49"/>
      <c r="M50" s="6" t="str">
        <f t="shared" si="2"/>
        <v/>
      </c>
      <c r="N50" s="19"/>
      <c r="O50" s="8"/>
      <c r="P50" s="50"/>
      <c r="Q50" s="50"/>
      <c r="R50" s="53" t="str">
        <f t="shared" si="3"/>
        <v/>
      </c>
      <c r="S50" s="53"/>
      <c r="T50" s="54" t="str">
        <f t="shared" si="4"/>
        <v/>
      </c>
      <c r="U50" s="54"/>
    </row>
    <row r="51" spans="2:21" x14ac:dyDescent="0.2">
      <c r="B51" s="19">
        <v>43</v>
      </c>
      <c r="C51" s="49" t="str">
        <f t="shared" si="1"/>
        <v/>
      </c>
      <c r="D51" s="49"/>
      <c r="E51" s="19"/>
      <c r="F51" s="8"/>
      <c r="G51" s="19" t="s">
        <v>3</v>
      </c>
      <c r="H51" s="50"/>
      <c r="I51" s="50"/>
      <c r="J51" s="19"/>
      <c r="K51" s="49" t="str">
        <f t="shared" si="0"/>
        <v/>
      </c>
      <c r="L51" s="49"/>
      <c r="M51" s="6" t="str">
        <f t="shared" si="2"/>
        <v/>
      </c>
      <c r="N51" s="19"/>
      <c r="O51" s="8"/>
      <c r="P51" s="50"/>
      <c r="Q51" s="50"/>
      <c r="R51" s="53" t="str">
        <f t="shared" si="3"/>
        <v/>
      </c>
      <c r="S51" s="53"/>
      <c r="T51" s="54" t="str">
        <f t="shared" si="4"/>
        <v/>
      </c>
      <c r="U51" s="54"/>
    </row>
    <row r="52" spans="2:21" x14ac:dyDescent="0.2">
      <c r="B52" s="19">
        <v>44</v>
      </c>
      <c r="C52" s="49" t="str">
        <f t="shared" si="1"/>
        <v/>
      </c>
      <c r="D52" s="49"/>
      <c r="E52" s="19"/>
      <c r="F52" s="8"/>
      <c r="G52" s="19" t="s">
        <v>3</v>
      </c>
      <c r="H52" s="50"/>
      <c r="I52" s="50"/>
      <c r="J52" s="19"/>
      <c r="K52" s="49" t="str">
        <f t="shared" si="0"/>
        <v/>
      </c>
      <c r="L52" s="49"/>
      <c r="M52" s="6" t="str">
        <f t="shared" si="2"/>
        <v/>
      </c>
      <c r="N52" s="19"/>
      <c r="O52" s="8"/>
      <c r="P52" s="50"/>
      <c r="Q52" s="50"/>
      <c r="R52" s="53" t="str">
        <f t="shared" si="3"/>
        <v/>
      </c>
      <c r="S52" s="53"/>
      <c r="T52" s="54" t="str">
        <f t="shared" si="4"/>
        <v/>
      </c>
      <c r="U52" s="54"/>
    </row>
    <row r="53" spans="2:21" x14ac:dyDescent="0.2">
      <c r="B53" s="19">
        <v>45</v>
      </c>
      <c r="C53" s="49" t="str">
        <f t="shared" si="1"/>
        <v/>
      </c>
      <c r="D53" s="49"/>
      <c r="E53" s="19"/>
      <c r="F53" s="8"/>
      <c r="G53" s="19" t="s">
        <v>4</v>
      </c>
      <c r="H53" s="50"/>
      <c r="I53" s="50"/>
      <c r="J53" s="19"/>
      <c r="K53" s="49" t="str">
        <f t="shared" si="0"/>
        <v/>
      </c>
      <c r="L53" s="49"/>
      <c r="M53" s="6" t="str">
        <f t="shared" si="2"/>
        <v/>
      </c>
      <c r="N53" s="19"/>
      <c r="O53" s="8"/>
      <c r="P53" s="50"/>
      <c r="Q53" s="50"/>
      <c r="R53" s="53" t="str">
        <f t="shared" si="3"/>
        <v/>
      </c>
      <c r="S53" s="53"/>
      <c r="T53" s="54" t="str">
        <f t="shared" si="4"/>
        <v/>
      </c>
      <c r="U53" s="54"/>
    </row>
    <row r="54" spans="2:21" x14ac:dyDescent="0.2">
      <c r="B54" s="19">
        <v>46</v>
      </c>
      <c r="C54" s="49" t="str">
        <f t="shared" si="1"/>
        <v/>
      </c>
      <c r="D54" s="49"/>
      <c r="E54" s="19"/>
      <c r="F54" s="8"/>
      <c r="G54" s="19" t="s">
        <v>4</v>
      </c>
      <c r="H54" s="50"/>
      <c r="I54" s="50"/>
      <c r="J54" s="19"/>
      <c r="K54" s="49" t="str">
        <f t="shared" si="0"/>
        <v/>
      </c>
      <c r="L54" s="49"/>
      <c r="M54" s="6" t="str">
        <f t="shared" si="2"/>
        <v/>
      </c>
      <c r="N54" s="19"/>
      <c r="O54" s="8"/>
      <c r="P54" s="50"/>
      <c r="Q54" s="50"/>
      <c r="R54" s="53" t="str">
        <f t="shared" si="3"/>
        <v/>
      </c>
      <c r="S54" s="53"/>
      <c r="T54" s="54" t="str">
        <f t="shared" si="4"/>
        <v/>
      </c>
      <c r="U54" s="54"/>
    </row>
    <row r="55" spans="2:21" x14ac:dyDescent="0.2">
      <c r="B55" s="19">
        <v>47</v>
      </c>
      <c r="C55" s="49" t="str">
        <f t="shared" si="1"/>
        <v/>
      </c>
      <c r="D55" s="49"/>
      <c r="E55" s="19"/>
      <c r="F55" s="8"/>
      <c r="G55" s="19" t="s">
        <v>3</v>
      </c>
      <c r="H55" s="50"/>
      <c r="I55" s="50"/>
      <c r="J55" s="19"/>
      <c r="K55" s="49" t="str">
        <f t="shared" si="0"/>
        <v/>
      </c>
      <c r="L55" s="49"/>
      <c r="M55" s="6" t="str">
        <f t="shared" si="2"/>
        <v/>
      </c>
      <c r="N55" s="19"/>
      <c r="O55" s="8"/>
      <c r="P55" s="50"/>
      <c r="Q55" s="50"/>
      <c r="R55" s="53" t="str">
        <f t="shared" si="3"/>
        <v/>
      </c>
      <c r="S55" s="53"/>
      <c r="T55" s="54" t="str">
        <f t="shared" si="4"/>
        <v/>
      </c>
      <c r="U55" s="54"/>
    </row>
    <row r="56" spans="2:21" x14ac:dyDescent="0.2">
      <c r="B56" s="19">
        <v>48</v>
      </c>
      <c r="C56" s="49" t="str">
        <f t="shared" si="1"/>
        <v/>
      </c>
      <c r="D56" s="49"/>
      <c r="E56" s="19"/>
      <c r="F56" s="8"/>
      <c r="G56" s="19" t="s">
        <v>3</v>
      </c>
      <c r="H56" s="50"/>
      <c r="I56" s="50"/>
      <c r="J56" s="19"/>
      <c r="K56" s="49" t="str">
        <f t="shared" si="0"/>
        <v/>
      </c>
      <c r="L56" s="49"/>
      <c r="M56" s="6" t="str">
        <f t="shared" si="2"/>
        <v/>
      </c>
      <c r="N56" s="19"/>
      <c r="O56" s="8"/>
      <c r="P56" s="50"/>
      <c r="Q56" s="50"/>
      <c r="R56" s="53" t="str">
        <f t="shared" si="3"/>
        <v/>
      </c>
      <c r="S56" s="53"/>
      <c r="T56" s="54" t="str">
        <f t="shared" si="4"/>
        <v/>
      </c>
      <c r="U56" s="54"/>
    </row>
    <row r="57" spans="2:21" x14ac:dyDescent="0.2">
      <c r="B57" s="19">
        <v>49</v>
      </c>
      <c r="C57" s="49" t="str">
        <f t="shared" si="1"/>
        <v/>
      </c>
      <c r="D57" s="49"/>
      <c r="E57" s="19"/>
      <c r="F57" s="8"/>
      <c r="G57" s="19" t="s">
        <v>3</v>
      </c>
      <c r="H57" s="50"/>
      <c r="I57" s="50"/>
      <c r="J57" s="19"/>
      <c r="K57" s="49" t="str">
        <f t="shared" si="0"/>
        <v/>
      </c>
      <c r="L57" s="49"/>
      <c r="M57" s="6" t="str">
        <f t="shared" si="2"/>
        <v/>
      </c>
      <c r="N57" s="19"/>
      <c r="O57" s="8"/>
      <c r="P57" s="50"/>
      <c r="Q57" s="50"/>
      <c r="R57" s="53" t="str">
        <f t="shared" si="3"/>
        <v/>
      </c>
      <c r="S57" s="53"/>
      <c r="T57" s="54" t="str">
        <f t="shared" si="4"/>
        <v/>
      </c>
      <c r="U57" s="54"/>
    </row>
    <row r="58" spans="2:21" x14ac:dyDescent="0.2">
      <c r="B58" s="19">
        <v>50</v>
      </c>
      <c r="C58" s="49" t="str">
        <f t="shared" si="1"/>
        <v/>
      </c>
      <c r="D58" s="49"/>
      <c r="E58" s="19"/>
      <c r="F58" s="8"/>
      <c r="G58" s="19" t="s">
        <v>3</v>
      </c>
      <c r="H58" s="50"/>
      <c r="I58" s="50"/>
      <c r="J58" s="19"/>
      <c r="K58" s="49" t="str">
        <f t="shared" si="0"/>
        <v/>
      </c>
      <c r="L58" s="49"/>
      <c r="M58" s="6" t="str">
        <f t="shared" si="2"/>
        <v/>
      </c>
      <c r="N58" s="19"/>
      <c r="O58" s="8"/>
      <c r="P58" s="50"/>
      <c r="Q58" s="50"/>
      <c r="R58" s="53" t="str">
        <f t="shared" si="3"/>
        <v/>
      </c>
      <c r="S58" s="53"/>
      <c r="T58" s="54" t="str">
        <f t="shared" si="4"/>
        <v/>
      </c>
      <c r="U58" s="54"/>
    </row>
    <row r="59" spans="2:21" x14ac:dyDescent="0.2">
      <c r="B59" s="19">
        <v>51</v>
      </c>
      <c r="C59" s="49" t="str">
        <f t="shared" si="1"/>
        <v/>
      </c>
      <c r="D59" s="49"/>
      <c r="E59" s="19"/>
      <c r="F59" s="8"/>
      <c r="G59" s="19" t="s">
        <v>3</v>
      </c>
      <c r="H59" s="50"/>
      <c r="I59" s="50"/>
      <c r="J59" s="19"/>
      <c r="K59" s="49" t="str">
        <f t="shared" si="0"/>
        <v/>
      </c>
      <c r="L59" s="49"/>
      <c r="M59" s="6" t="str">
        <f t="shared" si="2"/>
        <v/>
      </c>
      <c r="N59" s="19"/>
      <c r="O59" s="8"/>
      <c r="P59" s="50"/>
      <c r="Q59" s="50"/>
      <c r="R59" s="53" t="str">
        <f t="shared" si="3"/>
        <v/>
      </c>
      <c r="S59" s="53"/>
      <c r="T59" s="54" t="str">
        <f t="shared" si="4"/>
        <v/>
      </c>
      <c r="U59" s="54"/>
    </row>
    <row r="60" spans="2:21" x14ac:dyDescent="0.2">
      <c r="B60" s="19">
        <v>52</v>
      </c>
      <c r="C60" s="49" t="str">
        <f t="shared" si="1"/>
        <v/>
      </c>
      <c r="D60" s="49"/>
      <c r="E60" s="19"/>
      <c r="F60" s="8"/>
      <c r="G60" s="19" t="s">
        <v>3</v>
      </c>
      <c r="H60" s="50"/>
      <c r="I60" s="50"/>
      <c r="J60" s="19"/>
      <c r="K60" s="49" t="str">
        <f t="shared" si="0"/>
        <v/>
      </c>
      <c r="L60" s="49"/>
      <c r="M60" s="6" t="str">
        <f t="shared" si="2"/>
        <v/>
      </c>
      <c r="N60" s="19"/>
      <c r="O60" s="8"/>
      <c r="P60" s="50"/>
      <c r="Q60" s="50"/>
      <c r="R60" s="53" t="str">
        <f t="shared" si="3"/>
        <v/>
      </c>
      <c r="S60" s="53"/>
      <c r="T60" s="54" t="str">
        <f t="shared" si="4"/>
        <v/>
      </c>
      <c r="U60" s="54"/>
    </row>
    <row r="61" spans="2:21" x14ac:dyDescent="0.2">
      <c r="B61" s="19">
        <v>53</v>
      </c>
      <c r="C61" s="49" t="str">
        <f t="shared" si="1"/>
        <v/>
      </c>
      <c r="D61" s="49"/>
      <c r="E61" s="19"/>
      <c r="F61" s="8"/>
      <c r="G61" s="19" t="s">
        <v>3</v>
      </c>
      <c r="H61" s="50"/>
      <c r="I61" s="50"/>
      <c r="J61" s="19"/>
      <c r="K61" s="49" t="str">
        <f t="shared" si="0"/>
        <v/>
      </c>
      <c r="L61" s="49"/>
      <c r="M61" s="6" t="str">
        <f t="shared" si="2"/>
        <v/>
      </c>
      <c r="N61" s="19"/>
      <c r="O61" s="8"/>
      <c r="P61" s="50"/>
      <c r="Q61" s="50"/>
      <c r="R61" s="53" t="str">
        <f t="shared" si="3"/>
        <v/>
      </c>
      <c r="S61" s="53"/>
      <c r="T61" s="54" t="str">
        <f t="shared" si="4"/>
        <v/>
      </c>
      <c r="U61" s="54"/>
    </row>
    <row r="62" spans="2:21" x14ac:dyDescent="0.2">
      <c r="B62" s="19">
        <v>54</v>
      </c>
      <c r="C62" s="49" t="str">
        <f t="shared" si="1"/>
        <v/>
      </c>
      <c r="D62" s="49"/>
      <c r="E62" s="19"/>
      <c r="F62" s="8"/>
      <c r="G62" s="19" t="s">
        <v>3</v>
      </c>
      <c r="H62" s="50"/>
      <c r="I62" s="50"/>
      <c r="J62" s="19"/>
      <c r="K62" s="49" t="str">
        <f t="shared" si="0"/>
        <v/>
      </c>
      <c r="L62" s="49"/>
      <c r="M62" s="6" t="str">
        <f t="shared" si="2"/>
        <v/>
      </c>
      <c r="N62" s="19"/>
      <c r="O62" s="8"/>
      <c r="P62" s="50"/>
      <c r="Q62" s="50"/>
      <c r="R62" s="53" t="str">
        <f t="shared" si="3"/>
        <v/>
      </c>
      <c r="S62" s="53"/>
      <c r="T62" s="54" t="str">
        <f t="shared" si="4"/>
        <v/>
      </c>
      <c r="U62" s="54"/>
    </row>
    <row r="63" spans="2:21" x14ac:dyDescent="0.2">
      <c r="B63" s="19">
        <v>55</v>
      </c>
      <c r="C63" s="49" t="str">
        <f t="shared" si="1"/>
        <v/>
      </c>
      <c r="D63" s="49"/>
      <c r="E63" s="19"/>
      <c r="F63" s="8"/>
      <c r="G63" s="19" t="s">
        <v>4</v>
      </c>
      <c r="H63" s="50"/>
      <c r="I63" s="50"/>
      <c r="J63" s="19"/>
      <c r="K63" s="49" t="str">
        <f t="shared" si="0"/>
        <v/>
      </c>
      <c r="L63" s="49"/>
      <c r="M63" s="6" t="str">
        <f t="shared" si="2"/>
        <v/>
      </c>
      <c r="N63" s="19"/>
      <c r="O63" s="8"/>
      <c r="P63" s="50"/>
      <c r="Q63" s="50"/>
      <c r="R63" s="53" t="str">
        <f t="shared" si="3"/>
        <v/>
      </c>
      <c r="S63" s="53"/>
      <c r="T63" s="54" t="str">
        <f t="shared" si="4"/>
        <v/>
      </c>
      <c r="U63" s="54"/>
    </row>
    <row r="64" spans="2:21" x14ac:dyDescent="0.2">
      <c r="B64" s="19">
        <v>56</v>
      </c>
      <c r="C64" s="49" t="str">
        <f t="shared" si="1"/>
        <v/>
      </c>
      <c r="D64" s="49"/>
      <c r="E64" s="19"/>
      <c r="F64" s="8"/>
      <c r="G64" s="19" t="s">
        <v>3</v>
      </c>
      <c r="H64" s="50"/>
      <c r="I64" s="50"/>
      <c r="J64" s="19"/>
      <c r="K64" s="49" t="str">
        <f t="shared" si="0"/>
        <v/>
      </c>
      <c r="L64" s="49"/>
      <c r="M64" s="6" t="str">
        <f t="shared" si="2"/>
        <v/>
      </c>
      <c r="N64" s="19"/>
      <c r="O64" s="8"/>
      <c r="P64" s="50"/>
      <c r="Q64" s="50"/>
      <c r="R64" s="53" t="str">
        <f t="shared" si="3"/>
        <v/>
      </c>
      <c r="S64" s="53"/>
      <c r="T64" s="54" t="str">
        <f t="shared" si="4"/>
        <v/>
      </c>
      <c r="U64" s="54"/>
    </row>
    <row r="65" spans="2:21" x14ac:dyDescent="0.2">
      <c r="B65" s="19">
        <v>57</v>
      </c>
      <c r="C65" s="49" t="str">
        <f t="shared" si="1"/>
        <v/>
      </c>
      <c r="D65" s="49"/>
      <c r="E65" s="19"/>
      <c r="F65" s="8"/>
      <c r="G65" s="19" t="s">
        <v>3</v>
      </c>
      <c r="H65" s="50"/>
      <c r="I65" s="50"/>
      <c r="J65" s="19"/>
      <c r="K65" s="49" t="str">
        <f t="shared" si="0"/>
        <v/>
      </c>
      <c r="L65" s="49"/>
      <c r="M65" s="6" t="str">
        <f t="shared" si="2"/>
        <v/>
      </c>
      <c r="N65" s="19"/>
      <c r="O65" s="8"/>
      <c r="P65" s="50"/>
      <c r="Q65" s="50"/>
      <c r="R65" s="53" t="str">
        <f t="shared" si="3"/>
        <v/>
      </c>
      <c r="S65" s="53"/>
      <c r="T65" s="54" t="str">
        <f t="shared" si="4"/>
        <v/>
      </c>
      <c r="U65" s="54"/>
    </row>
    <row r="66" spans="2:21" x14ac:dyDescent="0.2">
      <c r="B66" s="19">
        <v>58</v>
      </c>
      <c r="C66" s="49" t="str">
        <f t="shared" si="1"/>
        <v/>
      </c>
      <c r="D66" s="49"/>
      <c r="E66" s="19"/>
      <c r="F66" s="8"/>
      <c r="G66" s="19" t="s">
        <v>3</v>
      </c>
      <c r="H66" s="50"/>
      <c r="I66" s="50"/>
      <c r="J66" s="19"/>
      <c r="K66" s="49" t="str">
        <f t="shared" si="0"/>
        <v/>
      </c>
      <c r="L66" s="49"/>
      <c r="M66" s="6" t="str">
        <f t="shared" si="2"/>
        <v/>
      </c>
      <c r="N66" s="19"/>
      <c r="O66" s="8"/>
      <c r="P66" s="50"/>
      <c r="Q66" s="50"/>
      <c r="R66" s="53" t="str">
        <f t="shared" si="3"/>
        <v/>
      </c>
      <c r="S66" s="53"/>
      <c r="T66" s="54" t="str">
        <f t="shared" si="4"/>
        <v/>
      </c>
      <c r="U66" s="54"/>
    </row>
    <row r="67" spans="2:21" x14ac:dyDescent="0.2">
      <c r="B67" s="19">
        <v>59</v>
      </c>
      <c r="C67" s="49" t="str">
        <f t="shared" si="1"/>
        <v/>
      </c>
      <c r="D67" s="49"/>
      <c r="E67" s="19"/>
      <c r="F67" s="8"/>
      <c r="G67" s="19" t="s">
        <v>3</v>
      </c>
      <c r="H67" s="50"/>
      <c r="I67" s="50"/>
      <c r="J67" s="19"/>
      <c r="K67" s="49" t="str">
        <f t="shared" si="0"/>
        <v/>
      </c>
      <c r="L67" s="49"/>
      <c r="M67" s="6" t="str">
        <f t="shared" si="2"/>
        <v/>
      </c>
      <c r="N67" s="19"/>
      <c r="O67" s="8"/>
      <c r="P67" s="50"/>
      <c r="Q67" s="50"/>
      <c r="R67" s="53" t="str">
        <f t="shared" si="3"/>
        <v/>
      </c>
      <c r="S67" s="53"/>
      <c r="T67" s="54" t="str">
        <f t="shared" si="4"/>
        <v/>
      </c>
      <c r="U67" s="54"/>
    </row>
    <row r="68" spans="2:21" x14ac:dyDescent="0.2">
      <c r="B68" s="19">
        <v>60</v>
      </c>
      <c r="C68" s="49" t="str">
        <f t="shared" si="1"/>
        <v/>
      </c>
      <c r="D68" s="49"/>
      <c r="E68" s="19"/>
      <c r="F68" s="8"/>
      <c r="G68" s="19" t="s">
        <v>4</v>
      </c>
      <c r="H68" s="50"/>
      <c r="I68" s="50"/>
      <c r="J68" s="19"/>
      <c r="K68" s="49" t="str">
        <f t="shared" si="0"/>
        <v/>
      </c>
      <c r="L68" s="49"/>
      <c r="M68" s="6" t="str">
        <f t="shared" si="2"/>
        <v/>
      </c>
      <c r="N68" s="19"/>
      <c r="O68" s="8"/>
      <c r="P68" s="50"/>
      <c r="Q68" s="50"/>
      <c r="R68" s="53" t="str">
        <f t="shared" si="3"/>
        <v/>
      </c>
      <c r="S68" s="53"/>
      <c r="T68" s="54" t="str">
        <f t="shared" si="4"/>
        <v/>
      </c>
      <c r="U68" s="54"/>
    </row>
    <row r="69" spans="2:21" x14ac:dyDescent="0.2">
      <c r="B69" s="19">
        <v>61</v>
      </c>
      <c r="C69" s="49" t="str">
        <f t="shared" si="1"/>
        <v/>
      </c>
      <c r="D69" s="49"/>
      <c r="E69" s="19"/>
      <c r="F69" s="8"/>
      <c r="G69" s="19" t="s">
        <v>4</v>
      </c>
      <c r="H69" s="50"/>
      <c r="I69" s="50"/>
      <c r="J69" s="19"/>
      <c r="K69" s="49" t="str">
        <f t="shared" si="0"/>
        <v/>
      </c>
      <c r="L69" s="49"/>
      <c r="M69" s="6" t="str">
        <f t="shared" si="2"/>
        <v/>
      </c>
      <c r="N69" s="19"/>
      <c r="O69" s="8"/>
      <c r="P69" s="50"/>
      <c r="Q69" s="50"/>
      <c r="R69" s="53" t="str">
        <f t="shared" si="3"/>
        <v/>
      </c>
      <c r="S69" s="53"/>
      <c r="T69" s="54" t="str">
        <f t="shared" si="4"/>
        <v/>
      </c>
      <c r="U69" s="54"/>
    </row>
    <row r="70" spans="2:21" x14ac:dyDescent="0.2">
      <c r="B70" s="19">
        <v>62</v>
      </c>
      <c r="C70" s="49" t="str">
        <f t="shared" si="1"/>
        <v/>
      </c>
      <c r="D70" s="49"/>
      <c r="E70" s="19"/>
      <c r="F70" s="8"/>
      <c r="G70" s="19" t="s">
        <v>3</v>
      </c>
      <c r="H70" s="50"/>
      <c r="I70" s="50"/>
      <c r="J70" s="19"/>
      <c r="K70" s="49" t="str">
        <f t="shared" si="0"/>
        <v/>
      </c>
      <c r="L70" s="49"/>
      <c r="M70" s="6" t="str">
        <f t="shared" si="2"/>
        <v/>
      </c>
      <c r="N70" s="19"/>
      <c r="O70" s="8"/>
      <c r="P70" s="50"/>
      <c r="Q70" s="50"/>
      <c r="R70" s="53" t="str">
        <f t="shared" si="3"/>
        <v/>
      </c>
      <c r="S70" s="53"/>
      <c r="T70" s="54" t="str">
        <f t="shared" si="4"/>
        <v/>
      </c>
      <c r="U70" s="54"/>
    </row>
    <row r="71" spans="2:21" x14ac:dyDescent="0.2">
      <c r="B71" s="19">
        <v>63</v>
      </c>
      <c r="C71" s="49" t="str">
        <f t="shared" si="1"/>
        <v/>
      </c>
      <c r="D71" s="49"/>
      <c r="E71" s="19"/>
      <c r="F71" s="8"/>
      <c r="G71" s="19" t="s">
        <v>4</v>
      </c>
      <c r="H71" s="50"/>
      <c r="I71" s="50"/>
      <c r="J71" s="19"/>
      <c r="K71" s="49" t="str">
        <f t="shared" si="0"/>
        <v/>
      </c>
      <c r="L71" s="49"/>
      <c r="M71" s="6" t="str">
        <f t="shared" si="2"/>
        <v/>
      </c>
      <c r="N71" s="19"/>
      <c r="O71" s="8"/>
      <c r="P71" s="50"/>
      <c r="Q71" s="50"/>
      <c r="R71" s="53" t="str">
        <f t="shared" si="3"/>
        <v/>
      </c>
      <c r="S71" s="53"/>
      <c r="T71" s="54" t="str">
        <f t="shared" si="4"/>
        <v/>
      </c>
      <c r="U71" s="54"/>
    </row>
    <row r="72" spans="2:21" x14ac:dyDescent="0.2">
      <c r="B72" s="19">
        <v>64</v>
      </c>
      <c r="C72" s="49" t="str">
        <f t="shared" si="1"/>
        <v/>
      </c>
      <c r="D72" s="49"/>
      <c r="E72" s="19"/>
      <c r="F72" s="8"/>
      <c r="G72" s="19" t="s">
        <v>3</v>
      </c>
      <c r="H72" s="50"/>
      <c r="I72" s="50"/>
      <c r="J72" s="19"/>
      <c r="K72" s="49" t="str">
        <f t="shared" si="0"/>
        <v/>
      </c>
      <c r="L72" s="49"/>
      <c r="M72" s="6" t="str">
        <f t="shared" si="2"/>
        <v/>
      </c>
      <c r="N72" s="19"/>
      <c r="O72" s="8"/>
      <c r="P72" s="50"/>
      <c r="Q72" s="50"/>
      <c r="R72" s="53" t="str">
        <f t="shared" si="3"/>
        <v/>
      </c>
      <c r="S72" s="53"/>
      <c r="T72" s="54" t="str">
        <f t="shared" si="4"/>
        <v/>
      </c>
      <c r="U72" s="54"/>
    </row>
    <row r="73" spans="2:21" x14ac:dyDescent="0.2">
      <c r="B73" s="19">
        <v>65</v>
      </c>
      <c r="C73" s="49" t="str">
        <f t="shared" si="1"/>
        <v/>
      </c>
      <c r="D73" s="49"/>
      <c r="E73" s="19"/>
      <c r="F73" s="8"/>
      <c r="G73" s="19" t="s">
        <v>4</v>
      </c>
      <c r="H73" s="50"/>
      <c r="I73" s="50"/>
      <c r="J73" s="19"/>
      <c r="K73" s="49" t="str">
        <f t="shared" ref="K73:K108" si="5">IF(F73="","",C73*0.03)</f>
        <v/>
      </c>
      <c r="L73" s="49"/>
      <c r="M73" s="6" t="str">
        <f t="shared" si="2"/>
        <v/>
      </c>
      <c r="N73" s="19"/>
      <c r="O73" s="8"/>
      <c r="P73" s="50"/>
      <c r="Q73" s="50"/>
      <c r="R73" s="53" t="str">
        <f t="shared" si="3"/>
        <v/>
      </c>
      <c r="S73" s="53"/>
      <c r="T73" s="54" t="str">
        <f t="shared" si="4"/>
        <v/>
      </c>
      <c r="U73" s="54"/>
    </row>
    <row r="74" spans="2:21" x14ac:dyDescent="0.2">
      <c r="B74" s="19">
        <v>66</v>
      </c>
      <c r="C74" s="49" t="str">
        <f t="shared" ref="C74:C108" si="6">IF(R73="","",C73+R73)</f>
        <v/>
      </c>
      <c r="D74" s="49"/>
      <c r="E74" s="19"/>
      <c r="F74" s="8"/>
      <c r="G74" s="19" t="s">
        <v>4</v>
      </c>
      <c r="H74" s="50"/>
      <c r="I74" s="50"/>
      <c r="J74" s="19"/>
      <c r="K74" s="49" t="str">
        <f t="shared" si="5"/>
        <v/>
      </c>
      <c r="L74" s="49"/>
      <c r="M74" s="6" t="str">
        <f t="shared" ref="M74:M108" si="7">IF(J74="","",(K74/J74)/1000)</f>
        <v/>
      </c>
      <c r="N74" s="19"/>
      <c r="O74" s="8"/>
      <c r="P74" s="50"/>
      <c r="Q74" s="50"/>
      <c r="R74" s="53" t="str">
        <f t="shared" ref="R74:R108" si="8">IF(O74="","",(IF(G74="売",H74-P74,P74-H74))*M74*100000)</f>
        <v/>
      </c>
      <c r="S74" s="53"/>
      <c r="T74" s="54" t="str">
        <f t="shared" ref="T74:T108" si="9">IF(O74="","",IF(R74&lt;0,J74*(-1),IF(G74="買",(P74-H74)*100,(H74-P74)*100)))</f>
        <v/>
      </c>
      <c r="U74" s="54"/>
    </row>
    <row r="75" spans="2:21" x14ac:dyDescent="0.2">
      <c r="B75" s="19">
        <v>67</v>
      </c>
      <c r="C75" s="49" t="str">
        <f t="shared" si="6"/>
        <v/>
      </c>
      <c r="D75" s="49"/>
      <c r="E75" s="19"/>
      <c r="F75" s="8"/>
      <c r="G75" s="19" t="s">
        <v>3</v>
      </c>
      <c r="H75" s="50"/>
      <c r="I75" s="50"/>
      <c r="J75" s="19"/>
      <c r="K75" s="49" t="str">
        <f t="shared" si="5"/>
        <v/>
      </c>
      <c r="L75" s="49"/>
      <c r="M75" s="6" t="str">
        <f t="shared" si="7"/>
        <v/>
      </c>
      <c r="N75" s="19"/>
      <c r="O75" s="8"/>
      <c r="P75" s="50"/>
      <c r="Q75" s="50"/>
      <c r="R75" s="53" t="str">
        <f t="shared" si="8"/>
        <v/>
      </c>
      <c r="S75" s="53"/>
      <c r="T75" s="54" t="str">
        <f t="shared" si="9"/>
        <v/>
      </c>
      <c r="U75" s="54"/>
    </row>
    <row r="76" spans="2:21" x14ac:dyDescent="0.2">
      <c r="B76" s="19">
        <v>68</v>
      </c>
      <c r="C76" s="49" t="str">
        <f t="shared" si="6"/>
        <v/>
      </c>
      <c r="D76" s="49"/>
      <c r="E76" s="19"/>
      <c r="F76" s="8"/>
      <c r="G76" s="19" t="s">
        <v>3</v>
      </c>
      <c r="H76" s="50"/>
      <c r="I76" s="50"/>
      <c r="J76" s="19"/>
      <c r="K76" s="49" t="str">
        <f t="shared" si="5"/>
        <v/>
      </c>
      <c r="L76" s="49"/>
      <c r="M76" s="6" t="str">
        <f t="shared" si="7"/>
        <v/>
      </c>
      <c r="N76" s="19"/>
      <c r="O76" s="8"/>
      <c r="P76" s="50"/>
      <c r="Q76" s="50"/>
      <c r="R76" s="53" t="str">
        <f t="shared" si="8"/>
        <v/>
      </c>
      <c r="S76" s="53"/>
      <c r="T76" s="54" t="str">
        <f t="shared" si="9"/>
        <v/>
      </c>
      <c r="U76" s="54"/>
    </row>
    <row r="77" spans="2:21" x14ac:dyDescent="0.2">
      <c r="B77" s="19">
        <v>69</v>
      </c>
      <c r="C77" s="49" t="str">
        <f t="shared" si="6"/>
        <v/>
      </c>
      <c r="D77" s="49"/>
      <c r="E77" s="19"/>
      <c r="F77" s="8"/>
      <c r="G77" s="19" t="s">
        <v>3</v>
      </c>
      <c r="H77" s="50"/>
      <c r="I77" s="50"/>
      <c r="J77" s="19"/>
      <c r="K77" s="49" t="str">
        <f t="shared" si="5"/>
        <v/>
      </c>
      <c r="L77" s="49"/>
      <c r="M77" s="6" t="str">
        <f t="shared" si="7"/>
        <v/>
      </c>
      <c r="N77" s="19"/>
      <c r="O77" s="8"/>
      <c r="P77" s="50"/>
      <c r="Q77" s="50"/>
      <c r="R77" s="53" t="str">
        <f t="shared" si="8"/>
        <v/>
      </c>
      <c r="S77" s="53"/>
      <c r="T77" s="54" t="str">
        <f t="shared" si="9"/>
        <v/>
      </c>
      <c r="U77" s="54"/>
    </row>
    <row r="78" spans="2:21" x14ac:dyDescent="0.2">
      <c r="B78" s="19">
        <v>70</v>
      </c>
      <c r="C78" s="49" t="str">
        <f t="shared" si="6"/>
        <v/>
      </c>
      <c r="D78" s="49"/>
      <c r="E78" s="19"/>
      <c r="F78" s="8"/>
      <c r="G78" s="19" t="s">
        <v>4</v>
      </c>
      <c r="H78" s="50"/>
      <c r="I78" s="50"/>
      <c r="J78" s="19"/>
      <c r="K78" s="49" t="str">
        <f t="shared" si="5"/>
        <v/>
      </c>
      <c r="L78" s="49"/>
      <c r="M78" s="6" t="str">
        <f t="shared" si="7"/>
        <v/>
      </c>
      <c r="N78" s="19"/>
      <c r="O78" s="8"/>
      <c r="P78" s="50"/>
      <c r="Q78" s="50"/>
      <c r="R78" s="53" t="str">
        <f t="shared" si="8"/>
        <v/>
      </c>
      <c r="S78" s="53"/>
      <c r="T78" s="54" t="str">
        <f t="shared" si="9"/>
        <v/>
      </c>
      <c r="U78" s="54"/>
    </row>
    <row r="79" spans="2:21" x14ac:dyDescent="0.2">
      <c r="B79" s="19">
        <v>71</v>
      </c>
      <c r="C79" s="49" t="str">
        <f t="shared" si="6"/>
        <v/>
      </c>
      <c r="D79" s="49"/>
      <c r="E79" s="19"/>
      <c r="F79" s="8"/>
      <c r="G79" s="19" t="s">
        <v>3</v>
      </c>
      <c r="H79" s="50"/>
      <c r="I79" s="50"/>
      <c r="J79" s="19"/>
      <c r="K79" s="49" t="str">
        <f t="shared" si="5"/>
        <v/>
      </c>
      <c r="L79" s="49"/>
      <c r="M79" s="6" t="str">
        <f t="shared" si="7"/>
        <v/>
      </c>
      <c r="N79" s="19"/>
      <c r="O79" s="8"/>
      <c r="P79" s="50"/>
      <c r="Q79" s="50"/>
      <c r="R79" s="53" t="str">
        <f t="shared" si="8"/>
        <v/>
      </c>
      <c r="S79" s="53"/>
      <c r="T79" s="54" t="str">
        <f t="shared" si="9"/>
        <v/>
      </c>
      <c r="U79" s="54"/>
    </row>
    <row r="80" spans="2:21" x14ac:dyDescent="0.2">
      <c r="B80" s="19">
        <v>72</v>
      </c>
      <c r="C80" s="49" t="str">
        <f t="shared" si="6"/>
        <v/>
      </c>
      <c r="D80" s="49"/>
      <c r="E80" s="19"/>
      <c r="F80" s="8"/>
      <c r="G80" s="19" t="s">
        <v>4</v>
      </c>
      <c r="H80" s="50"/>
      <c r="I80" s="50"/>
      <c r="J80" s="19"/>
      <c r="K80" s="49" t="str">
        <f t="shared" si="5"/>
        <v/>
      </c>
      <c r="L80" s="49"/>
      <c r="M80" s="6" t="str">
        <f t="shared" si="7"/>
        <v/>
      </c>
      <c r="N80" s="19"/>
      <c r="O80" s="8"/>
      <c r="P80" s="50"/>
      <c r="Q80" s="50"/>
      <c r="R80" s="53" t="str">
        <f t="shared" si="8"/>
        <v/>
      </c>
      <c r="S80" s="53"/>
      <c r="T80" s="54" t="str">
        <f t="shared" si="9"/>
        <v/>
      </c>
      <c r="U80" s="54"/>
    </row>
    <row r="81" spans="2:21" x14ac:dyDescent="0.2">
      <c r="B81" s="19">
        <v>73</v>
      </c>
      <c r="C81" s="49" t="str">
        <f t="shared" si="6"/>
        <v/>
      </c>
      <c r="D81" s="49"/>
      <c r="E81" s="19"/>
      <c r="F81" s="8"/>
      <c r="G81" s="19" t="s">
        <v>3</v>
      </c>
      <c r="H81" s="50"/>
      <c r="I81" s="50"/>
      <c r="J81" s="19"/>
      <c r="K81" s="49" t="str">
        <f t="shared" si="5"/>
        <v/>
      </c>
      <c r="L81" s="49"/>
      <c r="M81" s="6" t="str">
        <f t="shared" si="7"/>
        <v/>
      </c>
      <c r="N81" s="19"/>
      <c r="O81" s="8"/>
      <c r="P81" s="50"/>
      <c r="Q81" s="50"/>
      <c r="R81" s="53" t="str">
        <f t="shared" si="8"/>
        <v/>
      </c>
      <c r="S81" s="53"/>
      <c r="T81" s="54" t="str">
        <f t="shared" si="9"/>
        <v/>
      </c>
      <c r="U81" s="54"/>
    </row>
    <row r="82" spans="2:21" x14ac:dyDescent="0.2">
      <c r="B82" s="19">
        <v>74</v>
      </c>
      <c r="C82" s="49" t="str">
        <f t="shared" si="6"/>
        <v/>
      </c>
      <c r="D82" s="49"/>
      <c r="E82" s="19"/>
      <c r="F82" s="8"/>
      <c r="G82" s="19" t="s">
        <v>3</v>
      </c>
      <c r="H82" s="50"/>
      <c r="I82" s="50"/>
      <c r="J82" s="19"/>
      <c r="K82" s="49" t="str">
        <f t="shared" si="5"/>
        <v/>
      </c>
      <c r="L82" s="49"/>
      <c r="M82" s="6" t="str">
        <f t="shared" si="7"/>
        <v/>
      </c>
      <c r="N82" s="19"/>
      <c r="O82" s="8"/>
      <c r="P82" s="50"/>
      <c r="Q82" s="50"/>
      <c r="R82" s="53" t="str">
        <f t="shared" si="8"/>
        <v/>
      </c>
      <c r="S82" s="53"/>
      <c r="T82" s="54" t="str">
        <f t="shared" si="9"/>
        <v/>
      </c>
      <c r="U82" s="54"/>
    </row>
    <row r="83" spans="2:21" x14ac:dyDescent="0.2">
      <c r="B83" s="19">
        <v>75</v>
      </c>
      <c r="C83" s="49" t="str">
        <f t="shared" si="6"/>
        <v/>
      </c>
      <c r="D83" s="49"/>
      <c r="E83" s="19"/>
      <c r="F83" s="8"/>
      <c r="G83" s="19" t="s">
        <v>3</v>
      </c>
      <c r="H83" s="50"/>
      <c r="I83" s="50"/>
      <c r="J83" s="19"/>
      <c r="K83" s="49" t="str">
        <f t="shared" si="5"/>
        <v/>
      </c>
      <c r="L83" s="49"/>
      <c r="M83" s="6" t="str">
        <f t="shared" si="7"/>
        <v/>
      </c>
      <c r="N83" s="19"/>
      <c r="O83" s="8"/>
      <c r="P83" s="50"/>
      <c r="Q83" s="50"/>
      <c r="R83" s="53" t="str">
        <f t="shared" si="8"/>
        <v/>
      </c>
      <c r="S83" s="53"/>
      <c r="T83" s="54" t="str">
        <f t="shared" si="9"/>
        <v/>
      </c>
      <c r="U83" s="54"/>
    </row>
    <row r="84" spans="2:21" x14ac:dyDescent="0.2">
      <c r="B84" s="19">
        <v>76</v>
      </c>
      <c r="C84" s="49" t="str">
        <f t="shared" si="6"/>
        <v/>
      </c>
      <c r="D84" s="49"/>
      <c r="E84" s="19"/>
      <c r="F84" s="8"/>
      <c r="G84" s="19" t="s">
        <v>3</v>
      </c>
      <c r="H84" s="50"/>
      <c r="I84" s="50"/>
      <c r="J84" s="19"/>
      <c r="K84" s="49" t="str">
        <f t="shared" si="5"/>
        <v/>
      </c>
      <c r="L84" s="49"/>
      <c r="M84" s="6" t="str">
        <f t="shared" si="7"/>
        <v/>
      </c>
      <c r="N84" s="19"/>
      <c r="O84" s="8"/>
      <c r="P84" s="50"/>
      <c r="Q84" s="50"/>
      <c r="R84" s="53" t="str">
        <f t="shared" si="8"/>
        <v/>
      </c>
      <c r="S84" s="53"/>
      <c r="T84" s="54" t="str">
        <f t="shared" si="9"/>
        <v/>
      </c>
      <c r="U84" s="54"/>
    </row>
    <row r="85" spans="2:21" x14ac:dyDescent="0.2">
      <c r="B85" s="19">
        <v>77</v>
      </c>
      <c r="C85" s="49" t="str">
        <f t="shared" si="6"/>
        <v/>
      </c>
      <c r="D85" s="49"/>
      <c r="E85" s="19"/>
      <c r="F85" s="8"/>
      <c r="G85" s="19" t="s">
        <v>4</v>
      </c>
      <c r="H85" s="50"/>
      <c r="I85" s="50"/>
      <c r="J85" s="19"/>
      <c r="K85" s="49" t="str">
        <f t="shared" si="5"/>
        <v/>
      </c>
      <c r="L85" s="49"/>
      <c r="M85" s="6" t="str">
        <f t="shared" si="7"/>
        <v/>
      </c>
      <c r="N85" s="19"/>
      <c r="O85" s="8"/>
      <c r="P85" s="50"/>
      <c r="Q85" s="50"/>
      <c r="R85" s="53" t="str">
        <f t="shared" si="8"/>
        <v/>
      </c>
      <c r="S85" s="53"/>
      <c r="T85" s="54" t="str">
        <f t="shared" si="9"/>
        <v/>
      </c>
      <c r="U85" s="54"/>
    </row>
    <row r="86" spans="2:21" x14ac:dyDescent="0.2">
      <c r="B86" s="19">
        <v>78</v>
      </c>
      <c r="C86" s="49" t="str">
        <f t="shared" si="6"/>
        <v/>
      </c>
      <c r="D86" s="49"/>
      <c r="E86" s="19"/>
      <c r="F86" s="8"/>
      <c r="G86" s="19" t="s">
        <v>3</v>
      </c>
      <c r="H86" s="50"/>
      <c r="I86" s="50"/>
      <c r="J86" s="19"/>
      <c r="K86" s="49" t="str">
        <f t="shared" si="5"/>
        <v/>
      </c>
      <c r="L86" s="49"/>
      <c r="M86" s="6" t="str">
        <f t="shared" si="7"/>
        <v/>
      </c>
      <c r="N86" s="19"/>
      <c r="O86" s="8"/>
      <c r="P86" s="50"/>
      <c r="Q86" s="50"/>
      <c r="R86" s="53" t="str">
        <f t="shared" si="8"/>
        <v/>
      </c>
      <c r="S86" s="53"/>
      <c r="T86" s="54" t="str">
        <f t="shared" si="9"/>
        <v/>
      </c>
      <c r="U86" s="54"/>
    </row>
    <row r="87" spans="2:21" x14ac:dyDescent="0.2">
      <c r="B87" s="19">
        <v>79</v>
      </c>
      <c r="C87" s="49" t="str">
        <f t="shared" si="6"/>
        <v/>
      </c>
      <c r="D87" s="49"/>
      <c r="E87" s="19"/>
      <c r="F87" s="8"/>
      <c r="G87" s="19" t="s">
        <v>4</v>
      </c>
      <c r="H87" s="50"/>
      <c r="I87" s="50"/>
      <c r="J87" s="19"/>
      <c r="K87" s="49" t="str">
        <f t="shared" si="5"/>
        <v/>
      </c>
      <c r="L87" s="49"/>
      <c r="M87" s="6" t="str">
        <f t="shared" si="7"/>
        <v/>
      </c>
      <c r="N87" s="19"/>
      <c r="O87" s="8"/>
      <c r="P87" s="50"/>
      <c r="Q87" s="50"/>
      <c r="R87" s="53" t="str">
        <f t="shared" si="8"/>
        <v/>
      </c>
      <c r="S87" s="53"/>
      <c r="T87" s="54" t="str">
        <f t="shared" si="9"/>
        <v/>
      </c>
      <c r="U87" s="54"/>
    </row>
    <row r="88" spans="2:21" x14ac:dyDescent="0.2">
      <c r="B88" s="19">
        <v>80</v>
      </c>
      <c r="C88" s="49" t="str">
        <f t="shared" si="6"/>
        <v/>
      </c>
      <c r="D88" s="49"/>
      <c r="E88" s="19"/>
      <c r="F88" s="8"/>
      <c r="G88" s="19" t="s">
        <v>4</v>
      </c>
      <c r="H88" s="50"/>
      <c r="I88" s="50"/>
      <c r="J88" s="19"/>
      <c r="K88" s="49" t="str">
        <f t="shared" si="5"/>
        <v/>
      </c>
      <c r="L88" s="49"/>
      <c r="M88" s="6" t="str">
        <f t="shared" si="7"/>
        <v/>
      </c>
      <c r="N88" s="19"/>
      <c r="O88" s="8"/>
      <c r="P88" s="50"/>
      <c r="Q88" s="50"/>
      <c r="R88" s="53" t="str">
        <f t="shared" si="8"/>
        <v/>
      </c>
      <c r="S88" s="53"/>
      <c r="T88" s="54" t="str">
        <f t="shared" si="9"/>
        <v/>
      </c>
      <c r="U88" s="54"/>
    </row>
    <row r="89" spans="2:21" x14ac:dyDescent="0.2">
      <c r="B89" s="19">
        <v>81</v>
      </c>
      <c r="C89" s="49" t="str">
        <f t="shared" si="6"/>
        <v/>
      </c>
      <c r="D89" s="49"/>
      <c r="E89" s="19"/>
      <c r="F89" s="8"/>
      <c r="G89" s="19" t="s">
        <v>4</v>
      </c>
      <c r="H89" s="50"/>
      <c r="I89" s="50"/>
      <c r="J89" s="19"/>
      <c r="K89" s="49" t="str">
        <f t="shared" si="5"/>
        <v/>
      </c>
      <c r="L89" s="49"/>
      <c r="M89" s="6" t="str">
        <f t="shared" si="7"/>
        <v/>
      </c>
      <c r="N89" s="19"/>
      <c r="O89" s="8"/>
      <c r="P89" s="50"/>
      <c r="Q89" s="50"/>
      <c r="R89" s="53" t="str">
        <f t="shared" si="8"/>
        <v/>
      </c>
      <c r="S89" s="53"/>
      <c r="T89" s="54" t="str">
        <f t="shared" si="9"/>
        <v/>
      </c>
      <c r="U89" s="54"/>
    </row>
    <row r="90" spans="2:21" x14ac:dyDescent="0.2">
      <c r="B90" s="19">
        <v>82</v>
      </c>
      <c r="C90" s="49" t="str">
        <f t="shared" si="6"/>
        <v/>
      </c>
      <c r="D90" s="49"/>
      <c r="E90" s="19"/>
      <c r="F90" s="8"/>
      <c r="G90" s="19" t="s">
        <v>4</v>
      </c>
      <c r="H90" s="50"/>
      <c r="I90" s="50"/>
      <c r="J90" s="19"/>
      <c r="K90" s="49" t="str">
        <f t="shared" si="5"/>
        <v/>
      </c>
      <c r="L90" s="49"/>
      <c r="M90" s="6" t="str">
        <f t="shared" si="7"/>
        <v/>
      </c>
      <c r="N90" s="19"/>
      <c r="O90" s="8"/>
      <c r="P90" s="50"/>
      <c r="Q90" s="50"/>
      <c r="R90" s="53" t="str">
        <f t="shared" si="8"/>
        <v/>
      </c>
      <c r="S90" s="53"/>
      <c r="T90" s="54" t="str">
        <f t="shared" si="9"/>
        <v/>
      </c>
      <c r="U90" s="54"/>
    </row>
    <row r="91" spans="2:21" x14ac:dyDescent="0.2">
      <c r="B91" s="19">
        <v>83</v>
      </c>
      <c r="C91" s="49" t="str">
        <f t="shared" si="6"/>
        <v/>
      </c>
      <c r="D91" s="49"/>
      <c r="E91" s="19"/>
      <c r="F91" s="8"/>
      <c r="G91" s="19" t="s">
        <v>4</v>
      </c>
      <c r="H91" s="50"/>
      <c r="I91" s="50"/>
      <c r="J91" s="19"/>
      <c r="K91" s="49" t="str">
        <f t="shared" si="5"/>
        <v/>
      </c>
      <c r="L91" s="49"/>
      <c r="M91" s="6" t="str">
        <f t="shared" si="7"/>
        <v/>
      </c>
      <c r="N91" s="19"/>
      <c r="O91" s="8"/>
      <c r="P91" s="50"/>
      <c r="Q91" s="50"/>
      <c r="R91" s="53" t="str">
        <f t="shared" si="8"/>
        <v/>
      </c>
      <c r="S91" s="53"/>
      <c r="T91" s="54" t="str">
        <f t="shared" si="9"/>
        <v/>
      </c>
      <c r="U91" s="54"/>
    </row>
    <row r="92" spans="2:21" x14ac:dyDescent="0.2">
      <c r="B92" s="19">
        <v>84</v>
      </c>
      <c r="C92" s="49" t="str">
        <f t="shared" si="6"/>
        <v/>
      </c>
      <c r="D92" s="49"/>
      <c r="E92" s="19"/>
      <c r="F92" s="8"/>
      <c r="G92" s="19" t="s">
        <v>3</v>
      </c>
      <c r="H92" s="50"/>
      <c r="I92" s="50"/>
      <c r="J92" s="19"/>
      <c r="K92" s="49" t="str">
        <f t="shared" si="5"/>
        <v/>
      </c>
      <c r="L92" s="49"/>
      <c r="M92" s="6" t="str">
        <f t="shared" si="7"/>
        <v/>
      </c>
      <c r="N92" s="19"/>
      <c r="O92" s="8"/>
      <c r="P92" s="50"/>
      <c r="Q92" s="50"/>
      <c r="R92" s="53" t="str">
        <f t="shared" si="8"/>
        <v/>
      </c>
      <c r="S92" s="53"/>
      <c r="T92" s="54" t="str">
        <f t="shared" si="9"/>
        <v/>
      </c>
      <c r="U92" s="54"/>
    </row>
    <row r="93" spans="2:21" x14ac:dyDescent="0.2">
      <c r="B93" s="19">
        <v>85</v>
      </c>
      <c r="C93" s="49" t="str">
        <f t="shared" si="6"/>
        <v/>
      </c>
      <c r="D93" s="49"/>
      <c r="E93" s="19"/>
      <c r="F93" s="8"/>
      <c r="G93" s="19" t="s">
        <v>4</v>
      </c>
      <c r="H93" s="50"/>
      <c r="I93" s="50"/>
      <c r="J93" s="19"/>
      <c r="K93" s="49" t="str">
        <f t="shared" si="5"/>
        <v/>
      </c>
      <c r="L93" s="49"/>
      <c r="M93" s="6" t="str">
        <f t="shared" si="7"/>
        <v/>
      </c>
      <c r="N93" s="19"/>
      <c r="O93" s="8"/>
      <c r="P93" s="50"/>
      <c r="Q93" s="50"/>
      <c r="R93" s="53" t="str">
        <f t="shared" si="8"/>
        <v/>
      </c>
      <c r="S93" s="53"/>
      <c r="T93" s="54" t="str">
        <f t="shared" si="9"/>
        <v/>
      </c>
      <c r="U93" s="54"/>
    </row>
    <row r="94" spans="2:21" x14ac:dyDescent="0.2">
      <c r="B94" s="19">
        <v>86</v>
      </c>
      <c r="C94" s="49" t="str">
        <f t="shared" si="6"/>
        <v/>
      </c>
      <c r="D94" s="49"/>
      <c r="E94" s="19"/>
      <c r="F94" s="8"/>
      <c r="G94" s="19" t="s">
        <v>3</v>
      </c>
      <c r="H94" s="50"/>
      <c r="I94" s="50"/>
      <c r="J94" s="19"/>
      <c r="K94" s="49" t="str">
        <f t="shared" si="5"/>
        <v/>
      </c>
      <c r="L94" s="49"/>
      <c r="M94" s="6" t="str">
        <f t="shared" si="7"/>
        <v/>
      </c>
      <c r="N94" s="19"/>
      <c r="O94" s="8"/>
      <c r="P94" s="50"/>
      <c r="Q94" s="50"/>
      <c r="R94" s="53" t="str">
        <f t="shared" si="8"/>
        <v/>
      </c>
      <c r="S94" s="53"/>
      <c r="T94" s="54" t="str">
        <f t="shared" si="9"/>
        <v/>
      </c>
      <c r="U94" s="54"/>
    </row>
    <row r="95" spans="2:21" x14ac:dyDescent="0.2">
      <c r="B95" s="19">
        <v>87</v>
      </c>
      <c r="C95" s="49" t="str">
        <f t="shared" si="6"/>
        <v/>
      </c>
      <c r="D95" s="49"/>
      <c r="E95" s="19"/>
      <c r="F95" s="8"/>
      <c r="G95" s="19" t="s">
        <v>4</v>
      </c>
      <c r="H95" s="50"/>
      <c r="I95" s="50"/>
      <c r="J95" s="19"/>
      <c r="K95" s="49" t="str">
        <f t="shared" si="5"/>
        <v/>
      </c>
      <c r="L95" s="49"/>
      <c r="M95" s="6" t="str">
        <f t="shared" si="7"/>
        <v/>
      </c>
      <c r="N95" s="19"/>
      <c r="O95" s="8"/>
      <c r="P95" s="50"/>
      <c r="Q95" s="50"/>
      <c r="R95" s="53" t="str">
        <f t="shared" si="8"/>
        <v/>
      </c>
      <c r="S95" s="53"/>
      <c r="T95" s="54" t="str">
        <f t="shared" si="9"/>
        <v/>
      </c>
      <c r="U95" s="54"/>
    </row>
    <row r="96" spans="2:21" x14ac:dyDescent="0.2">
      <c r="B96" s="19">
        <v>88</v>
      </c>
      <c r="C96" s="49" t="str">
        <f t="shared" si="6"/>
        <v/>
      </c>
      <c r="D96" s="49"/>
      <c r="E96" s="19"/>
      <c r="F96" s="8"/>
      <c r="G96" s="19" t="s">
        <v>3</v>
      </c>
      <c r="H96" s="50"/>
      <c r="I96" s="50"/>
      <c r="J96" s="19"/>
      <c r="K96" s="49" t="str">
        <f t="shared" si="5"/>
        <v/>
      </c>
      <c r="L96" s="49"/>
      <c r="M96" s="6" t="str">
        <f t="shared" si="7"/>
        <v/>
      </c>
      <c r="N96" s="19"/>
      <c r="O96" s="8"/>
      <c r="P96" s="50"/>
      <c r="Q96" s="50"/>
      <c r="R96" s="53" t="str">
        <f t="shared" si="8"/>
        <v/>
      </c>
      <c r="S96" s="53"/>
      <c r="T96" s="54" t="str">
        <f t="shared" si="9"/>
        <v/>
      </c>
      <c r="U96" s="54"/>
    </row>
    <row r="97" spans="2:21" x14ac:dyDescent="0.2">
      <c r="B97" s="19">
        <v>89</v>
      </c>
      <c r="C97" s="49" t="str">
        <f t="shared" si="6"/>
        <v/>
      </c>
      <c r="D97" s="49"/>
      <c r="E97" s="19"/>
      <c r="F97" s="8"/>
      <c r="G97" s="19" t="s">
        <v>4</v>
      </c>
      <c r="H97" s="50"/>
      <c r="I97" s="50"/>
      <c r="J97" s="19"/>
      <c r="K97" s="49" t="str">
        <f t="shared" si="5"/>
        <v/>
      </c>
      <c r="L97" s="49"/>
      <c r="M97" s="6" t="str">
        <f t="shared" si="7"/>
        <v/>
      </c>
      <c r="N97" s="19"/>
      <c r="O97" s="8"/>
      <c r="P97" s="50"/>
      <c r="Q97" s="50"/>
      <c r="R97" s="53" t="str">
        <f t="shared" si="8"/>
        <v/>
      </c>
      <c r="S97" s="53"/>
      <c r="T97" s="54" t="str">
        <f t="shared" si="9"/>
        <v/>
      </c>
      <c r="U97" s="54"/>
    </row>
    <row r="98" spans="2:21" x14ac:dyDescent="0.2">
      <c r="B98" s="19">
        <v>90</v>
      </c>
      <c r="C98" s="49" t="str">
        <f t="shared" si="6"/>
        <v/>
      </c>
      <c r="D98" s="49"/>
      <c r="E98" s="19"/>
      <c r="F98" s="8"/>
      <c r="G98" s="19" t="s">
        <v>3</v>
      </c>
      <c r="H98" s="50"/>
      <c r="I98" s="50"/>
      <c r="J98" s="19"/>
      <c r="K98" s="49" t="str">
        <f t="shared" si="5"/>
        <v/>
      </c>
      <c r="L98" s="49"/>
      <c r="M98" s="6" t="str">
        <f t="shared" si="7"/>
        <v/>
      </c>
      <c r="N98" s="19"/>
      <c r="O98" s="8"/>
      <c r="P98" s="50"/>
      <c r="Q98" s="50"/>
      <c r="R98" s="53" t="str">
        <f t="shared" si="8"/>
        <v/>
      </c>
      <c r="S98" s="53"/>
      <c r="T98" s="54" t="str">
        <f t="shared" si="9"/>
        <v/>
      </c>
      <c r="U98" s="54"/>
    </row>
    <row r="99" spans="2:21" x14ac:dyDescent="0.2">
      <c r="B99" s="19">
        <v>91</v>
      </c>
      <c r="C99" s="49" t="str">
        <f t="shared" si="6"/>
        <v/>
      </c>
      <c r="D99" s="49"/>
      <c r="E99" s="19"/>
      <c r="F99" s="8"/>
      <c r="G99" s="19" t="s">
        <v>4</v>
      </c>
      <c r="H99" s="50"/>
      <c r="I99" s="50"/>
      <c r="J99" s="19"/>
      <c r="K99" s="49" t="str">
        <f t="shared" si="5"/>
        <v/>
      </c>
      <c r="L99" s="49"/>
      <c r="M99" s="6" t="str">
        <f t="shared" si="7"/>
        <v/>
      </c>
      <c r="N99" s="19"/>
      <c r="O99" s="8"/>
      <c r="P99" s="50"/>
      <c r="Q99" s="50"/>
      <c r="R99" s="53" t="str">
        <f t="shared" si="8"/>
        <v/>
      </c>
      <c r="S99" s="53"/>
      <c r="T99" s="54" t="str">
        <f t="shared" si="9"/>
        <v/>
      </c>
      <c r="U99" s="54"/>
    </row>
    <row r="100" spans="2:21" x14ac:dyDescent="0.2">
      <c r="B100" s="19">
        <v>92</v>
      </c>
      <c r="C100" s="49" t="str">
        <f t="shared" si="6"/>
        <v/>
      </c>
      <c r="D100" s="49"/>
      <c r="E100" s="19"/>
      <c r="F100" s="8"/>
      <c r="G100" s="19" t="s">
        <v>4</v>
      </c>
      <c r="H100" s="50"/>
      <c r="I100" s="50"/>
      <c r="J100" s="19"/>
      <c r="K100" s="49" t="str">
        <f t="shared" si="5"/>
        <v/>
      </c>
      <c r="L100" s="49"/>
      <c r="M100" s="6" t="str">
        <f t="shared" si="7"/>
        <v/>
      </c>
      <c r="N100" s="19"/>
      <c r="O100" s="8"/>
      <c r="P100" s="50"/>
      <c r="Q100" s="50"/>
      <c r="R100" s="53" t="str">
        <f t="shared" si="8"/>
        <v/>
      </c>
      <c r="S100" s="53"/>
      <c r="T100" s="54" t="str">
        <f t="shared" si="9"/>
        <v/>
      </c>
      <c r="U100" s="54"/>
    </row>
    <row r="101" spans="2:21" x14ac:dyDescent="0.2">
      <c r="B101" s="19">
        <v>93</v>
      </c>
      <c r="C101" s="49" t="str">
        <f t="shared" si="6"/>
        <v/>
      </c>
      <c r="D101" s="49"/>
      <c r="E101" s="19"/>
      <c r="F101" s="8"/>
      <c r="G101" s="19" t="s">
        <v>3</v>
      </c>
      <c r="H101" s="50"/>
      <c r="I101" s="50"/>
      <c r="J101" s="19"/>
      <c r="K101" s="49" t="str">
        <f t="shared" si="5"/>
        <v/>
      </c>
      <c r="L101" s="49"/>
      <c r="M101" s="6" t="str">
        <f t="shared" si="7"/>
        <v/>
      </c>
      <c r="N101" s="19"/>
      <c r="O101" s="8"/>
      <c r="P101" s="50"/>
      <c r="Q101" s="50"/>
      <c r="R101" s="53" t="str">
        <f t="shared" si="8"/>
        <v/>
      </c>
      <c r="S101" s="53"/>
      <c r="T101" s="54" t="str">
        <f t="shared" si="9"/>
        <v/>
      </c>
      <c r="U101" s="54"/>
    </row>
    <row r="102" spans="2:21" x14ac:dyDescent="0.2">
      <c r="B102" s="19">
        <v>94</v>
      </c>
      <c r="C102" s="49" t="str">
        <f t="shared" si="6"/>
        <v/>
      </c>
      <c r="D102" s="49"/>
      <c r="E102" s="19"/>
      <c r="F102" s="8"/>
      <c r="G102" s="19" t="s">
        <v>3</v>
      </c>
      <c r="H102" s="50"/>
      <c r="I102" s="50"/>
      <c r="J102" s="19"/>
      <c r="K102" s="49" t="str">
        <f t="shared" si="5"/>
        <v/>
      </c>
      <c r="L102" s="49"/>
      <c r="M102" s="6" t="str">
        <f t="shared" si="7"/>
        <v/>
      </c>
      <c r="N102" s="19"/>
      <c r="O102" s="8"/>
      <c r="P102" s="50"/>
      <c r="Q102" s="50"/>
      <c r="R102" s="53" t="str">
        <f t="shared" si="8"/>
        <v/>
      </c>
      <c r="S102" s="53"/>
      <c r="T102" s="54" t="str">
        <f t="shared" si="9"/>
        <v/>
      </c>
      <c r="U102" s="54"/>
    </row>
    <row r="103" spans="2:21" x14ac:dyDescent="0.2">
      <c r="B103" s="19">
        <v>95</v>
      </c>
      <c r="C103" s="49" t="str">
        <f t="shared" si="6"/>
        <v/>
      </c>
      <c r="D103" s="49"/>
      <c r="E103" s="19"/>
      <c r="F103" s="8"/>
      <c r="G103" s="19" t="s">
        <v>3</v>
      </c>
      <c r="H103" s="50"/>
      <c r="I103" s="50"/>
      <c r="J103" s="19"/>
      <c r="K103" s="49" t="str">
        <f t="shared" si="5"/>
        <v/>
      </c>
      <c r="L103" s="49"/>
      <c r="M103" s="6" t="str">
        <f t="shared" si="7"/>
        <v/>
      </c>
      <c r="N103" s="19"/>
      <c r="O103" s="8"/>
      <c r="P103" s="50"/>
      <c r="Q103" s="50"/>
      <c r="R103" s="53" t="str">
        <f t="shared" si="8"/>
        <v/>
      </c>
      <c r="S103" s="53"/>
      <c r="T103" s="54" t="str">
        <f t="shared" si="9"/>
        <v/>
      </c>
      <c r="U103" s="54"/>
    </row>
    <row r="104" spans="2:21" x14ac:dyDescent="0.2">
      <c r="B104" s="19">
        <v>96</v>
      </c>
      <c r="C104" s="49" t="str">
        <f t="shared" si="6"/>
        <v/>
      </c>
      <c r="D104" s="49"/>
      <c r="E104" s="19"/>
      <c r="F104" s="8"/>
      <c r="G104" s="19" t="s">
        <v>4</v>
      </c>
      <c r="H104" s="50"/>
      <c r="I104" s="50"/>
      <c r="J104" s="19"/>
      <c r="K104" s="49" t="str">
        <f t="shared" si="5"/>
        <v/>
      </c>
      <c r="L104" s="49"/>
      <c r="M104" s="6" t="str">
        <f t="shared" si="7"/>
        <v/>
      </c>
      <c r="N104" s="19"/>
      <c r="O104" s="8"/>
      <c r="P104" s="50"/>
      <c r="Q104" s="50"/>
      <c r="R104" s="53" t="str">
        <f t="shared" si="8"/>
        <v/>
      </c>
      <c r="S104" s="53"/>
      <c r="T104" s="54" t="str">
        <f t="shared" si="9"/>
        <v/>
      </c>
      <c r="U104" s="54"/>
    </row>
    <row r="105" spans="2:21" x14ac:dyDescent="0.2">
      <c r="B105" s="19">
        <v>97</v>
      </c>
      <c r="C105" s="49" t="str">
        <f t="shared" si="6"/>
        <v/>
      </c>
      <c r="D105" s="49"/>
      <c r="E105" s="19"/>
      <c r="F105" s="8"/>
      <c r="G105" s="19" t="s">
        <v>3</v>
      </c>
      <c r="H105" s="50"/>
      <c r="I105" s="50"/>
      <c r="J105" s="19"/>
      <c r="K105" s="49" t="str">
        <f t="shared" si="5"/>
        <v/>
      </c>
      <c r="L105" s="49"/>
      <c r="M105" s="6" t="str">
        <f t="shared" si="7"/>
        <v/>
      </c>
      <c r="N105" s="19"/>
      <c r="O105" s="8"/>
      <c r="P105" s="50"/>
      <c r="Q105" s="50"/>
      <c r="R105" s="53" t="str">
        <f t="shared" si="8"/>
        <v/>
      </c>
      <c r="S105" s="53"/>
      <c r="T105" s="54" t="str">
        <f t="shared" si="9"/>
        <v/>
      </c>
      <c r="U105" s="54"/>
    </row>
    <row r="106" spans="2:21" x14ac:dyDescent="0.2">
      <c r="B106" s="19">
        <v>98</v>
      </c>
      <c r="C106" s="49" t="str">
        <f t="shared" si="6"/>
        <v/>
      </c>
      <c r="D106" s="49"/>
      <c r="E106" s="19"/>
      <c r="F106" s="8"/>
      <c r="G106" s="19" t="s">
        <v>4</v>
      </c>
      <c r="H106" s="50"/>
      <c r="I106" s="50"/>
      <c r="J106" s="19"/>
      <c r="K106" s="49" t="str">
        <f t="shared" si="5"/>
        <v/>
      </c>
      <c r="L106" s="49"/>
      <c r="M106" s="6" t="str">
        <f t="shared" si="7"/>
        <v/>
      </c>
      <c r="N106" s="19"/>
      <c r="O106" s="8"/>
      <c r="P106" s="50"/>
      <c r="Q106" s="50"/>
      <c r="R106" s="53" t="str">
        <f t="shared" si="8"/>
        <v/>
      </c>
      <c r="S106" s="53"/>
      <c r="T106" s="54" t="str">
        <f t="shared" si="9"/>
        <v/>
      </c>
      <c r="U106" s="54"/>
    </row>
    <row r="107" spans="2:21" x14ac:dyDescent="0.2">
      <c r="B107" s="19">
        <v>99</v>
      </c>
      <c r="C107" s="49" t="str">
        <f t="shared" si="6"/>
        <v/>
      </c>
      <c r="D107" s="49"/>
      <c r="E107" s="19"/>
      <c r="F107" s="8"/>
      <c r="G107" s="19" t="s">
        <v>4</v>
      </c>
      <c r="H107" s="50"/>
      <c r="I107" s="50"/>
      <c r="J107" s="19"/>
      <c r="K107" s="49" t="str">
        <f t="shared" si="5"/>
        <v/>
      </c>
      <c r="L107" s="49"/>
      <c r="M107" s="6" t="str">
        <f t="shared" si="7"/>
        <v/>
      </c>
      <c r="N107" s="19"/>
      <c r="O107" s="8"/>
      <c r="P107" s="50"/>
      <c r="Q107" s="50"/>
      <c r="R107" s="53" t="str">
        <f t="shared" si="8"/>
        <v/>
      </c>
      <c r="S107" s="53"/>
      <c r="T107" s="54" t="str">
        <f t="shared" si="9"/>
        <v/>
      </c>
      <c r="U107" s="54"/>
    </row>
    <row r="108" spans="2:21" x14ac:dyDescent="0.2">
      <c r="B108" s="19">
        <v>100</v>
      </c>
      <c r="C108" s="49" t="str">
        <f t="shared" si="6"/>
        <v/>
      </c>
      <c r="D108" s="49"/>
      <c r="E108" s="19"/>
      <c r="F108" s="8"/>
      <c r="G108" s="19" t="s">
        <v>3</v>
      </c>
      <c r="H108" s="50"/>
      <c r="I108" s="50"/>
      <c r="J108" s="19"/>
      <c r="K108" s="49" t="str">
        <f t="shared" si="5"/>
        <v/>
      </c>
      <c r="L108" s="49"/>
      <c r="M108" s="6" t="str">
        <f t="shared" si="7"/>
        <v/>
      </c>
      <c r="N108" s="19"/>
      <c r="O108" s="8"/>
      <c r="P108" s="50"/>
      <c r="Q108" s="50"/>
      <c r="R108" s="53" t="str">
        <f t="shared" si="8"/>
        <v/>
      </c>
      <c r="S108" s="53"/>
      <c r="T108" s="54" t="str">
        <f t="shared" si="9"/>
        <v/>
      </c>
      <c r="U108" s="54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　4H足　FIB1.27</vt:lpstr>
      <vt:lpstr>検証　4H足　FIB1.5</vt:lpstr>
      <vt:lpstr>検証　4H足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roset</cp:lastModifiedBy>
  <cp:revision/>
  <cp:lastPrinted>2019-05-22T03:11:54Z</cp:lastPrinted>
  <dcterms:created xsi:type="dcterms:W3CDTF">2013-10-09T23:04:08Z</dcterms:created>
  <dcterms:modified xsi:type="dcterms:W3CDTF">2019-06-02T02:24:11Z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