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defaultThemeVersion="124226"/>
  <bookViews>
    <workbookView xWindow="10296" yWindow="408" windowWidth="10068" windowHeight="10512" tabRatio="804" firstSheet="1" activeTab="5"/>
  </bookViews>
  <sheets>
    <sheet name="定数" sheetId="29" state="hidden" r:id="rId1"/>
    <sheet name="fib127" sheetId="44" r:id="rId2"/>
    <sheet name="fib150" sheetId="56" r:id="rId3"/>
    <sheet name="fib2.00" sheetId="57" r:id="rId4"/>
    <sheet name="画像" sheetId="55" r:id="rId5"/>
    <sheet name="気づき" sheetId="9" r:id="rId6"/>
    <sheet name="検証終了通貨" sheetId="10" r:id="rId7"/>
    <sheet name="忘備録 (6.23)" sheetId="47" r:id="rId8"/>
    <sheet name="忘備録（6.30）" sheetId="53" r:id="rId9"/>
    <sheet name="テンプレ" sheetId="17" state="hidden" r:id="rId10"/>
  </sheet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08" i="57"/>
  <c r="V108" s="1"/>
  <c r="R108"/>
  <c r="M108"/>
  <c r="K108"/>
  <c r="T107"/>
  <c r="W107" s="1"/>
  <c r="R107"/>
  <c r="C108" s="1"/>
  <c r="X108" s="1"/>
  <c r="Y108" s="1"/>
  <c r="M107"/>
  <c r="K107"/>
  <c r="T106"/>
  <c r="V106" s="1"/>
  <c r="R106"/>
  <c r="C107" s="1"/>
  <c r="X107" s="1"/>
  <c r="Y107" s="1"/>
  <c r="M106"/>
  <c r="K106"/>
  <c r="T105"/>
  <c r="W105" s="1"/>
  <c r="R105"/>
  <c r="C106" s="1"/>
  <c r="X106" s="1"/>
  <c r="Y106" s="1"/>
  <c r="M105"/>
  <c r="K105"/>
  <c r="T104"/>
  <c r="V104" s="1"/>
  <c r="R104"/>
  <c r="C105" s="1"/>
  <c r="X105" s="1"/>
  <c r="Y105" s="1"/>
  <c r="M104"/>
  <c r="K104"/>
  <c r="T103"/>
  <c r="W103" s="1"/>
  <c r="R103"/>
  <c r="C104" s="1"/>
  <c r="X104" s="1"/>
  <c r="Y104" s="1"/>
  <c r="M103"/>
  <c r="K103"/>
  <c r="T102"/>
  <c r="V102" s="1"/>
  <c r="R102"/>
  <c r="C103" s="1"/>
  <c r="X103" s="1"/>
  <c r="Y103" s="1"/>
  <c r="M102"/>
  <c r="K102"/>
  <c r="T101"/>
  <c r="W101" s="1"/>
  <c r="R101"/>
  <c r="C102" s="1"/>
  <c r="X102" s="1"/>
  <c r="Y102" s="1"/>
  <c r="M101"/>
  <c r="K101"/>
  <c r="T100"/>
  <c r="V100" s="1"/>
  <c r="R100"/>
  <c r="C101" s="1"/>
  <c r="X101" s="1"/>
  <c r="Y101" s="1"/>
  <c r="M100"/>
  <c r="K100"/>
  <c r="T99"/>
  <c r="W99" s="1"/>
  <c r="R99"/>
  <c r="C100" s="1"/>
  <c r="X100" s="1"/>
  <c r="Y100" s="1"/>
  <c r="M99"/>
  <c r="K99"/>
  <c r="T98"/>
  <c r="V98" s="1"/>
  <c r="R98"/>
  <c r="C99" s="1"/>
  <c r="X99" s="1"/>
  <c r="Y99" s="1"/>
  <c r="M98"/>
  <c r="K98"/>
  <c r="T97"/>
  <c r="W97" s="1"/>
  <c r="R97"/>
  <c r="C98" s="1"/>
  <c r="X98" s="1"/>
  <c r="Y98" s="1"/>
  <c r="M97"/>
  <c r="K97"/>
  <c r="T96"/>
  <c r="V96" s="1"/>
  <c r="R96"/>
  <c r="C97" s="1"/>
  <c r="X97" s="1"/>
  <c r="Y97" s="1"/>
  <c r="M96"/>
  <c r="K96"/>
  <c r="T95"/>
  <c r="W95" s="1"/>
  <c r="R95"/>
  <c r="C96" s="1"/>
  <c r="X96" s="1"/>
  <c r="Y96" s="1"/>
  <c r="M95"/>
  <c r="K95"/>
  <c r="V94"/>
  <c r="T94"/>
  <c r="W94" s="1"/>
  <c r="R94"/>
  <c r="C95" s="1"/>
  <c r="X95" s="1"/>
  <c r="Y95" s="1"/>
  <c r="M94"/>
  <c r="K94"/>
  <c r="T93"/>
  <c r="W93" s="1"/>
  <c r="R93"/>
  <c r="C94" s="1"/>
  <c r="X94" s="1"/>
  <c r="Y94" s="1"/>
  <c r="M93"/>
  <c r="K93"/>
  <c r="V92"/>
  <c r="T92"/>
  <c r="W92" s="1"/>
  <c r="R92"/>
  <c r="C93" s="1"/>
  <c r="X93" s="1"/>
  <c r="Y93" s="1"/>
  <c r="M92"/>
  <c r="K92"/>
  <c r="T91"/>
  <c r="W91" s="1"/>
  <c r="R91"/>
  <c r="C92" s="1"/>
  <c r="X92" s="1"/>
  <c r="Y92" s="1"/>
  <c r="M91"/>
  <c r="K91"/>
  <c r="V90"/>
  <c r="T90"/>
  <c r="W90" s="1"/>
  <c r="R90"/>
  <c r="C91" s="1"/>
  <c r="X91" s="1"/>
  <c r="Y91" s="1"/>
  <c r="M90"/>
  <c r="K90"/>
  <c r="T89"/>
  <c r="W89" s="1"/>
  <c r="R89"/>
  <c r="C90" s="1"/>
  <c r="X90" s="1"/>
  <c r="Y90" s="1"/>
  <c r="M89"/>
  <c r="K89"/>
  <c r="V88"/>
  <c r="T88"/>
  <c r="W88" s="1"/>
  <c r="R88"/>
  <c r="C89" s="1"/>
  <c r="X89" s="1"/>
  <c r="Y89" s="1"/>
  <c r="M88"/>
  <c r="K88"/>
  <c r="T87"/>
  <c r="W87" s="1"/>
  <c r="R87"/>
  <c r="C88" s="1"/>
  <c r="X88" s="1"/>
  <c r="Y88" s="1"/>
  <c r="M87"/>
  <c r="K87"/>
  <c r="V86"/>
  <c r="T86"/>
  <c r="W86" s="1"/>
  <c r="R86"/>
  <c r="C87" s="1"/>
  <c r="X87" s="1"/>
  <c r="Y87" s="1"/>
  <c r="M86"/>
  <c r="K86"/>
  <c r="T85"/>
  <c r="W85" s="1"/>
  <c r="R85"/>
  <c r="C86" s="1"/>
  <c r="X86" s="1"/>
  <c r="Y86" s="1"/>
  <c r="M85"/>
  <c r="K85"/>
  <c r="V84"/>
  <c r="T84"/>
  <c r="W84" s="1"/>
  <c r="R84"/>
  <c r="C85" s="1"/>
  <c r="X85" s="1"/>
  <c r="Y85" s="1"/>
  <c r="M84"/>
  <c r="K84"/>
  <c r="T83"/>
  <c r="W83" s="1"/>
  <c r="R83"/>
  <c r="C84" s="1"/>
  <c r="X84" s="1"/>
  <c r="Y84" s="1"/>
  <c r="M83"/>
  <c r="K83"/>
  <c r="V82"/>
  <c r="T82"/>
  <c r="W82" s="1"/>
  <c r="R82"/>
  <c r="C83" s="1"/>
  <c r="X83" s="1"/>
  <c r="Y83" s="1"/>
  <c r="M82"/>
  <c r="K82"/>
  <c r="T81"/>
  <c r="W81" s="1"/>
  <c r="R81"/>
  <c r="C82" s="1"/>
  <c r="X82" s="1"/>
  <c r="Y82" s="1"/>
  <c r="M81"/>
  <c r="K81"/>
  <c r="V80"/>
  <c r="T80"/>
  <c r="W80" s="1"/>
  <c r="R80"/>
  <c r="C81" s="1"/>
  <c r="X81" s="1"/>
  <c r="Y81" s="1"/>
  <c r="M80"/>
  <c r="K80"/>
  <c r="T79"/>
  <c r="W79" s="1"/>
  <c r="R79"/>
  <c r="C80" s="1"/>
  <c r="X80" s="1"/>
  <c r="Y80" s="1"/>
  <c r="M79"/>
  <c r="K79"/>
  <c r="T78"/>
  <c r="V78" s="1"/>
  <c r="R78"/>
  <c r="C79" s="1"/>
  <c r="X79" s="1"/>
  <c r="Y79" s="1"/>
  <c r="M78"/>
  <c r="K78"/>
  <c r="T77"/>
  <c r="W77" s="1"/>
  <c r="R77"/>
  <c r="C78" s="1"/>
  <c r="X78" s="1"/>
  <c r="Y78" s="1"/>
  <c r="M77"/>
  <c r="K77"/>
  <c r="T76"/>
  <c r="V76" s="1"/>
  <c r="R76"/>
  <c r="C77" s="1"/>
  <c r="X77" s="1"/>
  <c r="Y77" s="1"/>
  <c r="M76"/>
  <c r="K76"/>
  <c r="T75"/>
  <c r="W75" s="1"/>
  <c r="R75"/>
  <c r="C76" s="1"/>
  <c r="X76" s="1"/>
  <c r="Y76" s="1"/>
  <c r="M75"/>
  <c r="K75"/>
  <c r="V74"/>
  <c r="T74"/>
  <c r="W74" s="1"/>
  <c r="R74"/>
  <c r="C75" s="1"/>
  <c r="X75" s="1"/>
  <c r="Y75" s="1"/>
  <c r="M74"/>
  <c r="K74"/>
  <c r="T73"/>
  <c r="W73" s="1"/>
  <c r="R73"/>
  <c r="C74" s="1"/>
  <c r="X74" s="1"/>
  <c r="Y74" s="1"/>
  <c r="M73"/>
  <c r="K73"/>
  <c r="V72"/>
  <c r="T72"/>
  <c r="W72" s="1"/>
  <c r="R72"/>
  <c r="C73" s="1"/>
  <c r="X73" s="1"/>
  <c r="Y73" s="1"/>
  <c r="M72"/>
  <c r="K72"/>
  <c r="T71"/>
  <c r="W71" s="1"/>
  <c r="R71"/>
  <c r="C72" s="1"/>
  <c r="X72" s="1"/>
  <c r="Y72" s="1"/>
  <c r="M71"/>
  <c r="K71"/>
  <c r="V70"/>
  <c r="T70"/>
  <c r="W70" s="1"/>
  <c r="R70"/>
  <c r="C71" s="1"/>
  <c r="X71" s="1"/>
  <c r="Y71" s="1"/>
  <c r="M70"/>
  <c r="K70"/>
  <c r="T69"/>
  <c r="W69" s="1"/>
  <c r="R69"/>
  <c r="C70" s="1"/>
  <c r="X70" s="1"/>
  <c r="Y70" s="1"/>
  <c r="M69"/>
  <c r="K69"/>
  <c r="V68"/>
  <c r="T68"/>
  <c r="W68" s="1"/>
  <c r="R68"/>
  <c r="C69" s="1"/>
  <c r="X69" s="1"/>
  <c r="Y69" s="1"/>
  <c r="M68"/>
  <c r="K68"/>
  <c r="T67"/>
  <c r="W67" s="1"/>
  <c r="R67"/>
  <c r="C68" s="1"/>
  <c r="X68" s="1"/>
  <c r="Y68" s="1"/>
  <c r="M67"/>
  <c r="K67"/>
  <c r="V66"/>
  <c r="T66"/>
  <c r="W66" s="1"/>
  <c r="R66"/>
  <c r="C67" s="1"/>
  <c r="X67" s="1"/>
  <c r="Y67" s="1"/>
  <c r="M66"/>
  <c r="K66"/>
  <c r="T65"/>
  <c r="W65" s="1"/>
  <c r="R65"/>
  <c r="C66" s="1"/>
  <c r="X66" s="1"/>
  <c r="Y66" s="1"/>
  <c r="M65"/>
  <c r="K65"/>
  <c r="V64"/>
  <c r="T64"/>
  <c r="W64" s="1"/>
  <c r="R64"/>
  <c r="C65" s="1"/>
  <c r="X65" s="1"/>
  <c r="Y65" s="1"/>
  <c r="M64"/>
  <c r="K64"/>
  <c r="T63"/>
  <c r="W63" s="1"/>
  <c r="R63"/>
  <c r="C64" s="1"/>
  <c r="X64" s="1"/>
  <c r="Y64" s="1"/>
  <c r="M63"/>
  <c r="K63"/>
  <c r="V62"/>
  <c r="T62"/>
  <c r="W62" s="1"/>
  <c r="R62"/>
  <c r="C63" s="1"/>
  <c r="X63" s="1"/>
  <c r="Y63" s="1"/>
  <c r="M62"/>
  <c r="K62"/>
  <c r="T61"/>
  <c r="W61" s="1"/>
  <c r="R61"/>
  <c r="C62" s="1"/>
  <c r="X62" s="1"/>
  <c r="Y62" s="1"/>
  <c r="M61"/>
  <c r="K61"/>
  <c r="V60"/>
  <c r="T60"/>
  <c r="W60" s="1"/>
  <c r="R60"/>
  <c r="C61" s="1"/>
  <c r="X61" s="1"/>
  <c r="Y61" s="1"/>
  <c r="M60"/>
  <c r="K60"/>
  <c r="T59"/>
  <c r="W59" s="1"/>
  <c r="R59"/>
  <c r="C60" s="1"/>
  <c r="X60" s="1"/>
  <c r="Y60" s="1"/>
  <c r="M59"/>
  <c r="K59"/>
  <c r="T58"/>
  <c r="V58" s="1"/>
  <c r="T57"/>
  <c r="W57" s="1"/>
  <c r="T56"/>
  <c r="T55"/>
  <c r="W55" s="1"/>
  <c r="T54"/>
  <c r="V53"/>
  <c r="T53"/>
  <c r="T52"/>
  <c r="T51"/>
  <c r="W51" s="1"/>
  <c r="T50"/>
  <c r="V50" s="1"/>
  <c r="V51" s="1"/>
  <c r="V49"/>
  <c r="T49"/>
  <c r="T48"/>
  <c r="V48" s="1"/>
  <c r="T47"/>
  <c r="W47" s="1"/>
  <c r="T46"/>
  <c r="T45"/>
  <c r="W45" s="1"/>
  <c r="T44"/>
  <c r="V43"/>
  <c r="T43"/>
  <c r="T42"/>
  <c r="T41"/>
  <c r="W41" s="1"/>
  <c r="T40"/>
  <c r="V40" s="1"/>
  <c r="V41" s="1"/>
  <c r="V39"/>
  <c r="T39"/>
  <c r="T38"/>
  <c r="T37"/>
  <c r="W37" s="1"/>
  <c r="T36"/>
  <c r="T35"/>
  <c r="W35" s="1"/>
  <c r="T34"/>
  <c r="V33"/>
  <c r="T33"/>
  <c r="T32"/>
  <c r="V32" s="1"/>
  <c r="T31"/>
  <c r="W31" s="1"/>
  <c r="T30"/>
  <c r="T29"/>
  <c r="W29" s="1"/>
  <c r="T28"/>
  <c r="V28" s="1"/>
  <c r="V29" s="1"/>
  <c r="V27"/>
  <c r="T27"/>
  <c r="T26"/>
  <c r="T25"/>
  <c r="W25" s="1"/>
  <c r="T24"/>
  <c r="T23"/>
  <c r="W23" s="1"/>
  <c r="V22"/>
  <c r="T22"/>
  <c r="T21"/>
  <c r="W21" s="1"/>
  <c r="V20"/>
  <c r="T20"/>
  <c r="T19"/>
  <c r="W19" s="1"/>
  <c r="V18"/>
  <c r="T18"/>
  <c r="W18" s="1"/>
  <c r="T17"/>
  <c r="W17" s="1"/>
  <c r="V16"/>
  <c r="T16"/>
  <c r="T15"/>
  <c r="W15" s="1"/>
  <c r="V14"/>
  <c r="T14"/>
  <c r="W14" s="1"/>
  <c r="T13"/>
  <c r="W13" s="1"/>
  <c r="T12"/>
  <c r="W12" s="1"/>
  <c r="T11"/>
  <c r="T10"/>
  <c r="W10" s="1"/>
  <c r="T9"/>
  <c r="W9" s="1"/>
  <c r="K9"/>
  <c r="M9" s="1"/>
  <c r="C9"/>
  <c r="T108" i="56"/>
  <c r="V108" s="1"/>
  <c r="R108"/>
  <c r="M108"/>
  <c r="K108"/>
  <c r="V107"/>
  <c r="T107"/>
  <c r="W107" s="1"/>
  <c r="R107"/>
  <c r="C108" s="1"/>
  <c r="X108" s="1"/>
  <c r="Y108" s="1"/>
  <c r="M107"/>
  <c r="K107"/>
  <c r="T106"/>
  <c r="V106" s="1"/>
  <c r="R106"/>
  <c r="C107" s="1"/>
  <c r="X107" s="1"/>
  <c r="Y107" s="1"/>
  <c r="M106"/>
  <c r="K106"/>
  <c r="V105"/>
  <c r="T105"/>
  <c r="W105" s="1"/>
  <c r="R105"/>
  <c r="C106" s="1"/>
  <c r="X106" s="1"/>
  <c r="Y106" s="1"/>
  <c r="M105"/>
  <c r="K105"/>
  <c r="T104"/>
  <c r="V104" s="1"/>
  <c r="R104"/>
  <c r="C105" s="1"/>
  <c r="X105" s="1"/>
  <c r="Y105" s="1"/>
  <c r="M104"/>
  <c r="K104"/>
  <c r="V103"/>
  <c r="T103"/>
  <c r="W103" s="1"/>
  <c r="R103"/>
  <c r="C104" s="1"/>
  <c r="X104" s="1"/>
  <c r="Y104" s="1"/>
  <c r="M103"/>
  <c r="K103"/>
  <c r="T102"/>
  <c r="V102" s="1"/>
  <c r="R102"/>
  <c r="C103" s="1"/>
  <c r="X103" s="1"/>
  <c r="Y103" s="1"/>
  <c r="M102"/>
  <c r="K102"/>
  <c r="V101"/>
  <c r="T101"/>
  <c r="W101" s="1"/>
  <c r="R101"/>
  <c r="C102" s="1"/>
  <c r="X102" s="1"/>
  <c r="Y102" s="1"/>
  <c r="M101"/>
  <c r="K101"/>
  <c r="T100"/>
  <c r="V100" s="1"/>
  <c r="R100"/>
  <c r="C101" s="1"/>
  <c r="X101" s="1"/>
  <c r="Y101" s="1"/>
  <c r="M100"/>
  <c r="K100"/>
  <c r="V99"/>
  <c r="T99"/>
  <c r="W99" s="1"/>
  <c r="R99"/>
  <c r="C100" s="1"/>
  <c r="X100" s="1"/>
  <c r="Y100" s="1"/>
  <c r="M99"/>
  <c r="K99"/>
  <c r="T98"/>
  <c r="V98" s="1"/>
  <c r="R98"/>
  <c r="C99" s="1"/>
  <c r="X99" s="1"/>
  <c r="Y99" s="1"/>
  <c r="M98"/>
  <c r="K98"/>
  <c r="V97"/>
  <c r="T97"/>
  <c r="W97" s="1"/>
  <c r="R97"/>
  <c r="C98" s="1"/>
  <c r="X98" s="1"/>
  <c r="Y98" s="1"/>
  <c r="M97"/>
  <c r="K97"/>
  <c r="T96"/>
  <c r="V96" s="1"/>
  <c r="R96"/>
  <c r="C97" s="1"/>
  <c r="X97" s="1"/>
  <c r="Y97" s="1"/>
  <c r="M96"/>
  <c r="K96"/>
  <c r="V95"/>
  <c r="T95"/>
  <c r="W95" s="1"/>
  <c r="R95"/>
  <c r="C96" s="1"/>
  <c r="X96" s="1"/>
  <c r="Y96" s="1"/>
  <c r="M95"/>
  <c r="K95"/>
  <c r="T94"/>
  <c r="V94" s="1"/>
  <c r="R94"/>
  <c r="C95" s="1"/>
  <c r="X95" s="1"/>
  <c r="Y95" s="1"/>
  <c r="M94"/>
  <c r="K94"/>
  <c r="V93"/>
  <c r="T93"/>
  <c r="W93" s="1"/>
  <c r="R93"/>
  <c r="C94" s="1"/>
  <c r="X94" s="1"/>
  <c r="Y94" s="1"/>
  <c r="M93"/>
  <c r="K93"/>
  <c r="T92"/>
  <c r="V92" s="1"/>
  <c r="R92"/>
  <c r="C93" s="1"/>
  <c r="X93" s="1"/>
  <c r="Y93" s="1"/>
  <c r="M92"/>
  <c r="K92"/>
  <c r="V91"/>
  <c r="T91"/>
  <c r="W91" s="1"/>
  <c r="R91"/>
  <c r="C92" s="1"/>
  <c r="X92" s="1"/>
  <c r="Y92" s="1"/>
  <c r="M91"/>
  <c r="K91"/>
  <c r="T90"/>
  <c r="V90" s="1"/>
  <c r="R90"/>
  <c r="C91" s="1"/>
  <c r="X91" s="1"/>
  <c r="Y91" s="1"/>
  <c r="M90"/>
  <c r="K90"/>
  <c r="V89"/>
  <c r="T89"/>
  <c r="W89" s="1"/>
  <c r="R89"/>
  <c r="C90" s="1"/>
  <c r="X90" s="1"/>
  <c r="Y90" s="1"/>
  <c r="M89"/>
  <c r="K89"/>
  <c r="T88"/>
  <c r="V88" s="1"/>
  <c r="R88"/>
  <c r="C89" s="1"/>
  <c r="X89" s="1"/>
  <c r="Y89" s="1"/>
  <c r="M88"/>
  <c r="K88"/>
  <c r="V87"/>
  <c r="T87"/>
  <c r="W87" s="1"/>
  <c r="R87"/>
  <c r="C88" s="1"/>
  <c r="X88" s="1"/>
  <c r="Y88" s="1"/>
  <c r="M87"/>
  <c r="K87"/>
  <c r="T86"/>
  <c r="V86" s="1"/>
  <c r="R86"/>
  <c r="C87" s="1"/>
  <c r="X87" s="1"/>
  <c r="Y87" s="1"/>
  <c r="M86"/>
  <c r="K86"/>
  <c r="V85"/>
  <c r="T85"/>
  <c r="W85" s="1"/>
  <c r="R85"/>
  <c r="C86" s="1"/>
  <c r="X86" s="1"/>
  <c r="Y86" s="1"/>
  <c r="M85"/>
  <c r="K85"/>
  <c r="T84"/>
  <c r="V84" s="1"/>
  <c r="R84"/>
  <c r="C85" s="1"/>
  <c r="X85" s="1"/>
  <c r="Y85" s="1"/>
  <c r="M84"/>
  <c r="K84"/>
  <c r="V83"/>
  <c r="T83"/>
  <c r="W83" s="1"/>
  <c r="R83"/>
  <c r="C84" s="1"/>
  <c r="X84" s="1"/>
  <c r="Y84" s="1"/>
  <c r="M83"/>
  <c r="K83"/>
  <c r="T82"/>
  <c r="V82" s="1"/>
  <c r="R82"/>
  <c r="C83" s="1"/>
  <c r="X83" s="1"/>
  <c r="Y83" s="1"/>
  <c r="M82"/>
  <c r="K82"/>
  <c r="V81"/>
  <c r="T81"/>
  <c r="W81" s="1"/>
  <c r="R81"/>
  <c r="C82" s="1"/>
  <c r="X82" s="1"/>
  <c r="Y82" s="1"/>
  <c r="M81"/>
  <c r="K81"/>
  <c r="T80"/>
  <c r="V80" s="1"/>
  <c r="R80"/>
  <c r="C81" s="1"/>
  <c r="X81" s="1"/>
  <c r="Y81" s="1"/>
  <c r="M80"/>
  <c r="K80"/>
  <c r="V79"/>
  <c r="T79"/>
  <c r="W79" s="1"/>
  <c r="R79"/>
  <c r="C80" s="1"/>
  <c r="X80" s="1"/>
  <c r="Y80" s="1"/>
  <c r="M79"/>
  <c r="K79"/>
  <c r="T78"/>
  <c r="V78" s="1"/>
  <c r="R78"/>
  <c r="C79" s="1"/>
  <c r="X79" s="1"/>
  <c r="Y79" s="1"/>
  <c r="M78"/>
  <c r="K78"/>
  <c r="V77"/>
  <c r="T77"/>
  <c r="W77" s="1"/>
  <c r="R77"/>
  <c r="C78" s="1"/>
  <c r="X78" s="1"/>
  <c r="Y78" s="1"/>
  <c r="M77"/>
  <c r="K77"/>
  <c r="T76"/>
  <c r="V76" s="1"/>
  <c r="R76"/>
  <c r="C77" s="1"/>
  <c r="X77" s="1"/>
  <c r="Y77" s="1"/>
  <c r="M76"/>
  <c r="K76"/>
  <c r="V75"/>
  <c r="T75"/>
  <c r="W75" s="1"/>
  <c r="R75"/>
  <c r="C76" s="1"/>
  <c r="X76" s="1"/>
  <c r="Y76" s="1"/>
  <c r="M75"/>
  <c r="K75"/>
  <c r="W74"/>
  <c r="T74"/>
  <c r="V74" s="1"/>
  <c r="R74"/>
  <c r="C75" s="1"/>
  <c r="X75" s="1"/>
  <c r="Y75" s="1"/>
  <c r="M74"/>
  <c r="K74"/>
  <c r="V73"/>
  <c r="T73"/>
  <c r="W73" s="1"/>
  <c r="R73"/>
  <c r="C74" s="1"/>
  <c r="X74" s="1"/>
  <c r="Y74" s="1"/>
  <c r="M73"/>
  <c r="K73"/>
  <c r="T72"/>
  <c r="V72" s="1"/>
  <c r="R72"/>
  <c r="C73" s="1"/>
  <c r="X73" s="1"/>
  <c r="Y73" s="1"/>
  <c r="M72"/>
  <c r="K72"/>
  <c r="V71"/>
  <c r="T71"/>
  <c r="W71" s="1"/>
  <c r="R71"/>
  <c r="C72" s="1"/>
  <c r="X72" s="1"/>
  <c r="Y72" s="1"/>
  <c r="M71"/>
  <c r="K71"/>
  <c r="W70"/>
  <c r="T70"/>
  <c r="V70" s="1"/>
  <c r="R70"/>
  <c r="C71" s="1"/>
  <c r="X71" s="1"/>
  <c r="Y71" s="1"/>
  <c r="M70"/>
  <c r="K70"/>
  <c r="V69"/>
  <c r="T69"/>
  <c r="W69" s="1"/>
  <c r="R69"/>
  <c r="C70" s="1"/>
  <c r="X70" s="1"/>
  <c r="Y70" s="1"/>
  <c r="M69"/>
  <c r="K69"/>
  <c r="T68"/>
  <c r="V68" s="1"/>
  <c r="R68"/>
  <c r="C69" s="1"/>
  <c r="X69" s="1"/>
  <c r="Y69" s="1"/>
  <c r="M68"/>
  <c r="K68"/>
  <c r="V67"/>
  <c r="T67"/>
  <c r="W67" s="1"/>
  <c r="R67"/>
  <c r="C68" s="1"/>
  <c r="X68" s="1"/>
  <c r="Y68" s="1"/>
  <c r="M67"/>
  <c r="K67"/>
  <c r="W66"/>
  <c r="T66"/>
  <c r="V66" s="1"/>
  <c r="R66"/>
  <c r="C67" s="1"/>
  <c r="X67" s="1"/>
  <c r="Y67" s="1"/>
  <c r="M66"/>
  <c r="K66"/>
  <c r="V65"/>
  <c r="T65"/>
  <c r="W65" s="1"/>
  <c r="R65"/>
  <c r="C66" s="1"/>
  <c r="X66" s="1"/>
  <c r="Y66" s="1"/>
  <c r="M65"/>
  <c r="K65"/>
  <c r="T64"/>
  <c r="V64" s="1"/>
  <c r="R64"/>
  <c r="C65" s="1"/>
  <c r="X65" s="1"/>
  <c r="Y65" s="1"/>
  <c r="M64"/>
  <c r="K64"/>
  <c r="V63"/>
  <c r="T63"/>
  <c r="W63" s="1"/>
  <c r="R63"/>
  <c r="C64" s="1"/>
  <c r="X64" s="1"/>
  <c r="Y64" s="1"/>
  <c r="M63"/>
  <c r="K63"/>
  <c r="W62"/>
  <c r="T62"/>
  <c r="V62" s="1"/>
  <c r="R62"/>
  <c r="C63" s="1"/>
  <c r="X63" s="1"/>
  <c r="Y63" s="1"/>
  <c r="M62"/>
  <c r="K62"/>
  <c r="V61"/>
  <c r="T61"/>
  <c r="W61" s="1"/>
  <c r="R61"/>
  <c r="C62" s="1"/>
  <c r="X62" s="1"/>
  <c r="Y62" s="1"/>
  <c r="M61"/>
  <c r="K61"/>
  <c r="T60"/>
  <c r="V60" s="1"/>
  <c r="R60"/>
  <c r="C61" s="1"/>
  <c r="X61" s="1"/>
  <c r="Y61" s="1"/>
  <c r="M60"/>
  <c r="K60"/>
  <c r="V59"/>
  <c r="T59"/>
  <c r="W59" s="1"/>
  <c r="R59"/>
  <c r="C60" s="1"/>
  <c r="X60" s="1"/>
  <c r="Y60" s="1"/>
  <c r="M59"/>
  <c r="K59"/>
  <c r="T58"/>
  <c r="T57"/>
  <c r="W57" s="1"/>
  <c r="W58" s="1"/>
  <c r="T56"/>
  <c r="W56" s="1"/>
  <c r="T55"/>
  <c r="W55" s="1"/>
  <c r="T54"/>
  <c r="W54" s="1"/>
  <c r="T53"/>
  <c r="W53" s="1"/>
  <c r="T52"/>
  <c r="W52" s="1"/>
  <c r="T51"/>
  <c r="W51" s="1"/>
  <c r="T50"/>
  <c r="V49"/>
  <c r="T49"/>
  <c r="T48"/>
  <c r="T47"/>
  <c r="W47" s="1"/>
  <c r="W48" s="1"/>
  <c r="T46"/>
  <c r="W46" s="1"/>
  <c r="T45"/>
  <c r="W45" s="1"/>
  <c r="T44"/>
  <c r="W44" s="1"/>
  <c r="V43"/>
  <c r="T43"/>
  <c r="T42"/>
  <c r="W42" s="1"/>
  <c r="T41"/>
  <c r="W41" s="1"/>
  <c r="T40"/>
  <c r="W40" s="1"/>
  <c r="V39"/>
  <c r="T39"/>
  <c r="T38"/>
  <c r="W38" s="1"/>
  <c r="T37"/>
  <c r="W37" s="1"/>
  <c r="W36"/>
  <c r="T36"/>
  <c r="T35"/>
  <c r="W35" s="1"/>
  <c r="T34"/>
  <c r="W34" s="1"/>
  <c r="V33"/>
  <c r="T33"/>
  <c r="T32"/>
  <c r="T31"/>
  <c r="W31" s="1"/>
  <c r="W32" s="1"/>
  <c r="T30"/>
  <c r="W30" s="1"/>
  <c r="T29"/>
  <c r="W29" s="1"/>
  <c r="W28"/>
  <c r="T28"/>
  <c r="V27"/>
  <c r="T27"/>
  <c r="T26"/>
  <c r="W26" s="1"/>
  <c r="T25"/>
  <c r="W25" s="1"/>
  <c r="T24"/>
  <c r="V24" s="1"/>
  <c r="T23"/>
  <c r="W23" s="1"/>
  <c r="T22"/>
  <c r="V22" s="1"/>
  <c r="T21"/>
  <c r="W21" s="1"/>
  <c r="T20"/>
  <c r="V20" s="1"/>
  <c r="T19"/>
  <c r="W19" s="1"/>
  <c r="T18"/>
  <c r="V18" s="1"/>
  <c r="T17"/>
  <c r="W17" s="1"/>
  <c r="T16"/>
  <c r="V16" s="1"/>
  <c r="T15"/>
  <c r="W15" s="1"/>
  <c r="T14"/>
  <c r="V14" s="1"/>
  <c r="V15" s="1"/>
  <c r="T13"/>
  <c r="W13" s="1"/>
  <c r="T12"/>
  <c r="V11"/>
  <c r="T11"/>
  <c r="T10"/>
  <c r="W10" s="1"/>
  <c r="T9"/>
  <c r="V9" s="1"/>
  <c r="C9"/>
  <c r="K9" s="1"/>
  <c r="M9" s="1"/>
  <c r="T108" i="44"/>
  <c r="V108" s="1"/>
  <c r="R108"/>
  <c r="M108"/>
  <c r="K108"/>
  <c r="T107"/>
  <c r="W107" s="1"/>
  <c r="R107"/>
  <c r="C108" s="1"/>
  <c r="X108" s="1"/>
  <c r="Y108" s="1"/>
  <c r="M107"/>
  <c r="K107"/>
  <c r="T106"/>
  <c r="V106" s="1"/>
  <c r="R106"/>
  <c r="C107" s="1"/>
  <c r="X107" s="1"/>
  <c r="Y107" s="1"/>
  <c r="M106"/>
  <c r="K106"/>
  <c r="T105"/>
  <c r="W105" s="1"/>
  <c r="R105"/>
  <c r="C106" s="1"/>
  <c r="X106" s="1"/>
  <c r="Y106" s="1"/>
  <c r="M105"/>
  <c r="K105"/>
  <c r="T104"/>
  <c r="V104" s="1"/>
  <c r="R104"/>
  <c r="C105" s="1"/>
  <c r="X105" s="1"/>
  <c r="Y105" s="1"/>
  <c r="M104"/>
  <c r="K104"/>
  <c r="T103"/>
  <c r="W103" s="1"/>
  <c r="R103"/>
  <c r="C104" s="1"/>
  <c r="X104" s="1"/>
  <c r="Y104" s="1"/>
  <c r="M103"/>
  <c r="K103"/>
  <c r="T102"/>
  <c r="V102" s="1"/>
  <c r="R102"/>
  <c r="C103" s="1"/>
  <c r="X103" s="1"/>
  <c r="Y103" s="1"/>
  <c r="M102"/>
  <c r="K102"/>
  <c r="T101"/>
  <c r="W101" s="1"/>
  <c r="R101"/>
  <c r="C102" s="1"/>
  <c r="X102" s="1"/>
  <c r="Y102" s="1"/>
  <c r="M101"/>
  <c r="K101"/>
  <c r="T100"/>
  <c r="V100" s="1"/>
  <c r="R100"/>
  <c r="C101" s="1"/>
  <c r="X101" s="1"/>
  <c r="Y101" s="1"/>
  <c r="M100"/>
  <c r="K100"/>
  <c r="T99"/>
  <c r="W99" s="1"/>
  <c r="R99"/>
  <c r="C100" s="1"/>
  <c r="X100" s="1"/>
  <c r="Y100" s="1"/>
  <c r="M99"/>
  <c r="K99"/>
  <c r="T98"/>
  <c r="V98" s="1"/>
  <c r="R98"/>
  <c r="C99" s="1"/>
  <c r="X99" s="1"/>
  <c r="Y99" s="1"/>
  <c r="M98"/>
  <c r="K98"/>
  <c r="T97"/>
  <c r="W97" s="1"/>
  <c r="R97"/>
  <c r="C98" s="1"/>
  <c r="X98" s="1"/>
  <c r="Y98" s="1"/>
  <c r="M97"/>
  <c r="K97"/>
  <c r="T96"/>
  <c r="V96" s="1"/>
  <c r="R96"/>
  <c r="C97" s="1"/>
  <c r="X97" s="1"/>
  <c r="Y97" s="1"/>
  <c r="M96"/>
  <c r="K96"/>
  <c r="T95"/>
  <c r="W95" s="1"/>
  <c r="R95"/>
  <c r="C96" s="1"/>
  <c r="X96" s="1"/>
  <c r="Y96" s="1"/>
  <c r="M95"/>
  <c r="K95"/>
  <c r="T94"/>
  <c r="V94" s="1"/>
  <c r="R94"/>
  <c r="C95" s="1"/>
  <c r="X95" s="1"/>
  <c r="Y95" s="1"/>
  <c r="M94"/>
  <c r="K94"/>
  <c r="T93"/>
  <c r="W93" s="1"/>
  <c r="R93"/>
  <c r="C94" s="1"/>
  <c r="X94" s="1"/>
  <c r="Y94" s="1"/>
  <c r="M93"/>
  <c r="K93"/>
  <c r="T92"/>
  <c r="V92" s="1"/>
  <c r="R92"/>
  <c r="C93" s="1"/>
  <c r="X93" s="1"/>
  <c r="Y93" s="1"/>
  <c r="M92"/>
  <c r="K92"/>
  <c r="T91"/>
  <c r="W91" s="1"/>
  <c r="R91"/>
  <c r="C92" s="1"/>
  <c r="X92" s="1"/>
  <c r="Y92" s="1"/>
  <c r="M91"/>
  <c r="K91"/>
  <c r="T90"/>
  <c r="V90" s="1"/>
  <c r="R90"/>
  <c r="C91" s="1"/>
  <c r="X91" s="1"/>
  <c r="Y91" s="1"/>
  <c r="M90"/>
  <c r="K90"/>
  <c r="T89"/>
  <c r="W89" s="1"/>
  <c r="R89"/>
  <c r="C90" s="1"/>
  <c r="X90" s="1"/>
  <c r="Y90" s="1"/>
  <c r="M89"/>
  <c r="K89"/>
  <c r="T88"/>
  <c r="V88" s="1"/>
  <c r="R88"/>
  <c r="C89" s="1"/>
  <c r="X89" s="1"/>
  <c r="Y89" s="1"/>
  <c r="M88"/>
  <c r="K88"/>
  <c r="T87"/>
  <c r="W87" s="1"/>
  <c r="R87"/>
  <c r="C88" s="1"/>
  <c r="X88" s="1"/>
  <c r="Y88" s="1"/>
  <c r="M87"/>
  <c r="K87"/>
  <c r="T86"/>
  <c r="V86" s="1"/>
  <c r="R86"/>
  <c r="C87" s="1"/>
  <c r="X87" s="1"/>
  <c r="Y87" s="1"/>
  <c r="M86"/>
  <c r="K86"/>
  <c r="T85"/>
  <c r="W85" s="1"/>
  <c r="R85"/>
  <c r="C86" s="1"/>
  <c r="X86" s="1"/>
  <c r="Y86" s="1"/>
  <c r="M85"/>
  <c r="K85"/>
  <c r="T84"/>
  <c r="V84" s="1"/>
  <c r="R84"/>
  <c r="C85" s="1"/>
  <c r="X85" s="1"/>
  <c r="Y85" s="1"/>
  <c r="M84"/>
  <c r="K84"/>
  <c r="T83"/>
  <c r="W83" s="1"/>
  <c r="R83"/>
  <c r="C84" s="1"/>
  <c r="X84" s="1"/>
  <c r="Y84" s="1"/>
  <c r="M83"/>
  <c r="K83"/>
  <c r="T82"/>
  <c r="V82" s="1"/>
  <c r="R82"/>
  <c r="C83" s="1"/>
  <c r="X83" s="1"/>
  <c r="Y83" s="1"/>
  <c r="M82"/>
  <c r="K82"/>
  <c r="T81"/>
  <c r="W81" s="1"/>
  <c r="R81"/>
  <c r="C82" s="1"/>
  <c r="X82" s="1"/>
  <c r="Y82" s="1"/>
  <c r="M81"/>
  <c r="K81"/>
  <c r="T80"/>
  <c r="V80" s="1"/>
  <c r="R80"/>
  <c r="C81" s="1"/>
  <c r="X81" s="1"/>
  <c r="Y81" s="1"/>
  <c r="M80"/>
  <c r="K80"/>
  <c r="T79"/>
  <c r="W79" s="1"/>
  <c r="R79"/>
  <c r="C80" s="1"/>
  <c r="X80" s="1"/>
  <c r="Y80" s="1"/>
  <c r="M79"/>
  <c r="K79"/>
  <c r="T78"/>
  <c r="V78" s="1"/>
  <c r="R78"/>
  <c r="C79" s="1"/>
  <c r="X79" s="1"/>
  <c r="Y79" s="1"/>
  <c r="M78"/>
  <c r="K78"/>
  <c r="T77"/>
  <c r="W77" s="1"/>
  <c r="R77"/>
  <c r="C78" s="1"/>
  <c r="X78" s="1"/>
  <c r="Y78" s="1"/>
  <c r="M77"/>
  <c r="K77"/>
  <c r="T76"/>
  <c r="V76" s="1"/>
  <c r="R76"/>
  <c r="C77" s="1"/>
  <c r="X77" s="1"/>
  <c r="Y77" s="1"/>
  <c r="M76"/>
  <c r="K76"/>
  <c r="T75"/>
  <c r="W75" s="1"/>
  <c r="R75"/>
  <c r="C76" s="1"/>
  <c r="X76" s="1"/>
  <c r="Y76" s="1"/>
  <c r="M75"/>
  <c r="K75"/>
  <c r="T74"/>
  <c r="V74" s="1"/>
  <c r="R74"/>
  <c r="C75" s="1"/>
  <c r="X75" s="1"/>
  <c r="Y75" s="1"/>
  <c r="M74"/>
  <c r="K74"/>
  <c r="T73"/>
  <c r="W73" s="1"/>
  <c r="R73"/>
  <c r="C74" s="1"/>
  <c r="X74" s="1"/>
  <c r="Y74" s="1"/>
  <c r="M73"/>
  <c r="K73"/>
  <c r="T72"/>
  <c r="V72" s="1"/>
  <c r="R72"/>
  <c r="C73" s="1"/>
  <c r="X73" s="1"/>
  <c r="Y73" s="1"/>
  <c r="M72"/>
  <c r="K72"/>
  <c r="T71"/>
  <c r="W71" s="1"/>
  <c r="R71"/>
  <c r="C72" s="1"/>
  <c r="X72" s="1"/>
  <c r="Y72" s="1"/>
  <c r="M71"/>
  <c r="K71"/>
  <c r="T70"/>
  <c r="V70" s="1"/>
  <c r="R70"/>
  <c r="C71" s="1"/>
  <c r="X71" s="1"/>
  <c r="Y71" s="1"/>
  <c r="M70"/>
  <c r="K70"/>
  <c r="T69"/>
  <c r="W69" s="1"/>
  <c r="R69"/>
  <c r="C70" s="1"/>
  <c r="X70" s="1"/>
  <c r="Y70" s="1"/>
  <c r="M69"/>
  <c r="K69"/>
  <c r="T68"/>
  <c r="V68" s="1"/>
  <c r="R68"/>
  <c r="C69" s="1"/>
  <c r="X69" s="1"/>
  <c r="Y69" s="1"/>
  <c r="M68"/>
  <c r="K68"/>
  <c r="T67"/>
  <c r="W67" s="1"/>
  <c r="R67"/>
  <c r="C68" s="1"/>
  <c r="X68" s="1"/>
  <c r="Y68" s="1"/>
  <c r="M67"/>
  <c r="K67"/>
  <c r="T66"/>
  <c r="V66" s="1"/>
  <c r="R66"/>
  <c r="C67" s="1"/>
  <c r="X67" s="1"/>
  <c r="Y67" s="1"/>
  <c r="M66"/>
  <c r="K66"/>
  <c r="T65"/>
  <c r="W65" s="1"/>
  <c r="R65"/>
  <c r="C66" s="1"/>
  <c r="X66" s="1"/>
  <c r="Y66" s="1"/>
  <c r="M65"/>
  <c r="K65"/>
  <c r="T64"/>
  <c r="V64" s="1"/>
  <c r="R64"/>
  <c r="C65" s="1"/>
  <c r="X65" s="1"/>
  <c r="Y65" s="1"/>
  <c r="M64"/>
  <c r="K64"/>
  <c r="V63"/>
  <c r="T63"/>
  <c r="W63" s="1"/>
  <c r="R63"/>
  <c r="C64" s="1"/>
  <c r="X64" s="1"/>
  <c r="Y64" s="1"/>
  <c r="M63"/>
  <c r="K63"/>
  <c r="T62"/>
  <c r="V62" s="1"/>
  <c r="R62"/>
  <c r="C63" s="1"/>
  <c r="X63" s="1"/>
  <c r="Y63" s="1"/>
  <c r="M62"/>
  <c r="K62"/>
  <c r="T61"/>
  <c r="W61" s="1"/>
  <c r="R61"/>
  <c r="C62" s="1"/>
  <c r="X62" s="1"/>
  <c r="Y62" s="1"/>
  <c r="M61"/>
  <c r="K61"/>
  <c r="T60"/>
  <c r="V60" s="1"/>
  <c r="R60"/>
  <c r="C61" s="1"/>
  <c r="X61" s="1"/>
  <c r="Y61" s="1"/>
  <c r="M60"/>
  <c r="K60"/>
  <c r="T59"/>
  <c r="W59" s="1"/>
  <c r="R59"/>
  <c r="C60" s="1"/>
  <c r="X60" s="1"/>
  <c r="Y60" s="1"/>
  <c r="M59"/>
  <c r="K59"/>
  <c r="T58"/>
  <c r="V58" s="1"/>
  <c r="T57"/>
  <c r="V57" s="1"/>
  <c r="T56"/>
  <c r="V56" s="1"/>
  <c r="T55"/>
  <c r="T54"/>
  <c r="T53"/>
  <c r="T52"/>
  <c r="V52" s="1"/>
  <c r="T51"/>
  <c r="T50"/>
  <c r="T49"/>
  <c r="T48"/>
  <c r="V48" s="1"/>
  <c r="T47"/>
  <c r="T46"/>
  <c r="T45"/>
  <c r="T44"/>
  <c r="V44" s="1"/>
  <c r="T43"/>
  <c r="T42"/>
  <c r="T41"/>
  <c r="V41" s="1"/>
  <c r="T40"/>
  <c r="T39"/>
  <c r="T38"/>
  <c r="T37"/>
  <c r="T36"/>
  <c r="T35"/>
  <c r="T34"/>
  <c r="T33"/>
  <c r="T32"/>
  <c r="T31"/>
  <c r="T30"/>
  <c r="T29"/>
  <c r="T28"/>
  <c r="T27"/>
  <c r="V27" s="1"/>
  <c r="T26"/>
  <c r="T25"/>
  <c r="T24"/>
  <c r="T23"/>
  <c r="T22"/>
  <c r="T21"/>
  <c r="T20"/>
  <c r="T19"/>
  <c r="T18"/>
  <c r="V18" s="1"/>
  <c r="T17"/>
  <c r="T16"/>
  <c r="T15"/>
  <c r="T14"/>
  <c r="T13"/>
  <c r="T12"/>
  <c r="T11"/>
  <c r="T10"/>
  <c r="T9"/>
  <c r="W9" s="1"/>
  <c r="K9"/>
  <c r="M9" s="1"/>
  <c r="C9"/>
  <c r="R10" i="17"/>
  <c r="C11" s="1"/>
  <c r="T10"/>
  <c r="R11"/>
  <c r="C12" s="1"/>
  <c r="T11"/>
  <c r="R12"/>
  <c r="C13" s="1"/>
  <c r="T12"/>
  <c r="R13"/>
  <c r="T13"/>
  <c r="R14"/>
  <c r="T14"/>
  <c r="R15"/>
  <c r="T15"/>
  <c r="R16"/>
  <c r="C17"/>
  <c r="T16"/>
  <c r="R17"/>
  <c r="T17"/>
  <c r="R18"/>
  <c r="T18"/>
  <c r="R19"/>
  <c r="T19"/>
  <c r="R20"/>
  <c r="C21" s="1"/>
  <c r="T20"/>
  <c r="R21"/>
  <c r="C22" s="1"/>
  <c r="T21"/>
  <c r="R22"/>
  <c r="C23" s="1"/>
  <c r="T22"/>
  <c r="R23"/>
  <c r="C24" s="1"/>
  <c r="T23"/>
  <c r="R24"/>
  <c r="C25" s="1"/>
  <c r="T24"/>
  <c r="R25"/>
  <c r="T25"/>
  <c r="R26"/>
  <c r="T26"/>
  <c r="R27"/>
  <c r="T27"/>
  <c r="R28"/>
  <c r="C29" s="1"/>
  <c r="T28"/>
  <c r="R29"/>
  <c r="T29"/>
  <c r="R30"/>
  <c r="T30"/>
  <c r="R31"/>
  <c r="T31"/>
  <c r="R32"/>
  <c r="C33"/>
  <c r="T32"/>
  <c r="R33"/>
  <c r="T33"/>
  <c r="R34"/>
  <c r="T34"/>
  <c r="R35"/>
  <c r="T35"/>
  <c r="R36"/>
  <c r="C37" s="1"/>
  <c r="T36"/>
  <c r="R37"/>
  <c r="C38" s="1"/>
  <c r="T37"/>
  <c r="R38"/>
  <c r="C39" s="1"/>
  <c r="T38"/>
  <c r="R39"/>
  <c r="C40" s="1"/>
  <c r="T39"/>
  <c r="R40"/>
  <c r="C41" s="1"/>
  <c r="T40"/>
  <c r="R41"/>
  <c r="T41"/>
  <c r="R42"/>
  <c r="T42"/>
  <c r="R43"/>
  <c r="T43"/>
  <c r="R44"/>
  <c r="C45" s="1"/>
  <c r="T44"/>
  <c r="R45"/>
  <c r="T45"/>
  <c r="R46"/>
  <c r="T46"/>
  <c r="R47"/>
  <c r="T47"/>
  <c r="R48"/>
  <c r="C49"/>
  <c r="T48"/>
  <c r="R49"/>
  <c r="T49"/>
  <c r="R50"/>
  <c r="T50"/>
  <c r="R51"/>
  <c r="T51"/>
  <c r="R52"/>
  <c r="C53" s="1"/>
  <c r="T52"/>
  <c r="R53"/>
  <c r="C54" s="1"/>
  <c r="T53"/>
  <c r="R54"/>
  <c r="C55" s="1"/>
  <c r="T54"/>
  <c r="R55"/>
  <c r="C56" s="1"/>
  <c r="T55"/>
  <c r="R56"/>
  <c r="C57" s="1"/>
  <c r="T56"/>
  <c r="R57"/>
  <c r="T57"/>
  <c r="R58"/>
  <c r="T58"/>
  <c r="R59"/>
  <c r="T59"/>
  <c r="R60"/>
  <c r="C61" s="1"/>
  <c r="T60"/>
  <c r="R61"/>
  <c r="T61"/>
  <c r="R62"/>
  <c r="T62"/>
  <c r="R63"/>
  <c r="T63"/>
  <c r="R64"/>
  <c r="C65"/>
  <c r="T64"/>
  <c r="R65"/>
  <c r="T65"/>
  <c r="R66"/>
  <c r="T66"/>
  <c r="R67"/>
  <c r="T67"/>
  <c r="R68"/>
  <c r="C69" s="1"/>
  <c r="T68"/>
  <c r="R69"/>
  <c r="C70" s="1"/>
  <c r="T69"/>
  <c r="R70"/>
  <c r="C71" s="1"/>
  <c r="T70"/>
  <c r="R71"/>
  <c r="C72" s="1"/>
  <c r="T71"/>
  <c r="R72"/>
  <c r="C73" s="1"/>
  <c r="T72"/>
  <c r="R73"/>
  <c r="T73"/>
  <c r="R74"/>
  <c r="T74"/>
  <c r="R75"/>
  <c r="C76" s="1"/>
  <c r="T75"/>
  <c r="R76"/>
  <c r="C77"/>
  <c r="T76"/>
  <c r="R77"/>
  <c r="T77"/>
  <c r="R78"/>
  <c r="T78"/>
  <c r="R79"/>
  <c r="C80" s="1"/>
  <c r="T79"/>
  <c r="R80"/>
  <c r="C81" s="1"/>
  <c r="T80"/>
  <c r="R81"/>
  <c r="C82" s="1"/>
  <c r="T81"/>
  <c r="R82"/>
  <c r="C83" s="1"/>
  <c r="T82"/>
  <c r="R83"/>
  <c r="C84" s="1"/>
  <c r="T83"/>
  <c r="R84"/>
  <c r="C85"/>
  <c r="T84"/>
  <c r="R85"/>
  <c r="C86" s="1"/>
  <c r="T85"/>
  <c r="R86"/>
  <c r="C87" s="1"/>
  <c r="T86"/>
  <c r="R87"/>
  <c r="C88" s="1"/>
  <c r="T87"/>
  <c r="R88"/>
  <c r="C89" s="1"/>
  <c r="T88"/>
  <c r="R89"/>
  <c r="C90" s="1"/>
  <c r="T89"/>
  <c r="R90"/>
  <c r="C91" s="1"/>
  <c r="T90"/>
  <c r="R91"/>
  <c r="C92" s="1"/>
  <c r="T91"/>
  <c r="R92"/>
  <c r="C93"/>
  <c r="T92"/>
  <c r="R93"/>
  <c r="C94" s="1"/>
  <c r="T93"/>
  <c r="R94"/>
  <c r="C95" s="1"/>
  <c r="T94"/>
  <c r="R95"/>
  <c r="C96" s="1"/>
  <c r="T95"/>
  <c r="R96"/>
  <c r="C97" s="1"/>
  <c r="T96"/>
  <c r="R97"/>
  <c r="C98" s="1"/>
  <c r="T97"/>
  <c r="R98"/>
  <c r="C99" s="1"/>
  <c r="T98"/>
  <c r="R99"/>
  <c r="C100" s="1"/>
  <c r="T99"/>
  <c r="R100"/>
  <c r="C101"/>
  <c r="T100"/>
  <c r="R101"/>
  <c r="C102" s="1"/>
  <c r="T101"/>
  <c r="R102"/>
  <c r="C103" s="1"/>
  <c r="T102"/>
  <c r="R103"/>
  <c r="C104" s="1"/>
  <c r="T103"/>
  <c r="R104"/>
  <c r="C105" s="1"/>
  <c r="T104"/>
  <c r="R105"/>
  <c r="C106" s="1"/>
  <c r="T105"/>
  <c r="R106"/>
  <c r="C107" s="1"/>
  <c r="T106"/>
  <c r="R107"/>
  <c r="C108" s="1"/>
  <c r="T107"/>
  <c r="R108"/>
  <c r="T108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C79"/>
  <c r="K78"/>
  <c r="C78"/>
  <c r="K77"/>
  <c r="K76"/>
  <c r="K75"/>
  <c r="C75"/>
  <c r="K74"/>
  <c r="C74"/>
  <c r="K73"/>
  <c r="K72"/>
  <c r="K71"/>
  <c r="K70"/>
  <c r="K69"/>
  <c r="K68"/>
  <c r="C68"/>
  <c r="K67"/>
  <c r="C67"/>
  <c r="K66"/>
  <c r="C66"/>
  <c r="K65"/>
  <c r="K64"/>
  <c r="C64"/>
  <c r="K63"/>
  <c r="C63"/>
  <c r="K62"/>
  <c r="C62"/>
  <c r="K61"/>
  <c r="K60"/>
  <c r="C60"/>
  <c r="K59"/>
  <c r="C59"/>
  <c r="K58"/>
  <c r="C58"/>
  <c r="K57"/>
  <c r="K56"/>
  <c r="K55"/>
  <c r="K54"/>
  <c r="K53"/>
  <c r="K52"/>
  <c r="C52"/>
  <c r="K51"/>
  <c r="C51"/>
  <c r="K50"/>
  <c r="C50"/>
  <c r="K49"/>
  <c r="K48"/>
  <c r="C48"/>
  <c r="K47"/>
  <c r="C47"/>
  <c r="K46"/>
  <c r="C46"/>
  <c r="K45"/>
  <c r="K44"/>
  <c r="C44"/>
  <c r="K43"/>
  <c r="C43"/>
  <c r="K42"/>
  <c r="C42"/>
  <c r="K41"/>
  <c r="K40"/>
  <c r="K39"/>
  <c r="K38"/>
  <c r="K37"/>
  <c r="K36"/>
  <c r="C36"/>
  <c r="K35"/>
  <c r="C35"/>
  <c r="K34"/>
  <c r="C34"/>
  <c r="K33"/>
  <c r="K32"/>
  <c r="C32"/>
  <c r="K31"/>
  <c r="C31"/>
  <c r="K30"/>
  <c r="C30"/>
  <c r="K29"/>
  <c r="K28"/>
  <c r="C28"/>
  <c r="K27"/>
  <c r="C27"/>
  <c r="K26"/>
  <c r="C26"/>
  <c r="K25"/>
  <c r="K24"/>
  <c r="K23"/>
  <c r="K22"/>
  <c r="K21"/>
  <c r="K20"/>
  <c r="C20"/>
  <c r="K19"/>
  <c r="C19"/>
  <c r="K18"/>
  <c r="C18"/>
  <c r="K17"/>
  <c r="K16"/>
  <c r="C16"/>
  <c r="K15"/>
  <c r="C15"/>
  <c r="K14"/>
  <c r="C14"/>
  <c r="K13"/>
  <c r="K12"/>
  <c r="K11"/>
  <c r="K10"/>
  <c r="K9"/>
  <c r="M9" s="1"/>
  <c r="R9" s="1"/>
  <c r="L2"/>
  <c r="H4" i="57" l="1"/>
  <c r="R9"/>
  <c r="V9"/>
  <c r="V34"/>
  <c r="V35" s="1"/>
  <c r="V44"/>
  <c r="V45" s="1"/>
  <c r="V46" s="1"/>
  <c r="V47" s="1"/>
  <c r="V54"/>
  <c r="V55" s="1"/>
  <c r="C10"/>
  <c r="W11"/>
  <c r="W16"/>
  <c r="W20"/>
  <c r="W24"/>
  <c r="W22"/>
  <c r="V10"/>
  <c r="V11"/>
  <c r="V12" s="1"/>
  <c r="V13"/>
  <c r="V15"/>
  <c r="V17"/>
  <c r="V19"/>
  <c r="V21"/>
  <c r="V23"/>
  <c r="V36"/>
  <c r="V37" s="1"/>
  <c r="V38" s="1"/>
  <c r="V56"/>
  <c r="V57" s="1"/>
  <c r="V24"/>
  <c r="V25" s="1"/>
  <c r="V26" s="1"/>
  <c r="V30"/>
  <c r="V31" s="1"/>
  <c r="V42"/>
  <c r="V52"/>
  <c r="W26"/>
  <c r="W27" s="1"/>
  <c r="W28"/>
  <c r="W30"/>
  <c r="W32"/>
  <c r="W33" s="1"/>
  <c r="W34"/>
  <c r="W36"/>
  <c r="W38"/>
  <c r="W39" s="1"/>
  <c r="W40"/>
  <c r="W42"/>
  <c r="W43" s="1"/>
  <c r="W44"/>
  <c r="W46"/>
  <c r="W48"/>
  <c r="W49" s="1"/>
  <c r="W50" s="1"/>
  <c r="W52"/>
  <c r="W53" s="1"/>
  <c r="W54"/>
  <c r="W56"/>
  <c r="W58"/>
  <c r="V59"/>
  <c r="V61"/>
  <c r="V63"/>
  <c r="V65"/>
  <c r="V67"/>
  <c r="V69"/>
  <c r="V71"/>
  <c r="V73"/>
  <c r="V75"/>
  <c r="W76"/>
  <c r="V77"/>
  <c r="W78"/>
  <c r="V79"/>
  <c r="V81"/>
  <c r="V83"/>
  <c r="V85"/>
  <c r="V87"/>
  <c r="V89"/>
  <c r="V91"/>
  <c r="V93"/>
  <c r="V95"/>
  <c r="W96"/>
  <c r="V97"/>
  <c r="W98"/>
  <c r="V99"/>
  <c r="W100"/>
  <c r="V101"/>
  <c r="W102"/>
  <c r="V103"/>
  <c r="W104"/>
  <c r="V105"/>
  <c r="W106"/>
  <c r="V107"/>
  <c r="W108"/>
  <c r="V25" i="56"/>
  <c r="V26" s="1"/>
  <c r="V23"/>
  <c r="V21"/>
  <c r="H4"/>
  <c r="V19"/>
  <c r="V17"/>
  <c r="W11"/>
  <c r="V12"/>
  <c r="V13" s="1"/>
  <c r="V10"/>
  <c r="V28"/>
  <c r="V29" s="1"/>
  <c r="V30" s="1"/>
  <c r="V31" s="1"/>
  <c r="V32"/>
  <c r="V34"/>
  <c r="V35" s="1"/>
  <c r="V36" s="1"/>
  <c r="V37" s="1"/>
  <c r="V38" s="1"/>
  <c r="V40"/>
  <c r="V41" s="1"/>
  <c r="V42" s="1"/>
  <c r="V44"/>
  <c r="V45" s="1"/>
  <c r="V46" s="1"/>
  <c r="V47" s="1"/>
  <c r="V48"/>
  <c r="V50"/>
  <c r="V51" s="1"/>
  <c r="V52" s="1"/>
  <c r="V53" s="1"/>
  <c r="V54" s="1"/>
  <c r="V55" s="1"/>
  <c r="V56" s="1"/>
  <c r="V57" s="1"/>
  <c r="V58"/>
  <c r="W9"/>
  <c r="W12"/>
  <c r="W14"/>
  <c r="W16"/>
  <c r="W18"/>
  <c r="W20"/>
  <c r="W22"/>
  <c r="W24"/>
  <c r="W27"/>
  <c r="W33"/>
  <c r="W39"/>
  <c r="W43"/>
  <c r="W49"/>
  <c r="W50" s="1"/>
  <c r="R9"/>
  <c r="W60"/>
  <c r="W64"/>
  <c r="W68"/>
  <c r="W72"/>
  <c r="W76"/>
  <c r="W78"/>
  <c r="W80"/>
  <c r="W82"/>
  <c r="W84"/>
  <c r="W86"/>
  <c r="W88"/>
  <c r="W90"/>
  <c r="W92"/>
  <c r="W94"/>
  <c r="W96"/>
  <c r="W98"/>
  <c r="W100"/>
  <c r="W102"/>
  <c r="W104"/>
  <c r="W106"/>
  <c r="W108"/>
  <c r="W68" i="44"/>
  <c r="W60"/>
  <c r="V65"/>
  <c r="V71"/>
  <c r="V42"/>
  <c r="V55"/>
  <c r="V49"/>
  <c r="V50" s="1"/>
  <c r="V51" s="1"/>
  <c r="W10"/>
  <c r="V75"/>
  <c r="V79"/>
  <c r="V83"/>
  <c r="V87"/>
  <c r="V91"/>
  <c r="V95"/>
  <c r="V99"/>
  <c r="V103"/>
  <c r="V107"/>
  <c r="V43"/>
  <c r="V45"/>
  <c r="V46" s="1"/>
  <c r="V47" s="1"/>
  <c r="V53"/>
  <c r="V54" s="1"/>
  <c r="V59"/>
  <c r="V61"/>
  <c r="W64"/>
  <c r="V67"/>
  <c r="V69"/>
  <c r="V73"/>
  <c r="V77"/>
  <c r="V81"/>
  <c r="V85"/>
  <c r="V89"/>
  <c r="V93"/>
  <c r="V97"/>
  <c r="V101"/>
  <c r="V105"/>
  <c r="H4"/>
  <c r="R9"/>
  <c r="C10" s="1"/>
  <c r="V9"/>
  <c r="V10" s="1"/>
  <c r="V11" s="1"/>
  <c r="V12" s="1"/>
  <c r="V13" s="1"/>
  <c r="V14" s="1"/>
  <c r="V15" s="1"/>
  <c r="V16" s="1"/>
  <c r="V17" s="1"/>
  <c r="W11"/>
  <c r="W12" s="1"/>
  <c r="W13" s="1"/>
  <c r="W14" s="1"/>
  <c r="W15" s="1"/>
  <c r="W16" s="1"/>
  <c r="W17" s="1"/>
  <c r="W18" s="1"/>
  <c r="W19" s="1"/>
  <c r="W20" s="1"/>
  <c r="W21" s="1"/>
  <c r="W22" s="1"/>
  <c r="W23" s="1"/>
  <c r="W24" s="1"/>
  <c r="W25" s="1"/>
  <c r="W26" s="1"/>
  <c r="W27" s="1"/>
  <c r="W28" s="1"/>
  <c r="W29" s="1"/>
  <c r="W30" s="1"/>
  <c r="W31" s="1"/>
  <c r="W32" s="1"/>
  <c r="W33" s="1"/>
  <c r="W34" s="1"/>
  <c r="W35" s="1"/>
  <c r="W36" s="1"/>
  <c r="W37" s="1"/>
  <c r="W38" s="1"/>
  <c r="W39" s="1"/>
  <c r="W40" s="1"/>
  <c r="W41" s="1"/>
  <c r="W42" s="1"/>
  <c r="W43" s="1"/>
  <c r="W44" s="1"/>
  <c r="W45" s="1"/>
  <c r="W46" s="1"/>
  <c r="W47" s="1"/>
  <c r="W48" s="1"/>
  <c r="W49" s="1"/>
  <c r="W50" s="1"/>
  <c r="W51" s="1"/>
  <c r="W52" s="1"/>
  <c r="W53" s="1"/>
  <c r="W54" s="1"/>
  <c r="W55" s="1"/>
  <c r="W56" s="1"/>
  <c r="W57" s="1"/>
  <c r="W58" s="1"/>
  <c r="V19"/>
  <c r="V20" s="1"/>
  <c r="V21" s="1"/>
  <c r="W62"/>
  <c r="W66"/>
  <c r="W70"/>
  <c r="V22"/>
  <c r="V23" s="1"/>
  <c r="V24" s="1"/>
  <c r="V25" s="1"/>
  <c r="V26" s="1"/>
  <c r="V28"/>
  <c r="V29" s="1"/>
  <c r="V30" s="1"/>
  <c r="V31" s="1"/>
  <c r="V32" s="1"/>
  <c r="V33" s="1"/>
  <c r="V34" s="1"/>
  <c r="V35" s="1"/>
  <c r="V36"/>
  <c r="V37" s="1"/>
  <c r="V38" s="1"/>
  <c r="V39" s="1"/>
  <c r="V40" s="1"/>
  <c r="W72"/>
  <c r="W74"/>
  <c r="W76"/>
  <c r="W78"/>
  <c r="W80"/>
  <c r="W82"/>
  <c r="W84"/>
  <c r="W86"/>
  <c r="W88"/>
  <c r="W90"/>
  <c r="W92"/>
  <c r="W94"/>
  <c r="W96"/>
  <c r="W98"/>
  <c r="W100"/>
  <c r="W102"/>
  <c r="W104"/>
  <c r="W106"/>
  <c r="W108"/>
  <c r="P2" i="17"/>
  <c r="G5"/>
  <c r="T9"/>
  <c r="H4" s="1"/>
  <c r="E5"/>
  <c r="C10"/>
  <c r="D4"/>
  <c r="C5"/>
  <c r="I5" s="1"/>
  <c r="L5" i="57" l="1"/>
  <c r="T5"/>
  <c r="X10"/>
  <c r="K10"/>
  <c r="M10" s="1"/>
  <c r="R10" s="1"/>
  <c r="L5" i="56"/>
  <c r="C10"/>
  <c r="T5"/>
  <c r="T5" i="44"/>
  <c r="X10"/>
  <c r="K10"/>
  <c r="M10" s="1"/>
  <c r="R10" s="1"/>
  <c r="L5"/>
  <c r="L4" i="17"/>
  <c r="P4"/>
  <c r="C11" i="57" l="1"/>
  <c r="X10" i="56"/>
  <c r="K10"/>
  <c r="M10" s="1"/>
  <c r="R10" s="1"/>
  <c r="C11" i="44"/>
  <c r="X11" i="57" l="1"/>
  <c r="Y11" s="1"/>
  <c r="K11"/>
  <c r="M11" s="1"/>
  <c r="R11" s="1"/>
  <c r="C11" i="56"/>
  <c r="X11" i="44"/>
  <c r="Y11" s="1"/>
  <c r="K11"/>
  <c r="M11" s="1"/>
  <c r="R11" s="1"/>
  <c r="C12" i="57" l="1"/>
  <c r="X11" i="56"/>
  <c r="Y11" s="1"/>
  <c r="K11"/>
  <c r="M11" s="1"/>
  <c r="R11" s="1"/>
  <c r="C12" i="44"/>
  <c r="X12" i="57" l="1"/>
  <c r="Y12" s="1"/>
  <c r="K12"/>
  <c r="M12" s="1"/>
  <c r="R12" s="1"/>
  <c r="C12" i="56"/>
  <c r="X12" i="44"/>
  <c r="Y12" s="1"/>
  <c r="K12"/>
  <c r="M12" s="1"/>
  <c r="R12" s="1"/>
  <c r="C13" i="57" l="1"/>
  <c r="X12" i="56"/>
  <c r="Y12" s="1"/>
  <c r="K12"/>
  <c r="M12" s="1"/>
  <c r="R12" s="1"/>
  <c r="C13" i="44"/>
  <c r="X13" i="57" l="1"/>
  <c r="Y13" s="1"/>
  <c r="K13"/>
  <c r="M13" s="1"/>
  <c r="R13" s="1"/>
  <c r="C13" i="56"/>
  <c r="X13" i="44"/>
  <c r="Y13" s="1"/>
  <c r="K13"/>
  <c r="M13" s="1"/>
  <c r="R13" s="1"/>
  <c r="C14" i="57" l="1"/>
  <c r="X13" i="56"/>
  <c r="Y13" s="1"/>
  <c r="K13"/>
  <c r="M13" s="1"/>
  <c r="R13" s="1"/>
  <c r="C14" i="44"/>
  <c r="X14" i="57" l="1"/>
  <c r="Y14" s="1"/>
  <c r="K14"/>
  <c r="M14" s="1"/>
  <c r="R14" s="1"/>
  <c r="C15" s="1"/>
  <c r="C14" i="56"/>
  <c r="X14" i="44"/>
  <c r="Y14" s="1"/>
  <c r="K14"/>
  <c r="M14" s="1"/>
  <c r="R14" s="1"/>
  <c r="C15" s="1"/>
  <c r="X15" i="57" l="1"/>
  <c r="Y15" s="1"/>
  <c r="K15"/>
  <c r="M15" s="1"/>
  <c r="R15" s="1"/>
  <c r="C16" s="1"/>
  <c r="X14" i="56"/>
  <c r="Y14" s="1"/>
  <c r="K14"/>
  <c r="M14" s="1"/>
  <c r="R14" s="1"/>
  <c r="C15" s="1"/>
  <c r="X15" i="44"/>
  <c r="Y15" s="1"/>
  <c r="K15"/>
  <c r="M15" s="1"/>
  <c r="R15" s="1"/>
  <c r="C16" s="1"/>
  <c r="X16" i="57" l="1"/>
  <c r="Y16" s="1"/>
  <c r="K16"/>
  <c r="M16" s="1"/>
  <c r="R16" s="1"/>
  <c r="C17" s="1"/>
  <c r="X15" i="56"/>
  <c r="Y15" s="1"/>
  <c r="K15"/>
  <c r="M15" s="1"/>
  <c r="R15" s="1"/>
  <c r="C16" s="1"/>
  <c r="X16" i="44"/>
  <c r="Y16" s="1"/>
  <c r="K16"/>
  <c r="M16" s="1"/>
  <c r="R16" s="1"/>
  <c r="C17" s="1"/>
  <c r="X17" i="57" l="1"/>
  <c r="Y17" s="1"/>
  <c r="K17"/>
  <c r="M17" s="1"/>
  <c r="R17" s="1"/>
  <c r="C18" s="1"/>
  <c r="X16" i="56"/>
  <c r="Y16" s="1"/>
  <c r="K16"/>
  <c r="M16" s="1"/>
  <c r="R16" s="1"/>
  <c r="C17" s="1"/>
  <c r="X17" i="44"/>
  <c r="Y17" s="1"/>
  <c r="K17"/>
  <c r="M17" s="1"/>
  <c r="R17" s="1"/>
  <c r="C18" s="1"/>
  <c r="X18" i="57" l="1"/>
  <c r="Y18" s="1"/>
  <c r="K18"/>
  <c r="M18" s="1"/>
  <c r="R18" s="1"/>
  <c r="C19" s="1"/>
  <c r="X17" i="56"/>
  <c r="Y17" s="1"/>
  <c r="K17"/>
  <c r="M17" s="1"/>
  <c r="R17" s="1"/>
  <c r="C18" s="1"/>
  <c r="X18" i="44"/>
  <c r="Y18" s="1"/>
  <c r="K18"/>
  <c r="M18" s="1"/>
  <c r="R18" s="1"/>
  <c r="C19" s="1"/>
  <c r="X19" i="57" l="1"/>
  <c r="Y19" s="1"/>
  <c r="K19"/>
  <c r="M19" s="1"/>
  <c r="R19" s="1"/>
  <c r="C20" s="1"/>
  <c r="X18" i="56"/>
  <c r="Y18" s="1"/>
  <c r="K18"/>
  <c r="M18" s="1"/>
  <c r="R18" s="1"/>
  <c r="C19" s="1"/>
  <c r="X19" i="44"/>
  <c r="Y19" s="1"/>
  <c r="K19"/>
  <c r="M19" s="1"/>
  <c r="R19" s="1"/>
  <c r="C20" s="1"/>
  <c r="X20" i="57" l="1"/>
  <c r="Y20" s="1"/>
  <c r="K20"/>
  <c r="M20" s="1"/>
  <c r="R20" s="1"/>
  <c r="C21" s="1"/>
  <c r="X19" i="56"/>
  <c r="Y19" s="1"/>
  <c r="K19"/>
  <c r="M19" s="1"/>
  <c r="R19" s="1"/>
  <c r="C20" s="1"/>
  <c r="X20" i="44"/>
  <c r="Y20" s="1"/>
  <c r="K20"/>
  <c r="M20" s="1"/>
  <c r="R20" s="1"/>
  <c r="C21" s="1"/>
  <c r="X21" i="57" l="1"/>
  <c r="Y21" s="1"/>
  <c r="K21"/>
  <c r="M21" s="1"/>
  <c r="R21" s="1"/>
  <c r="C22" s="1"/>
  <c r="X20" i="56"/>
  <c r="Y20" s="1"/>
  <c r="K20"/>
  <c r="M20" s="1"/>
  <c r="R20" s="1"/>
  <c r="C21" s="1"/>
  <c r="X21" i="44"/>
  <c r="Y21" s="1"/>
  <c r="K21"/>
  <c r="M21" s="1"/>
  <c r="R21" s="1"/>
  <c r="C22" s="1"/>
  <c r="X22" i="57" l="1"/>
  <c r="Y22" s="1"/>
  <c r="K22"/>
  <c r="M22" s="1"/>
  <c r="R22" s="1"/>
  <c r="C23" s="1"/>
  <c r="X21" i="56"/>
  <c r="Y21" s="1"/>
  <c r="K21"/>
  <c r="M21" s="1"/>
  <c r="R21" s="1"/>
  <c r="C22" s="1"/>
  <c r="X22" i="44"/>
  <c r="Y22" s="1"/>
  <c r="K22"/>
  <c r="M22" s="1"/>
  <c r="R22" s="1"/>
  <c r="C23" s="1"/>
  <c r="X23" i="57" l="1"/>
  <c r="Y23" s="1"/>
  <c r="K23"/>
  <c r="M23" s="1"/>
  <c r="R23" s="1"/>
  <c r="C24" s="1"/>
  <c r="X22" i="56"/>
  <c r="Y22" s="1"/>
  <c r="K22"/>
  <c r="M22" s="1"/>
  <c r="R22" s="1"/>
  <c r="C23" s="1"/>
  <c r="X23" i="44"/>
  <c r="Y23" s="1"/>
  <c r="K23"/>
  <c r="M23" s="1"/>
  <c r="R23" s="1"/>
  <c r="C24" s="1"/>
  <c r="X24" i="57" l="1"/>
  <c r="Y24" s="1"/>
  <c r="K24"/>
  <c r="M24" s="1"/>
  <c r="R24" s="1"/>
  <c r="C25" s="1"/>
  <c r="X23" i="56"/>
  <c r="Y23" s="1"/>
  <c r="K23"/>
  <c r="M23" s="1"/>
  <c r="R23" s="1"/>
  <c r="C24" s="1"/>
  <c r="X24" i="44"/>
  <c r="Y24" s="1"/>
  <c r="K24"/>
  <c r="M24" s="1"/>
  <c r="R24" s="1"/>
  <c r="C25" s="1"/>
  <c r="X25" i="57" l="1"/>
  <c r="Y25" s="1"/>
  <c r="K25"/>
  <c r="M25" s="1"/>
  <c r="R25" s="1"/>
  <c r="C26" s="1"/>
  <c r="X24" i="56"/>
  <c r="Y24" s="1"/>
  <c r="K24"/>
  <c r="M24" s="1"/>
  <c r="R24" s="1"/>
  <c r="C25" s="1"/>
  <c r="X25" i="44"/>
  <c r="Y25" s="1"/>
  <c r="K25"/>
  <c r="M25" s="1"/>
  <c r="R25" s="1"/>
  <c r="C26" s="1"/>
  <c r="X26" i="57" l="1"/>
  <c r="Y26" s="1"/>
  <c r="K26"/>
  <c r="M26" s="1"/>
  <c r="R26" s="1"/>
  <c r="C27" s="1"/>
  <c r="X25" i="56"/>
  <c r="Y25" s="1"/>
  <c r="K25"/>
  <c r="M25" s="1"/>
  <c r="R25" s="1"/>
  <c r="C26" s="1"/>
  <c r="X26" i="44"/>
  <c r="Y26" s="1"/>
  <c r="K26"/>
  <c r="M26" s="1"/>
  <c r="R26" s="1"/>
  <c r="C27" s="1"/>
  <c r="X27" i="57" l="1"/>
  <c r="Y27" s="1"/>
  <c r="K27"/>
  <c r="M27" s="1"/>
  <c r="R27" s="1"/>
  <c r="C28" s="1"/>
  <c r="X26" i="56"/>
  <c r="Y26" s="1"/>
  <c r="K26"/>
  <c r="M26" s="1"/>
  <c r="R26" s="1"/>
  <c r="C27" s="1"/>
  <c r="X27" i="44"/>
  <c r="Y27" s="1"/>
  <c r="K27"/>
  <c r="M27" s="1"/>
  <c r="R27" s="1"/>
  <c r="C28" s="1"/>
  <c r="X28" i="57" l="1"/>
  <c r="Y28" s="1"/>
  <c r="K28"/>
  <c r="M28" s="1"/>
  <c r="R28" s="1"/>
  <c r="C29" s="1"/>
  <c r="X27" i="56"/>
  <c r="Y27" s="1"/>
  <c r="K27"/>
  <c r="M27" s="1"/>
  <c r="R27" s="1"/>
  <c r="C28" s="1"/>
  <c r="X28" i="44"/>
  <c r="Y28" s="1"/>
  <c r="K28"/>
  <c r="M28" s="1"/>
  <c r="R28" s="1"/>
  <c r="C29" s="1"/>
  <c r="X29" i="57" l="1"/>
  <c r="Y29" s="1"/>
  <c r="K29"/>
  <c r="M29" s="1"/>
  <c r="R29" s="1"/>
  <c r="C30" s="1"/>
  <c r="X28" i="56"/>
  <c r="Y28" s="1"/>
  <c r="K28"/>
  <c r="M28" s="1"/>
  <c r="R28" s="1"/>
  <c r="C29" s="1"/>
  <c r="X29" i="44"/>
  <c r="Y29" s="1"/>
  <c r="K29"/>
  <c r="M29" s="1"/>
  <c r="R29" s="1"/>
  <c r="C30" s="1"/>
  <c r="X30" i="57" l="1"/>
  <c r="Y30" s="1"/>
  <c r="K30"/>
  <c r="M30" s="1"/>
  <c r="R30" s="1"/>
  <c r="C31" s="1"/>
  <c r="X29" i="56"/>
  <c r="Y29" s="1"/>
  <c r="K29"/>
  <c r="M29" s="1"/>
  <c r="R29" s="1"/>
  <c r="C30" s="1"/>
  <c r="X30" i="44"/>
  <c r="Y30" s="1"/>
  <c r="K30"/>
  <c r="M30" s="1"/>
  <c r="R30" s="1"/>
  <c r="C31" s="1"/>
  <c r="X31" i="57" l="1"/>
  <c r="Y31" s="1"/>
  <c r="K31"/>
  <c r="M31" s="1"/>
  <c r="R31" s="1"/>
  <c r="C32" s="1"/>
  <c r="X30" i="56"/>
  <c r="Y30" s="1"/>
  <c r="K30"/>
  <c r="M30" s="1"/>
  <c r="R30" s="1"/>
  <c r="C31" s="1"/>
  <c r="X31" i="44"/>
  <c r="Y31" s="1"/>
  <c r="K31"/>
  <c r="M31" s="1"/>
  <c r="R31" s="1"/>
  <c r="C32" s="1"/>
  <c r="X32" i="57" l="1"/>
  <c r="Y32" s="1"/>
  <c r="K32"/>
  <c r="M32" s="1"/>
  <c r="R32" s="1"/>
  <c r="C33" s="1"/>
  <c r="X31" i="56"/>
  <c r="Y31" s="1"/>
  <c r="K31"/>
  <c r="M31" s="1"/>
  <c r="R31" s="1"/>
  <c r="C32" s="1"/>
  <c r="X32" i="44"/>
  <c r="Y32" s="1"/>
  <c r="K32"/>
  <c r="M32" s="1"/>
  <c r="R32" s="1"/>
  <c r="C33" s="1"/>
  <c r="X33" i="57" l="1"/>
  <c r="Y33" s="1"/>
  <c r="K33"/>
  <c r="M33" s="1"/>
  <c r="R33" s="1"/>
  <c r="C34" s="1"/>
  <c r="X32" i="56"/>
  <c r="Y32" s="1"/>
  <c r="K32"/>
  <c r="M32" s="1"/>
  <c r="R32" s="1"/>
  <c r="C33" s="1"/>
  <c r="X33" i="44"/>
  <c r="Y33" s="1"/>
  <c r="K33"/>
  <c r="M33" s="1"/>
  <c r="R33" s="1"/>
  <c r="C34" s="1"/>
  <c r="X34" i="57" l="1"/>
  <c r="Y34" s="1"/>
  <c r="K34"/>
  <c r="M34" s="1"/>
  <c r="R34" s="1"/>
  <c r="C35" s="1"/>
  <c r="X33" i="56"/>
  <c r="Y33" s="1"/>
  <c r="K33"/>
  <c r="M33" s="1"/>
  <c r="R33" s="1"/>
  <c r="C34" s="1"/>
  <c r="X34" i="44"/>
  <c r="Y34" s="1"/>
  <c r="K34"/>
  <c r="M34" s="1"/>
  <c r="R34" s="1"/>
  <c r="C35" s="1"/>
  <c r="X35" i="57" l="1"/>
  <c r="Y35" s="1"/>
  <c r="K35"/>
  <c r="M35" s="1"/>
  <c r="R35" s="1"/>
  <c r="C36" s="1"/>
  <c r="X34" i="56"/>
  <c r="Y34" s="1"/>
  <c r="K34"/>
  <c r="M34" s="1"/>
  <c r="R34" s="1"/>
  <c r="C35" s="1"/>
  <c r="X35" i="44"/>
  <c r="Y35" s="1"/>
  <c r="K35"/>
  <c r="M35" s="1"/>
  <c r="R35" s="1"/>
  <c r="C36" s="1"/>
  <c r="X36" i="57" l="1"/>
  <c r="Y36" s="1"/>
  <c r="K36"/>
  <c r="M36" s="1"/>
  <c r="R36" s="1"/>
  <c r="C37" s="1"/>
  <c r="X35" i="56"/>
  <c r="Y35" s="1"/>
  <c r="K35"/>
  <c r="M35" s="1"/>
  <c r="R35" s="1"/>
  <c r="C36" s="1"/>
  <c r="X36" i="44"/>
  <c r="Y36" s="1"/>
  <c r="K36"/>
  <c r="M36" s="1"/>
  <c r="R36" s="1"/>
  <c r="C37" s="1"/>
  <c r="X37" i="57" l="1"/>
  <c r="Y37" s="1"/>
  <c r="K37"/>
  <c r="M37" s="1"/>
  <c r="R37" s="1"/>
  <c r="C38" s="1"/>
  <c r="X36" i="56"/>
  <c r="Y36" s="1"/>
  <c r="K36"/>
  <c r="M36" s="1"/>
  <c r="R36" s="1"/>
  <c r="C37" s="1"/>
  <c r="X37" i="44"/>
  <c r="Y37" s="1"/>
  <c r="K37"/>
  <c r="M37" s="1"/>
  <c r="R37" s="1"/>
  <c r="C38" s="1"/>
  <c r="X38" i="57" l="1"/>
  <c r="Y38" s="1"/>
  <c r="K38"/>
  <c r="M38" s="1"/>
  <c r="R38" s="1"/>
  <c r="C39" s="1"/>
  <c r="X37" i="56"/>
  <c r="Y37" s="1"/>
  <c r="K37"/>
  <c r="M37" s="1"/>
  <c r="R37" s="1"/>
  <c r="C38" s="1"/>
  <c r="X38" i="44"/>
  <c r="Y38" s="1"/>
  <c r="K38"/>
  <c r="M38" s="1"/>
  <c r="R38" s="1"/>
  <c r="C39" s="1"/>
  <c r="X39" i="57" l="1"/>
  <c r="Y39" s="1"/>
  <c r="K39"/>
  <c r="M39" s="1"/>
  <c r="R39" s="1"/>
  <c r="C40" s="1"/>
  <c r="X38" i="56"/>
  <c r="Y38" s="1"/>
  <c r="K38"/>
  <c r="M38" s="1"/>
  <c r="R38" s="1"/>
  <c r="C39" s="1"/>
  <c r="X39" i="44"/>
  <c r="Y39" s="1"/>
  <c r="K39"/>
  <c r="M39" s="1"/>
  <c r="R39" s="1"/>
  <c r="C40" s="1"/>
  <c r="X40" i="57" l="1"/>
  <c r="Y40" s="1"/>
  <c r="K40"/>
  <c r="M40" s="1"/>
  <c r="R40" s="1"/>
  <c r="C41" s="1"/>
  <c r="X39" i="56"/>
  <c r="Y39" s="1"/>
  <c r="K39"/>
  <c r="M39" s="1"/>
  <c r="R39" s="1"/>
  <c r="C40" s="1"/>
  <c r="X40" i="44"/>
  <c r="Y40" s="1"/>
  <c r="K40"/>
  <c r="M40" s="1"/>
  <c r="R40" s="1"/>
  <c r="C41" s="1"/>
  <c r="X41" i="57" l="1"/>
  <c r="Y41" s="1"/>
  <c r="K41"/>
  <c r="M41" s="1"/>
  <c r="R41" s="1"/>
  <c r="C42" s="1"/>
  <c r="X40" i="56"/>
  <c r="Y40" s="1"/>
  <c r="K40"/>
  <c r="M40" s="1"/>
  <c r="R40" s="1"/>
  <c r="C41" s="1"/>
  <c r="X41" i="44"/>
  <c r="Y41" s="1"/>
  <c r="K41"/>
  <c r="M41" s="1"/>
  <c r="R41" s="1"/>
  <c r="X42" i="57" l="1"/>
  <c r="Y42" s="1"/>
  <c r="K42"/>
  <c r="M42" s="1"/>
  <c r="R42" s="1"/>
  <c r="C43" s="1"/>
  <c r="X41" i="56"/>
  <c r="Y41" s="1"/>
  <c r="K41"/>
  <c r="M41" s="1"/>
  <c r="R41" s="1"/>
  <c r="C42" s="1"/>
  <c r="C42" i="44"/>
  <c r="X43" i="57" l="1"/>
  <c r="Y43" s="1"/>
  <c r="K43"/>
  <c r="M43" s="1"/>
  <c r="R43" s="1"/>
  <c r="C44" s="1"/>
  <c r="X42" i="56"/>
  <c r="Y42" s="1"/>
  <c r="K42"/>
  <c r="M42" s="1"/>
  <c r="R42" s="1"/>
  <c r="C43" s="1"/>
  <c r="X42" i="44"/>
  <c r="Y42" s="1"/>
  <c r="K42"/>
  <c r="M42" s="1"/>
  <c r="R42" s="1"/>
  <c r="X44" i="57" l="1"/>
  <c r="Y44" s="1"/>
  <c r="K44"/>
  <c r="M44" s="1"/>
  <c r="R44" s="1"/>
  <c r="C45" s="1"/>
  <c r="X43" i="56"/>
  <c r="Y43" s="1"/>
  <c r="K43"/>
  <c r="M43" s="1"/>
  <c r="R43" s="1"/>
  <c r="C44" s="1"/>
  <c r="C43" i="44"/>
  <c r="X45" i="57" l="1"/>
  <c r="Y45" s="1"/>
  <c r="K45"/>
  <c r="M45" s="1"/>
  <c r="R45" s="1"/>
  <c r="C46" s="1"/>
  <c r="X44" i="56"/>
  <c r="Y44" s="1"/>
  <c r="K44"/>
  <c r="M44" s="1"/>
  <c r="R44" s="1"/>
  <c r="C45" s="1"/>
  <c r="X43" i="44"/>
  <c r="Y43" s="1"/>
  <c r="K43"/>
  <c r="M43" s="1"/>
  <c r="R43" s="1"/>
  <c r="X46" i="57" l="1"/>
  <c r="Y46" s="1"/>
  <c r="K46"/>
  <c r="M46" s="1"/>
  <c r="R46" s="1"/>
  <c r="C47" s="1"/>
  <c r="X45" i="56"/>
  <c r="Y45" s="1"/>
  <c r="K45"/>
  <c r="M45" s="1"/>
  <c r="R45" s="1"/>
  <c r="C46" s="1"/>
  <c r="C44" i="44"/>
  <c r="X47" i="57" l="1"/>
  <c r="Y47" s="1"/>
  <c r="K47"/>
  <c r="M47" s="1"/>
  <c r="R47" s="1"/>
  <c r="C48" s="1"/>
  <c r="X46" i="56"/>
  <c r="Y46" s="1"/>
  <c r="K46"/>
  <c r="M46" s="1"/>
  <c r="R46" s="1"/>
  <c r="C47" s="1"/>
  <c r="X44" i="44"/>
  <c r="Y44" s="1"/>
  <c r="K44"/>
  <c r="M44" s="1"/>
  <c r="R44" s="1"/>
  <c r="X48" i="57" l="1"/>
  <c r="Y48" s="1"/>
  <c r="K48"/>
  <c r="M48" s="1"/>
  <c r="R48" s="1"/>
  <c r="C49" s="1"/>
  <c r="X47" i="56"/>
  <c r="Y47" s="1"/>
  <c r="K47"/>
  <c r="M47" s="1"/>
  <c r="R47" s="1"/>
  <c r="C48" s="1"/>
  <c r="C45" i="44"/>
  <c r="X49" i="57" l="1"/>
  <c r="Y49" s="1"/>
  <c r="K49"/>
  <c r="M49" s="1"/>
  <c r="R49" s="1"/>
  <c r="C50" s="1"/>
  <c r="X48" i="56"/>
  <c r="Y48" s="1"/>
  <c r="K48"/>
  <c r="M48" s="1"/>
  <c r="R48" s="1"/>
  <c r="C49" s="1"/>
  <c r="X45" i="44"/>
  <c r="Y45" s="1"/>
  <c r="K45"/>
  <c r="M45" s="1"/>
  <c r="R45" s="1"/>
  <c r="X50" i="57" l="1"/>
  <c r="Y50" s="1"/>
  <c r="K50"/>
  <c r="M50" s="1"/>
  <c r="R50" s="1"/>
  <c r="C51" s="1"/>
  <c r="X49" i="56"/>
  <c r="Y49" s="1"/>
  <c r="K49"/>
  <c r="M49" s="1"/>
  <c r="R49" s="1"/>
  <c r="C50" s="1"/>
  <c r="C46" i="44"/>
  <c r="X51" i="57" l="1"/>
  <c r="Y51" s="1"/>
  <c r="K51"/>
  <c r="M51" s="1"/>
  <c r="R51" s="1"/>
  <c r="C52" s="1"/>
  <c r="X50" i="56"/>
  <c r="Y50" s="1"/>
  <c r="K50"/>
  <c r="M50" s="1"/>
  <c r="R50" s="1"/>
  <c r="C51" s="1"/>
  <c r="X46" i="44"/>
  <c r="Y46" s="1"/>
  <c r="K46"/>
  <c r="M46" s="1"/>
  <c r="R46" s="1"/>
  <c r="X52" i="57" l="1"/>
  <c r="Y52" s="1"/>
  <c r="K52"/>
  <c r="M52" s="1"/>
  <c r="R52" s="1"/>
  <c r="C53" s="1"/>
  <c r="X51" i="56"/>
  <c r="Y51" s="1"/>
  <c r="K51"/>
  <c r="M51" s="1"/>
  <c r="R51" s="1"/>
  <c r="C52" s="1"/>
  <c r="C47" i="44"/>
  <c r="X53" i="57" l="1"/>
  <c r="Y53" s="1"/>
  <c r="K53"/>
  <c r="M53" s="1"/>
  <c r="R53" s="1"/>
  <c r="C54" s="1"/>
  <c r="X52" i="56"/>
  <c r="Y52" s="1"/>
  <c r="K52"/>
  <c r="M52" s="1"/>
  <c r="R52" s="1"/>
  <c r="C53" s="1"/>
  <c r="X47" i="44"/>
  <c r="Y47" s="1"/>
  <c r="K47"/>
  <c r="M47" s="1"/>
  <c r="R47" s="1"/>
  <c r="C48" s="1"/>
  <c r="X54" i="57" l="1"/>
  <c r="Y54" s="1"/>
  <c r="K54"/>
  <c r="M54" s="1"/>
  <c r="R54" s="1"/>
  <c r="C55" s="1"/>
  <c r="X53" i="56"/>
  <c r="Y53" s="1"/>
  <c r="K53"/>
  <c r="M53" s="1"/>
  <c r="R53" s="1"/>
  <c r="C54" s="1"/>
  <c r="X48" i="44"/>
  <c r="Y48" s="1"/>
  <c r="K48"/>
  <c r="M48" s="1"/>
  <c r="R48" s="1"/>
  <c r="C49" s="1"/>
  <c r="X55" i="57" l="1"/>
  <c r="Y55" s="1"/>
  <c r="K55"/>
  <c r="M55" s="1"/>
  <c r="R55" s="1"/>
  <c r="C56" s="1"/>
  <c r="X54" i="56"/>
  <c r="Y54" s="1"/>
  <c r="K54"/>
  <c r="M54" s="1"/>
  <c r="R54" s="1"/>
  <c r="C55" s="1"/>
  <c r="X49" i="44"/>
  <c r="Y49" s="1"/>
  <c r="K49"/>
  <c r="M49" s="1"/>
  <c r="R49" s="1"/>
  <c r="C50" s="1"/>
  <c r="X56" i="57" l="1"/>
  <c r="Y56" s="1"/>
  <c r="K56"/>
  <c r="M56" s="1"/>
  <c r="R56" s="1"/>
  <c r="C57" s="1"/>
  <c r="X55" i="56"/>
  <c r="Y55" s="1"/>
  <c r="K55"/>
  <c r="M55" s="1"/>
  <c r="R55" s="1"/>
  <c r="C56" s="1"/>
  <c r="X50" i="44"/>
  <c r="Y50" s="1"/>
  <c r="K50"/>
  <c r="M50" s="1"/>
  <c r="R50" s="1"/>
  <c r="C51" s="1"/>
  <c r="X57" i="57" l="1"/>
  <c r="Y57" s="1"/>
  <c r="K57"/>
  <c r="M57" s="1"/>
  <c r="R57" s="1"/>
  <c r="C58" s="1"/>
  <c r="X56" i="56"/>
  <c r="Y56" s="1"/>
  <c r="K56"/>
  <c r="M56" s="1"/>
  <c r="R56" s="1"/>
  <c r="C57" s="1"/>
  <c r="X51" i="44"/>
  <c r="Y51" s="1"/>
  <c r="K51"/>
  <c r="M51" s="1"/>
  <c r="R51" s="1"/>
  <c r="C52" s="1"/>
  <c r="X58" i="57" l="1"/>
  <c r="Y58" s="1"/>
  <c r="K58"/>
  <c r="M58" s="1"/>
  <c r="R58" s="1"/>
  <c r="X57" i="56"/>
  <c r="Y57" s="1"/>
  <c r="K57"/>
  <c r="M57" s="1"/>
  <c r="R57" s="1"/>
  <c r="C58" s="1"/>
  <c r="X52" i="44"/>
  <c r="Y52" s="1"/>
  <c r="K52"/>
  <c r="M52" s="1"/>
  <c r="R52" s="1"/>
  <c r="C53" s="1"/>
  <c r="C59" i="57" l="1"/>
  <c r="X59" s="1"/>
  <c r="Y59" s="1"/>
  <c r="T4" s="1"/>
  <c r="C5"/>
  <c r="E5"/>
  <c r="D4"/>
  <c r="T2" s="1"/>
  <c r="G5"/>
  <c r="X58" i="56"/>
  <c r="Y58" s="1"/>
  <c r="K58"/>
  <c r="M58" s="1"/>
  <c r="R58" s="1"/>
  <c r="X53" i="44"/>
  <c r="Y53" s="1"/>
  <c r="K53"/>
  <c r="M53" s="1"/>
  <c r="R53" s="1"/>
  <c r="C54" s="1"/>
  <c r="I5" i="57" l="1"/>
  <c r="C59" i="56"/>
  <c r="X59" s="1"/>
  <c r="Y59" s="1"/>
  <c r="T4" s="1"/>
  <c r="D4"/>
  <c r="T2" s="1"/>
  <c r="G5"/>
  <c r="E5"/>
  <c r="C5"/>
  <c r="X54" i="44"/>
  <c r="Y54" s="1"/>
  <c r="K54"/>
  <c r="M54" s="1"/>
  <c r="R54" s="1"/>
  <c r="C55" s="1"/>
  <c r="I5" i="56" l="1"/>
  <c r="X55" i="44"/>
  <c r="Y55" s="1"/>
  <c r="K55"/>
  <c r="M55" s="1"/>
  <c r="R55" s="1"/>
  <c r="C56" s="1"/>
  <c r="X56" l="1"/>
  <c r="Y56" s="1"/>
  <c r="K56"/>
  <c r="M56" s="1"/>
  <c r="R56" s="1"/>
  <c r="C57" s="1"/>
  <c r="X57" l="1"/>
  <c r="Y57" s="1"/>
  <c r="K57"/>
  <c r="M57" s="1"/>
  <c r="R57" s="1"/>
  <c r="C58" s="1"/>
  <c r="X58" l="1"/>
  <c r="Y58" s="1"/>
  <c r="K58"/>
  <c r="M58" s="1"/>
  <c r="R58" s="1"/>
  <c r="C59" l="1"/>
  <c r="X59" s="1"/>
  <c r="Y59" s="1"/>
  <c r="T4" s="1"/>
  <c r="E5"/>
  <c r="G5"/>
  <c r="D4"/>
  <c r="T2" s="1"/>
  <c r="C5"/>
  <c r="I5" l="1"/>
</calcChain>
</file>

<file path=xl/sharedStrings.xml><?xml version="1.0" encoding="utf-8"?>
<sst xmlns="http://schemas.openxmlformats.org/spreadsheetml/2006/main" count="550" uniqueCount="151">
  <si>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</si>
  <si>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</si>
  <si>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</si>
  <si>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</si>
  <si>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</si>
  <si>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4"/>
  </si>
  <si>
    <t>時間足</t>
    <rPh sb="0" eb="2">
      <t>ジカン</t>
    </rPh>
    <rPh sb="2" eb="3">
      <t>アシ</t>
    </rPh>
    <phoneticPr fontId="4"/>
  </si>
  <si>
    <t>当初資金</t>
    <rPh sb="0" eb="2">
      <t>トウショ</t>
    </rPh>
    <rPh sb="2" eb="4">
      <t>シキン</t>
    </rPh>
    <phoneticPr fontId="4"/>
  </si>
  <si>
    <t>最終資金</t>
    <rPh sb="0" eb="2">
      <t>サイシュウ</t>
    </rPh>
    <rPh sb="2" eb="4">
      <t>シキン</t>
    </rPh>
    <phoneticPr fontId="4"/>
  </si>
  <si>
    <t>エントリー理由</t>
    <rPh sb="5" eb="7">
      <t>リユウ</t>
    </rPh>
    <phoneticPr fontId="4"/>
  </si>
  <si>
    <t>決済理由</t>
    <rPh sb="0" eb="2">
      <t>ケッサイ</t>
    </rPh>
    <rPh sb="2" eb="4">
      <t>リユウ</t>
    </rPh>
    <phoneticPr fontId="4"/>
  </si>
  <si>
    <t>損益金額</t>
    <rPh sb="0" eb="2">
      <t>ソンエキ</t>
    </rPh>
    <rPh sb="2" eb="4">
      <t>キンガク</t>
    </rPh>
    <phoneticPr fontId="4"/>
  </si>
  <si>
    <t>損益pips</t>
    <rPh sb="0" eb="2">
      <t>ソンエキ</t>
    </rPh>
    <phoneticPr fontId="4"/>
  </si>
  <si>
    <t>最大ドローアップ</t>
    <rPh sb="0" eb="2">
      <t>サイダイ</t>
    </rPh>
    <phoneticPr fontId="4"/>
  </si>
  <si>
    <t>最大ドローダウン</t>
    <rPh sb="0" eb="2">
      <t>サイダイ</t>
    </rPh>
    <phoneticPr fontId="4"/>
  </si>
  <si>
    <t>勝数</t>
    <rPh sb="0" eb="1">
      <t>カ</t>
    </rPh>
    <rPh sb="1" eb="2">
      <t>カズ</t>
    </rPh>
    <phoneticPr fontId="4"/>
  </si>
  <si>
    <t>負数</t>
    <rPh sb="0" eb="1">
      <t>マ</t>
    </rPh>
    <rPh sb="1" eb="2">
      <t>カズ</t>
    </rPh>
    <phoneticPr fontId="4"/>
  </si>
  <si>
    <t>引分</t>
    <rPh sb="0" eb="1">
      <t>ヒ</t>
    </rPh>
    <rPh sb="1" eb="2">
      <t>ワ</t>
    </rPh>
    <phoneticPr fontId="4"/>
  </si>
  <si>
    <t>勝率</t>
    <rPh sb="0" eb="2">
      <t>ショウリツ</t>
    </rPh>
    <phoneticPr fontId="4"/>
  </si>
  <si>
    <t>最大連勝</t>
    <rPh sb="0" eb="2">
      <t>サイダイ</t>
    </rPh>
    <rPh sb="2" eb="4">
      <t>レンショウ</t>
    </rPh>
    <phoneticPr fontId="4"/>
  </si>
  <si>
    <t>最大連敗</t>
    <rPh sb="0" eb="2">
      <t>サイダイ</t>
    </rPh>
    <rPh sb="2" eb="4">
      <t>レンパイ</t>
    </rPh>
    <phoneticPr fontId="4"/>
  </si>
  <si>
    <t>No.</t>
    <phoneticPr fontId="4"/>
  </si>
  <si>
    <t>資金</t>
    <rPh sb="0" eb="2">
      <t>シキン</t>
    </rPh>
    <phoneticPr fontId="4"/>
  </si>
  <si>
    <t>エントリー</t>
    <phoneticPr fontId="4"/>
  </si>
  <si>
    <t>リスク（3%）</t>
    <phoneticPr fontId="4"/>
  </si>
  <si>
    <t>ロット</t>
    <phoneticPr fontId="4"/>
  </si>
  <si>
    <t>決済</t>
    <rPh sb="0" eb="2">
      <t>ケッサイ</t>
    </rPh>
    <phoneticPr fontId="4"/>
  </si>
  <si>
    <t>損益</t>
    <rPh sb="0" eb="2">
      <t>ソンエキ</t>
    </rPh>
    <phoneticPr fontId="4"/>
  </si>
  <si>
    <t>西暦</t>
    <rPh sb="0" eb="2">
      <t>セイレキ</t>
    </rPh>
    <phoneticPr fontId="4"/>
  </si>
  <si>
    <t>日付</t>
    <rPh sb="0" eb="2">
      <t>ヒヅケ</t>
    </rPh>
    <phoneticPr fontId="4"/>
  </si>
  <si>
    <t>売買</t>
    <rPh sb="0" eb="2">
      <t>バイバイ</t>
    </rPh>
    <phoneticPr fontId="4"/>
  </si>
  <si>
    <t>レート</t>
    <phoneticPr fontId="4"/>
  </si>
  <si>
    <t>pips</t>
    <phoneticPr fontId="4"/>
  </si>
  <si>
    <t>損失上限</t>
    <rPh sb="0" eb="2">
      <t>ソンシツ</t>
    </rPh>
    <rPh sb="2" eb="4">
      <t>ジョウゲン</t>
    </rPh>
    <phoneticPr fontId="4"/>
  </si>
  <si>
    <t>金額</t>
    <rPh sb="0" eb="2">
      <t>キンガク</t>
    </rPh>
    <phoneticPr fontId="4"/>
  </si>
  <si>
    <t>・トレーリングストップ（ダウ理論）</t>
    <rPh sb="14" eb="16">
      <t>リロン</t>
    </rPh>
    <phoneticPr fontId="4"/>
  </si>
  <si>
    <t>日足</t>
    <rPh sb="0" eb="2">
      <t>ヒアシ</t>
    </rPh>
    <phoneticPr fontId="4"/>
  </si>
  <si>
    <t>売</t>
    <phoneticPr fontId="3"/>
  </si>
  <si>
    <t>10MA・20MAの両方の上側にキャンドルがあれば買い方向、下側なら売り方向。MAに触れてPB出現でエントリー待ち、PB高値or安値ブレイクでエントリー。</t>
    <phoneticPr fontId="4"/>
  </si>
  <si>
    <t>検証終了通貨</t>
    <rPh sb="0" eb="2">
      <t>ケンショウ</t>
    </rPh>
    <rPh sb="2" eb="4">
      <t>シュウリョウ</t>
    </rPh>
    <rPh sb="4" eb="6">
      <t>ツウカ</t>
    </rPh>
    <phoneticPr fontId="3"/>
  </si>
  <si>
    <t>通貨ペア</t>
    <rPh sb="0" eb="2">
      <t>ツウカ</t>
    </rPh>
    <phoneticPr fontId="3"/>
  </si>
  <si>
    <t>終了日</t>
    <rPh sb="0" eb="3">
      <t>シュウリョウビ</t>
    </rPh>
    <phoneticPr fontId="3"/>
  </si>
  <si>
    <t>ルール</t>
    <phoneticPr fontId="3"/>
  </si>
  <si>
    <t>PB</t>
    <phoneticPr fontId="3"/>
  </si>
  <si>
    <t>日足</t>
    <rPh sb="0" eb="2">
      <t>ヒアシ</t>
    </rPh>
    <phoneticPr fontId="3"/>
  </si>
  <si>
    <t>4Ｈ足</t>
    <rPh sb="2" eb="3">
      <t>アシ</t>
    </rPh>
    <phoneticPr fontId="3"/>
  </si>
  <si>
    <t>１Ｈ足</t>
    <rPh sb="2" eb="3">
      <t>アシ</t>
    </rPh>
    <phoneticPr fontId="3"/>
  </si>
  <si>
    <t>取引通貨単位</t>
    <rPh sb="0" eb="2">
      <t>トリヒキ</t>
    </rPh>
    <rPh sb="2" eb="4">
      <t>ツウカ</t>
    </rPh>
    <rPh sb="4" eb="6">
      <t>タンイ</t>
    </rPh>
    <phoneticPr fontId="3"/>
  </si>
  <si>
    <t>通貨平均価格</t>
    <rPh sb="0" eb="2">
      <t>ツウカ</t>
    </rPh>
    <rPh sb="2" eb="4">
      <t>ヘイキン</t>
    </rPh>
    <rPh sb="4" eb="6">
      <t>カカク</t>
    </rPh>
    <phoneticPr fontId="3"/>
  </si>
  <si>
    <t>USD</t>
    <phoneticPr fontId="3"/>
  </si>
  <si>
    <t>EUR</t>
    <phoneticPr fontId="3"/>
  </si>
  <si>
    <t>GBP</t>
    <phoneticPr fontId="3"/>
  </si>
  <si>
    <t>CHF</t>
    <phoneticPr fontId="3"/>
  </si>
  <si>
    <t>NZD</t>
    <phoneticPr fontId="3"/>
  </si>
  <si>
    <t>CAD</t>
    <phoneticPr fontId="3"/>
  </si>
  <si>
    <t>AUD</t>
    <phoneticPr fontId="3"/>
  </si>
  <si>
    <t>JPY</t>
    <phoneticPr fontId="3"/>
  </si>
  <si>
    <t>ドローダウン％</t>
    <phoneticPr fontId="3"/>
  </si>
  <si>
    <t>最大ドローダウン%</t>
    <rPh sb="0" eb="2">
      <t>サイダイ</t>
    </rPh>
    <phoneticPr fontId="4"/>
  </si>
  <si>
    <t>利益率</t>
  </si>
  <si>
    <t>勝率</t>
  </si>
  <si>
    <t>ルール</t>
  </si>
  <si>
    <t>通貨ペア</t>
  </si>
  <si>
    <t>fib1.27</t>
  </si>
  <si>
    <t>fib1.50</t>
  </si>
  <si>
    <t>fib2.00</t>
  </si>
  <si>
    <t>PB</t>
  </si>
  <si>
    <t>USD/JPY</t>
  </si>
  <si>
    <t>EUR/USD</t>
    <phoneticPr fontId="3"/>
  </si>
  <si>
    <t>時間足</t>
    <rPh sb="0" eb="2">
      <t>ジカン</t>
    </rPh>
    <rPh sb="2" eb="3">
      <t>アシ</t>
    </rPh>
    <phoneticPr fontId="3"/>
  </si>
  <si>
    <t>検証回数</t>
    <rPh sb="0" eb="2">
      <t>ケンショウ</t>
    </rPh>
    <rPh sb="2" eb="4">
      <t>カイスウ</t>
    </rPh>
    <phoneticPr fontId="3"/>
  </si>
  <si>
    <t>Ｄ１</t>
    <phoneticPr fontId="3"/>
  </si>
  <si>
    <t>Ｈ4</t>
    <phoneticPr fontId="3"/>
  </si>
  <si>
    <t>D1</t>
    <phoneticPr fontId="3"/>
  </si>
  <si>
    <t>検証年数</t>
    <rPh sb="0" eb="2">
      <t>ケンショウ</t>
    </rPh>
    <rPh sb="2" eb="4">
      <t>ネンスウ</t>
    </rPh>
    <phoneticPr fontId="3"/>
  </si>
  <si>
    <t>26年</t>
    <rPh sb="2" eb="3">
      <t>ネン</t>
    </rPh>
    <phoneticPr fontId="3"/>
  </si>
  <si>
    <t>5年</t>
    <rPh sb="1" eb="2">
      <t>ネン</t>
    </rPh>
    <phoneticPr fontId="3"/>
  </si>
  <si>
    <t>5日間</t>
    <rPh sb="1" eb="3">
      <t>ニチカン</t>
    </rPh>
    <phoneticPr fontId="3"/>
  </si>
  <si>
    <t>検証に要した日数</t>
    <rPh sb="0" eb="2">
      <t>ケンショウ</t>
    </rPh>
    <rPh sb="3" eb="4">
      <t>ヨウ</t>
    </rPh>
    <rPh sb="6" eb="8">
      <t>ニッスウ</t>
    </rPh>
    <phoneticPr fontId="3"/>
  </si>
  <si>
    <t>EUR/USD</t>
    <phoneticPr fontId="3"/>
  </si>
  <si>
    <t>H4</t>
    <phoneticPr fontId="3"/>
  </si>
  <si>
    <t>3日間</t>
    <rPh sb="1" eb="3">
      <t>ニチカン</t>
    </rPh>
    <phoneticPr fontId="3"/>
  </si>
  <si>
    <t>AUD/USD</t>
    <phoneticPr fontId="3"/>
  </si>
  <si>
    <t>20年</t>
    <rPh sb="2" eb="3">
      <t>ネン</t>
    </rPh>
    <phoneticPr fontId="3"/>
  </si>
  <si>
    <t>2日間</t>
    <rPh sb="1" eb="3">
      <t>ニチカン</t>
    </rPh>
    <phoneticPr fontId="3"/>
  </si>
  <si>
    <t>AUD/USD</t>
    <phoneticPr fontId="3"/>
  </si>
  <si>
    <t>H4</t>
    <phoneticPr fontId="3"/>
  </si>
  <si>
    <t>5年</t>
    <rPh sb="1" eb="2">
      <t>ネン</t>
    </rPh>
    <phoneticPr fontId="3"/>
  </si>
  <si>
    <t>1日間</t>
    <rPh sb="1" eb="3">
      <t>ニチカン</t>
    </rPh>
    <phoneticPr fontId="3"/>
  </si>
  <si>
    <t>EB</t>
    <phoneticPr fontId="3"/>
  </si>
  <si>
    <t>Ｄ１</t>
  </si>
  <si>
    <t>EB</t>
    <phoneticPr fontId="3"/>
  </si>
  <si>
    <t>19年</t>
    <rPh sb="2" eb="3">
      <t>ネン</t>
    </rPh>
    <phoneticPr fontId="3"/>
  </si>
  <si>
    <t>H4</t>
    <phoneticPr fontId="3"/>
  </si>
  <si>
    <t>15年</t>
    <rPh sb="2" eb="3">
      <t>ネン</t>
    </rPh>
    <phoneticPr fontId="3"/>
  </si>
  <si>
    <t>3日間</t>
    <rPh sb="1" eb="3">
      <t>ニチカン</t>
    </rPh>
    <phoneticPr fontId="3"/>
  </si>
  <si>
    <t>4年</t>
    <rPh sb="1" eb="2">
      <t>ネン</t>
    </rPh>
    <phoneticPr fontId="3"/>
  </si>
  <si>
    <t>3日間</t>
    <rPh sb="1" eb="3">
      <t>ニチカン</t>
    </rPh>
    <phoneticPr fontId="3"/>
  </si>
  <si>
    <t>21年</t>
    <rPh sb="2" eb="3">
      <t>ネン</t>
    </rPh>
    <phoneticPr fontId="3"/>
  </si>
  <si>
    <t>4時間</t>
    <rPh sb="1" eb="3">
      <t>ジカン</t>
    </rPh>
    <phoneticPr fontId="4"/>
  </si>
  <si>
    <t>OB</t>
    <phoneticPr fontId="3"/>
  </si>
  <si>
    <t>OB</t>
    <phoneticPr fontId="3"/>
  </si>
  <si>
    <t>H4/M30</t>
    <phoneticPr fontId="3"/>
  </si>
  <si>
    <t>4日間</t>
    <rPh sb="1" eb="3">
      <t>ニチカン</t>
    </rPh>
    <phoneticPr fontId="3"/>
  </si>
  <si>
    <t>FIB-1.27</t>
    <phoneticPr fontId="4"/>
  </si>
  <si>
    <t>big</t>
    <phoneticPr fontId="3"/>
  </si>
  <si>
    <t>まだ、不慣れなのでエントリーのタイミングが不安定です。
12番ぐらいまでは特に？という箇所が見られますが、
13番以降は安定していると思います。
質問ですが、2,4,5,6,12については、左側のキャンドルがM30の条件が合わなくて、
エントリーできませんでしたが、次のキャンドルで条件がそろいエントリーしました。
こういった場合、一旦ＳＭＡから外に離れたほうが良いのでしょうか？
また、11ですが、同様に条件が合わず一回だけSMAの外に出た後、
直後にタッチし条件がそろいエントリーしました。これは、ありでしょうか？
自分の中で言語化するところで、基本ではないような気がします。</t>
    <rPh sb="3" eb="5">
      <t>フナ</t>
    </rPh>
    <rPh sb="21" eb="24">
      <t>フアンテイ</t>
    </rPh>
    <rPh sb="30" eb="31">
      <t>バン</t>
    </rPh>
    <rPh sb="37" eb="38">
      <t>トク</t>
    </rPh>
    <rPh sb="43" eb="45">
      <t>カショ</t>
    </rPh>
    <rPh sb="46" eb="47">
      <t>ミ</t>
    </rPh>
    <rPh sb="56" eb="59">
      <t>バンイコウ</t>
    </rPh>
    <rPh sb="60" eb="62">
      <t>アンテイ</t>
    </rPh>
    <rPh sb="67" eb="68">
      <t>オモ</t>
    </rPh>
    <rPh sb="74" eb="76">
      <t>シツモン</t>
    </rPh>
    <rPh sb="96" eb="98">
      <t>ヒダリガワ</t>
    </rPh>
    <rPh sb="109" eb="111">
      <t>ジョウケン</t>
    </rPh>
    <rPh sb="112" eb="113">
      <t>ア</t>
    </rPh>
    <rPh sb="134" eb="135">
      <t>ツギ</t>
    </rPh>
    <rPh sb="142" eb="144">
      <t>ジョウケン</t>
    </rPh>
    <rPh sb="164" eb="166">
      <t>バアイ</t>
    </rPh>
    <rPh sb="167" eb="169">
      <t>イッタン</t>
    </rPh>
    <rPh sb="174" eb="175">
      <t>ソト</t>
    </rPh>
    <rPh sb="176" eb="177">
      <t>ハナ</t>
    </rPh>
    <rPh sb="182" eb="183">
      <t>ヨ</t>
    </rPh>
    <rPh sb="201" eb="203">
      <t>ドウヨウ</t>
    </rPh>
    <rPh sb="204" eb="206">
      <t>ジョウケン</t>
    </rPh>
    <rPh sb="207" eb="208">
      <t>ア</t>
    </rPh>
    <rPh sb="210" eb="212">
      <t>イッカイ</t>
    </rPh>
    <rPh sb="218" eb="219">
      <t>ソト</t>
    </rPh>
    <rPh sb="220" eb="221">
      <t>デ</t>
    </rPh>
    <rPh sb="222" eb="223">
      <t>アト</t>
    </rPh>
    <rPh sb="225" eb="227">
      <t>チョクゴ</t>
    </rPh>
    <rPh sb="232" eb="234">
      <t>ジョウケン</t>
    </rPh>
    <rPh sb="261" eb="263">
      <t>ジブン</t>
    </rPh>
    <rPh sb="264" eb="265">
      <t>ナカ</t>
    </rPh>
    <rPh sb="266" eb="269">
      <t>ゲンゴカ</t>
    </rPh>
    <rPh sb="276" eb="278">
      <t>キホン</t>
    </rPh>
    <rPh sb="285" eb="286">
      <t>キ</t>
    </rPh>
    <phoneticPr fontId="3"/>
  </si>
  <si>
    <t>EUR/USD</t>
    <phoneticPr fontId="3"/>
  </si>
  <si>
    <t>5年</t>
    <rPh sb="1" eb="2">
      <t>ネン</t>
    </rPh>
    <phoneticPr fontId="3"/>
  </si>
  <si>
    <t>OB</t>
    <phoneticPr fontId="3"/>
  </si>
  <si>
    <t>6.12はＯＫです。</t>
    <phoneticPr fontId="3"/>
  </si>
  <si>
    <t>2.4.5は通常に見えるので画像の通りＯＫです。</t>
    <rPh sb="6" eb="8">
      <t>ツウジョウ</t>
    </rPh>
    <rPh sb="9" eb="10">
      <t>ミ</t>
    </rPh>
    <rPh sb="14" eb="16">
      <t>ガゾウ</t>
    </rPh>
    <rPh sb="17" eb="18">
      <t>トオ</t>
    </rPh>
    <phoneticPr fontId="3"/>
  </si>
  <si>
    <t>30分の条件はダウブレイクなのでＭＡは無視してＯＫです。</t>
    <rPh sb="2" eb="3">
      <t>フン</t>
    </rPh>
    <rPh sb="4" eb="6">
      <t>ジョウケン</t>
    </rPh>
    <rPh sb="19" eb="21">
      <t>ムシ</t>
    </rPh>
    <phoneticPr fontId="3"/>
  </si>
  <si>
    <t>4ＨのＭＡの見方としてもあってます。</t>
    <rPh sb="6" eb="8">
      <t>ミカタ</t>
    </rPh>
    <phoneticPr fontId="3"/>
  </si>
  <si>
    <t>11アリです。</t>
    <phoneticPr fontId="3"/>
  </si>
  <si>
    <t>いい感じですので進めてください。</t>
    <rPh sb="2" eb="3">
      <t>カン</t>
    </rPh>
    <rPh sb="8" eb="9">
      <t>スス</t>
    </rPh>
    <phoneticPr fontId="3"/>
  </si>
  <si>
    <t>6/13会田さんコメント</t>
    <rPh sb="4" eb="6">
      <t>アイタ</t>
    </rPh>
    <phoneticPr fontId="3"/>
  </si>
  <si>
    <t>AUD/USD</t>
    <phoneticPr fontId="3"/>
  </si>
  <si>
    <t>ＡＵＤUSD</t>
    <phoneticPr fontId="3"/>
  </si>
  <si>
    <t>8年</t>
    <rPh sb="1" eb="2">
      <t>ネン</t>
    </rPh>
    <phoneticPr fontId="3"/>
  </si>
  <si>
    <t>fib2.00</t>
    <phoneticPr fontId="3"/>
  </si>
  <si>
    <t>検証した日</t>
    <rPh sb="0" eb="2">
      <t>ケンショウ</t>
    </rPh>
    <rPh sb="4" eb="5">
      <t>ヒ</t>
    </rPh>
    <phoneticPr fontId="3"/>
  </si>
  <si>
    <t>5/22-26</t>
    <phoneticPr fontId="3"/>
  </si>
  <si>
    <t>5/28-6/1</t>
    <phoneticPr fontId="3"/>
  </si>
  <si>
    <t>6/1-3</t>
    <phoneticPr fontId="3"/>
  </si>
  <si>
    <t>6/4-5</t>
    <phoneticPr fontId="3"/>
  </si>
  <si>
    <t>6/5</t>
    <phoneticPr fontId="3"/>
  </si>
  <si>
    <t>6/6-8</t>
    <phoneticPr fontId="3"/>
  </si>
  <si>
    <t>6/8-9</t>
    <phoneticPr fontId="3"/>
  </si>
  <si>
    <t>6/9-11</t>
    <phoneticPr fontId="3"/>
  </si>
  <si>
    <t>6/12-14</t>
    <phoneticPr fontId="3"/>
  </si>
  <si>
    <t>6/15</t>
    <phoneticPr fontId="3"/>
  </si>
  <si>
    <t>6/16</t>
    <phoneticPr fontId="3"/>
  </si>
  <si>
    <t>6/18-21</t>
    <phoneticPr fontId="3"/>
  </si>
  <si>
    <t>6/22-23</t>
    <phoneticPr fontId="3"/>
  </si>
  <si>
    <t>6/26-29</t>
    <phoneticPr fontId="3"/>
  </si>
  <si>
    <r>
      <rPr>
        <sz val="11"/>
        <color rgb="FFFF0000"/>
        <rFont val="ＭＳ Ｐゴシック"/>
        <family val="3"/>
        <charset val="128"/>
      </rPr>
      <t>20SMA,70SMAのみ使用</t>
    </r>
    <r>
      <rPr>
        <sz val="11"/>
        <color indexed="8"/>
        <rFont val="ＭＳ Ｐゴシック"/>
        <family val="3"/>
        <charset val="128"/>
      </rPr>
      <t>。20SMAタッチで時間足を2つ下げる。
　※MACDダイバージェンスで見送り。
下位足のダウブレイクでエントリー、
　※ダウが崩れたらエントリーせず、次の上位足の条件が整うまで見送り。</t>
    </r>
    <rPh sb="13" eb="15">
      <t>シヨウ</t>
    </rPh>
    <rPh sb="25" eb="27">
      <t>ジカン</t>
    </rPh>
    <rPh sb="27" eb="28">
      <t>アシ</t>
    </rPh>
    <rPh sb="31" eb="32">
      <t>サ</t>
    </rPh>
    <rPh sb="51" eb="53">
      <t>ミオク</t>
    </rPh>
    <rPh sb="56" eb="58">
      <t>カイ</t>
    </rPh>
    <rPh sb="58" eb="59">
      <t>アシ</t>
    </rPh>
    <rPh sb="79" eb="80">
      <t>クズ</t>
    </rPh>
    <rPh sb="91" eb="92">
      <t>ツギ</t>
    </rPh>
    <rPh sb="93" eb="95">
      <t>ジョウイ</t>
    </rPh>
    <rPh sb="95" eb="96">
      <t>アシ</t>
    </rPh>
    <rPh sb="97" eb="99">
      <t>ジョウケン</t>
    </rPh>
    <rPh sb="100" eb="101">
      <t>トトノ</t>
    </rPh>
    <rPh sb="104" eb="106">
      <t>ミオク</t>
    </rPh>
    <phoneticPr fontId="4"/>
  </si>
  <si>
    <t>26はFibo途中の安値（赤MAあたり）から戻り高値で38.2以上戻っていればそこでエントリーでもいいです。</t>
  </si>
  <si>
    <t>37も26のような右引き出来そうです。</t>
  </si>
  <si>
    <t>Fiboを引き直すことで、何もしないと損切だったものが1.27,1.50では利確できた。</t>
    <rPh sb="5" eb="6">
      <t>ヒ</t>
    </rPh>
    <rPh sb="7" eb="8">
      <t>ナオ</t>
    </rPh>
    <rPh sb="13" eb="14">
      <t>ナニ</t>
    </rPh>
    <rPh sb="19" eb="21">
      <t>ソンギリ</t>
    </rPh>
    <rPh sb="38" eb="40">
      <t>リカク</t>
    </rPh>
    <phoneticPr fontId="14"/>
  </si>
  <si>
    <t>結果損切は変わらず。ただし、27と同様fiboの幅が狭くなったので、利確のチャンスが広がった。</t>
    <rPh sb="0" eb="2">
      <t>ケッカ</t>
    </rPh>
    <rPh sb="2" eb="4">
      <t>ソンギリ</t>
    </rPh>
    <rPh sb="5" eb="6">
      <t>カ</t>
    </rPh>
    <rPh sb="17" eb="19">
      <t>ドウヨウ</t>
    </rPh>
    <rPh sb="24" eb="25">
      <t>ハバ</t>
    </rPh>
    <rPh sb="26" eb="27">
      <t>セマ</t>
    </rPh>
    <rPh sb="34" eb="36">
      <t>リカク</t>
    </rPh>
    <rPh sb="42" eb="43">
      <t>ヒロ</t>
    </rPh>
    <phoneticPr fontId="14"/>
  </si>
  <si>
    <t>買</t>
    <phoneticPr fontId="3"/>
  </si>
  <si>
    <t>FIB-1.50</t>
    <phoneticPr fontId="4"/>
  </si>
  <si>
    <t>FIB-2.00</t>
    <phoneticPr fontId="4"/>
  </si>
  <si>
    <t>128SMA抜き</t>
    <rPh sb="6" eb="7">
      <t>ヌ</t>
    </rPh>
    <phoneticPr fontId="3"/>
  </si>
  <si>
    <t>3年</t>
    <rPh sb="1" eb="2">
      <t>ネン</t>
    </rPh>
    <phoneticPr fontId="3"/>
  </si>
  <si>
    <t>6/30-7/1</t>
    <phoneticPr fontId="3"/>
  </si>
  <si>
    <t>AUD/USD
128SMA抜き</t>
    <rPh sb="14" eb="15">
      <t>ヌ</t>
    </rPh>
    <phoneticPr fontId="3"/>
  </si>
  <si>
    <t>OBで128SMA抜きでの検証結果は良かったです。
エントリー回数も大幅に増えました。</t>
    <rPh sb="9" eb="10">
      <t>ヌ</t>
    </rPh>
    <rPh sb="13" eb="15">
      <t>ケンショウ</t>
    </rPh>
    <rPh sb="15" eb="17">
      <t>ケッカ</t>
    </rPh>
    <rPh sb="18" eb="19">
      <t>ヨ</t>
    </rPh>
    <rPh sb="31" eb="33">
      <t>カイスウ</t>
    </rPh>
    <rPh sb="34" eb="36">
      <t>オオハバ</t>
    </rPh>
    <rPh sb="37" eb="38">
      <t>フ</t>
    </rPh>
    <phoneticPr fontId="3"/>
  </si>
  <si>
    <t>EUR/USDのOB(128SMA抜き）を検証します</t>
    <rPh sb="17" eb="18">
      <t>ヌ</t>
    </rPh>
    <rPh sb="21" eb="23">
      <t>ケンショウ</t>
    </rPh>
    <phoneticPr fontId="3"/>
  </si>
  <si>
    <t>49番のように、右引きが決まると、お！と感動します。</t>
    <rPh sb="2" eb="3">
      <t>バン</t>
    </rPh>
    <rPh sb="8" eb="9">
      <t>ミギ</t>
    </rPh>
    <rPh sb="9" eb="10">
      <t>ヒ</t>
    </rPh>
    <rPh sb="12" eb="13">
      <t>キ</t>
    </rPh>
    <rPh sb="20" eb="22">
      <t>カンドウ</t>
    </rPh>
    <phoneticPr fontId="3"/>
  </si>
</sst>
</file>

<file path=xl/styles.xml><?xml version="1.0" encoding="utf-8"?>
<styleSheet xmlns="http://schemas.openxmlformats.org/spreadsheetml/2006/main">
  <numFmts count="7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  <numFmt numFmtId="182" formatCode="0.0000_ "/>
  </numFmts>
  <fonts count="15"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1"/>
      <color rgb="FF111111"/>
      <name val="Inherit"/>
      <family val="2"/>
    </font>
    <font>
      <sz val="10"/>
      <color rgb="FF111111"/>
      <name val="Inherit"/>
      <family val="2"/>
    </font>
    <font>
      <sz val="6"/>
      <name val="ＭＳ Ｐゴシック"/>
      <family val="2"/>
      <charset val="128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16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0" fillId="0" borderId="1" xfId="0" applyBorder="1">
      <alignment vertical="center"/>
    </xf>
    <xf numFmtId="179" fontId="0" fillId="0" borderId="1" xfId="0" applyNumberFormat="1" applyBorder="1">
      <alignment vertical="center"/>
    </xf>
    <xf numFmtId="179" fontId="0" fillId="12" borderId="1" xfId="0" applyNumberFormat="1" applyFill="1" applyBorder="1">
      <alignment vertical="center"/>
    </xf>
    <xf numFmtId="9" fontId="0" fillId="0" borderId="1" xfId="0" applyNumberFormat="1" applyBorder="1">
      <alignment vertical="center"/>
    </xf>
    <xf numFmtId="0" fontId="0" fillId="0" borderId="8" xfId="0" applyBorder="1">
      <alignment vertical="center"/>
    </xf>
    <xf numFmtId="179" fontId="0" fillId="0" borderId="8" xfId="0" applyNumberFormat="1" applyBorder="1">
      <alignment vertical="center"/>
    </xf>
    <xf numFmtId="179" fontId="0" fillId="12" borderId="8" xfId="0" applyNumberFormat="1" applyFill="1" applyBorder="1">
      <alignment vertical="center"/>
    </xf>
    <xf numFmtId="9" fontId="0" fillId="0" borderId="8" xfId="0" applyNumberFormat="1" applyBorder="1">
      <alignment vertical="center"/>
    </xf>
    <xf numFmtId="0" fontId="0" fillId="0" borderId="12" xfId="0" applyBorder="1">
      <alignment vertical="center"/>
    </xf>
    <xf numFmtId="0" fontId="0" fillId="0" borderId="8" xfId="0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179" fontId="0" fillId="0" borderId="1" xfId="0" applyNumberFormat="1" applyFill="1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56" fontId="9" fillId="0" borderId="1" xfId="0" applyNumberFormat="1" applyFont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horizontal="right" vertical="center"/>
    </xf>
    <xf numFmtId="9" fontId="0" fillId="0" borderId="1" xfId="0" applyNumberFormat="1" applyFill="1" applyBorder="1">
      <alignment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9" fillId="0" borderId="1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9" fillId="0" borderId="1" xfId="0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0" xfId="0" applyAlignment="1">
      <alignment vertical="top" wrapText="1"/>
    </xf>
    <xf numFmtId="56" fontId="9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vertical="top" wrapText="1"/>
    </xf>
    <xf numFmtId="49" fontId="0" fillId="0" borderId="8" xfId="0" applyNumberFormat="1" applyBorder="1">
      <alignment vertical="center"/>
    </xf>
    <xf numFmtId="49" fontId="0" fillId="0" borderId="1" xfId="0" applyNumberFormat="1" applyBorder="1">
      <alignment vertical="center"/>
    </xf>
    <xf numFmtId="49" fontId="0" fillId="0" borderId="1" xfId="0" applyNumberFormat="1" applyFill="1" applyBorder="1">
      <alignment vertical="center"/>
    </xf>
    <xf numFmtId="0" fontId="1" fillId="0" borderId="0" xfId="4">
      <alignment vertical="center"/>
    </xf>
    <xf numFmtId="0" fontId="12" fillId="0" borderId="0" xfId="4" applyFont="1">
      <alignment vertical="center"/>
    </xf>
    <xf numFmtId="0" fontId="13" fillId="0" borderId="0" xfId="4" applyFont="1">
      <alignment vertical="center"/>
    </xf>
    <xf numFmtId="0" fontId="8" fillId="0" borderId="0" xfId="4" applyFont="1">
      <alignment vertical="center"/>
    </xf>
    <xf numFmtId="0" fontId="1" fillId="0" borderId="16" xfId="4" applyBorder="1">
      <alignment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>
      <alignment vertical="center"/>
    </xf>
    <xf numFmtId="0" fontId="9" fillId="0" borderId="1" xfId="0" applyFont="1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182" fontId="9" fillId="0" borderId="1" xfId="0" applyNumberFormat="1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180" fontId="9" fillId="0" borderId="1" xfId="0" applyNumberFormat="1" applyFont="1" applyFill="1" applyBorder="1" applyAlignment="1">
      <alignment horizontal="center" vertical="center"/>
    </xf>
    <xf numFmtId="182" fontId="9" fillId="0" borderId="1" xfId="0" applyNumberFormat="1" applyFont="1" applyFill="1" applyBorder="1" applyAlignment="1">
      <alignment horizontal="center" vertical="center"/>
    </xf>
    <xf numFmtId="180" fontId="9" fillId="0" borderId="7" xfId="0" applyNumberFormat="1" applyFont="1" applyFill="1" applyBorder="1" applyAlignment="1">
      <alignment horizontal="center" vertical="center"/>
    </xf>
    <xf numFmtId="180" fontId="9" fillId="0" borderId="2" xfId="0" applyNumberFormat="1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 vertical="center"/>
    </xf>
    <xf numFmtId="181" fontId="9" fillId="0" borderId="1" xfId="0" applyNumberFormat="1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180" fontId="0" fillId="0" borderId="7" xfId="0" applyNumberFormat="1" applyBorder="1" applyAlignment="1">
      <alignment horizontal="center" vertical="center"/>
    </xf>
    <xf numFmtId="180" fontId="0" fillId="0" borderId="3" xfId="0" applyNumberFormat="1" applyBorder="1" applyAlignment="1">
      <alignment horizontal="center" vertical="center"/>
    </xf>
    <xf numFmtId="180" fontId="0" fillId="0" borderId="2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vertical="top" wrapText="1"/>
    </xf>
    <xf numFmtId="0" fontId="0" fillId="0" borderId="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180" fontId="9" fillId="0" borderId="7" xfId="0" applyNumberFormat="1" applyFont="1" applyBorder="1" applyAlignment="1">
      <alignment horizontal="center" vertical="center" wrapText="1"/>
    </xf>
    <xf numFmtId="180" fontId="9" fillId="0" borderId="2" xfId="0" applyNumberFormat="1" applyFont="1" applyBorder="1" applyAlignment="1">
      <alignment horizontal="center" vertical="center" wrapText="1"/>
    </xf>
    <xf numFmtId="0" fontId="11" fillId="0" borderId="0" xfId="0" applyFont="1">
      <alignment vertical="center"/>
    </xf>
    <xf numFmtId="0" fontId="7" fillId="0" borderId="1" xfId="0" applyFont="1" applyBorder="1" applyAlignment="1">
      <alignment horizontal="center" vertical="center" wrapText="1"/>
    </xf>
  </cellXfs>
  <cellStyles count="5">
    <cellStyle name="パーセント" xfId="1" builtinId="5"/>
    <cellStyle name="標準" xfId="0" builtinId="0"/>
    <cellStyle name="標準 2" xfId="2"/>
    <cellStyle name="標準 3" xfId="3"/>
    <cellStyle name="標準 4" xfId="4"/>
  </cellStyles>
  <dxfs count="14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7" Type="http://schemas.openxmlformats.org/officeDocument/2006/relationships/image" Target="../media/image50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Relationship Id="rId6" Type="http://schemas.openxmlformats.org/officeDocument/2006/relationships/image" Target="../media/image49.png"/><Relationship Id="rId5" Type="http://schemas.openxmlformats.org/officeDocument/2006/relationships/image" Target="../media/image48.png"/><Relationship Id="rId4" Type="http://schemas.openxmlformats.org/officeDocument/2006/relationships/image" Target="../media/image4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68580</xdr:colOff>
      <xdr:row>1</xdr:row>
      <xdr:rowOff>15240</xdr:rowOff>
    </xdr:from>
    <xdr:to>
      <xdr:col>24</xdr:col>
      <xdr:colOff>548640</xdr:colOff>
      <xdr:row>37</xdr:row>
      <xdr:rowOff>160020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93380" y="182880"/>
          <a:ext cx="7185660" cy="61798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11</xdr:col>
      <xdr:colOff>482205</xdr:colOff>
      <xdr:row>37</xdr:row>
      <xdr:rowOff>146624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7640"/>
          <a:ext cx="7187805" cy="61816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39</xdr:row>
      <xdr:rowOff>0</xdr:rowOff>
    </xdr:from>
    <xdr:to>
      <xdr:col>24</xdr:col>
      <xdr:colOff>482205</xdr:colOff>
      <xdr:row>75</xdr:row>
      <xdr:rowOff>146624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24800" y="6537960"/>
          <a:ext cx="7187805" cy="6181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11</xdr:col>
      <xdr:colOff>482205</xdr:colOff>
      <xdr:row>75</xdr:row>
      <xdr:rowOff>146624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6537960"/>
          <a:ext cx="7187805" cy="61816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77</xdr:row>
      <xdr:rowOff>0</xdr:rowOff>
    </xdr:from>
    <xdr:to>
      <xdr:col>24</xdr:col>
      <xdr:colOff>482205</xdr:colOff>
      <xdr:row>113</xdr:row>
      <xdr:rowOff>146624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924800" y="12908280"/>
          <a:ext cx="7187805" cy="6181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11</xdr:col>
      <xdr:colOff>482205</xdr:colOff>
      <xdr:row>113</xdr:row>
      <xdr:rowOff>146624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12908280"/>
          <a:ext cx="7187805" cy="61816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115</xdr:row>
      <xdr:rowOff>0</xdr:rowOff>
    </xdr:from>
    <xdr:to>
      <xdr:col>26</xdr:col>
      <xdr:colOff>383479</xdr:colOff>
      <xdr:row>151</xdr:row>
      <xdr:rowOff>146624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924800" y="19278600"/>
          <a:ext cx="8308279" cy="6181664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39</xdr:col>
      <xdr:colOff>459338</xdr:colOff>
      <xdr:row>151</xdr:row>
      <xdr:rowOff>146624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068800" y="19278600"/>
          <a:ext cx="7164938" cy="6181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11</xdr:col>
      <xdr:colOff>459338</xdr:colOff>
      <xdr:row>151</xdr:row>
      <xdr:rowOff>146624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19278600"/>
          <a:ext cx="7164938" cy="61816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153</xdr:row>
      <xdr:rowOff>0</xdr:rowOff>
    </xdr:from>
    <xdr:to>
      <xdr:col>24</xdr:col>
      <xdr:colOff>459338</xdr:colOff>
      <xdr:row>189</xdr:row>
      <xdr:rowOff>146624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924800" y="25648920"/>
          <a:ext cx="7164938" cy="6181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11</xdr:col>
      <xdr:colOff>459338</xdr:colOff>
      <xdr:row>189</xdr:row>
      <xdr:rowOff>146624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25648920"/>
          <a:ext cx="7164938" cy="61816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191</xdr:row>
      <xdr:rowOff>0</xdr:rowOff>
    </xdr:from>
    <xdr:to>
      <xdr:col>24</xdr:col>
      <xdr:colOff>459338</xdr:colOff>
      <xdr:row>227</xdr:row>
      <xdr:rowOff>146624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924800" y="32019240"/>
          <a:ext cx="7164938" cy="6181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11</xdr:col>
      <xdr:colOff>459338</xdr:colOff>
      <xdr:row>227</xdr:row>
      <xdr:rowOff>146624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32019240"/>
          <a:ext cx="7164938" cy="61816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229</xdr:row>
      <xdr:rowOff>0</xdr:rowOff>
    </xdr:from>
    <xdr:to>
      <xdr:col>24</xdr:col>
      <xdr:colOff>459338</xdr:colOff>
      <xdr:row>265</xdr:row>
      <xdr:rowOff>146624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924800" y="38389560"/>
          <a:ext cx="7164938" cy="6181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11</xdr:col>
      <xdr:colOff>459338</xdr:colOff>
      <xdr:row>265</xdr:row>
      <xdr:rowOff>146624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38389560"/>
          <a:ext cx="7164938" cy="61816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267</xdr:row>
      <xdr:rowOff>0</xdr:rowOff>
    </xdr:from>
    <xdr:to>
      <xdr:col>24</xdr:col>
      <xdr:colOff>459338</xdr:colOff>
      <xdr:row>303</xdr:row>
      <xdr:rowOff>146624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924800" y="44759880"/>
          <a:ext cx="7164938" cy="6181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11</xdr:col>
      <xdr:colOff>459338</xdr:colOff>
      <xdr:row>303</xdr:row>
      <xdr:rowOff>146624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44759880"/>
          <a:ext cx="7164938" cy="61816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305</xdr:row>
      <xdr:rowOff>0</xdr:rowOff>
    </xdr:from>
    <xdr:to>
      <xdr:col>24</xdr:col>
      <xdr:colOff>459338</xdr:colOff>
      <xdr:row>341</xdr:row>
      <xdr:rowOff>146624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924800" y="51130200"/>
          <a:ext cx="7164938" cy="6181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11</xdr:col>
      <xdr:colOff>459338</xdr:colOff>
      <xdr:row>341</xdr:row>
      <xdr:rowOff>146624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51130200"/>
          <a:ext cx="7164938" cy="61816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343</xdr:row>
      <xdr:rowOff>0</xdr:rowOff>
    </xdr:from>
    <xdr:to>
      <xdr:col>24</xdr:col>
      <xdr:colOff>459338</xdr:colOff>
      <xdr:row>379</xdr:row>
      <xdr:rowOff>146624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924800" y="57500520"/>
          <a:ext cx="7164938" cy="6181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343</xdr:row>
      <xdr:rowOff>0</xdr:rowOff>
    </xdr:from>
    <xdr:to>
      <xdr:col>11</xdr:col>
      <xdr:colOff>459338</xdr:colOff>
      <xdr:row>379</xdr:row>
      <xdr:rowOff>146624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57500520"/>
          <a:ext cx="7164938" cy="61816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381</xdr:row>
      <xdr:rowOff>0</xdr:rowOff>
    </xdr:from>
    <xdr:to>
      <xdr:col>24</xdr:col>
      <xdr:colOff>459338</xdr:colOff>
      <xdr:row>417</xdr:row>
      <xdr:rowOff>146624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924800" y="63870840"/>
          <a:ext cx="7164938" cy="6181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381</xdr:row>
      <xdr:rowOff>0</xdr:rowOff>
    </xdr:from>
    <xdr:to>
      <xdr:col>11</xdr:col>
      <xdr:colOff>459338</xdr:colOff>
      <xdr:row>417</xdr:row>
      <xdr:rowOff>146624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63870840"/>
          <a:ext cx="7164938" cy="61816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419</xdr:row>
      <xdr:rowOff>0</xdr:rowOff>
    </xdr:from>
    <xdr:to>
      <xdr:col>24</xdr:col>
      <xdr:colOff>459338</xdr:colOff>
      <xdr:row>455</xdr:row>
      <xdr:rowOff>146624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924800" y="70241160"/>
          <a:ext cx="7164938" cy="6181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</xdr:row>
      <xdr:rowOff>0</xdr:rowOff>
    </xdr:from>
    <xdr:to>
      <xdr:col>11</xdr:col>
      <xdr:colOff>459338</xdr:colOff>
      <xdr:row>455</xdr:row>
      <xdr:rowOff>146624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70241160"/>
          <a:ext cx="7164938" cy="61816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457</xdr:row>
      <xdr:rowOff>0</xdr:rowOff>
    </xdr:from>
    <xdr:to>
      <xdr:col>24</xdr:col>
      <xdr:colOff>459338</xdr:colOff>
      <xdr:row>493</xdr:row>
      <xdr:rowOff>146624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924800" y="76611480"/>
          <a:ext cx="7164938" cy="6181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457</xdr:row>
      <xdr:rowOff>0</xdr:rowOff>
    </xdr:from>
    <xdr:to>
      <xdr:col>11</xdr:col>
      <xdr:colOff>459338</xdr:colOff>
      <xdr:row>493</xdr:row>
      <xdr:rowOff>146624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76611480"/>
          <a:ext cx="7164938" cy="61816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495</xdr:row>
      <xdr:rowOff>0</xdr:rowOff>
    </xdr:from>
    <xdr:to>
      <xdr:col>24</xdr:col>
      <xdr:colOff>459338</xdr:colOff>
      <xdr:row>531</xdr:row>
      <xdr:rowOff>146624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924800" y="82981800"/>
          <a:ext cx="7164938" cy="6181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495</xdr:row>
      <xdr:rowOff>0</xdr:rowOff>
    </xdr:from>
    <xdr:to>
      <xdr:col>11</xdr:col>
      <xdr:colOff>459338</xdr:colOff>
      <xdr:row>531</xdr:row>
      <xdr:rowOff>146624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82981800"/>
          <a:ext cx="7164938" cy="61816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533</xdr:row>
      <xdr:rowOff>0</xdr:rowOff>
    </xdr:from>
    <xdr:to>
      <xdr:col>24</xdr:col>
      <xdr:colOff>459338</xdr:colOff>
      <xdr:row>563</xdr:row>
      <xdr:rowOff>115835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924800" y="89352120"/>
          <a:ext cx="7164938" cy="5145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533</xdr:row>
      <xdr:rowOff>0</xdr:rowOff>
    </xdr:from>
    <xdr:to>
      <xdr:col>11</xdr:col>
      <xdr:colOff>459338</xdr:colOff>
      <xdr:row>563</xdr:row>
      <xdr:rowOff>115835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89352120"/>
          <a:ext cx="7164938" cy="514503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565</xdr:row>
      <xdr:rowOff>0</xdr:rowOff>
    </xdr:from>
    <xdr:to>
      <xdr:col>24</xdr:col>
      <xdr:colOff>459338</xdr:colOff>
      <xdr:row>595</xdr:row>
      <xdr:rowOff>115835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924800" y="94716600"/>
          <a:ext cx="7164938" cy="5145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565</xdr:row>
      <xdr:rowOff>0</xdr:rowOff>
    </xdr:from>
    <xdr:to>
      <xdr:col>11</xdr:col>
      <xdr:colOff>459338</xdr:colOff>
      <xdr:row>595</xdr:row>
      <xdr:rowOff>115835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94716600"/>
          <a:ext cx="7164938" cy="514503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597</xdr:row>
      <xdr:rowOff>0</xdr:rowOff>
    </xdr:from>
    <xdr:to>
      <xdr:col>28</xdr:col>
      <xdr:colOff>17974</xdr:colOff>
      <xdr:row>627</xdr:row>
      <xdr:rowOff>115835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924800" y="100081080"/>
          <a:ext cx="9161974" cy="5145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597</xdr:row>
      <xdr:rowOff>0</xdr:rowOff>
    </xdr:from>
    <xdr:to>
      <xdr:col>11</xdr:col>
      <xdr:colOff>398360</xdr:colOff>
      <xdr:row>627</xdr:row>
      <xdr:rowOff>115835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100081080"/>
          <a:ext cx="7103960" cy="514503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629</xdr:row>
      <xdr:rowOff>0</xdr:rowOff>
    </xdr:from>
    <xdr:to>
      <xdr:col>24</xdr:col>
      <xdr:colOff>398360</xdr:colOff>
      <xdr:row>659</xdr:row>
      <xdr:rowOff>115835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924800" y="105445560"/>
          <a:ext cx="7103960" cy="5145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629</xdr:row>
      <xdr:rowOff>0</xdr:rowOff>
    </xdr:from>
    <xdr:to>
      <xdr:col>11</xdr:col>
      <xdr:colOff>398360</xdr:colOff>
      <xdr:row>659</xdr:row>
      <xdr:rowOff>115835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105445560"/>
          <a:ext cx="7103960" cy="514503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661</xdr:row>
      <xdr:rowOff>0</xdr:rowOff>
    </xdr:from>
    <xdr:to>
      <xdr:col>27</xdr:col>
      <xdr:colOff>322683</xdr:colOff>
      <xdr:row>691</xdr:row>
      <xdr:rowOff>115835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7924800" y="110810040"/>
          <a:ext cx="8857083" cy="5145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661</xdr:row>
      <xdr:rowOff>0</xdr:rowOff>
    </xdr:from>
    <xdr:to>
      <xdr:col>11</xdr:col>
      <xdr:colOff>284026</xdr:colOff>
      <xdr:row>691</xdr:row>
      <xdr:rowOff>115835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110810040"/>
          <a:ext cx="6989626" cy="514503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693</xdr:row>
      <xdr:rowOff>0</xdr:rowOff>
    </xdr:from>
    <xdr:to>
      <xdr:col>24</xdr:col>
      <xdr:colOff>284026</xdr:colOff>
      <xdr:row>723</xdr:row>
      <xdr:rowOff>115835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7924800" y="116174520"/>
          <a:ext cx="6989626" cy="5145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693</xdr:row>
      <xdr:rowOff>0</xdr:rowOff>
    </xdr:from>
    <xdr:to>
      <xdr:col>11</xdr:col>
      <xdr:colOff>284026</xdr:colOff>
      <xdr:row>723</xdr:row>
      <xdr:rowOff>115835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116174520"/>
          <a:ext cx="6989626" cy="514503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725</xdr:row>
      <xdr:rowOff>0</xdr:rowOff>
    </xdr:from>
    <xdr:to>
      <xdr:col>24</xdr:col>
      <xdr:colOff>360248</xdr:colOff>
      <xdr:row>755</xdr:row>
      <xdr:rowOff>115835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7924800" y="121539000"/>
          <a:ext cx="7065848" cy="5145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725</xdr:row>
      <xdr:rowOff>0</xdr:rowOff>
    </xdr:from>
    <xdr:to>
      <xdr:col>11</xdr:col>
      <xdr:colOff>360248</xdr:colOff>
      <xdr:row>755</xdr:row>
      <xdr:rowOff>115835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121539000"/>
          <a:ext cx="7065848" cy="51450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121920</xdr:rowOff>
    </xdr:from>
    <xdr:to>
      <xdr:col>11</xdr:col>
      <xdr:colOff>337381</xdr:colOff>
      <xdr:row>63</xdr:row>
      <xdr:rowOff>62893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152900"/>
          <a:ext cx="7042981" cy="64789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10</xdr:col>
      <xdr:colOff>588735</xdr:colOff>
      <xdr:row>38</xdr:row>
      <xdr:rowOff>93321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7640"/>
          <a:ext cx="6684735" cy="630362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40295</xdr:colOff>
      <xdr:row>32</xdr:row>
      <xdr:rowOff>31840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315200" y="845820"/>
          <a:ext cx="7355495" cy="455812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</xdr:row>
      <xdr:rowOff>0</xdr:rowOff>
    </xdr:from>
    <xdr:to>
      <xdr:col>29</xdr:col>
      <xdr:colOff>292739</xdr:colOff>
      <xdr:row>59</xdr:row>
      <xdr:rowOff>115635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15200" y="5539740"/>
          <a:ext cx="10655939" cy="447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11</xdr:col>
      <xdr:colOff>291648</xdr:colOff>
      <xdr:row>103</xdr:row>
      <xdr:rowOff>100941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11071860"/>
          <a:ext cx="6997248" cy="630362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</xdr:row>
      <xdr:rowOff>0</xdr:rowOff>
    </xdr:from>
    <xdr:to>
      <xdr:col>23</xdr:col>
      <xdr:colOff>253536</xdr:colOff>
      <xdr:row>88</xdr:row>
      <xdr:rowOff>23968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5200" y="11071860"/>
          <a:ext cx="6959136" cy="37120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89</xdr:row>
      <xdr:rowOff>0</xdr:rowOff>
    </xdr:from>
    <xdr:to>
      <xdr:col>24</xdr:col>
      <xdr:colOff>581476</xdr:colOff>
      <xdr:row>115</xdr:row>
      <xdr:rowOff>24168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315200" y="14927580"/>
          <a:ext cx="7896676" cy="4382808"/>
        </a:xfrm>
        <a:prstGeom prst="rect">
          <a:avLst/>
        </a:prstGeom>
      </xdr:spPr>
    </xdr:pic>
    <xdr:clientData/>
  </xdr:twoCellAnchor>
  <xdr:twoCellAnchor>
    <xdr:from>
      <xdr:col>15</xdr:col>
      <xdr:colOff>53340</xdr:colOff>
      <xdr:row>23</xdr:row>
      <xdr:rowOff>22860</xdr:rowOff>
    </xdr:from>
    <xdr:to>
      <xdr:col>22</xdr:col>
      <xdr:colOff>312420</xdr:colOff>
      <xdr:row>29</xdr:row>
      <xdr:rowOff>114300</xdr:rowOff>
    </xdr:to>
    <xdr:sp macro="" textlink="">
      <xdr:nvSpPr>
        <xdr:cNvPr id="9" name="テキスト ボックス 8"/>
        <xdr:cNvSpPr txBox="1"/>
      </xdr:nvSpPr>
      <xdr:spPr>
        <a:xfrm>
          <a:off x="9197340" y="3886200"/>
          <a:ext cx="4526280" cy="10972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100"/>
            <a:t>通常は</a:t>
          </a:r>
          <a:r>
            <a:rPr kumimoji="1" lang="en-US" altLang="ja-JP" sz="1100"/>
            <a:t>fibo</a:t>
          </a:r>
          <a:r>
            <a:rPr kumimoji="1" lang="ja-JP" altLang="en-US" sz="1100"/>
            <a:t>を高値から</a:t>
          </a:r>
          <a:r>
            <a:rPr kumimoji="1" lang="ja-JP" altLang="ja-JP" sz="1100">
              <a:solidFill>
                <a:schemeClr val="dk1"/>
              </a:solidFill>
              <a:latin typeface="+mn-lt"/>
              <a:ea typeface="+mn-ea"/>
              <a:cs typeface="+mn-cs"/>
            </a:rPr>
            <a:t>左の安値</a:t>
          </a:r>
          <a:r>
            <a:rPr kumimoji="1" lang="ja-JP" altLang="en-US" sz="1100"/>
            <a:t>に向かって引くが、</a:t>
          </a:r>
          <a:endParaRPr kumimoji="1" lang="en-US" altLang="ja-JP" sz="1100"/>
        </a:p>
        <a:p>
          <a:r>
            <a:rPr kumimoji="1" lang="ja-JP" altLang="en-US" sz="1100"/>
            <a:t>（ダウントレンドの場合）</a:t>
          </a:r>
          <a:endParaRPr kumimoji="1" lang="en-US" altLang="ja-JP" sz="1100"/>
        </a:p>
        <a:p>
          <a:r>
            <a:rPr kumimoji="1" lang="ja-JP" altLang="en-US" sz="1100"/>
            <a:t>画像のように</a:t>
          </a:r>
          <a:r>
            <a:rPr kumimoji="1" lang="ja-JP" altLang="en-US" sz="1100">
              <a:solidFill>
                <a:srgbClr val="FF0000"/>
              </a:solidFill>
            </a:rPr>
            <a:t>高安が広い場合（損失リスク</a:t>
          </a:r>
          <a:r>
            <a:rPr kumimoji="1" lang="en-US" altLang="ja-JP" sz="1100">
              <a:solidFill>
                <a:srgbClr val="FF0000"/>
              </a:solidFill>
            </a:rPr>
            <a:t>pips</a:t>
          </a:r>
          <a:r>
            <a:rPr kumimoji="1" lang="ja-JP" altLang="en-US" sz="1100">
              <a:solidFill>
                <a:srgbClr val="FF0000"/>
              </a:solidFill>
            </a:rPr>
            <a:t>が大きい場合</a:t>
          </a:r>
          <a:r>
            <a:rPr kumimoji="1" lang="ja-JP" altLang="en-US" sz="1100"/>
            <a:t>）は、</a:t>
          </a:r>
          <a:endParaRPr kumimoji="1" lang="en-US" altLang="ja-JP" sz="1100"/>
        </a:p>
        <a:p>
          <a:r>
            <a:rPr kumimoji="1" lang="ja-JP" altLang="en-US" sz="1100"/>
            <a:t>高値から右の安値に向かって</a:t>
          </a:r>
          <a:r>
            <a:rPr kumimoji="1" lang="en-US" altLang="ja-JP" sz="1100"/>
            <a:t>fibo</a:t>
          </a:r>
          <a:r>
            <a:rPr kumimoji="1" lang="ja-JP" altLang="en-US" sz="1100"/>
            <a:t>を引き直す。</a:t>
          </a:r>
          <a:endParaRPr kumimoji="1" lang="en-US" altLang="ja-JP" sz="1100"/>
        </a:p>
        <a:p>
          <a:r>
            <a:rPr kumimoji="1" lang="ja-JP" altLang="en-US" sz="1100"/>
            <a:t>これを「右引き」と言っている。</a:t>
          </a:r>
        </a:p>
      </xdr:txBody>
    </xdr:sp>
    <xdr:clientData/>
  </xdr:twoCellAnchor>
  <xdr:twoCellAnchor>
    <xdr:from>
      <xdr:col>13</xdr:col>
      <xdr:colOff>243840</xdr:colOff>
      <xdr:row>4</xdr:row>
      <xdr:rowOff>38100</xdr:rowOff>
    </xdr:from>
    <xdr:to>
      <xdr:col>15</xdr:col>
      <xdr:colOff>441960</xdr:colOff>
      <xdr:row>7</xdr:row>
      <xdr:rowOff>91440</xdr:rowOff>
    </xdr:to>
    <xdr:sp macro="" textlink="">
      <xdr:nvSpPr>
        <xdr:cNvPr id="10" name="テキスト ボックス 9"/>
        <xdr:cNvSpPr txBox="1"/>
      </xdr:nvSpPr>
      <xdr:spPr>
        <a:xfrm>
          <a:off x="8168640" y="716280"/>
          <a:ext cx="1417320" cy="5562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100"/>
            <a:t>通常の</a:t>
          </a:r>
          <a:r>
            <a:rPr kumimoji="1" lang="en-US" altLang="ja-JP" sz="1100"/>
            <a:t>fibo</a:t>
          </a:r>
          <a:r>
            <a:rPr kumimoji="1" lang="ja-JP" altLang="en-US" sz="1100"/>
            <a:t>の引き方</a:t>
          </a:r>
          <a:endParaRPr kumimoji="1" lang="en-US" altLang="ja-JP" sz="1100"/>
        </a:p>
        <a:p>
          <a:r>
            <a:rPr kumimoji="1" lang="ja-JP" altLang="en-US" sz="1100"/>
            <a:t>左側に引く</a:t>
          </a:r>
        </a:p>
      </xdr:txBody>
    </xdr:sp>
    <xdr:clientData/>
  </xdr:twoCellAnchor>
  <xdr:twoCellAnchor>
    <xdr:from>
      <xdr:col>14</xdr:col>
      <xdr:colOff>411480</xdr:colOff>
      <xdr:row>31</xdr:row>
      <xdr:rowOff>7620</xdr:rowOff>
    </xdr:from>
    <xdr:to>
      <xdr:col>17</xdr:col>
      <xdr:colOff>0</xdr:colOff>
      <xdr:row>35</xdr:row>
      <xdr:rowOff>30480</xdr:rowOff>
    </xdr:to>
    <xdr:sp macro="" textlink="">
      <xdr:nvSpPr>
        <xdr:cNvPr id="11" name="テキスト ボックス 10"/>
        <xdr:cNvSpPr txBox="1"/>
      </xdr:nvSpPr>
      <xdr:spPr>
        <a:xfrm>
          <a:off x="8945880" y="5212080"/>
          <a:ext cx="1417320" cy="6934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100"/>
            <a:t>高安が広い場合</a:t>
          </a:r>
          <a:endParaRPr kumimoji="1" lang="en-US" altLang="ja-JP" sz="1100"/>
        </a:p>
        <a:p>
          <a:r>
            <a:rPr kumimoji="1" lang="ja-JP" altLang="en-US" sz="1100"/>
            <a:t>右に向かって引く</a:t>
          </a:r>
          <a:endParaRPr kumimoji="1" lang="en-US" altLang="ja-JP" sz="1100"/>
        </a:p>
        <a:p>
          <a:r>
            <a:rPr kumimoji="1" lang="ja-JP" altLang="en-US" sz="1100"/>
            <a:t>「右引き」と呼ぶ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13"/>
  <sheetViews>
    <sheetView workbookViewId="0">
      <selection activeCell="A3" sqref="A3"/>
    </sheetView>
  </sheetViews>
  <sheetFormatPr defaultRowHeight="13.2"/>
  <sheetData>
    <row r="2" spans="1:2">
      <c r="A2" t="s">
        <v>47</v>
      </c>
    </row>
    <row r="3" spans="1:2">
      <c r="A3">
        <v>100000</v>
      </c>
    </row>
    <row r="5" spans="1:2">
      <c r="A5" t="s">
        <v>48</v>
      </c>
    </row>
    <row r="6" spans="1:2">
      <c r="A6" t="s">
        <v>55</v>
      </c>
      <c r="B6">
        <v>90</v>
      </c>
    </row>
    <row r="7" spans="1:2">
      <c r="A7" t="s">
        <v>54</v>
      </c>
      <c r="B7">
        <v>90</v>
      </c>
    </row>
    <row r="8" spans="1:2">
      <c r="A8" t="s">
        <v>52</v>
      </c>
      <c r="B8">
        <v>110</v>
      </c>
    </row>
    <row r="9" spans="1:2">
      <c r="A9" t="s">
        <v>50</v>
      </c>
      <c r="B9">
        <v>120</v>
      </c>
    </row>
    <row r="10" spans="1:2">
      <c r="A10" t="s">
        <v>51</v>
      </c>
      <c r="B10">
        <v>150</v>
      </c>
    </row>
    <row r="11" spans="1:2">
      <c r="A11" t="s">
        <v>56</v>
      </c>
      <c r="B11">
        <v>100</v>
      </c>
    </row>
    <row r="12" spans="1:2">
      <c r="A12" t="s">
        <v>53</v>
      </c>
      <c r="B12">
        <v>80</v>
      </c>
    </row>
    <row r="13" spans="1:2">
      <c r="A13" t="s">
        <v>49</v>
      </c>
      <c r="B13">
        <v>120</v>
      </c>
    </row>
  </sheetData>
  <phoneticPr fontId="3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/>
  <cols>
    <col min="1" max="1" width="2.88671875" customWidth="1"/>
    <col min="2" max="18" width="6.6640625" customWidth="1"/>
    <col min="22" max="22" width="10.88671875" style="22" bestFit="1" customWidth="1"/>
  </cols>
  <sheetData>
    <row r="2" spans="2:21">
      <c r="B2" s="131" t="s">
        <v>5</v>
      </c>
      <c r="C2" s="131"/>
      <c r="D2" s="136"/>
      <c r="E2" s="136"/>
      <c r="F2" s="131" t="s">
        <v>6</v>
      </c>
      <c r="G2" s="131"/>
      <c r="H2" s="136" t="s">
        <v>36</v>
      </c>
      <c r="I2" s="136"/>
      <c r="J2" s="131" t="s">
        <v>7</v>
      </c>
      <c r="K2" s="131"/>
      <c r="L2" s="137">
        <f>C9</f>
        <v>1000000</v>
      </c>
      <c r="M2" s="136"/>
      <c r="N2" s="131" t="s">
        <v>8</v>
      </c>
      <c r="O2" s="131"/>
      <c r="P2" s="137" t="e">
        <f>C108+R108</f>
        <v>#VALUE!</v>
      </c>
      <c r="Q2" s="136"/>
      <c r="R2" s="1"/>
      <c r="S2" s="1"/>
      <c r="T2" s="1"/>
    </row>
    <row r="3" spans="2:21" ht="57" customHeight="1">
      <c r="B3" s="131" t="s">
        <v>9</v>
      </c>
      <c r="C3" s="131"/>
      <c r="D3" s="158" t="s">
        <v>38</v>
      </c>
      <c r="E3" s="158"/>
      <c r="F3" s="158"/>
      <c r="G3" s="158"/>
      <c r="H3" s="158"/>
      <c r="I3" s="158"/>
      <c r="J3" s="131" t="s">
        <v>10</v>
      </c>
      <c r="K3" s="131"/>
      <c r="L3" s="158" t="s">
        <v>35</v>
      </c>
      <c r="M3" s="159"/>
      <c r="N3" s="159"/>
      <c r="O3" s="159"/>
      <c r="P3" s="159"/>
      <c r="Q3" s="159"/>
      <c r="R3" s="1"/>
      <c r="S3" s="1"/>
    </row>
    <row r="4" spans="2:21">
      <c r="B4" s="131" t="s">
        <v>11</v>
      </c>
      <c r="C4" s="131"/>
      <c r="D4" s="134">
        <f>SUM($R$9:$S$993)</f>
        <v>153684.21052631587</v>
      </c>
      <c r="E4" s="134"/>
      <c r="F4" s="131" t="s">
        <v>12</v>
      </c>
      <c r="G4" s="131"/>
      <c r="H4" s="135">
        <f>SUM($T$9:$U$108)</f>
        <v>292.00000000000017</v>
      </c>
      <c r="I4" s="136"/>
      <c r="J4" s="128" t="s">
        <v>13</v>
      </c>
      <c r="K4" s="128"/>
      <c r="L4" s="137">
        <f>MAX($C$9:$D$990)-C9</f>
        <v>153684.21052631596</v>
      </c>
      <c r="M4" s="137"/>
      <c r="N4" s="128" t="s">
        <v>14</v>
      </c>
      <c r="O4" s="128"/>
      <c r="P4" s="134">
        <f>MIN($C$9:$D$990)-C9</f>
        <v>0</v>
      </c>
      <c r="Q4" s="134"/>
      <c r="R4" s="1"/>
      <c r="S4" s="1"/>
      <c r="T4" s="1"/>
    </row>
    <row r="5" spans="2:21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130" t="s">
        <v>19</v>
      </c>
      <c r="K5" s="131"/>
      <c r="L5" s="132"/>
      <c r="M5" s="133"/>
      <c r="N5" s="17" t="s">
        <v>20</v>
      </c>
      <c r="O5" s="9"/>
      <c r="P5" s="132"/>
      <c r="Q5" s="133"/>
      <c r="R5" s="1"/>
      <c r="S5" s="1"/>
      <c r="T5" s="1"/>
    </row>
    <row r="6" spans="2:21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>
      <c r="B7" s="112" t="s">
        <v>21</v>
      </c>
      <c r="C7" s="114" t="s">
        <v>22</v>
      </c>
      <c r="D7" s="115"/>
      <c r="E7" s="118" t="s">
        <v>23</v>
      </c>
      <c r="F7" s="119"/>
      <c r="G7" s="119"/>
      <c r="H7" s="119"/>
      <c r="I7" s="107"/>
      <c r="J7" s="120" t="s">
        <v>24</v>
      </c>
      <c r="K7" s="121"/>
      <c r="L7" s="109"/>
      <c r="M7" s="122" t="s">
        <v>25</v>
      </c>
      <c r="N7" s="123" t="s">
        <v>26</v>
      </c>
      <c r="O7" s="124"/>
      <c r="P7" s="124"/>
      <c r="Q7" s="111"/>
      <c r="R7" s="105" t="s">
        <v>27</v>
      </c>
      <c r="S7" s="105"/>
      <c r="T7" s="105"/>
      <c r="U7" s="105"/>
    </row>
    <row r="8" spans="2:21">
      <c r="B8" s="113"/>
      <c r="C8" s="116"/>
      <c r="D8" s="117"/>
      <c r="E8" s="18" t="s">
        <v>28</v>
      </c>
      <c r="F8" s="18" t="s">
        <v>29</v>
      </c>
      <c r="G8" s="18" t="s">
        <v>30</v>
      </c>
      <c r="H8" s="106" t="s">
        <v>31</v>
      </c>
      <c r="I8" s="107"/>
      <c r="J8" s="4" t="s">
        <v>32</v>
      </c>
      <c r="K8" s="108" t="s">
        <v>33</v>
      </c>
      <c r="L8" s="109"/>
      <c r="M8" s="122"/>
      <c r="N8" s="5" t="s">
        <v>28</v>
      </c>
      <c r="O8" s="5" t="s">
        <v>29</v>
      </c>
      <c r="P8" s="110" t="s">
        <v>31</v>
      </c>
      <c r="Q8" s="111"/>
      <c r="R8" s="105" t="s">
        <v>34</v>
      </c>
      <c r="S8" s="105"/>
      <c r="T8" s="105" t="s">
        <v>32</v>
      </c>
      <c r="U8" s="105"/>
    </row>
    <row r="9" spans="2:21">
      <c r="B9" s="19">
        <v>1</v>
      </c>
      <c r="C9" s="93">
        <v>1000000</v>
      </c>
      <c r="D9" s="93"/>
      <c r="E9" s="19">
        <v>2001</v>
      </c>
      <c r="F9" s="8">
        <v>42111</v>
      </c>
      <c r="G9" s="19" t="s">
        <v>4</v>
      </c>
      <c r="H9" s="157">
        <v>105.33</v>
      </c>
      <c r="I9" s="157"/>
      <c r="J9" s="19">
        <v>57</v>
      </c>
      <c r="K9" s="93">
        <f t="shared" ref="K9:K72" si="0">IF(F9="","",C9*0.03)</f>
        <v>30000</v>
      </c>
      <c r="L9" s="93"/>
      <c r="M9" s="6">
        <f>IF(J9="","",(K9/J9)/1000)</f>
        <v>0.52631578947368418</v>
      </c>
      <c r="N9" s="19">
        <v>2001</v>
      </c>
      <c r="O9" s="8">
        <v>42111</v>
      </c>
      <c r="P9" s="157">
        <v>108.25</v>
      </c>
      <c r="Q9" s="157"/>
      <c r="R9" s="97">
        <f>IF(O9="","",(IF(G9="売",H9-P9,P9-H9))*M9*100000)</f>
        <v>153684.21052631587</v>
      </c>
      <c r="S9" s="97"/>
      <c r="T9" s="98">
        <f>IF(O9="","",IF(R9&lt;0,J9*(-1),IF(G9="買",(P9-H9)*100,(H9-P9)*100)))</f>
        <v>292.00000000000017</v>
      </c>
      <c r="U9" s="98"/>
    </row>
    <row r="10" spans="2:21">
      <c r="B10" s="19">
        <v>2</v>
      </c>
      <c r="C10" s="93">
        <f t="shared" ref="C10:C73" si="1">IF(R9="","",C9+R9)</f>
        <v>1153684.210526316</v>
      </c>
      <c r="D10" s="93"/>
      <c r="E10" s="19"/>
      <c r="F10" s="8"/>
      <c r="G10" s="19" t="s">
        <v>4</v>
      </c>
      <c r="H10" s="157"/>
      <c r="I10" s="157"/>
      <c r="J10" s="19"/>
      <c r="K10" s="93" t="str">
        <f t="shared" si="0"/>
        <v/>
      </c>
      <c r="L10" s="93"/>
      <c r="M10" s="6" t="str">
        <f t="shared" ref="M10:M73" si="2">IF(J10="","",(K10/J10)/1000)</f>
        <v/>
      </c>
      <c r="N10" s="19"/>
      <c r="O10" s="8"/>
      <c r="P10" s="157"/>
      <c r="Q10" s="157"/>
      <c r="R10" s="97" t="str">
        <f t="shared" ref="R10:R73" si="3">IF(O10="","",(IF(G10="売",H10-P10,P10-H10))*M10*100000)</f>
        <v/>
      </c>
      <c r="S10" s="97"/>
      <c r="T10" s="98" t="str">
        <f t="shared" ref="T10:T73" si="4">IF(O10="","",IF(R10&lt;0,J10*(-1),IF(G10="買",(P10-H10)*100,(H10-P10)*100)))</f>
        <v/>
      </c>
      <c r="U10" s="98"/>
    </row>
    <row r="11" spans="2:21">
      <c r="B11" s="19">
        <v>3</v>
      </c>
      <c r="C11" s="93" t="str">
        <f t="shared" si="1"/>
        <v/>
      </c>
      <c r="D11" s="93"/>
      <c r="E11" s="19"/>
      <c r="F11" s="8"/>
      <c r="G11" s="19" t="s">
        <v>4</v>
      </c>
      <c r="H11" s="157"/>
      <c r="I11" s="157"/>
      <c r="J11" s="19"/>
      <c r="K11" s="93" t="str">
        <f t="shared" si="0"/>
        <v/>
      </c>
      <c r="L11" s="93"/>
      <c r="M11" s="6" t="str">
        <f t="shared" si="2"/>
        <v/>
      </c>
      <c r="N11" s="19"/>
      <c r="O11" s="8"/>
      <c r="P11" s="157"/>
      <c r="Q11" s="157"/>
      <c r="R11" s="97" t="str">
        <f t="shared" si="3"/>
        <v/>
      </c>
      <c r="S11" s="97"/>
      <c r="T11" s="98" t="str">
        <f t="shared" si="4"/>
        <v/>
      </c>
      <c r="U11" s="98"/>
    </row>
    <row r="12" spans="2:21">
      <c r="B12" s="19">
        <v>4</v>
      </c>
      <c r="C12" s="93" t="str">
        <f t="shared" si="1"/>
        <v/>
      </c>
      <c r="D12" s="93"/>
      <c r="E12" s="19"/>
      <c r="F12" s="8"/>
      <c r="G12" s="19" t="s">
        <v>3</v>
      </c>
      <c r="H12" s="157"/>
      <c r="I12" s="157"/>
      <c r="J12" s="19"/>
      <c r="K12" s="93" t="str">
        <f t="shared" si="0"/>
        <v/>
      </c>
      <c r="L12" s="93"/>
      <c r="M12" s="6" t="str">
        <f t="shared" si="2"/>
        <v/>
      </c>
      <c r="N12" s="19"/>
      <c r="O12" s="8"/>
      <c r="P12" s="157"/>
      <c r="Q12" s="157"/>
      <c r="R12" s="97" t="str">
        <f t="shared" si="3"/>
        <v/>
      </c>
      <c r="S12" s="97"/>
      <c r="T12" s="98" t="str">
        <f t="shared" si="4"/>
        <v/>
      </c>
      <c r="U12" s="98"/>
    </row>
    <row r="13" spans="2:21">
      <c r="B13" s="19">
        <v>5</v>
      </c>
      <c r="C13" s="93" t="str">
        <f t="shared" si="1"/>
        <v/>
      </c>
      <c r="D13" s="93"/>
      <c r="E13" s="19"/>
      <c r="F13" s="8"/>
      <c r="G13" s="19" t="s">
        <v>3</v>
      </c>
      <c r="H13" s="157"/>
      <c r="I13" s="157"/>
      <c r="J13" s="19"/>
      <c r="K13" s="93" t="str">
        <f t="shared" si="0"/>
        <v/>
      </c>
      <c r="L13" s="93"/>
      <c r="M13" s="6" t="str">
        <f t="shared" si="2"/>
        <v/>
      </c>
      <c r="N13" s="19"/>
      <c r="O13" s="8"/>
      <c r="P13" s="157"/>
      <c r="Q13" s="157"/>
      <c r="R13" s="97" t="str">
        <f t="shared" si="3"/>
        <v/>
      </c>
      <c r="S13" s="97"/>
      <c r="T13" s="98" t="str">
        <f t="shared" si="4"/>
        <v/>
      </c>
      <c r="U13" s="98"/>
    </row>
    <row r="14" spans="2:21">
      <c r="B14" s="19">
        <v>6</v>
      </c>
      <c r="C14" s="93" t="str">
        <f t="shared" si="1"/>
        <v/>
      </c>
      <c r="D14" s="93"/>
      <c r="E14" s="19"/>
      <c r="F14" s="8"/>
      <c r="G14" s="19" t="s">
        <v>4</v>
      </c>
      <c r="H14" s="157"/>
      <c r="I14" s="157"/>
      <c r="J14" s="19"/>
      <c r="K14" s="93" t="str">
        <f t="shared" si="0"/>
        <v/>
      </c>
      <c r="L14" s="93"/>
      <c r="M14" s="6" t="str">
        <f t="shared" si="2"/>
        <v/>
      </c>
      <c r="N14" s="19"/>
      <c r="O14" s="8"/>
      <c r="P14" s="157"/>
      <c r="Q14" s="157"/>
      <c r="R14" s="97" t="str">
        <f t="shared" si="3"/>
        <v/>
      </c>
      <c r="S14" s="97"/>
      <c r="T14" s="98" t="str">
        <f t="shared" si="4"/>
        <v/>
      </c>
      <c r="U14" s="98"/>
    </row>
    <row r="15" spans="2:21">
      <c r="B15" s="19">
        <v>7</v>
      </c>
      <c r="C15" s="93" t="str">
        <f t="shared" si="1"/>
        <v/>
      </c>
      <c r="D15" s="93"/>
      <c r="E15" s="19"/>
      <c r="F15" s="8"/>
      <c r="G15" s="19" t="s">
        <v>4</v>
      </c>
      <c r="H15" s="157"/>
      <c r="I15" s="157"/>
      <c r="J15" s="19"/>
      <c r="K15" s="93" t="str">
        <f t="shared" si="0"/>
        <v/>
      </c>
      <c r="L15" s="93"/>
      <c r="M15" s="6" t="str">
        <f t="shared" si="2"/>
        <v/>
      </c>
      <c r="N15" s="19"/>
      <c r="O15" s="8"/>
      <c r="P15" s="157"/>
      <c r="Q15" s="157"/>
      <c r="R15" s="97" t="str">
        <f t="shared" si="3"/>
        <v/>
      </c>
      <c r="S15" s="97"/>
      <c r="T15" s="98" t="str">
        <f t="shared" si="4"/>
        <v/>
      </c>
      <c r="U15" s="98"/>
    </row>
    <row r="16" spans="2:21">
      <c r="B16" s="19">
        <v>8</v>
      </c>
      <c r="C16" s="93" t="str">
        <f t="shared" si="1"/>
        <v/>
      </c>
      <c r="D16" s="93"/>
      <c r="E16" s="19"/>
      <c r="F16" s="8"/>
      <c r="G16" s="19" t="s">
        <v>4</v>
      </c>
      <c r="H16" s="157"/>
      <c r="I16" s="157"/>
      <c r="J16" s="19"/>
      <c r="K16" s="93" t="str">
        <f t="shared" si="0"/>
        <v/>
      </c>
      <c r="L16" s="93"/>
      <c r="M16" s="6" t="str">
        <f t="shared" si="2"/>
        <v/>
      </c>
      <c r="N16" s="19"/>
      <c r="O16" s="8"/>
      <c r="P16" s="157"/>
      <c r="Q16" s="157"/>
      <c r="R16" s="97" t="str">
        <f t="shared" si="3"/>
        <v/>
      </c>
      <c r="S16" s="97"/>
      <c r="T16" s="98" t="str">
        <f t="shared" si="4"/>
        <v/>
      </c>
      <c r="U16" s="98"/>
    </row>
    <row r="17" spans="2:21">
      <c r="B17" s="19">
        <v>9</v>
      </c>
      <c r="C17" s="93" t="str">
        <f t="shared" si="1"/>
        <v/>
      </c>
      <c r="D17" s="93"/>
      <c r="E17" s="19"/>
      <c r="F17" s="8"/>
      <c r="G17" s="19" t="s">
        <v>4</v>
      </c>
      <c r="H17" s="157"/>
      <c r="I17" s="157"/>
      <c r="J17" s="19"/>
      <c r="K17" s="93" t="str">
        <f t="shared" si="0"/>
        <v/>
      </c>
      <c r="L17" s="93"/>
      <c r="M17" s="6" t="str">
        <f t="shared" si="2"/>
        <v/>
      </c>
      <c r="N17" s="19"/>
      <c r="O17" s="8"/>
      <c r="P17" s="157"/>
      <c r="Q17" s="157"/>
      <c r="R17" s="97" t="str">
        <f t="shared" si="3"/>
        <v/>
      </c>
      <c r="S17" s="97"/>
      <c r="T17" s="98" t="str">
        <f t="shared" si="4"/>
        <v/>
      </c>
      <c r="U17" s="98"/>
    </row>
    <row r="18" spans="2:21">
      <c r="B18" s="19">
        <v>10</v>
      </c>
      <c r="C18" s="93" t="str">
        <f t="shared" si="1"/>
        <v/>
      </c>
      <c r="D18" s="93"/>
      <c r="E18" s="19"/>
      <c r="F18" s="8"/>
      <c r="G18" s="19" t="s">
        <v>4</v>
      </c>
      <c r="H18" s="157"/>
      <c r="I18" s="157"/>
      <c r="J18" s="19"/>
      <c r="K18" s="93" t="str">
        <f t="shared" si="0"/>
        <v/>
      </c>
      <c r="L18" s="93"/>
      <c r="M18" s="6" t="str">
        <f t="shared" si="2"/>
        <v/>
      </c>
      <c r="N18" s="19"/>
      <c r="O18" s="8"/>
      <c r="P18" s="157"/>
      <c r="Q18" s="157"/>
      <c r="R18" s="97" t="str">
        <f t="shared" si="3"/>
        <v/>
      </c>
      <c r="S18" s="97"/>
      <c r="T18" s="98" t="str">
        <f t="shared" si="4"/>
        <v/>
      </c>
      <c r="U18" s="98"/>
    </row>
    <row r="19" spans="2:21">
      <c r="B19" s="19">
        <v>11</v>
      </c>
      <c r="C19" s="93" t="str">
        <f t="shared" si="1"/>
        <v/>
      </c>
      <c r="D19" s="93"/>
      <c r="E19" s="19"/>
      <c r="F19" s="8"/>
      <c r="G19" s="19" t="s">
        <v>4</v>
      </c>
      <c r="H19" s="157"/>
      <c r="I19" s="157"/>
      <c r="J19" s="19"/>
      <c r="K19" s="93" t="str">
        <f t="shared" si="0"/>
        <v/>
      </c>
      <c r="L19" s="93"/>
      <c r="M19" s="6" t="str">
        <f t="shared" si="2"/>
        <v/>
      </c>
      <c r="N19" s="19"/>
      <c r="O19" s="8"/>
      <c r="P19" s="157"/>
      <c r="Q19" s="157"/>
      <c r="R19" s="97" t="str">
        <f t="shared" si="3"/>
        <v/>
      </c>
      <c r="S19" s="97"/>
      <c r="T19" s="98" t="str">
        <f t="shared" si="4"/>
        <v/>
      </c>
      <c r="U19" s="98"/>
    </row>
    <row r="20" spans="2:21">
      <c r="B20" s="19">
        <v>12</v>
      </c>
      <c r="C20" s="93" t="str">
        <f t="shared" si="1"/>
        <v/>
      </c>
      <c r="D20" s="93"/>
      <c r="E20" s="19"/>
      <c r="F20" s="8"/>
      <c r="G20" s="19" t="s">
        <v>4</v>
      </c>
      <c r="H20" s="157"/>
      <c r="I20" s="157"/>
      <c r="J20" s="19"/>
      <c r="K20" s="93" t="str">
        <f t="shared" si="0"/>
        <v/>
      </c>
      <c r="L20" s="93"/>
      <c r="M20" s="6" t="str">
        <f t="shared" si="2"/>
        <v/>
      </c>
      <c r="N20" s="19"/>
      <c r="O20" s="8"/>
      <c r="P20" s="157"/>
      <c r="Q20" s="157"/>
      <c r="R20" s="97" t="str">
        <f t="shared" si="3"/>
        <v/>
      </c>
      <c r="S20" s="97"/>
      <c r="T20" s="98" t="str">
        <f t="shared" si="4"/>
        <v/>
      </c>
      <c r="U20" s="98"/>
    </row>
    <row r="21" spans="2:21">
      <c r="B21" s="19">
        <v>13</v>
      </c>
      <c r="C21" s="93" t="str">
        <f t="shared" si="1"/>
        <v/>
      </c>
      <c r="D21" s="93"/>
      <c r="E21" s="19"/>
      <c r="F21" s="8"/>
      <c r="G21" s="19" t="s">
        <v>4</v>
      </c>
      <c r="H21" s="157"/>
      <c r="I21" s="157"/>
      <c r="J21" s="19"/>
      <c r="K21" s="93" t="str">
        <f t="shared" si="0"/>
        <v/>
      </c>
      <c r="L21" s="93"/>
      <c r="M21" s="6" t="str">
        <f t="shared" si="2"/>
        <v/>
      </c>
      <c r="N21" s="19"/>
      <c r="O21" s="8"/>
      <c r="P21" s="157"/>
      <c r="Q21" s="157"/>
      <c r="R21" s="97" t="str">
        <f t="shared" si="3"/>
        <v/>
      </c>
      <c r="S21" s="97"/>
      <c r="T21" s="98" t="str">
        <f t="shared" si="4"/>
        <v/>
      </c>
      <c r="U21" s="98"/>
    </row>
    <row r="22" spans="2:21">
      <c r="B22" s="19">
        <v>14</v>
      </c>
      <c r="C22" s="93" t="str">
        <f t="shared" si="1"/>
        <v/>
      </c>
      <c r="D22" s="93"/>
      <c r="E22" s="19"/>
      <c r="F22" s="8"/>
      <c r="G22" s="19" t="s">
        <v>3</v>
      </c>
      <c r="H22" s="157"/>
      <c r="I22" s="157"/>
      <c r="J22" s="19"/>
      <c r="K22" s="93" t="str">
        <f t="shared" si="0"/>
        <v/>
      </c>
      <c r="L22" s="93"/>
      <c r="M22" s="6" t="str">
        <f t="shared" si="2"/>
        <v/>
      </c>
      <c r="N22" s="19"/>
      <c r="O22" s="8"/>
      <c r="P22" s="157"/>
      <c r="Q22" s="157"/>
      <c r="R22" s="97" t="str">
        <f t="shared" si="3"/>
        <v/>
      </c>
      <c r="S22" s="97"/>
      <c r="T22" s="98" t="str">
        <f t="shared" si="4"/>
        <v/>
      </c>
      <c r="U22" s="98"/>
    </row>
    <row r="23" spans="2:21">
      <c r="B23" s="19">
        <v>15</v>
      </c>
      <c r="C23" s="93" t="str">
        <f t="shared" si="1"/>
        <v/>
      </c>
      <c r="D23" s="93"/>
      <c r="E23" s="19"/>
      <c r="F23" s="8"/>
      <c r="G23" s="19" t="s">
        <v>4</v>
      </c>
      <c r="H23" s="157"/>
      <c r="I23" s="157"/>
      <c r="J23" s="19"/>
      <c r="K23" s="93" t="str">
        <f t="shared" si="0"/>
        <v/>
      </c>
      <c r="L23" s="93"/>
      <c r="M23" s="6" t="str">
        <f t="shared" si="2"/>
        <v/>
      </c>
      <c r="N23" s="19"/>
      <c r="O23" s="8"/>
      <c r="P23" s="157"/>
      <c r="Q23" s="157"/>
      <c r="R23" s="97" t="str">
        <f t="shared" si="3"/>
        <v/>
      </c>
      <c r="S23" s="97"/>
      <c r="T23" s="98" t="str">
        <f t="shared" si="4"/>
        <v/>
      </c>
      <c r="U23" s="98"/>
    </row>
    <row r="24" spans="2:21">
      <c r="B24" s="19">
        <v>16</v>
      </c>
      <c r="C24" s="93" t="str">
        <f t="shared" si="1"/>
        <v/>
      </c>
      <c r="D24" s="93"/>
      <c r="E24" s="19"/>
      <c r="F24" s="8"/>
      <c r="G24" s="19" t="s">
        <v>4</v>
      </c>
      <c r="H24" s="157"/>
      <c r="I24" s="157"/>
      <c r="J24" s="19"/>
      <c r="K24" s="93" t="str">
        <f t="shared" si="0"/>
        <v/>
      </c>
      <c r="L24" s="93"/>
      <c r="M24" s="6" t="str">
        <f t="shared" si="2"/>
        <v/>
      </c>
      <c r="N24" s="19"/>
      <c r="O24" s="8"/>
      <c r="P24" s="157"/>
      <c r="Q24" s="157"/>
      <c r="R24" s="97" t="str">
        <f t="shared" si="3"/>
        <v/>
      </c>
      <c r="S24" s="97"/>
      <c r="T24" s="98" t="str">
        <f t="shared" si="4"/>
        <v/>
      </c>
      <c r="U24" s="98"/>
    </row>
    <row r="25" spans="2:21">
      <c r="B25" s="19">
        <v>17</v>
      </c>
      <c r="C25" s="93" t="str">
        <f t="shared" si="1"/>
        <v/>
      </c>
      <c r="D25" s="93"/>
      <c r="E25" s="19"/>
      <c r="F25" s="8"/>
      <c r="G25" s="19" t="s">
        <v>4</v>
      </c>
      <c r="H25" s="157"/>
      <c r="I25" s="157"/>
      <c r="J25" s="19"/>
      <c r="K25" s="93" t="str">
        <f t="shared" si="0"/>
        <v/>
      </c>
      <c r="L25" s="93"/>
      <c r="M25" s="6" t="str">
        <f t="shared" si="2"/>
        <v/>
      </c>
      <c r="N25" s="19"/>
      <c r="O25" s="8"/>
      <c r="P25" s="157"/>
      <c r="Q25" s="157"/>
      <c r="R25" s="97" t="str">
        <f t="shared" si="3"/>
        <v/>
      </c>
      <c r="S25" s="97"/>
      <c r="T25" s="98" t="str">
        <f t="shared" si="4"/>
        <v/>
      </c>
      <c r="U25" s="98"/>
    </row>
    <row r="26" spans="2:21">
      <c r="B26" s="19">
        <v>18</v>
      </c>
      <c r="C26" s="93" t="str">
        <f t="shared" si="1"/>
        <v/>
      </c>
      <c r="D26" s="93"/>
      <c r="E26" s="19"/>
      <c r="F26" s="8"/>
      <c r="G26" s="19" t="s">
        <v>4</v>
      </c>
      <c r="H26" s="157"/>
      <c r="I26" s="157"/>
      <c r="J26" s="19"/>
      <c r="K26" s="93" t="str">
        <f t="shared" si="0"/>
        <v/>
      </c>
      <c r="L26" s="93"/>
      <c r="M26" s="6" t="str">
        <f t="shared" si="2"/>
        <v/>
      </c>
      <c r="N26" s="19"/>
      <c r="O26" s="8"/>
      <c r="P26" s="157"/>
      <c r="Q26" s="157"/>
      <c r="R26" s="97" t="str">
        <f t="shared" si="3"/>
        <v/>
      </c>
      <c r="S26" s="97"/>
      <c r="T26" s="98" t="str">
        <f t="shared" si="4"/>
        <v/>
      </c>
      <c r="U26" s="98"/>
    </row>
    <row r="27" spans="2:21">
      <c r="B27" s="19">
        <v>19</v>
      </c>
      <c r="C27" s="93" t="str">
        <f t="shared" si="1"/>
        <v/>
      </c>
      <c r="D27" s="93"/>
      <c r="E27" s="19"/>
      <c r="F27" s="8"/>
      <c r="G27" s="19" t="s">
        <v>3</v>
      </c>
      <c r="H27" s="157"/>
      <c r="I27" s="157"/>
      <c r="J27" s="19"/>
      <c r="K27" s="93" t="str">
        <f t="shared" si="0"/>
        <v/>
      </c>
      <c r="L27" s="93"/>
      <c r="M27" s="6" t="str">
        <f t="shared" si="2"/>
        <v/>
      </c>
      <c r="N27" s="19"/>
      <c r="O27" s="8"/>
      <c r="P27" s="157"/>
      <c r="Q27" s="157"/>
      <c r="R27" s="97" t="str">
        <f t="shared" si="3"/>
        <v/>
      </c>
      <c r="S27" s="97"/>
      <c r="T27" s="98" t="str">
        <f t="shared" si="4"/>
        <v/>
      </c>
      <c r="U27" s="98"/>
    </row>
    <row r="28" spans="2:21">
      <c r="B28" s="19">
        <v>20</v>
      </c>
      <c r="C28" s="93" t="str">
        <f t="shared" si="1"/>
        <v/>
      </c>
      <c r="D28" s="93"/>
      <c r="E28" s="19"/>
      <c r="F28" s="8"/>
      <c r="G28" s="19" t="s">
        <v>4</v>
      </c>
      <c r="H28" s="157"/>
      <c r="I28" s="157"/>
      <c r="J28" s="19"/>
      <c r="K28" s="93" t="str">
        <f t="shared" si="0"/>
        <v/>
      </c>
      <c r="L28" s="93"/>
      <c r="M28" s="6" t="str">
        <f t="shared" si="2"/>
        <v/>
      </c>
      <c r="N28" s="19"/>
      <c r="O28" s="8"/>
      <c r="P28" s="157"/>
      <c r="Q28" s="157"/>
      <c r="R28" s="97" t="str">
        <f t="shared" si="3"/>
        <v/>
      </c>
      <c r="S28" s="97"/>
      <c r="T28" s="98" t="str">
        <f t="shared" si="4"/>
        <v/>
      </c>
      <c r="U28" s="98"/>
    </row>
    <row r="29" spans="2:21">
      <c r="B29" s="19">
        <v>21</v>
      </c>
      <c r="C29" s="93" t="str">
        <f t="shared" si="1"/>
        <v/>
      </c>
      <c r="D29" s="93"/>
      <c r="E29" s="19"/>
      <c r="F29" s="8"/>
      <c r="G29" s="19" t="s">
        <v>3</v>
      </c>
      <c r="H29" s="157"/>
      <c r="I29" s="157"/>
      <c r="J29" s="19"/>
      <c r="K29" s="93" t="str">
        <f t="shared" si="0"/>
        <v/>
      </c>
      <c r="L29" s="93"/>
      <c r="M29" s="6" t="str">
        <f t="shared" si="2"/>
        <v/>
      </c>
      <c r="N29" s="19"/>
      <c r="O29" s="8"/>
      <c r="P29" s="157"/>
      <c r="Q29" s="157"/>
      <c r="R29" s="97" t="str">
        <f t="shared" si="3"/>
        <v/>
      </c>
      <c r="S29" s="97"/>
      <c r="T29" s="98" t="str">
        <f t="shared" si="4"/>
        <v/>
      </c>
      <c r="U29" s="98"/>
    </row>
    <row r="30" spans="2:21">
      <c r="B30" s="19">
        <v>22</v>
      </c>
      <c r="C30" s="93" t="str">
        <f t="shared" si="1"/>
        <v/>
      </c>
      <c r="D30" s="93"/>
      <c r="E30" s="19"/>
      <c r="F30" s="8"/>
      <c r="G30" s="19" t="s">
        <v>3</v>
      </c>
      <c r="H30" s="157"/>
      <c r="I30" s="157"/>
      <c r="J30" s="19"/>
      <c r="K30" s="93" t="str">
        <f t="shared" si="0"/>
        <v/>
      </c>
      <c r="L30" s="93"/>
      <c r="M30" s="6" t="str">
        <f t="shared" si="2"/>
        <v/>
      </c>
      <c r="N30" s="19"/>
      <c r="O30" s="8"/>
      <c r="P30" s="157"/>
      <c r="Q30" s="157"/>
      <c r="R30" s="97" t="str">
        <f t="shared" si="3"/>
        <v/>
      </c>
      <c r="S30" s="97"/>
      <c r="T30" s="98" t="str">
        <f t="shared" si="4"/>
        <v/>
      </c>
      <c r="U30" s="98"/>
    </row>
    <row r="31" spans="2:21">
      <c r="B31" s="19">
        <v>23</v>
      </c>
      <c r="C31" s="93" t="str">
        <f t="shared" si="1"/>
        <v/>
      </c>
      <c r="D31" s="93"/>
      <c r="E31" s="19"/>
      <c r="F31" s="8"/>
      <c r="G31" s="19" t="s">
        <v>3</v>
      </c>
      <c r="H31" s="157"/>
      <c r="I31" s="157"/>
      <c r="J31" s="19"/>
      <c r="K31" s="93" t="str">
        <f t="shared" si="0"/>
        <v/>
      </c>
      <c r="L31" s="93"/>
      <c r="M31" s="6" t="str">
        <f t="shared" si="2"/>
        <v/>
      </c>
      <c r="N31" s="19"/>
      <c r="O31" s="8"/>
      <c r="P31" s="157"/>
      <c r="Q31" s="157"/>
      <c r="R31" s="97" t="str">
        <f t="shared" si="3"/>
        <v/>
      </c>
      <c r="S31" s="97"/>
      <c r="T31" s="98" t="str">
        <f t="shared" si="4"/>
        <v/>
      </c>
      <c r="U31" s="98"/>
    </row>
    <row r="32" spans="2:21">
      <c r="B32" s="19">
        <v>24</v>
      </c>
      <c r="C32" s="93" t="str">
        <f t="shared" si="1"/>
        <v/>
      </c>
      <c r="D32" s="93"/>
      <c r="E32" s="19"/>
      <c r="F32" s="8"/>
      <c r="G32" s="19" t="s">
        <v>3</v>
      </c>
      <c r="H32" s="157"/>
      <c r="I32" s="157"/>
      <c r="J32" s="19"/>
      <c r="K32" s="93" t="str">
        <f t="shared" si="0"/>
        <v/>
      </c>
      <c r="L32" s="93"/>
      <c r="M32" s="6" t="str">
        <f t="shared" si="2"/>
        <v/>
      </c>
      <c r="N32" s="19"/>
      <c r="O32" s="8"/>
      <c r="P32" s="157"/>
      <c r="Q32" s="157"/>
      <c r="R32" s="97" t="str">
        <f t="shared" si="3"/>
        <v/>
      </c>
      <c r="S32" s="97"/>
      <c r="T32" s="98" t="str">
        <f t="shared" si="4"/>
        <v/>
      </c>
      <c r="U32" s="98"/>
    </row>
    <row r="33" spans="2:21">
      <c r="B33" s="19">
        <v>25</v>
      </c>
      <c r="C33" s="93" t="str">
        <f t="shared" si="1"/>
        <v/>
      </c>
      <c r="D33" s="93"/>
      <c r="E33" s="19"/>
      <c r="F33" s="8"/>
      <c r="G33" s="19" t="s">
        <v>4</v>
      </c>
      <c r="H33" s="157"/>
      <c r="I33" s="157"/>
      <c r="J33" s="19"/>
      <c r="K33" s="93" t="str">
        <f t="shared" si="0"/>
        <v/>
      </c>
      <c r="L33" s="93"/>
      <c r="M33" s="6" t="str">
        <f t="shared" si="2"/>
        <v/>
      </c>
      <c r="N33" s="19"/>
      <c r="O33" s="8"/>
      <c r="P33" s="157"/>
      <c r="Q33" s="157"/>
      <c r="R33" s="97" t="str">
        <f t="shared" si="3"/>
        <v/>
      </c>
      <c r="S33" s="97"/>
      <c r="T33" s="98" t="str">
        <f t="shared" si="4"/>
        <v/>
      </c>
      <c r="U33" s="98"/>
    </row>
    <row r="34" spans="2:21">
      <c r="B34" s="19">
        <v>26</v>
      </c>
      <c r="C34" s="93" t="str">
        <f t="shared" si="1"/>
        <v/>
      </c>
      <c r="D34" s="93"/>
      <c r="E34" s="19"/>
      <c r="F34" s="8"/>
      <c r="G34" s="19" t="s">
        <v>3</v>
      </c>
      <c r="H34" s="157"/>
      <c r="I34" s="157"/>
      <c r="J34" s="19"/>
      <c r="K34" s="93" t="str">
        <f t="shared" si="0"/>
        <v/>
      </c>
      <c r="L34" s="93"/>
      <c r="M34" s="6" t="str">
        <f t="shared" si="2"/>
        <v/>
      </c>
      <c r="N34" s="19"/>
      <c r="O34" s="8"/>
      <c r="P34" s="157"/>
      <c r="Q34" s="157"/>
      <c r="R34" s="97" t="str">
        <f t="shared" si="3"/>
        <v/>
      </c>
      <c r="S34" s="97"/>
      <c r="T34" s="98" t="str">
        <f t="shared" si="4"/>
        <v/>
      </c>
      <c r="U34" s="98"/>
    </row>
    <row r="35" spans="2:21">
      <c r="B35" s="19">
        <v>27</v>
      </c>
      <c r="C35" s="93" t="str">
        <f t="shared" si="1"/>
        <v/>
      </c>
      <c r="D35" s="93"/>
      <c r="E35" s="19"/>
      <c r="F35" s="8"/>
      <c r="G35" s="19" t="s">
        <v>3</v>
      </c>
      <c r="H35" s="157"/>
      <c r="I35" s="157"/>
      <c r="J35" s="19"/>
      <c r="K35" s="93" t="str">
        <f t="shared" si="0"/>
        <v/>
      </c>
      <c r="L35" s="93"/>
      <c r="M35" s="6" t="str">
        <f t="shared" si="2"/>
        <v/>
      </c>
      <c r="N35" s="19"/>
      <c r="O35" s="8"/>
      <c r="P35" s="157"/>
      <c r="Q35" s="157"/>
      <c r="R35" s="97" t="str">
        <f t="shared" si="3"/>
        <v/>
      </c>
      <c r="S35" s="97"/>
      <c r="T35" s="98" t="str">
        <f t="shared" si="4"/>
        <v/>
      </c>
      <c r="U35" s="98"/>
    </row>
    <row r="36" spans="2:21">
      <c r="B36" s="19">
        <v>28</v>
      </c>
      <c r="C36" s="93" t="str">
        <f t="shared" si="1"/>
        <v/>
      </c>
      <c r="D36" s="93"/>
      <c r="E36" s="19"/>
      <c r="F36" s="8"/>
      <c r="G36" s="19" t="s">
        <v>3</v>
      </c>
      <c r="H36" s="157"/>
      <c r="I36" s="157"/>
      <c r="J36" s="19"/>
      <c r="K36" s="93" t="str">
        <f t="shared" si="0"/>
        <v/>
      </c>
      <c r="L36" s="93"/>
      <c r="M36" s="6" t="str">
        <f t="shared" si="2"/>
        <v/>
      </c>
      <c r="N36" s="19"/>
      <c r="O36" s="8"/>
      <c r="P36" s="157"/>
      <c r="Q36" s="157"/>
      <c r="R36" s="97" t="str">
        <f t="shared" si="3"/>
        <v/>
      </c>
      <c r="S36" s="97"/>
      <c r="T36" s="98" t="str">
        <f t="shared" si="4"/>
        <v/>
      </c>
      <c r="U36" s="98"/>
    </row>
    <row r="37" spans="2:21">
      <c r="B37" s="19">
        <v>29</v>
      </c>
      <c r="C37" s="93" t="str">
        <f t="shared" si="1"/>
        <v/>
      </c>
      <c r="D37" s="93"/>
      <c r="E37" s="19"/>
      <c r="F37" s="8"/>
      <c r="G37" s="19" t="s">
        <v>3</v>
      </c>
      <c r="H37" s="157"/>
      <c r="I37" s="157"/>
      <c r="J37" s="19"/>
      <c r="K37" s="93" t="str">
        <f t="shared" si="0"/>
        <v/>
      </c>
      <c r="L37" s="93"/>
      <c r="M37" s="6" t="str">
        <f t="shared" si="2"/>
        <v/>
      </c>
      <c r="N37" s="19"/>
      <c r="O37" s="8"/>
      <c r="P37" s="157"/>
      <c r="Q37" s="157"/>
      <c r="R37" s="97" t="str">
        <f t="shared" si="3"/>
        <v/>
      </c>
      <c r="S37" s="97"/>
      <c r="T37" s="98" t="str">
        <f t="shared" si="4"/>
        <v/>
      </c>
      <c r="U37" s="98"/>
    </row>
    <row r="38" spans="2:21">
      <c r="B38" s="19">
        <v>30</v>
      </c>
      <c r="C38" s="93" t="str">
        <f t="shared" si="1"/>
        <v/>
      </c>
      <c r="D38" s="93"/>
      <c r="E38" s="19"/>
      <c r="F38" s="8"/>
      <c r="G38" s="19" t="s">
        <v>4</v>
      </c>
      <c r="H38" s="157"/>
      <c r="I38" s="157"/>
      <c r="J38" s="19"/>
      <c r="K38" s="93" t="str">
        <f t="shared" si="0"/>
        <v/>
      </c>
      <c r="L38" s="93"/>
      <c r="M38" s="6" t="str">
        <f t="shared" si="2"/>
        <v/>
      </c>
      <c r="N38" s="19"/>
      <c r="O38" s="8"/>
      <c r="P38" s="157"/>
      <c r="Q38" s="157"/>
      <c r="R38" s="97" t="str">
        <f t="shared" si="3"/>
        <v/>
      </c>
      <c r="S38" s="97"/>
      <c r="T38" s="98" t="str">
        <f t="shared" si="4"/>
        <v/>
      </c>
      <c r="U38" s="98"/>
    </row>
    <row r="39" spans="2:21">
      <c r="B39" s="19">
        <v>31</v>
      </c>
      <c r="C39" s="93" t="str">
        <f t="shared" si="1"/>
        <v/>
      </c>
      <c r="D39" s="93"/>
      <c r="E39" s="19"/>
      <c r="F39" s="8"/>
      <c r="G39" s="19" t="s">
        <v>4</v>
      </c>
      <c r="H39" s="157"/>
      <c r="I39" s="157"/>
      <c r="J39" s="19"/>
      <c r="K39" s="93" t="str">
        <f t="shared" si="0"/>
        <v/>
      </c>
      <c r="L39" s="93"/>
      <c r="M39" s="6" t="str">
        <f t="shared" si="2"/>
        <v/>
      </c>
      <c r="N39" s="19"/>
      <c r="O39" s="8"/>
      <c r="P39" s="157"/>
      <c r="Q39" s="157"/>
      <c r="R39" s="97" t="str">
        <f t="shared" si="3"/>
        <v/>
      </c>
      <c r="S39" s="97"/>
      <c r="T39" s="98" t="str">
        <f t="shared" si="4"/>
        <v/>
      </c>
      <c r="U39" s="98"/>
    </row>
    <row r="40" spans="2:21">
      <c r="B40" s="19">
        <v>32</v>
      </c>
      <c r="C40" s="93" t="str">
        <f t="shared" si="1"/>
        <v/>
      </c>
      <c r="D40" s="93"/>
      <c r="E40" s="19"/>
      <c r="F40" s="8"/>
      <c r="G40" s="19" t="s">
        <v>4</v>
      </c>
      <c r="H40" s="157"/>
      <c r="I40" s="157"/>
      <c r="J40" s="19"/>
      <c r="K40" s="93" t="str">
        <f t="shared" si="0"/>
        <v/>
      </c>
      <c r="L40" s="93"/>
      <c r="M40" s="6" t="str">
        <f t="shared" si="2"/>
        <v/>
      </c>
      <c r="N40" s="19"/>
      <c r="O40" s="8"/>
      <c r="P40" s="157"/>
      <c r="Q40" s="157"/>
      <c r="R40" s="97" t="str">
        <f t="shared" si="3"/>
        <v/>
      </c>
      <c r="S40" s="97"/>
      <c r="T40" s="98" t="str">
        <f t="shared" si="4"/>
        <v/>
      </c>
      <c r="U40" s="98"/>
    </row>
    <row r="41" spans="2:21">
      <c r="B41" s="19">
        <v>33</v>
      </c>
      <c r="C41" s="93" t="str">
        <f t="shared" si="1"/>
        <v/>
      </c>
      <c r="D41" s="93"/>
      <c r="E41" s="19"/>
      <c r="F41" s="8"/>
      <c r="G41" s="19" t="s">
        <v>3</v>
      </c>
      <c r="H41" s="157"/>
      <c r="I41" s="157"/>
      <c r="J41" s="19"/>
      <c r="K41" s="93" t="str">
        <f t="shared" si="0"/>
        <v/>
      </c>
      <c r="L41" s="93"/>
      <c r="M41" s="6" t="str">
        <f t="shared" si="2"/>
        <v/>
      </c>
      <c r="N41" s="19"/>
      <c r="O41" s="8"/>
      <c r="P41" s="157"/>
      <c r="Q41" s="157"/>
      <c r="R41" s="97" t="str">
        <f t="shared" si="3"/>
        <v/>
      </c>
      <c r="S41" s="97"/>
      <c r="T41" s="98" t="str">
        <f t="shared" si="4"/>
        <v/>
      </c>
      <c r="U41" s="98"/>
    </row>
    <row r="42" spans="2:21">
      <c r="B42" s="19">
        <v>34</v>
      </c>
      <c r="C42" s="93" t="str">
        <f t="shared" si="1"/>
        <v/>
      </c>
      <c r="D42" s="93"/>
      <c r="E42" s="19"/>
      <c r="F42" s="8"/>
      <c r="G42" s="19" t="s">
        <v>4</v>
      </c>
      <c r="H42" s="157"/>
      <c r="I42" s="157"/>
      <c r="J42" s="19"/>
      <c r="K42" s="93" t="str">
        <f t="shared" si="0"/>
        <v/>
      </c>
      <c r="L42" s="93"/>
      <c r="M42" s="6" t="str">
        <f t="shared" si="2"/>
        <v/>
      </c>
      <c r="N42" s="19"/>
      <c r="O42" s="8"/>
      <c r="P42" s="157"/>
      <c r="Q42" s="157"/>
      <c r="R42" s="97" t="str">
        <f t="shared" si="3"/>
        <v/>
      </c>
      <c r="S42" s="97"/>
      <c r="T42" s="98" t="str">
        <f t="shared" si="4"/>
        <v/>
      </c>
      <c r="U42" s="98"/>
    </row>
    <row r="43" spans="2:21">
      <c r="B43" s="19">
        <v>35</v>
      </c>
      <c r="C43" s="93" t="str">
        <f t="shared" si="1"/>
        <v/>
      </c>
      <c r="D43" s="93"/>
      <c r="E43" s="19"/>
      <c r="F43" s="8"/>
      <c r="G43" s="19" t="s">
        <v>3</v>
      </c>
      <c r="H43" s="157"/>
      <c r="I43" s="157"/>
      <c r="J43" s="19"/>
      <c r="K43" s="93" t="str">
        <f t="shared" si="0"/>
        <v/>
      </c>
      <c r="L43" s="93"/>
      <c r="M43" s="6" t="str">
        <f t="shared" si="2"/>
        <v/>
      </c>
      <c r="N43" s="19"/>
      <c r="O43" s="8"/>
      <c r="P43" s="157"/>
      <c r="Q43" s="157"/>
      <c r="R43" s="97" t="str">
        <f t="shared" si="3"/>
        <v/>
      </c>
      <c r="S43" s="97"/>
      <c r="T43" s="98" t="str">
        <f t="shared" si="4"/>
        <v/>
      </c>
      <c r="U43" s="98"/>
    </row>
    <row r="44" spans="2:21">
      <c r="B44" s="19">
        <v>36</v>
      </c>
      <c r="C44" s="93" t="str">
        <f t="shared" si="1"/>
        <v/>
      </c>
      <c r="D44" s="93"/>
      <c r="E44" s="19"/>
      <c r="F44" s="8"/>
      <c r="G44" s="19" t="s">
        <v>4</v>
      </c>
      <c r="H44" s="157"/>
      <c r="I44" s="157"/>
      <c r="J44" s="19"/>
      <c r="K44" s="93" t="str">
        <f t="shared" si="0"/>
        <v/>
      </c>
      <c r="L44" s="93"/>
      <c r="M44" s="6" t="str">
        <f t="shared" si="2"/>
        <v/>
      </c>
      <c r="N44" s="19"/>
      <c r="O44" s="8"/>
      <c r="P44" s="157"/>
      <c r="Q44" s="157"/>
      <c r="R44" s="97" t="str">
        <f t="shared" si="3"/>
        <v/>
      </c>
      <c r="S44" s="97"/>
      <c r="T44" s="98" t="str">
        <f t="shared" si="4"/>
        <v/>
      </c>
      <c r="U44" s="98"/>
    </row>
    <row r="45" spans="2:21">
      <c r="B45" s="19">
        <v>37</v>
      </c>
      <c r="C45" s="93" t="str">
        <f t="shared" si="1"/>
        <v/>
      </c>
      <c r="D45" s="93"/>
      <c r="E45" s="19"/>
      <c r="F45" s="8"/>
      <c r="G45" s="19" t="s">
        <v>3</v>
      </c>
      <c r="H45" s="157"/>
      <c r="I45" s="157"/>
      <c r="J45" s="19"/>
      <c r="K45" s="93" t="str">
        <f t="shared" si="0"/>
        <v/>
      </c>
      <c r="L45" s="93"/>
      <c r="M45" s="6" t="str">
        <f t="shared" si="2"/>
        <v/>
      </c>
      <c r="N45" s="19"/>
      <c r="O45" s="8"/>
      <c r="P45" s="157"/>
      <c r="Q45" s="157"/>
      <c r="R45" s="97" t="str">
        <f t="shared" si="3"/>
        <v/>
      </c>
      <c r="S45" s="97"/>
      <c r="T45" s="98" t="str">
        <f t="shared" si="4"/>
        <v/>
      </c>
      <c r="U45" s="98"/>
    </row>
    <row r="46" spans="2:21">
      <c r="B46" s="19">
        <v>38</v>
      </c>
      <c r="C46" s="93" t="str">
        <f t="shared" si="1"/>
        <v/>
      </c>
      <c r="D46" s="93"/>
      <c r="E46" s="19"/>
      <c r="F46" s="8"/>
      <c r="G46" s="19" t="s">
        <v>4</v>
      </c>
      <c r="H46" s="157"/>
      <c r="I46" s="157"/>
      <c r="J46" s="19"/>
      <c r="K46" s="93" t="str">
        <f t="shared" si="0"/>
        <v/>
      </c>
      <c r="L46" s="93"/>
      <c r="M46" s="6" t="str">
        <f t="shared" si="2"/>
        <v/>
      </c>
      <c r="N46" s="19"/>
      <c r="O46" s="8"/>
      <c r="P46" s="157"/>
      <c r="Q46" s="157"/>
      <c r="R46" s="97" t="str">
        <f t="shared" si="3"/>
        <v/>
      </c>
      <c r="S46" s="97"/>
      <c r="T46" s="98" t="str">
        <f t="shared" si="4"/>
        <v/>
      </c>
      <c r="U46" s="98"/>
    </row>
    <row r="47" spans="2:21">
      <c r="B47" s="19">
        <v>39</v>
      </c>
      <c r="C47" s="93" t="str">
        <f t="shared" si="1"/>
        <v/>
      </c>
      <c r="D47" s="93"/>
      <c r="E47" s="19"/>
      <c r="F47" s="8"/>
      <c r="G47" s="19" t="s">
        <v>4</v>
      </c>
      <c r="H47" s="157"/>
      <c r="I47" s="157"/>
      <c r="J47" s="19"/>
      <c r="K47" s="93" t="str">
        <f t="shared" si="0"/>
        <v/>
      </c>
      <c r="L47" s="93"/>
      <c r="M47" s="6" t="str">
        <f t="shared" si="2"/>
        <v/>
      </c>
      <c r="N47" s="19"/>
      <c r="O47" s="8"/>
      <c r="P47" s="157"/>
      <c r="Q47" s="157"/>
      <c r="R47" s="97" t="str">
        <f t="shared" si="3"/>
        <v/>
      </c>
      <c r="S47" s="97"/>
      <c r="T47" s="98" t="str">
        <f t="shared" si="4"/>
        <v/>
      </c>
      <c r="U47" s="98"/>
    </row>
    <row r="48" spans="2:21">
      <c r="B48" s="19">
        <v>40</v>
      </c>
      <c r="C48" s="93" t="str">
        <f t="shared" si="1"/>
        <v/>
      </c>
      <c r="D48" s="93"/>
      <c r="E48" s="19"/>
      <c r="F48" s="8"/>
      <c r="G48" s="19" t="s">
        <v>37</v>
      </c>
      <c r="H48" s="157"/>
      <c r="I48" s="157"/>
      <c r="J48" s="19"/>
      <c r="K48" s="93" t="str">
        <f t="shared" si="0"/>
        <v/>
      </c>
      <c r="L48" s="93"/>
      <c r="M48" s="6" t="str">
        <f t="shared" si="2"/>
        <v/>
      </c>
      <c r="N48" s="19"/>
      <c r="O48" s="8"/>
      <c r="P48" s="157"/>
      <c r="Q48" s="157"/>
      <c r="R48" s="97" t="str">
        <f t="shared" si="3"/>
        <v/>
      </c>
      <c r="S48" s="97"/>
      <c r="T48" s="98" t="str">
        <f t="shared" si="4"/>
        <v/>
      </c>
      <c r="U48" s="98"/>
    </row>
    <row r="49" spans="2:21">
      <c r="B49" s="19">
        <v>41</v>
      </c>
      <c r="C49" s="93" t="str">
        <f t="shared" si="1"/>
        <v/>
      </c>
      <c r="D49" s="93"/>
      <c r="E49" s="19"/>
      <c r="F49" s="8"/>
      <c r="G49" s="19" t="s">
        <v>4</v>
      </c>
      <c r="H49" s="157"/>
      <c r="I49" s="157"/>
      <c r="J49" s="19"/>
      <c r="K49" s="93" t="str">
        <f t="shared" si="0"/>
        <v/>
      </c>
      <c r="L49" s="93"/>
      <c r="M49" s="6" t="str">
        <f t="shared" si="2"/>
        <v/>
      </c>
      <c r="N49" s="19"/>
      <c r="O49" s="8"/>
      <c r="P49" s="157"/>
      <c r="Q49" s="157"/>
      <c r="R49" s="97" t="str">
        <f t="shared" si="3"/>
        <v/>
      </c>
      <c r="S49" s="97"/>
      <c r="T49" s="98" t="str">
        <f t="shared" si="4"/>
        <v/>
      </c>
      <c r="U49" s="98"/>
    </row>
    <row r="50" spans="2:21">
      <c r="B50" s="19">
        <v>42</v>
      </c>
      <c r="C50" s="93" t="str">
        <f t="shared" si="1"/>
        <v/>
      </c>
      <c r="D50" s="93"/>
      <c r="E50" s="19"/>
      <c r="F50" s="8"/>
      <c r="G50" s="19" t="s">
        <v>4</v>
      </c>
      <c r="H50" s="157"/>
      <c r="I50" s="157"/>
      <c r="J50" s="19"/>
      <c r="K50" s="93" t="str">
        <f t="shared" si="0"/>
        <v/>
      </c>
      <c r="L50" s="93"/>
      <c r="M50" s="6" t="str">
        <f t="shared" si="2"/>
        <v/>
      </c>
      <c r="N50" s="19"/>
      <c r="O50" s="8"/>
      <c r="P50" s="157"/>
      <c r="Q50" s="157"/>
      <c r="R50" s="97" t="str">
        <f t="shared" si="3"/>
        <v/>
      </c>
      <c r="S50" s="97"/>
      <c r="T50" s="98" t="str">
        <f t="shared" si="4"/>
        <v/>
      </c>
      <c r="U50" s="98"/>
    </row>
    <row r="51" spans="2:21">
      <c r="B51" s="19">
        <v>43</v>
      </c>
      <c r="C51" s="93" t="str">
        <f t="shared" si="1"/>
        <v/>
      </c>
      <c r="D51" s="93"/>
      <c r="E51" s="19"/>
      <c r="F51" s="8"/>
      <c r="G51" s="19" t="s">
        <v>3</v>
      </c>
      <c r="H51" s="157"/>
      <c r="I51" s="157"/>
      <c r="J51" s="19"/>
      <c r="K51" s="93" t="str">
        <f t="shared" si="0"/>
        <v/>
      </c>
      <c r="L51" s="93"/>
      <c r="M51" s="6" t="str">
        <f t="shared" si="2"/>
        <v/>
      </c>
      <c r="N51" s="19"/>
      <c r="O51" s="8"/>
      <c r="P51" s="157"/>
      <c r="Q51" s="157"/>
      <c r="R51" s="97" t="str">
        <f t="shared" si="3"/>
        <v/>
      </c>
      <c r="S51" s="97"/>
      <c r="T51" s="98" t="str">
        <f t="shared" si="4"/>
        <v/>
      </c>
      <c r="U51" s="98"/>
    </row>
    <row r="52" spans="2:21">
      <c r="B52" s="19">
        <v>44</v>
      </c>
      <c r="C52" s="93" t="str">
        <f t="shared" si="1"/>
        <v/>
      </c>
      <c r="D52" s="93"/>
      <c r="E52" s="19"/>
      <c r="F52" s="8"/>
      <c r="G52" s="19" t="s">
        <v>3</v>
      </c>
      <c r="H52" s="157"/>
      <c r="I52" s="157"/>
      <c r="J52" s="19"/>
      <c r="K52" s="93" t="str">
        <f t="shared" si="0"/>
        <v/>
      </c>
      <c r="L52" s="93"/>
      <c r="M52" s="6" t="str">
        <f t="shared" si="2"/>
        <v/>
      </c>
      <c r="N52" s="19"/>
      <c r="O52" s="8"/>
      <c r="P52" s="157"/>
      <c r="Q52" s="157"/>
      <c r="R52" s="97" t="str">
        <f t="shared" si="3"/>
        <v/>
      </c>
      <c r="S52" s="97"/>
      <c r="T52" s="98" t="str">
        <f t="shared" si="4"/>
        <v/>
      </c>
      <c r="U52" s="98"/>
    </row>
    <row r="53" spans="2:21">
      <c r="B53" s="19">
        <v>45</v>
      </c>
      <c r="C53" s="93" t="str">
        <f t="shared" si="1"/>
        <v/>
      </c>
      <c r="D53" s="93"/>
      <c r="E53" s="19"/>
      <c r="F53" s="8"/>
      <c r="G53" s="19" t="s">
        <v>4</v>
      </c>
      <c r="H53" s="157"/>
      <c r="I53" s="157"/>
      <c r="J53" s="19"/>
      <c r="K53" s="93" t="str">
        <f t="shared" si="0"/>
        <v/>
      </c>
      <c r="L53" s="93"/>
      <c r="M53" s="6" t="str">
        <f t="shared" si="2"/>
        <v/>
      </c>
      <c r="N53" s="19"/>
      <c r="O53" s="8"/>
      <c r="P53" s="157"/>
      <c r="Q53" s="157"/>
      <c r="R53" s="97" t="str">
        <f t="shared" si="3"/>
        <v/>
      </c>
      <c r="S53" s="97"/>
      <c r="T53" s="98" t="str">
        <f t="shared" si="4"/>
        <v/>
      </c>
      <c r="U53" s="98"/>
    </row>
    <row r="54" spans="2:21">
      <c r="B54" s="19">
        <v>46</v>
      </c>
      <c r="C54" s="93" t="str">
        <f t="shared" si="1"/>
        <v/>
      </c>
      <c r="D54" s="93"/>
      <c r="E54" s="19"/>
      <c r="F54" s="8"/>
      <c r="G54" s="19" t="s">
        <v>4</v>
      </c>
      <c r="H54" s="157"/>
      <c r="I54" s="157"/>
      <c r="J54" s="19"/>
      <c r="K54" s="93" t="str">
        <f t="shared" si="0"/>
        <v/>
      </c>
      <c r="L54" s="93"/>
      <c r="M54" s="6" t="str">
        <f t="shared" si="2"/>
        <v/>
      </c>
      <c r="N54" s="19"/>
      <c r="O54" s="8"/>
      <c r="P54" s="157"/>
      <c r="Q54" s="157"/>
      <c r="R54" s="97" t="str">
        <f t="shared" si="3"/>
        <v/>
      </c>
      <c r="S54" s="97"/>
      <c r="T54" s="98" t="str">
        <f t="shared" si="4"/>
        <v/>
      </c>
      <c r="U54" s="98"/>
    </row>
    <row r="55" spans="2:21">
      <c r="B55" s="19">
        <v>47</v>
      </c>
      <c r="C55" s="93" t="str">
        <f t="shared" si="1"/>
        <v/>
      </c>
      <c r="D55" s="93"/>
      <c r="E55" s="19"/>
      <c r="F55" s="8"/>
      <c r="G55" s="19" t="s">
        <v>3</v>
      </c>
      <c r="H55" s="157"/>
      <c r="I55" s="157"/>
      <c r="J55" s="19"/>
      <c r="K55" s="93" t="str">
        <f t="shared" si="0"/>
        <v/>
      </c>
      <c r="L55" s="93"/>
      <c r="M55" s="6" t="str">
        <f t="shared" si="2"/>
        <v/>
      </c>
      <c r="N55" s="19"/>
      <c r="O55" s="8"/>
      <c r="P55" s="157"/>
      <c r="Q55" s="157"/>
      <c r="R55" s="97" t="str">
        <f t="shared" si="3"/>
        <v/>
      </c>
      <c r="S55" s="97"/>
      <c r="T55" s="98" t="str">
        <f t="shared" si="4"/>
        <v/>
      </c>
      <c r="U55" s="98"/>
    </row>
    <row r="56" spans="2:21">
      <c r="B56" s="19">
        <v>48</v>
      </c>
      <c r="C56" s="93" t="str">
        <f t="shared" si="1"/>
        <v/>
      </c>
      <c r="D56" s="93"/>
      <c r="E56" s="19"/>
      <c r="F56" s="8"/>
      <c r="G56" s="19" t="s">
        <v>3</v>
      </c>
      <c r="H56" s="157"/>
      <c r="I56" s="157"/>
      <c r="J56" s="19"/>
      <c r="K56" s="93" t="str">
        <f t="shared" si="0"/>
        <v/>
      </c>
      <c r="L56" s="93"/>
      <c r="M56" s="6" t="str">
        <f t="shared" si="2"/>
        <v/>
      </c>
      <c r="N56" s="19"/>
      <c r="O56" s="8"/>
      <c r="P56" s="157"/>
      <c r="Q56" s="157"/>
      <c r="R56" s="97" t="str">
        <f t="shared" si="3"/>
        <v/>
      </c>
      <c r="S56" s="97"/>
      <c r="T56" s="98" t="str">
        <f t="shared" si="4"/>
        <v/>
      </c>
      <c r="U56" s="98"/>
    </row>
    <row r="57" spans="2:21">
      <c r="B57" s="19">
        <v>49</v>
      </c>
      <c r="C57" s="93" t="str">
        <f t="shared" si="1"/>
        <v/>
      </c>
      <c r="D57" s="93"/>
      <c r="E57" s="19"/>
      <c r="F57" s="8"/>
      <c r="G57" s="19" t="s">
        <v>3</v>
      </c>
      <c r="H57" s="157"/>
      <c r="I57" s="157"/>
      <c r="J57" s="19"/>
      <c r="K57" s="93" t="str">
        <f t="shared" si="0"/>
        <v/>
      </c>
      <c r="L57" s="93"/>
      <c r="M57" s="6" t="str">
        <f t="shared" si="2"/>
        <v/>
      </c>
      <c r="N57" s="19"/>
      <c r="O57" s="8"/>
      <c r="P57" s="157"/>
      <c r="Q57" s="157"/>
      <c r="R57" s="97" t="str">
        <f t="shared" si="3"/>
        <v/>
      </c>
      <c r="S57" s="97"/>
      <c r="T57" s="98" t="str">
        <f t="shared" si="4"/>
        <v/>
      </c>
      <c r="U57" s="98"/>
    </row>
    <row r="58" spans="2:21">
      <c r="B58" s="19">
        <v>50</v>
      </c>
      <c r="C58" s="93" t="str">
        <f t="shared" si="1"/>
        <v/>
      </c>
      <c r="D58" s="93"/>
      <c r="E58" s="19"/>
      <c r="F58" s="8"/>
      <c r="G58" s="19" t="s">
        <v>3</v>
      </c>
      <c r="H58" s="157"/>
      <c r="I58" s="157"/>
      <c r="J58" s="19"/>
      <c r="K58" s="93" t="str">
        <f t="shared" si="0"/>
        <v/>
      </c>
      <c r="L58" s="93"/>
      <c r="M58" s="6" t="str">
        <f t="shared" si="2"/>
        <v/>
      </c>
      <c r="N58" s="19"/>
      <c r="O58" s="8"/>
      <c r="P58" s="157"/>
      <c r="Q58" s="157"/>
      <c r="R58" s="97" t="str">
        <f t="shared" si="3"/>
        <v/>
      </c>
      <c r="S58" s="97"/>
      <c r="T58" s="98" t="str">
        <f t="shared" si="4"/>
        <v/>
      </c>
      <c r="U58" s="98"/>
    </row>
    <row r="59" spans="2:21">
      <c r="B59" s="19">
        <v>51</v>
      </c>
      <c r="C59" s="93" t="str">
        <f t="shared" si="1"/>
        <v/>
      </c>
      <c r="D59" s="93"/>
      <c r="E59" s="19"/>
      <c r="F59" s="8"/>
      <c r="G59" s="19" t="s">
        <v>3</v>
      </c>
      <c r="H59" s="157"/>
      <c r="I59" s="157"/>
      <c r="J59" s="19"/>
      <c r="K59" s="93" t="str">
        <f t="shared" si="0"/>
        <v/>
      </c>
      <c r="L59" s="93"/>
      <c r="M59" s="6" t="str">
        <f t="shared" si="2"/>
        <v/>
      </c>
      <c r="N59" s="19"/>
      <c r="O59" s="8"/>
      <c r="P59" s="157"/>
      <c r="Q59" s="157"/>
      <c r="R59" s="97" t="str">
        <f t="shared" si="3"/>
        <v/>
      </c>
      <c r="S59" s="97"/>
      <c r="T59" s="98" t="str">
        <f t="shared" si="4"/>
        <v/>
      </c>
      <c r="U59" s="98"/>
    </row>
    <row r="60" spans="2:21">
      <c r="B60" s="19">
        <v>52</v>
      </c>
      <c r="C60" s="93" t="str">
        <f t="shared" si="1"/>
        <v/>
      </c>
      <c r="D60" s="93"/>
      <c r="E60" s="19"/>
      <c r="F60" s="8"/>
      <c r="G60" s="19" t="s">
        <v>3</v>
      </c>
      <c r="H60" s="157"/>
      <c r="I60" s="157"/>
      <c r="J60" s="19"/>
      <c r="K60" s="93" t="str">
        <f t="shared" si="0"/>
        <v/>
      </c>
      <c r="L60" s="93"/>
      <c r="M60" s="6" t="str">
        <f t="shared" si="2"/>
        <v/>
      </c>
      <c r="N60" s="19"/>
      <c r="O60" s="8"/>
      <c r="P60" s="157"/>
      <c r="Q60" s="157"/>
      <c r="R60" s="97" t="str">
        <f t="shared" si="3"/>
        <v/>
      </c>
      <c r="S60" s="97"/>
      <c r="T60" s="98" t="str">
        <f t="shared" si="4"/>
        <v/>
      </c>
      <c r="U60" s="98"/>
    </row>
    <row r="61" spans="2:21">
      <c r="B61" s="19">
        <v>53</v>
      </c>
      <c r="C61" s="93" t="str">
        <f t="shared" si="1"/>
        <v/>
      </c>
      <c r="D61" s="93"/>
      <c r="E61" s="19"/>
      <c r="F61" s="8"/>
      <c r="G61" s="19" t="s">
        <v>3</v>
      </c>
      <c r="H61" s="157"/>
      <c r="I61" s="157"/>
      <c r="J61" s="19"/>
      <c r="K61" s="93" t="str">
        <f t="shared" si="0"/>
        <v/>
      </c>
      <c r="L61" s="93"/>
      <c r="M61" s="6" t="str">
        <f t="shared" si="2"/>
        <v/>
      </c>
      <c r="N61" s="19"/>
      <c r="O61" s="8"/>
      <c r="P61" s="157"/>
      <c r="Q61" s="157"/>
      <c r="R61" s="97" t="str">
        <f t="shared" si="3"/>
        <v/>
      </c>
      <c r="S61" s="97"/>
      <c r="T61" s="98" t="str">
        <f t="shared" si="4"/>
        <v/>
      </c>
      <c r="U61" s="98"/>
    </row>
    <row r="62" spans="2:21">
      <c r="B62" s="19">
        <v>54</v>
      </c>
      <c r="C62" s="93" t="str">
        <f t="shared" si="1"/>
        <v/>
      </c>
      <c r="D62" s="93"/>
      <c r="E62" s="19"/>
      <c r="F62" s="8"/>
      <c r="G62" s="19" t="s">
        <v>3</v>
      </c>
      <c r="H62" s="157"/>
      <c r="I62" s="157"/>
      <c r="J62" s="19"/>
      <c r="K62" s="93" t="str">
        <f t="shared" si="0"/>
        <v/>
      </c>
      <c r="L62" s="93"/>
      <c r="M62" s="6" t="str">
        <f t="shared" si="2"/>
        <v/>
      </c>
      <c r="N62" s="19"/>
      <c r="O62" s="8"/>
      <c r="P62" s="157"/>
      <c r="Q62" s="157"/>
      <c r="R62" s="97" t="str">
        <f t="shared" si="3"/>
        <v/>
      </c>
      <c r="S62" s="97"/>
      <c r="T62" s="98" t="str">
        <f t="shared" si="4"/>
        <v/>
      </c>
      <c r="U62" s="98"/>
    </row>
    <row r="63" spans="2:21">
      <c r="B63" s="19">
        <v>55</v>
      </c>
      <c r="C63" s="93" t="str">
        <f t="shared" si="1"/>
        <v/>
      </c>
      <c r="D63" s="93"/>
      <c r="E63" s="19"/>
      <c r="F63" s="8"/>
      <c r="G63" s="19" t="s">
        <v>4</v>
      </c>
      <c r="H63" s="157"/>
      <c r="I63" s="157"/>
      <c r="J63" s="19"/>
      <c r="K63" s="93" t="str">
        <f t="shared" si="0"/>
        <v/>
      </c>
      <c r="L63" s="93"/>
      <c r="M63" s="6" t="str">
        <f t="shared" si="2"/>
        <v/>
      </c>
      <c r="N63" s="19"/>
      <c r="O63" s="8"/>
      <c r="P63" s="157"/>
      <c r="Q63" s="157"/>
      <c r="R63" s="97" t="str">
        <f t="shared" si="3"/>
        <v/>
      </c>
      <c r="S63" s="97"/>
      <c r="T63" s="98" t="str">
        <f t="shared" si="4"/>
        <v/>
      </c>
      <c r="U63" s="98"/>
    </row>
    <row r="64" spans="2:21">
      <c r="B64" s="19">
        <v>56</v>
      </c>
      <c r="C64" s="93" t="str">
        <f t="shared" si="1"/>
        <v/>
      </c>
      <c r="D64" s="93"/>
      <c r="E64" s="19"/>
      <c r="F64" s="8"/>
      <c r="G64" s="19" t="s">
        <v>3</v>
      </c>
      <c r="H64" s="157"/>
      <c r="I64" s="157"/>
      <c r="J64" s="19"/>
      <c r="K64" s="93" t="str">
        <f t="shared" si="0"/>
        <v/>
      </c>
      <c r="L64" s="93"/>
      <c r="M64" s="6" t="str">
        <f t="shared" si="2"/>
        <v/>
      </c>
      <c r="N64" s="19"/>
      <c r="O64" s="8"/>
      <c r="P64" s="157"/>
      <c r="Q64" s="157"/>
      <c r="R64" s="97" t="str">
        <f t="shared" si="3"/>
        <v/>
      </c>
      <c r="S64" s="97"/>
      <c r="T64" s="98" t="str">
        <f t="shared" si="4"/>
        <v/>
      </c>
      <c r="U64" s="98"/>
    </row>
    <row r="65" spans="2:21">
      <c r="B65" s="19">
        <v>57</v>
      </c>
      <c r="C65" s="93" t="str">
        <f t="shared" si="1"/>
        <v/>
      </c>
      <c r="D65" s="93"/>
      <c r="E65" s="19"/>
      <c r="F65" s="8"/>
      <c r="G65" s="19" t="s">
        <v>3</v>
      </c>
      <c r="H65" s="157"/>
      <c r="I65" s="157"/>
      <c r="J65" s="19"/>
      <c r="K65" s="93" t="str">
        <f t="shared" si="0"/>
        <v/>
      </c>
      <c r="L65" s="93"/>
      <c r="M65" s="6" t="str">
        <f t="shared" si="2"/>
        <v/>
      </c>
      <c r="N65" s="19"/>
      <c r="O65" s="8"/>
      <c r="P65" s="157"/>
      <c r="Q65" s="157"/>
      <c r="R65" s="97" t="str">
        <f t="shared" si="3"/>
        <v/>
      </c>
      <c r="S65" s="97"/>
      <c r="T65" s="98" t="str">
        <f t="shared" si="4"/>
        <v/>
      </c>
      <c r="U65" s="98"/>
    </row>
    <row r="66" spans="2:21">
      <c r="B66" s="19">
        <v>58</v>
      </c>
      <c r="C66" s="93" t="str">
        <f t="shared" si="1"/>
        <v/>
      </c>
      <c r="D66" s="93"/>
      <c r="E66" s="19"/>
      <c r="F66" s="8"/>
      <c r="G66" s="19" t="s">
        <v>3</v>
      </c>
      <c r="H66" s="157"/>
      <c r="I66" s="157"/>
      <c r="J66" s="19"/>
      <c r="K66" s="93" t="str">
        <f t="shared" si="0"/>
        <v/>
      </c>
      <c r="L66" s="93"/>
      <c r="M66" s="6" t="str">
        <f t="shared" si="2"/>
        <v/>
      </c>
      <c r="N66" s="19"/>
      <c r="O66" s="8"/>
      <c r="P66" s="157"/>
      <c r="Q66" s="157"/>
      <c r="R66" s="97" t="str">
        <f t="shared" si="3"/>
        <v/>
      </c>
      <c r="S66" s="97"/>
      <c r="T66" s="98" t="str">
        <f t="shared" si="4"/>
        <v/>
      </c>
      <c r="U66" s="98"/>
    </row>
    <row r="67" spans="2:21">
      <c r="B67" s="19">
        <v>59</v>
      </c>
      <c r="C67" s="93" t="str">
        <f t="shared" si="1"/>
        <v/>
      </c>
      <c r="D67" s="93"/>
      <c r="E67" s="19"/>
      <c r="F67" s="8"/>
      <c r="G67" s="19" t="s">
        <v>3</v>
      </c>
      <c r="H67" s="157"/>
      <c r="I67" s="157"/>
      <c r="J67" s="19"/>
      <c r="K67" s="93" t="str">
        <f t="shared" si="0"/>
        <v/>
      </c>
      <c r="L67" s="93"/>
      <c r="M67" s="6" t="str">
        <f t="shared" si="2"/>
        <v/>
      </c>
      <c r="N67" s="19"/>
      <c r="O67" s="8"/>
      <c r="P67" s="157"/>
      <c r="Q67" s="157"/>
      <c r="R67" s="97" t="str">
        <f t="shared" si="3"/>
        <v/>
      </c>
      <c r="S67" s="97"/>
      <c r="T67" s="98" t="str">
        <f t="shared" si="4"/>
        <v/>
      </c>
      <c r="U67" s="98"/>
    </row>
    <row r="68" spans="2:21">
      <c r="B68" s="19">
        <v>60</v>
      </c>
      <c r="C68" s="93" t="str">
        <f t="shared" si="1"/>
        <v/>
      </c>
      <c r="D68" s="93"/>
      <c r="E68" s="19"/>
      <c r="F68" s="8"/>
      <c r="G68" s="19" t="s">
        <v>4</v>
      </c>
      <c r="H68" s="157"/>
      <c r="I68" s="157"/>
      <c r="J68" s="19"/>
      <c r="K68" s="93" t="str">
        <f t="shared" si="0"/>
        <v/>
      </c>
      <c r="L68" s="93"/>
      <c r="M68" s="6" t="str">
        <f t="shared" si="2"/>
        <v/>
      </c>
      <c r="N68" s="19"/>
      <c r="O68" s="8"/>
      <c r="P68" s="157"/>
      <c r="Q68" s="157"/>
      <c r="R68" s="97" t="str">
        <f t="shared" si="3"/>
        <v/>
      </c>
      <c r="S68" s="97"/>
      <c r="T68" s="98" t="str">
        <f t="shared" si="4"/>
        <v/>
      </c>
      <c r="U68" s="98"/>
    </row>
    <row r="69" spans="2:21">
      <c r="B69" s="19">
        <v>61</v>
      </c>
      <c r="C69" s="93" t="str">
        <f t="shared" si="1"/>
        <v/>
      </c>
      <c r="D69" s="93"/>
      <c r="E69" s="19"/>
      <c r="F69" s="8"/>
      <c r="G69" s="19" t="s">
        <v>4</v>
      </c>
      <c r="H69" s="157"/>
      <c r="I69" s="157"/>
      <c r="J69" s="19"/>
      <c r="K69" s="93" t="str">
        <f t="shared" si="0"/>
        <v/>
      </c>
      <c r="L69" s="93"/>
      <c r="M69" s="6" t="str">
        <f t="shared" si="2"/>
        <v/>
      </c>
      <c r="N69" s="19"/>
      <c r="O69" s="8"/>
      <c r="P69" s="157"/>
      <c r="Q69" s="157"/>
      <c r="R69" s="97" t="str">
        <f t="shared" si="3"/>
        <v/>
      </c>
      <c r="S69" s="97"/>
      <c r="T69" s="98" t="str">
        <f t="shared" si="4"/>
        <v/>
      </c>
      <c r="U69" s="98"/>
    </row>
    <row r="70" spans="2:21">
      <c r="B70" s="19">
        <v>62</v>
      </c>
      <c r="C70" s="93" t="str">
        <f t="shared" si="1"/>
        <v/>
      </c>
      <c r="D70" s="93"/>
      <c r="E70" s="19"/>
      <c r="F70" s="8"/>
      <c r="G70" s="19" t="s">
        <v>3</v>
      </c>
      <c r="H70" s="157"/>
      <c r="I70" s="157"/>
      <c r="J70" s="19"/>
      <c r="K70" s="93" t="str">
        <f t="shared" si="0"/>
        <v/>
      </c>
      <c r="L70" s="93"/>
      <c r="M70" s="6" t="str">
        <f t="shared" si="2"/>
        <v/>
      </c>
      <c r="N70" s="19"/>
      <c r="O70" s="8"/>
      <c r="P70" s="157"/>
      <c r="Q70" s="157"/>
      <c r="R70" s="97" t="str">
        <f t="shared" si="3"/>
        <v/>
      </c>
      <c r="S70" s="97"/>
      <c r="T70" s="98" t="str">
        <f t="shared" si="4"/>
        <v/>
      </c>
      <c r="U70" s="98"/>
    </row>
    <row r="71" spans="2:21">
      <c r="B71" s="19">
        <v>63</v>
      </c>
      <c r="C71" s="93" t="str">
        <f t="shared" si="1"/>
        <v/>
      </c>
      <c r="D71" s="93"/>
      <c r="E71" s="19"/>
      <c r="F71" s="8"/>
      <c r="G71" s="19" t="s">
        <v>4</v>
      </c>
      <c r="H71" s="157"/>
      <c r="I71" s="157"/>
      <c r="J71" s="19"/>
      <c r="K71" s="93" t="str">
        <f t="shared" si="0"/>
        <v/>
      </c>
      <c r="L71" s="93"/>
      <c r="M71" s="6" t="str">
        <f t="shared" si="2"/>
        <v/>
      </c>
      <c r="N71" s="19"/>
      <c r="O71" s="8"/>
      <c r="P71" s="157"/>
      <c r="Q71" s="157"/>
      <c r="R71" s="97" t="str">
        <f t="shared" si="3"/>
        <v/>
      </c>
      <c r="S71" s="97"/>
      <c r="T71" s="98" t="str">
        <f t="shared" si="4"/>
        <v/>
      </c>
      <c r="U71" s="98"/>
    </row>
    <row r="72" spans="2:21">
      <c r="B72" s="19">
        <v>64</v>
      </c>
      <c r="C72" s="93" t="str">
        <f t="shared" si="1"/>
        <v/>
      </c>
      <c r="D72" s="93"/>
      <c r="E72" s="19"/>
      <c r="F72" s="8"/>
      <c r="G72" s="19" t="s">
        <v>3</v>
      </c>
      <c r="H72" s="157"/>
      <c r="I72" s="157"/>
      <c r="J72" s="19"/>
      <c r="K72" s="93" t="str">
        <f t="shared" si="0"/>
        <v/>
      </c>
      <c r="L72" s="93"/>
      <c r="M72" s="6" t="str">
        <f t="shared" si="2"/>
        <v/>
      </c>
      <c r="N72" s="19"/>
      <c r="O72" s="8"/>
      <c r="P72" s="157"/>
      <c r="Q72" s="157"/>
      <c r="R72" s="97" t="str">
        <f t="shared" si="3"/>
        <v/>
      </c>
      <c r="S72" s="97"/>
      <c r="T72" s="98" t="str">
        <f t="shared" si="4"/>
        <v/>
      </c>
      <c r="U72" s="98"/>
    </row>
    <row r="73" spans="2:21">
      <c r="B73" s="19">
        <v>65</v>
      </c>
      <c r="C73" s="93" t="str">
        <f t="shared" si="1"/>
        <v/>
      </c>
      <c r="D73" s="93"/>
      <c r="E73" s="19"/>
      <c r="F73" s="8"/>
      <c r="G73" s="19" t="s">
        <v>4</v>
      </c>
      <c r="H73" s="157"/>
      <c r="I73" s="157"/>
      <c r="J73" s="19"/>
      <c r="K73" s="93" t="str">
        <f t="shared" ref="K73:K108" si="5">IF(F73="","",C73*0.03)</f>
        <v/>
      </c>
      <c r="L73" s="93"/>
      <c r="M73" s="6" t="str">
        <f t="shared" si="2"/>
        <v/>
      </c>
      <c r="N73" s="19"/>
      <c r="O73" s="8"/>
      <c r="P73" s="157"/>
      <c r="Q73" s="157"/>
      <c r="R73" s="97" t="str">
        <f t="shared" si="3"/>
        <v/>
      </c>
      <c r="S73" s="97"/>
      <c r="T73" s="98" t="str">
        <f t="shared" si="4"/>
        <v/>
      </c>
      <c r="U73" s="98"/>
    </row>
    <row r="74" spans="2:21">
      <c r="B74" s="19">
        <v>66</v>
      </c>
      <c r="C74" s="93" t="str">
        <f t="shared" ref="C74:C108" si="6">IF(R73="","",C73+R73)</f>
        <v/>
      </c>
      <c r="D74" s="93"/>
      <c r="E74" s="19"/>
      <c r="F74" s="8"/>
      <c r="G74" s="19" t="s">
        <v>4</v>
      </c>
      <c r="H74" s="157"/>
      <c r="I74" s="157"/>
      <c r="J74" s="19"/>
      <c r="K74" s="93" t="str">
        <f t="shared" si="5"/>
        <v/>
      </c>
      <c r="L74" s="93"/>
      <c r="M74" s="6" t="str">
        <f t="shared" ref="M74:M108" si="7">IF(J74="","",(K74/J74)/1000)</f>
        <v/>
      </c>
      <c r="N74" s="19"/>
      <c r="O74" s="8"/>
      <c r="P74" s="157"/>
      <c r="Q74" s="157"/>
      <c r="R74" s="97" t="str">
        <f t="shared" ref="R74:R108" si="8">IF(O74="","",(IF(G74="売",H74-P74,P74-H74))*M74*100000)</f>
        <v/>
      </c>
      <c r="S74" s="97"/>
      <c r="T74" s="98" t="str">
        <f t="shared" ref="T74:T108" si="9">IF(O74="","",IF(R74&lt;0,J74*(-1),IF(G74="買",(P74-H74)*100,(H74-P74)*100)))</f>
        <v/>
      </c>
      <c r="U74" s="98"/>
    </row>
    <row r="75" spans="2:21">
      <c r="B75" s="19">
        <v>67</v>
      </c>
      <c r="C75" s="93" t="str">
        <f t="shared" si="6"/>
        <v/>
      </c>
      <c r="D75" s="93"/>
      <c r="E75" s="19"/>
      <c r="F75" s="8"/>
      <c r="G75" s="19" t="s">
        <v>3</v>
      </c>
      <c r="H75" s="157"/>
      <c r="I75" s="157"/>
      <c r="J75" s="19"/>
      <c r="K75" s="93" t="str">
        <f t="shared" si="5"/>
        <v/>
      </c>
      <c r="L75" s="93"/>
      <c r="M75" s="6" t="str">
        <f t="shared" si="7"/>
        <v/>
      </c>
      <c r="N75" s="19"/>
      <c r="O75" s="8"/>
      <c r="P75" s="157"/>
      <c r="Q75" s="157"/>
      <c r="R75" s="97" t="str">
        <f t="shared" si="8"/>
        <v/>
      </c>
      <c r="S75" s="97"/>
      <c r="T75" s="98" t="str">
        <f t="shared" si="9"/>
        <v/>
      </c>
      <c r="U75" s="98"/>
    </row>
    <row r="76" spans="2:21">
      <c r="B76" s="19">
        <v>68</v>
      </c>
      <c r="C76" s="93" t="str">
        <f t="shared" si="6"/>
        <v/>
      </c>
      <c r="D76" s="93"/>
      <c r="E76" s="19"/>
      <c r="F76" s="8"/>
      <c r="G76" s="19" t="s">
        <v>3</v>
      </c>
      <c r="H76" s="157"/>
      <c r="I76" s="157"/>
      <c r="J76" s="19"/>
      <c r="K76" s="93" t="str">
        <f t="shared" si="5"/>
        <v/>
      </c>
      <c r="L76" s="93"/>
      <c r="M76" s="6" t="str">
        <f t="shared" si="7"/>
        <v/>
      </c>
      <c r="N76" s="19"/>
      <c r="O76" s="8"/>
      <c r="P76" s="157"/>
      <c r="Q76" s="157"/>
      <c r="R76" s="97" t="str">
        <f t="shared" si="8"/>
        <v/>
      </c>
      <c r="S76" s="97"/>
      <c r="T76" s="98" t="str">
        <f t="shared" si="9"/>
        <v/>
      </c>
      <c r="U76" s="98"/>
    </row>
    <row r="77" spans="2:21">
      <c r="B77" s="19">
        <v>69</v>
      </c>
      <c r="C77" s="93" t="str">
        <f t="shared" si="6"/>
        <v/>
      </c>
      <c r="D77" s="93"/>
      <c r="E77" s="19"/>
      <c r="F77" s="8"/>
      <c r="G77" s="19" t="s">
        <v>3</v>
      </c>
      <c r="H77" s="157"/>
      <c r="I77" s="157"/>
      <c r="J77" s="19"/>
      <c r="K77" s="93" t="str">
        <f t="shared" si="5"/>
        <v/>
      </c>
      <c r="L77" s="93"/>
      <c r="M77" s="6" t="str">
        <f t="shared" si="7"/>
        <v/>
      </c>
      <c r="N77" s="19"/>
      <c r="O77" s="8"/>
      <c r="P77" s="157"/>
      <c r="Q77" s="157"/>
      <c r="R77" s="97" t="str">
        <f t="shared" si="8"/>
        <v/>
      </c>
      <c r="S77" s="97"/>
      <c r="T77" s="98" t="str">
        <f t="shared" si="9"/>
        <v/>
      </c>
      <c r="U77" s="98"/>
    </row>
    <row r="78" spans="2:21">
      <c r="B78" s="19">
        <v>70</v>
      </c>
      <c r="C78" s="93" t="str">
        <f t="shared" si="6"/>
        <v/>
      </c>
      <c r="D78" s="93"/>
      <c r="E78" s="19"/>
      <c r="F78" s="8"/>
      <c r="G78" s="19" t="s">
        <v>4</v>
      </c>
      <c r="H78" s="157"/>
      <c r="I78" s="157"/>
      <c r="J78" s="19"/>
      <c r="K78" s="93" t="str">
        <f t="shared" si="5"/>
        <v/>
      </c>
      <c r="L78" s="93"/>
      <c r="M78" s="6" t="str">
        <f t="shared" si="7"/>
        <v/>
      </c>
      <c r="N78" s="19"/>
      <c r="O78" s="8"/>
      <c r="P78" s="157"/>
      <c r="Q78" s="157"/>
      <c r="R78" s="97" t="str">
        <f t="shared" si="8"/>
        <v/>
      </c>
      <c r="S78" s="97"/>
      <c r="T78" s="98" t="str">
        <f t="shared" si="9"/>
        <v/>
      </c>
      <c r="U78" s="98"/>
    </row>
    <row r="79" spans="2:21">
      <c r="B79" s="19">
        <v>71</v>
      </c>
      <c r="C79" s="93" t="str">
        <f t="shared" si="6"/>
        <v/>
      </c>
      <c r="D79" s="93"/>
      <c r="E79" s="19"/>
      <c r="F79" s="8"/>
      <c r="G79" s="19" t="s">
        <v>3</v>
      </c>
      <c r="H79" s="157"/>
      <c r="I79" s="157"/>
      <c r="J79" s="19"/>
      <c r="K79" s="93" t="str">
        <f t="shared" si="5"/>
        <v/>
      </c>
      <c r="L79" s="93"/>
      <c r="M79" s="6" t="str">
        <f t="shared" si="7"/>
        <v/>
      </c>
      <c r="N79" s="19"/>
      <c r="O79" s="8"/>
      <c r="P79" s="157"/>
      <c r="Q79" s="157"/>
      <c r="R79" s="97" t="str">
        <f t="shared" si="8"/>
        <v/>
      </c>
      <c r="S79" s="97"/>
      <c r="T79" s="98" t="str">
        <f t="shared" si="9"/>
        <v/>
      </c>
      <c r="U79" s="98"/>
    </row>
    <row r="80" spans="2:21">
      <c r="B80" s="19">
        <v>72</v>
      </c>
      <c r="C80" s="93" t="str">
        <f t="shared" si="6"/>
        <v/>
      </c>
      <c r="D80" s="93"/>
      <c r="E80" s="19"/>
      <c r="F80" s="8"/>
      <c r="G80" s="19" t="s">
        <v>4</v>
      </c>
      <c r="H80" s="157"/>
      <c r="I80" s="157"/>
      <c r="J80" s="19"/>
      <c r="K80" s="93" t="str">
        <f t="shared" si="5"/>
        <v/>
      </c>
      <c r="L80" s="93"/>
      <c r="M80" s="6" t="str">
        <f t="shared" si="7"/>
        <v/>
      </c>
      <c r="N80" s="19"/>
      <c r="O80" s="8"/>
      <c r="P80" s="157"/>
      <c r="Q80" s="157"/>
      <c r="R80" s="97" t="str">
        <f t="shared" si="8"/>
        <v/>
      </c>
      <c r="S80" s="97"/>
      <c r="T80" s="98" t="str">
        <f t="shared" si="9"/>
        <v/>
      </c>
      <c r="U80" s="98"/>
    </row>
    <row r="81" spans="2:21">
      <c r="B81" s="19">
        <v>73</v>
      </c>
      <c r="C81" s="93" t="str">
        <f t="shared" si="6"/>
        <v/>
      </c>
      <c r="D81" s="93"/>
      <c r="E81" s="19"/>
      <c r="F81" s="8"/>
      <c r="G81" s="19" t="s">
        <v>3</v>
      </c>
      <c r="H81" s="157"/>
      <c r="I81" s="157"/>
      <c r="J81" s="19"/>
      <c r="K81" s="93" t="str">
        <f t="shared" si="5"/>
        <v/>
      </c>
      <c r="L81" s="93"/>
      <c r="M81" s="6" t="str">
        <f t="shared" si="7"/>
        <v/>
      </c>
      <c r="N81" s="19"/>
      <c r="O81" s="8"/>
      <c r="P81" s="157"/>
      <c r="Q81" s="157"/>
      <c r="R81" s="97" t="str">
        <f t="shared" si="8"/>
        <v/>
      </c>
      <c r="S81" s="97"/>
      <c r="T81" s="98" t="str">
        <f t="shared" si="9"/>
        <v/>
      </c>
      <c r="U81" s="98"/>
    </row>
    <row r="82" spans="2:21">
      <c r="B82" s="19">
        <v>74</v>
      </c>
      <c r="C82" s="93" t="str">
        <f t="shared" si="6"/>
        <v/>
      </c>
      <c r="D82" s="93"/>
      <c r="E82" s="19"/>
      <c r="F82" s="8"/>
      <c r="G82" s="19" t="s">
        <v>3</v>
      </c>
      <c r="H82" s="157"/>
      <c r="I82" s="157"/>
      <c r="J82" s="19"/>
      <c r="K82" s="93" t="str">
        <f t="shared" si="5"/>
        <v/>
      </c>
      <c r="L82" s="93"/>
      <c r="M82" s="6" t="str">
        <f t="shared" si="7"/>
        <v/>
      </c>
      <c r="N82" s="19"/>
      <c r="O82" s="8"/>
      <c r="P82" s="157"/>
      <c r="Q82" s="157"/>
      <c r="R82" s="97" t="str">
        <f t="shared" si="8"/>
        <v/>
      </c>
      <c r="S82" s="97"/>
      <c r="T82" s="98" t="str">
        <f t="shared" si="9"/>
        <v/>
      </c>
      <c r="U82" s="98"/>
    </row>
    <row r="83" spans="2:21">
      <c r="B83" s="19">
        <v>75</v>
      </c>
      <c r="C83" s="93" t="str">
        <f t="shared" si="6"/>
        <v/>
      </c>
      <c r="D83" s="93"/>
      <c r="E83" s="19"/>
      <c r="F83" s="8"/>
      <c r="G83" s="19" t="s">
        <v>3</v>
      </c>
      <c r="H83" s="157"/>
      <c r="I83" s="157"/>
      <c r="J83" s="19"/>
      <c r="K83" s="93" t="str">
        <f t="shared" si="5"/>
        <v/>
      </c>
      <c r="L83" s="93"/>
      <c r="M83" s="6" t="str">
        <f t="shared" si="7"/>
        <v/>
      </c>
      <c r="N83" s="19"/>
      <c r="O83" s="8"/>
      <c r="P83" s="157"/>
      <c r="Q83" s="157"/>
      <c r="R83" s="97" t="str">
        <f t="shared" si="8"/>
        <v/>
      </c>
      <c r="S83" s="97"/>
      <c r="T83" s="98" t="str">
        <f t="shared" si="9"/>
        <v/>
      </c>
      <c r="U83" s="98"/>
    </row>
    <row r="84" spans="2:21">
      <c r="B84" s="19">
        <v>76</v>
      </c>
      <c r="C84" s="93" t="str">
        <f t="shared" si="6"/>
        <v/>
      </c>
      <c r="D84" s="93"/>
      <c r="E84" s="19"/>
      <c r="F84" s="8"/>
      <c r="G84" s="19" t="s">
        <v>3</v>
      </c>
      <c r="H84" s="157"/>
      <c r="I84" s="157"/>
      <c r="J84" s="19"/>
      <c r="K84" s="93" t="str">
        <f t="shared" si="5"/>
        <v/>
      </c>
      <c r="L84" s="93"/>
      <c r="M84" s="6" t="str">
        <f t="shared" si="7"/>
        <v/>
      </c>
      <c r="N84" s="19"/>
      <c r="O84" s="8"/>
      <c r="P84" s="157"/>
      <c r="Q84" s="157"/>
      <c r="R84" s="97" t="str">
        <f t="shared" si="8"/>
        <v/>
      </c>
      <c r="S84" s="97"/>
      <c r="T84" s="98" t="str">
        <f t="shared" si="9"/>
        <v/>
      </c>
      <c r="U84" s="98"/>
    </row>
    <row r="85" spans="2:21">
      <c r="B85" s="19">
        <v>77</v>
      </c>
      <c r="C85" s="93" t="str">
        <f t="shared" si="6"/>
        <v/>
      </c>
      <c r="D85" s="93"/>
      <c r="E85" s="19"/>
      <c r="F85" s="8"/>
      <c r="G85" s="19" t="s">
        <v>4</v>
      </c>
      <c r="H85" s="157"/>
      <c r="I85" s="157"/>
      <c r="J85" s="19"/>
      <c r="K85" s="93" t="str">
        <f t="shared" si="5"/>
        <v/>
      </c>
      <c r="L85" s="93"/>
      <c r="M85" s="6" t="str">
        <f t="shared" si="7"/>
        <v/>
      </c>
      <c r="N85" s="19"/>
      <c r="O85" s="8"/>
      <c r="P85" s="157"/>
      <c r="Q85" s="157"/>
      <c r="R85" s="97" t="str">
        <f t="shared" si="8"/>
        <v/>
      </c>
      <c r="S85" s="97"/>
      <c r="T85" s="98" t="str">
        <f t="shared" si="9"/>
        <v/>
      </c>
      <c r="U85" s="98"/>
    </row>
    <row r="86" spans="2:21">
      <c r="B86" s="19">
        <v>78</v>
      </c>
      <c r="C86" s="93" t="str">
        <f t="shared" si="6"/>
        <v/>
      </c>
      <c r="D86" s="93"/>
      <c r="E86" s="19"/>
      <c r="F86" s="8"/>
      <c r="G86" s="19" t="s">
        <v>3</v>
      </c>
      <c r="H86" s="157"/>
      <c r="I86" s="157"/>
      <c r="J86" s="19"/>
      <c r="K86" s="93" t="str">
        <f t="shared" si="5"/>
        <v/>
      </c>
      <c r="L86" s="93"/>
      <c r="M86" s="6" t="str">
        <f t="shared" si="7"/>
        <v/>
      </c>
      <c r="N86" s="19"/>
      <c r="O86" s="8"/>
      <c r="P86" s="157"/>
      <c r="Q86" s="157"/>
      <c r="R86" s="97" t="str">
        <f t="shared" si="8"/>
        <v/>
      </c>
      <c r="S86" s="97"/>
      <c r="T86" s="98" t="str">
        <f t="shared" si="9"/>
        <v/>
      </c>
      <c r="U86" s="98"/>
    </row>
    <row r="87" spans="2:21">
      <c r="B87" s="19">
        <v>79</v>
      </c>
      <c r="C87" s="93" t="str">
        <f t="shared" si="6"/>
        <v/>
      </c>
      <c r="D87" s="93"/>
      <c r="E87" s="19"/>
      <c r="F87" s="8"/>
      <c r="G87" s="19" t="s">
        <v>4</v>
      </c>
      <c r="H87" s="157"/>
      <c r="I87" s="157"/>
      <c r="J87" s="19"/>
      <c r="K87" s="93" t="str">
        <f t="shared" si="5"/>
        <v/>
      </c>
      <c r="L87" s="93"/>
      <c r="M87" s="6" t="str">
        <f t="shared" si="7"/>
        <v/>
      </c>
      <c r="N87" s="19"/>
      <c r="O87" s="8"/>
      <c r="P87" s="157"/>
      <c r="Q87" s="157"/>
      <c r="R87" s="97" t="str">
        <f t="shared" si="8"/>
        <v/>
      </c>
      <c r="S87" s="97"/>
      <c r="T87" s="98" t="str">
        <f t="shared" si="9"/>
        <v/>
      </c>
      <c r="U87" s="98"/>
    </row>
    <row r="88" spans="2:21">
      <c r="B88" s="19">
        <v>80</v>
      </c>
      <c r="C88" s="93" t="str">
        <f t="shared" si="6"/>
        <v/>
      </c>
      <c r="D88" s="93"/>
      <c r="E88" s="19"/>
      <c r="F88" s="8"/>
      <c r="G88" s="19" t="s">
        <v>4</v>
      </c>
      <c r="H88" s="157"/>
      <c r="I88" s="157"/>
      <c r="J88" s="19"/>
      <c r="K88" s="93" t="str">
        <f t="shared" si="5"/>
        <v/>
      </c>
      <c r="L88" s="93"/>
      <c r="M88" s="6" t="str">
        <f t="shared" si="7"/>
        <v/>
      </c>
      <c r="N88" s="19"/>
      <c r="O88" s="8"/>
      <c r="P88" s="157"/>
      <c r="Q88" s="157"/>
      <c r="R88" s="97" t="str">
        <f t="shared" si="8"/>
        <v/>
      </c>
      <c r="S88" s="97"/>
      <c r="T88" s="98" t="str">
        <f t="shared" si="9"/>
        <v/>
      </c>
      <c r="U88" s="98"/>
    </row>
    <row r="89" spans="2:21">
      <c r="B89" s="19">
        <v>81</v>
      </c>
      <c r="C89" s="93" t="str">
        <f t="shared" si="6"/>
        <v/>
      </c>
      <c r="D89" s="93"/>
      <c r="E89" s="19"/>
      <c r="F89" s="8"/>
      <c r="G89" s="19" t="s">
        <v>4</v>
      </c>
      <c r="H89" s="157"/>
      <c r="I89" s="157"/>
      <c r="J89" s="19"/>
      <c r="K89" s="93" t="str">
        <f t="shared" si="5"/>
        <v/>
      </c>
      <c r="L89" s="93"/>
      <c r="M89" s="6" t="str">
        <f t="shared" si="7"/>
        <v/>
      </c>
      <c r="N89" s="19"/>
      <c r="O89" s="8"/>
      <c r="P89" s="157"/>
      <c r="Q89" s="157"/>
      <c r="R89" s="97" t="str">
        <f t="shared" si="8"/>
        <v/>
      </c>
      <c r="S89" s="97"/>
      <c r="T89" s="98" t="str">
        <f t="shared" si="9"/>
        <v/>
      </c>
      <c r="U89" s="98"/>
    </row>
    <row r="90" spans="2:21">
      <c r="B90" s="19">
        <v>82</v>
      </c>
      <c r="C90" s="93" t="str">
        <f t="shared" si="6"/>
        <v/>
      </c>
      <c r="D90" s="93"/>
      <c r="E90" s="19"/>
      <c r="F90" s="8"/>
      <c r="G90" s="19" t="s">
        <v>4</v>
      </c>
      <c r="H90" s="157"/>
      <c r="I90" s="157"/>
      <c r="J90" s="19"/>
      <c r="K90" s="93" t="str">
        <f t="shared" si="5"/>
        <v/>
      </c>
      <c r="L90" s="93"/>
      <c r="M90" s="6" t="str">
        <f t="shared" si="7"/>
        <v/>
      </c>
      <c r="N90" s="19"/>
      <c r="O90" s="8"/>
      <c r="P90" s="157"/>
      <c r="Q90" s="157"/>
      <c r="R90" s="97" t="str">
        <f t="shared" si="8"/>
        <v/>
      </c>
      <c r="S90" s="97"/>
      <c r="T90" s="98" t="str">
        <f t="shared" si="9"/>
        <v/>
      </c>
      <c r="U90" s="98"/>
    </row>
    <row r="91" spans="2:21">
      <c r="B91" s="19">
        <v>83</v>
      </c>
      <c r="C91" s="93" t="str">
        <f t="shared" si="6"/>
        <v/>
      </c>
      <c r="D91" s="93"/>
      <c r="E91" s="19"/>
      <c r="F91" s="8"/>
      <c r="G91" s="19" t="s">
        <v>4</v>
      </c>
      <c r="H91" s="157"/>
      <c r="I91" s="157"/>
      <c r="J91" s="19"/>
      <c r="K91" s="93" t="str">
        <f t="shared" si="5"/>
        <v/>
      </c>
      <c r="L91" s="93"/>
      <c r="M91" s="6" t="str">
        <f t="shared" si="7"/>
        <v/>
      </c>
      <c r="N91" s="19"/>
      <c r="O91" s="8"/>
      <c r="P91" s="157"/>
      <c r="Q91" s="157"/>
      <c r="R91" s="97" t="str">
        <f t="shared" si="8"/>
        <v/>
      </c>
      <c r="S91" s="97"/>
      <c r="T91" s="98" t="str">
        <f t="shared" si="9"/>
        <v/>
      </c>
      <c r="U91" s="98"/>
    </row>
    <row r="92" spans="2:21">
      <c r="B92" s="19">
        <v>84</v>
      </c>
      <c r="C92" s="93" t="str">
        <f t="shared" si="6"/>
        <v/>
      </c>
      <c r="D92" s="93"/>
      <c r="E92" s="19"/>
      <c r="F92" s="8"/>
      <c r="G92" s="19" t="s">
        <v>3</v>
      </c>
      <c r="H92" s="157"/>
      <c r="I92" s="157"/>
      <c r="J92" s="19"/>
      <c r="K92" s="93" t="str">
        <f t="shared" si="5"/>
        <v/>
      </c>
      <c r="L92" s="93"/>
      <c r="M92" s="6" t="str">
        <f t="shared" si="7"/>
        <v/>
      </c>
      <c r="N92" s="19"/>
      <c r="O92" s="8"/>
      <c r="P92" s="157"/>
      <c r="Q92" s="157"/>
      <c r="R92" s="97" t="str">
        <f t="shared" si="8"/>
        <v/>
      </c>
      <c r="S92" s="97"/>
      <c r="T92" s="98" t="str">
        <f t="shared" si="9"/>
        <v/>
      </c>
      <c r="U92" s="98"/>
    </row>
    <row r="93" spans="2:21">
      <c r="B93" s="19">
        <v>85</v>
      </c>
      <c r="C93" s="93" t="str">
        <f t="shared" si="6"/>
        <v/>
      </c>
      <c r="D93" s="93"/>
      <c r="E93" s="19"/>
      <c r="F93" s="8"/>
      <c r="G93" s="19" t="s">
        <v>4</v>
      </c>
      <c r="H93" s="157"/>
      <c r="I93" s="157"/>
      <c r="J93" s="19"/>
      <c r="K93" s="93" t="str">
        <f t="shared" si="5"/>
        <v/>
      </c>
      <c r="L93" s="93"/>
      <c r="M93" s="6" t="str">
        <f t="shared" si="7"/>
        <v/>
      </c>
      <c r="N93" s="19"/>
      <c r="O93" s="8"/>
      <c r="P93" s="157"/>
      <c r="Q93" s="157"/>
      <c r="R93" s="97" t="str">
        <f t="shared" si="8"/>
        <v/>
      </c>
      <c r="S93" s="97"/>
      <c r="T93" s="98" t="str">
        <f t="shared" si="9"/>
        <v/>
      </c>
      <c r="U93" s="98"/>
    </row>
    <row r="94" spans="2:21">
      <c r="B94" s="19">
        <v>86</v>
      </c>
      <c r="C94" s="93" t="str">
        <f t="shared" si="6"/>
        <v/>
      </c>
      <c r="D94" s="93"/>
      <c r="E94" s="19"/>
      <c r="F94" s="8"/>
      <c r="G94" s="19" t="s">
        <v>3</v>
      </c>
      <c r="H94" s="157"/>
      <c r="I94" s="157"/>
      <c r="J94" s="19"/>
      <c r="K94" s="93" t="str">
        <f t="shared" si="5"/>
        <v/>
      </c>
      <c r="L94" s="93"/>
      <c r="M94" s="6" t="str">
        <f t="shared" si="7"/>
        <v/>
      </c>
      <c r="N94" s="19"/>
      <c r="O94" s="8"/>
      <c r="P94" s="157"/>
      <c r="Q94" s="157"/>
      <c r="R94" s="97" t="str">
        <f t="shared" si="8"/>
        <v/>
      </c>
      <c r="S94" s="97"/>
      <c r="T94" s="98" t="str">
        <f t="shared" si="9"/>
        <v/>
      </c>
      <c r="U94" s="98"/>
    </row>
    <row r="95" spans="2:21">
      <c r="B95" s="19">
        <v>87</v>
      </c>
      <c r="C95" s="93" t="str">
        <f t="shared" si="6"/>
        <v/>
      </c>
      <c r="D95" s="93"/>
      <c r="E95" s="19"/>
      <c r="F95" s="8"/>
      <c r="G95" s="19" t="s">
        <v>4</v>
      </c>
      <c r="H95" s="157"/>
      <c r="I95" s="157"/>
      <c r="J95" s="19"/>
      <c r="K95" s="93" t="str">
        <f t="shared" si="5"/>
        <v/>
      </c>
      <c r="L95" s="93"/>
      <c r="M95" s="6" t="str">
        <f t="shared" si="7"/>
        <v/>
      </c>
      <c r="N95" s="19"/>
      <c r="O95" s="8"/>
      <c r="P95" s="157"/>
      <c r="Q95" s="157"/>
      <c r="R95" s="97" t="str">
        <f t="shared" si="8"/>
        <v/>
      </c>
      <c r="S95" s="97"/>
      <c r="T95" s="98" t="str">
        <f t="shared" si="9"/>
        <v/>
      </c>
      <c r="U95" s="98"/>
    </row>
    <row r="96" spans="2:21">
      <c r="B96" s="19">
        <v>88</v>
      </c>
      <c r="C96" s="93" t="str">
        <f t="shared" si="6"/>
        <v/>
      </c>
      <c r="D96" s="93"/>
      <c r="E96" s="19"/>
      <c r="F96" s="8"/>
      <c r="G96" s="19" t="s">
        <v>3</v>
      </c>
      <c r="H96" s="157"/>
      <c r="I96" s="157"/>
      <c r="J96" s="19"/>
      <c r="K96" s="93" t="str">
        <f t="shared" si="5"/>
        <v/>
      </c>
      <c r="L96" s="93"/>
      <c r="M96" s="6" t="str">
        <f t="shared" si="7"/>
        <v/>
      </c>
      <c r="N96" s="19"/>
      <c r="O96" s="8"/>
      <c r="P96" s="157"/>
      <c r="Q96" s="157"/>
      <c r="R96" s="97" t="str">
        <f t="shared" si="8"/>
        <v/>
      </c>
      <c r="S96" s="97"/>
      <c r="T96" s="98" t="str">
        <f t="shared" si="9"/>
        <v/>
      </c>
      <c r="U96" s="98"/>
    </row>
    <row r="97" spans="2:21">
      <c r="B97" s="19">
        <v>89</v>
      </c>
      <c r="C97" s="93" t="str">
        <f t="shared" si="6"/>
        <v/>
      </c>
      <c r="D97" s="93"/>
      <c r="E97" s="19"/>
      <c r="F97" s="8"/>
      <c r="G97" s="19" t="s">
        <v>4</v>
      </c>
      <c r="H97" s="157"/>
      <c r="I97" s="157"/>
      <c r="J97" s="19"/>
      <c r="K97" s="93" t="str">
        <f t="shared" si="5"/>
        <v/>
      </c>
      <c r="L97" s="93"/>
      <c r="M97" s="6" t="str">
        <f t="shared" si="7"/>
        <v/>
      </c>
      <c r="N97" s="19"/>
      <c r="O97" s="8"/>
      <c r="P97" s="157"/>
      <c r="Q97" s="157"/>
      <c r="R97" s="97" t="str">
        <f t="shared" si="8"/>
        <v/>
      </c>
      <c r="S97" s="97"/>
      <c r="T97" s="98" t="str">
        <f t="shared" si="9"/>
        <v/>
      </c>
      <c r="U97" s="98"/>
    </row>
    <row r="98" spans="2:21">
      <c r="B98" s="19">
        <v>90</v>
      </c>
      <c r="C98" s="93" t="str">
        <f t="shared" si="6"/>
        <v/>
      </c>
      <c r="D98" s="93"/>
      <c r="E98" s="19"/>
      <c r="F98" s="8"/>
      <c r="G98" s="19" t="s">
        <v>3</v>
      </c>
      <c r="H98" s="157"/>
      <c r="I98" s="157"/>
      <c r="J98" s="19"/>
      <c r="K98" s="93" t="str">
        <f t="shared" si="5"/>
        <v/>
      </c>
      <c r="L98" s="93"/>
      <c r="M98" s="6" t="str">
        <f t="shared" si="7"/>
        <v/>
      </c>
      <c r="N98" s="19"/>
      <c r="O98" s="8"/>
      <c r="P98" s="157"/>
      <c r="Q98" s="157"/>
      <c r="R98" s="97" t="str">
        <f t="shared" si="8"/>
        <v/>
      </c>
      <c r="S98" s="97"/>
      <c r="T98" s="98" t="str">
        <f t="shared" si="9"/>
        <v/>
      </c>
      <c r="U98" s="98"/>
    </row>
    <row r="99" spans="2:21">
      <c r="B99" s="19">
        <v>91</v>
      </c>
      <c r="C99" s="93" t="str">
        <f t="shared" si="6"/>
        <v/>
      </c>
      <c r="D99" s="93"/>
      <c r="E99" s="19"/>
      <c r="F99" s="8"/>
      <c r="G99" s="19" t="s">
        <v>4</v>
      </c>
      <c r="H99" s="157"/>
      <c r="I99" s="157"/>
      <c r="J99" s="19"/>
      <c r="K99" s="93" t="str">
        <f t="shared" si="5"/>
        <v/>
      </c>
      <c r="L99" s="93"/>
      <c r="M99" s="6" t="str">
        <f t="shared" si="7"/>
        <v/>
      </c>
      <c r="N99" s="19"/>
      <c r="O99" s="8"/>
      <c r="P99" s="157"/>
      <c r="Q99" s="157"/>
      <c r="R99" s="97" t="str">
        <f t="shared" si="8"/>
        <v/>
      </c>
      <c r="S99" s="97"/>
      <c r="T99" s="98" t="str">
        <f t="shared" si="9"/>
        <v/>
      </c>
      <c r="U99" s="98"/>
    </row>
    <row r="100" spans="2:21">
      <c r="B100" s="19">
        <v>92</v>
      </c>
      <c r="C100" s="93" t="str">
        <f t="shared" si="6"/>
        <v/>
      </c>
      <c r="D100" s="93"/>
      <c r="E100" s="19"/>
      <c r="F100" s="8"/>
      <c r="G100" s="19" t="s">
        <v>4</v>
      </c>
      <c r="H100" s="157"/>
      <c r="I100" s="157"/>
      <c r="J100" s="19"/>
      <c r="K100" s="93" t="str">
        <f t="shared" si="5"/>
        <v/>
      </c>
      <c r="L100" s="93"/>
      <c r="M100" s="6" t="str">
        <f t="shared" si="7"/>
        <v/>
      </c>
      <c r="N100" s="19"/>
      <c r="O100" s="8"/>
      <c r="P100" s="157"/>
      <c r="Q100" s="157"/>
      <c r="R100" s="97" t="str">
        <f t="shared" si="8"/>
        <v/>
      </c>
      <c r="S100" s="97"/>
      <c r="T100" s="98" t="str">
        <f t="shared" si="9"/>
        <v/>
      </c>
      <c r="U100" s="98"/>
    </row>
    <row r="101" spans="2:21">
      <c r="B101" s="19">
        <v>93</v>
      </c>
      <c r="C101" s="93" t="str">
        <f t="shared" si="6"/>
        <v/>
      </c>
      <c r="D101" s="93"/>
      <c r="E101" s="19"/>
      <c r="F101" s="8"/>
      <c r="G101" s="19" t="s">
        <v>3</v>
      </c>
      <c r="H101" s="157"/>
      <c r="I101" s="157"/>
      <c r="J101" s="19"/>
      <c r="K101" s="93" t="str">
        <f t="shared" si="5"/>
        <v/>
      </c>
      <c r="L101" s="93"/>
      <c r="M101" s="6" t="str">
        <f t="shared" si="7"/>
        <v/>
      </c>
      <c r="N101" s="19"/>
      <c r="O101" s="8"/>
      <c r="P101" s="157"/>
      <c r="Q101" s="157"/>
      <c r="R101" s="97" t="str">
        <f t="shared" si="8"/>
        <v/>
      </c>
      <c r="S101" s="97"/>
      <c r="T101" s="98" t="str">
        <f t="shared" si="9"/>
        <v/>
      </c>
      <c r="U101" s="98"/>
    </row>
    <row r="102" spans="2:21">
      <c r="B102" s="19">
        <v>94</v>
      </c>
      <c r="C102" s="93" t="str">
        <f t="shared" si="6"/>
        <v/>
      </c>
      <c r="D102" s="93"/>
      <c r="E102" s="19"/>
      <c r="F102" s="8"/>
      <c r="G102" s="19" t="s">
        <v>3</v>
      </c>
      <c r="H102" s="157"/>
      <c r="I102" s="157"/>
      <c r="J102" s="19"/>
      <c r="K102" s="93" t="str">
        <f t="shared" si="5"/>
        <v/>
      </c>
      <c r="L102" s="93"/>
      <c r="M102" s="6" t="str">
        <f t="shared" si="7"/>
        <v/>
      </c>
      <c r="N102" s="19"/>
      <c r="O102" s="8"/>
      <c r="P102" s="157"/>
      <c r="Q102" s="157"/>
      <c r="R102" s="97" t="str">
        <f t="shared" si="8"/>
        <v/>
      </c>
      <c r="S102" s="97"/>
      <c r="T102" s="98" t="str">
        <f t="shared" si="9"/>
        <v/>
      </c>
      <c r="U102" s="98"/>
    </row>
    <row r="103" spans="2:21">
      <c r="B103" s="19">
        <v>95</v>
      </c>
      <c r="C103" s="93" t="str">
        <f t="shared" si="6"/>
        <v/>
      </c>
      <c r="D103" s="93"/>
      <c r="E103" s="19"/>
      <c r="F103" s="8"/>
      <c r="G103" s="19" t="s">
        <v>3</v>
      </c>
      <c r="H103" s="157"/>
      <c r="I103" s="157"/>
      <c r="J103" s="19"/>
      <c r="K103" s="93" t="str">
        <f t="shared" si="5"/>
        <v/>
      </c>
      <c r="L103" s="93"/>
      <c r="M103" s="6" t="str">
        <f t="shared" si="7"/>
        <v/>
      </c>
      <c r="N103" s="19"/>
      <c r="O103" s="8"/>
      <c r="P103" s="157"/>
      <c r="Q103" s="157"/>
      <c r="R103" s="97" t="str">
        <f t="shared" si="8"/>
        <v/>
      </c>
      <c r="S103" s="97"/>
      <c r="T103" s="98" t="str">
        <f t="shared" si="9"/>
        <v/>
      </c>
      <c r="U103" s="98"/>
    </row>
    <row r="104" spans="2:21">
      <c r="B104" s="19">
        <v>96</v>
      </c>
      <c r="C104" s="93" t="str">
        <f t="shared" si="6"/>
        <v/>
      </c>
      <c r="D104" s="93"/>
      <c r="E104" s="19"/>
      <c r="F104" s="8"/>
      <c r="G104" s="19" t="s">
        <v>4</v>
      </c>
      <c r="H104" s="157"/>
      <c r="I104" s="157"/>
      <c r="J104" s="19"/>
      <c r="K104" s="93" t="str">
        <f t="shared" si="5"/>
        <v/>
      </c>
      <c r="L104" s="93"/>
      <c r="M104" s="6" t="str">
        <f t="shared" si="7"/>
        <v/>
      </c>
      <c r="N104" s="19"/>
      <c r="O104" s="8"/>
      <c r="P104" s="157"/>
      <c r="Q104" s="157"/>
      <c r="R104" s="97" t="str">
        <f t="shared" si="8"/>
        <v/>
      </c>
      <c r="S104" s="97"/>
      <c r="T104" s="98" t="str">
        <f t="shared" si="9"/>
        <v/>
      </c>
      <c r="U104" s="98"/>
    </row>
    <row r="105" spans="2:21">
      <c r="B105" s="19">
        <v>97</v>
      </c>
      <c r="C105" s="93" t="str">
        <f t="shared" si="6"/>
        <v/>
      </c>
      <c r="D105" s="93"/>
      <c r="E105" s="19"/>
      <c r="F105" s="8"/>
      <c r="G105" s="19" t="s">
        <v>3</v>
      </c>
      <c r="H105" s="157"/>
      <c r="I105" s="157"/>
      <c r="J105" s="19"/>
      <c r="K105" s="93" t="str">
        <f t="shared" si="5"/>
        <v/>
      </c>
      <c r="L105" s="93"/>
      <c r="M105" s="6" t="str">
        <f t="shared" si="7"/>
        <v/>
      </c>
      <c r="N105" s="19"/>
      <c r="O105" s="8"/>
      <c r="P105" s="157"/>
      <c r="Q105" s="157"/>
      <c r="R105" s="97" t="str">
        <f t="shared" si="8"/>
        <v/>
      </c>
      <c r="S105" s="97"/>
      <c r="T105" s="98" t="str">
        <f t="shared" si="9"/>
        <v/>
      </c>
      <c r="U105" s="98"/>
    </row>
    <row r="106" spans="2:21">
      <c r="B106" s="19">
        <v>98</v>
      </c>
      <c r="C106" s="93" t="str">
        <f t="shared" si="6"/>
        <v/>
      </c>
      <c r="D106" s="93"/>
      <c r="E106" s="19"/>
      <c r="F106" s="8"/>
      <c r="G106" s="19" t="s">
        <v>4</v>
      </c>
      <c r="H106" s="157"/>
      <c r="I106" s="157"/>
      <c r="J106" s="19"/>
      <c r="K106" s="93" t="str">
        <f t="shared" si="5"/>
        <v/>
      </c>
      <c r="L106" s="93"/>
      <c r="M106" s="6" t="str">
        <f t="shared" si="7"/>
        <v/>
      </c>
      <c r="N106" s="19"/>
      <c r="O106" s="8"/>
      <c r="P106" s="157"/>
      <c r="Q106" s="157"/>
      <c r="R106" s="97" t="str">
        <f t="shared" si="8"/>
        <v/>
      </c>
      <c r="S106" s="97"/>
      <c r="T106" s="98" t="str">
        <f t="shared" si="9"/>
        <v/>
      </c>
      <c r="U106" s="98"/>
    </row>
    <row r="107" spans="2:21">
      <c r="B107" s="19">
        <v>99</v>
      </c>
      <c r="C107" s="93" t="str">
        <f t="shared" si="6"/>
        <v/>
      </c>
      <c r="D107" s="93"/>
      <c r="E107" s="19"/>
      <c r="F107" s="8"/>
      <c r="G107" s="19" t="s">
        <v>4</v>
      </c>
      <c r="H107" s="157"/>
      <c r="I107" s="157"/>
      <c r="J107" s="19"/>
      <c r="K107" s="93" t="str">
        <f t="shared" si="5"/>
        <v/>
      </c>
      <c r="L107" s="93"/>
      <c r="M107" s="6" t="str">
        <f t="shared" si="7"/>
        <v/>
      </c>
      <c r="N107" s="19"/>
      <c r="O107" s="8"/>
      <c r="P107" s="157"/>
      <c r="Q107" s="157"/>
      <c r="R107" s="97" t="str">
        <f t="shared" si="8"/>
        <v/>
      </c>
      <c r="S107" s="97"/>
      <c r="T107" s="98" t="str">
        <f t="shared" si="9"/>
        <v/>
      </c>
      <c r="U107" s="98"/>
    </row>
    <row r="108" spans="2:21">
      <c r="B108" s="19">
        <v>100</v>
      </c>
      <c r="C108" s="93" t="str">
        <f t="shared" si="6"/>
        <v/>
      </c>
      <c r="D108" s="93"/>
      <c r="E108" s="19"/>
      <c r="F108" s="8"/>
      <c r="G108" s="19" t="s">
        <v>3</v>
      </c>
      <c r="H108" s="157"/>
      <c r="I108" s="157"/>
      <c r="J108" s="19"/>
      <c r="K108" s="93" t="str">
        <f t="shared" si="5"/>
        <v/>
      </c>
      <c r="L108" s="93"/>
      <c r="M108" s="6" t="str">
        <f t="shared" si="7"/>
        <v/>
      </c>
      <c r="N108" s="19"/>
      <c r="O108" s="8"/>
      <c r="P108" s="157"/>
      <c r="Q108" s="157"/>
      <c r="R108" s="97" t="str">
        <f t="shared" si="8"/>
        <v/>
      </c>
      <c r="S108" s="97"/>
      <c r="T108" s="98" t="str">
        <f t="shared" si="9"/>
        <v/>
      </c>
      <c r="U108" s="98"/>
    </row>
    <row r="109" spans="2:2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3"/>
  <conditionalFormatting sqref="G46">
    <cfRule type="cellIs" dxfId="11" priority="1" stopIfTrue="1" operator="equal">
      <formula>"買"</formula>
    </cfRule>
    <cfRule type="cellIs" dxfId="10" priority="2" stopIfTrue="1" operator="equal">
      <formula>"売"</formula>
    </cfRule>
  </conditionalFormatting>
  <conditionalFormatting sqref="G9:G11 G14:G45 G47:G108">
    <cfRule type="cellIs" dxfId="9" priority="7" stopIfTrue="1" operator="equal">
      <formula>"買"</formula>
    </cfRule>
    <cfRule type="cellIs" dxfId="8" priority="8" stopIfTrue="1" operator="equal">
      <formula>"売"</formula>
    </cfRule>
  </conditionalFormatting>
  <conditionalFormatting sqref="G12">
    <cfRule type="cellIs" dxfId="7" priority="5" stopIfTrue="1" operator="equal">
      <formula>"買"</formula>
    </cfRule>
    <cfRule type="cellIs" dxfId="6" priority="6" stopIfTrue="1" operator="equal">
      <formula>"売"</formula>
    </cfRule>
  </conditionalFormatting>
  <conditionalFormatting sqref="G13">
    <cfRule type="cellIs" dxfId="5" priority="3" stopIfTrue="1" operator="equal">
      <formula>"買"</formula>
    </cfRule>
    <cfRule type="cellIs" dxfId="4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2:Z109"/>
  <sheetViews>
    <sheetView zoomScale="115" zoomScaleNormal="115" workbookViewId="0">
      <pane ySplit="8" topLeftCell="A9" activePane="bottomLeft" state="frozen"/>
      <selection pane="bottomLeft" activeCell="O43" sqref="O43"/>
    </sheetView>
  </sheetViews>
  <sheetFormatPr defaultRowHeight="13.2"/>
  <cols>
    <col min="1" max="1" width="2.88671875" customWidth="1"/>
    <col min="2" max="18" width="6.6640625" customWidth="1"/>
    <col min="21" max="21" width="11" customWidth="1"/>
    <col min="22" max="22" width="2.33203125" style="22" hidden="1" customWidth="1"/>
    <col min="23" max="23" width="4.6640625" hidden="1" customWidth="1"/>
  </cols>
  <sheetData>
    <row r="2" spans="2:26">
      <c r="B2" s="131" t="s">
        <v>5</v>
      </c>
      <c r="C2" s="131"/>
      <c r="D2" s="145" t="s">
        <v>118</v>
      </c>
      <c r="E2" s="145"/>
      <c r="F2" s="131" t="s">
        <v>6</v>
      </c>
      <c r="G2" s="131"/>
      <c r="H2" s="136" t="s">
        <v>99</v>
      </c>
      <c r="I2" s="136"/>
      <c r="J2" s="131" t="s">
        <v>7</v>
      </c>
      <c r="K2" s="131"/>
      <c r="L2" s="146">
        <v>1000000</v>
      </c>
      <c r="M2" s="145"/>
      <c r="N2" s="138"/>
      <c r="O2" s="139"/>
      <c r="P2" s="139"/>
      <c r="Q2" s="140"/>
      <c r="R2" s="131" t="s">
        <v>8</v>
      </c>
      <c r="S2" s="131"/>
      <c r="T2" s="137">
        <f>SUM(L2,D4)</f>
        <v>2074241.1693895294</v>
      </c>
      <c r="U2" s="136"/>
      <c r="V2" s="1"/>
      <c r="W2" s="1"/>
      <c r="X2" s="1"/>
      <c r="Z2" s="22"/>
    </row>
    <row r="3" spans="2:26" ht="60" customHeight="1">
      <c r="B3" s="131" t="s">
        <v>9</v>
      </c>
      <c r="C3" s="131"/>
      <c r="D3" s="141" t="s">
        <v>136</v>
      </c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3"/>
      <c r="R3" s="131" t="s">
        <v>10</v>
      </c>
      <c r="S3" s="131"/>
      <c r="T3" s="144" t="s">
        <v>104</v>
      </c>
      <c r="U3" s="144"/>
      <c r="V3" s="1"/>
      <c r="W3" s="1"/>
      <c r="Z3" s="22"/>
    </row>
    <row r="4" spans="2:26">
      <c r="B4" s="131" t="s">
        <v>11</v>
      </c>
      <c r="C4" s="131"/>
      <c r="D4" s="134">
        <f>SUM($R$9:$S$993)</f>
        <v>1074241.1693895294</v>
      </c>
      <c r="E4" s="134"/>
      <c r="F4" s="131" t="s">
        <v>12</v>
      </c>
      <c r="G4" s="131"/>
      <c r="H4" s="135">
        <f>SUM($T$9:$U$108)</f>
        <v>1670.9999999999955</v>
      </c>
      <c r="I4" s="136"/>
      <c r="J4" s="128"/>
      <c r="K4" s="128"/>
      <c r="L4" s="137"/>
      <c r="M4" s="137"/>
      <c r="N4" s="125"/>
      <c r="O4" s="126"/>
      <c r="P4" s="126"/>
      <c r="Q4" s="127"/>
      <c r="R4" s="128" t="s">
        <v>58</v>
      </c>
      <c r="S4" s="128"/>
      <c r="T4" s="129">
        <f>MAX(Y:Y)</f>
        <v>8.7761261538461199E-2</v>
      </c>
      <c r="U4" s="129"/>
      <c r="V4" s="1"/>
      <c r="W4" s="1"/>
      <c r="X4" s="1"/>
      <c r="Z4" s="22"/>
    </row>
    <row r="5" spans="2:26">
      <c r="B5" s="62" t="s">
        <v>15</v>
      </c>
      <c r="C5" s="60">
        <f>COUNTIF($R$9:$R$990,"&gt;0")</f>
        <v>34</v>
      </c>
      <c r="D5" s="59" t="s">
        <v>16</v>
      </c>
      <c r="E5" s="65">
        <f>COUNTIF($R$9:$R$990,"&lt;0")</f>
        <v>16</v>
      </c>
      <c r="F5" s="59" t="s">
        <v>17</v>
      </c>
      <c r="G5" s="60">
        <f>COUNTIF($R$9:$R$990,"=0")</f>
        <v>0</v>
      </c>
      <c r="H5" s="59" t="s">
        <v>18</v>
      </c>
      <c r="I5" s="61">
        <f>C5/SUM(C5,E5,G5)</f>
        <v>0.68</v>
      </c>
      <c r="J5" s="130" t="s">
        <v>19</v>
      </c>
      <c r="K5" s="131"/>
      <c r="L5" s="132">
        <f>MAX(V9:V993)</f>
        <v>7</v>
      </c>
      <c r="M5" s="133"/>
      <c r="N5" s="13"/>
      <c r="O5" s="13"/>
      <c r="P5" s="13"/>
      <c r="Q5" s="13"/>
      <c r="R5" s="17" t="s">
        <v>20</v>
      </c>
      <c r="S5" s="9"/>
      <c r="T5" s="132">
        <f>MAX(W9:W993)</f>
        <v>3</v>
      </c>
      <c r="U5" s="133"/>
      <c r="V5" s="1"/>
      <c r="W5" s="1"/>
      <c r="X5" s="1"/>
      <c r="Z5" s="22"/>
    </row>
    <row r="6" spans="2:26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63"/>
      <c r="R6" s="1"/>
      <c r="S6" s="1"/>
      <c r="T6" s="1"/>
    </row>
    <row r="7" spans="2:26">
      <c r="B7" s="112" t="s">
        <v>21</v>
      </c>
      <c r="C7" s="114" t="s">
        <v>22</v>
      </c>
      <c r="D7" s="115"/>
      <c r="E7" s="118" t="s">
        <v>23</v>
      </c>
      <c r="F7" s="119"/>
      <c r="G7" s="119"/>
      <c r="H7" s="119"/>
      <c r="I7" s="107"/>
      <c r="J7" s="120" t="s">
        <v>24</v>
      </c>
      <c r="K7" s="121"/>
      <c r="L7" s="109"/>
      <c r="M7" s="122" t="s">
        <v>25</v>
      </c>
      <c r="N7" s="123" t="s">
        <v>26</v>
      </c>
      <c r="O7" s="124"/>
      <c r="P7" s="124"/>
      <c r="Q7" s="111"/>
      <c r="R7" s="105" t="s">
        <v>27</v>
      </c>
      <c r="S7" s="105"/>
      <c r="T7" s="105"/>
      <c r="U7" s="105"/>
    </row>
    <row r="8" spans="2:26">
      <c r="B8" s="113"/>
      <c r="C8" s="116"/>
      <c r="D8" s="117"/>
      <c r="E8" s="18" t="s">
        <v>28</v>
      </c>
      <c r="F8" s="18" t="s">
        <v>29</v>
      </c>
      <c r="G8" s="18" t="s">
        <v>30</v>
      </c>
      <c r="H8" s="106" t="s">
        <v>31</v>
      </c>
      <c r="I8" s="107"/>
      <c r="J8" s="4" t="s">
        <v>32</v>
      </c>
      <c r="K8" s="108" t="s">
        <v>33</v>
      </c>
      <c r="L8" s="109"/>
      <c r="M8" s="122"/>
      <c r="N8" s="5" t="s">
        <v>28</v>
      </c>
      <c r="O8" s="5" t="s">
        <v>29</v>
      </c>
      <c r="P8" s="110" t="s">
        <v>31</v>
      </c>
      <c r="Q8" s="111"/>
      <c r="R8" s="105" t="s">
        <v>34</v>
      </c>
      <c r="S8" s="105"/>
      <c r="T8" s="105" t="s">
        <v>32</v>
      </c>
      <c r="U8" s="105"/>
      <c r="Y8" t="s">
        <v>57</v>
      </c>
    </row>
    <row r="9" spans="2:26">
      <c r="B9" s="68">
        <v>1</v>
      </c>
      <c r="C9" s="99">
        <f>L2</f>
        <v>1000000</v>
      </c>
      <c r="D9" s="99"/>
      <c r="E9" s="68">
        <v>2010</v>
      </c>
      <c r="F9" s="69">
        <v>43469</v>
      </c>
      <c r="G9" s="68" t="s">
        <v>4</v>
      </c>
      <c r="H9" s="100">
        <v>0.89959999999999996</v>
      </c>
      <c r="I9" s="100"/>
      <c r="J9" s="68">
        <v>60</v>
      </c>
      <c r="K9" s="99">
        <f>IF(J9="","",C9*0.03)</f>
        <v>30000</v>
      </c>
      <c r="L9" s="99"/>
      <c r="M9" s="70">
        <f>IF(J9="","",(K9/J9)/LOOKUP(RIGHT($D$2,3),定数!$A$6:$A$13,定数!$B$6:$B$13))</f>
        <v>4.166666666666667</v>
      </c>
      <c r="N9" s="68">
        <v>2010</v>
      </c>
      <c r="O9" s="69">
        <v>43469</v>
      </c>
      <c r="P9" s="100">
        <v>0.90690000000000004</v>
      </c>
      <c r="Q9" s="100"/>
      <c r="R9" s="103">
        <f>IF(P9="","",T9*M9*LOOKUP(RIGHT($D$2,3),定数!$A$6:$A$13,定数!$B$6:$B$13))</f>
        <v>36500.000000000422</v>
      </c>
      <c r="S9" s="103"/>
      <c r="T9" s="104">
        <f>IF(P9="","",IF(G9="買",(P9-H9),(H9-P9))*IF(RIGHT($D$2,3)="JPY",100,10000))</f>
        <v>73.000000000000838</v>
      </c>
      <c r="U9" s="104"/>
      <c r="V9" s="1">
        <f>IF(T9&lt;&gt;"",IF(T9&gt;0,1+V8,0),"")</f>
        <v>1</v>
      </c>
      <c r="W9">
        <f>IF(T9&lt;&gt;"",IF(T9&lt;0,1+W8,0),"")</f>
        <v>0</v>
      </c>
    </row>
    <row r="10" spans="2:26">
      <c r="B10" s="68">
        <v>2</v>
      </c>
      <c r="C10" s="99">
        <f t="shared" ref="C10:C73" si="0">IF(R9="","",C9+R9)</f>
        <v>1036500.0000000005</v>
      </c>
      <c r="D10" s="99"/>
      <c r="E10" s="68"/>
      <c r="F10" s="69">
        <v>43473</v>
      </c>
      <c r="G10" s="68" t="s">
        <v>4</v>
      </c>
      <c r="H10" s="100">
        <v>0.91839999999999999</v>
      </c>
      <c r="I10" s="100"/>
      <c r="J10" s="68">
        <v>60</v>
      </c>
      <c r="K10" s="101">
        <f>IF(J10="","",C10*0.03)</f>
        <v>31095.000000000015</v>
      </c>
      <c r="L10" s="102"/>
      <c r="M10" s="70">
        <f>IF(J10="","",(K10/J10)/LOOKUP(RIGHT($D$2,3),定数!$A$6:$A$13,定数!$B$6:$B$13))</f>
        <v>4.3187500000000023</v>
      </c>
      <c r="N10" s="68"/>
      <c r="O10" s="69">
        <v>43476</v>
      </c>
      <c r="P10" s="100">
        <v>0.92779999999999996</v>
      </c>
      <c r="Q10" s="100"/>
      <c r="R10" s="103">
        <f>IF(P10="","",T10*M10*LOOKUP(RIGHT($D$2,3),定数!$A$6:$A$13,定数!$B$6:$B$13))</f>
        <v>48715.49999999984</v>
      </c>
      <c r="S10" s="103"/>
      <c r="T10" s="104">
        <f>IF(P10="","",IF(G10="買",(P10-H10),(H10-P10))*IF(RIGHT($D$2,3)="JPY",100,10000))</f>
        <v>93.999999999999645</v>
      </c>
      <c r="U10" s="104"/>
      <c r="V10" s="22">
        <f t="shared" ref="V10:V73" si="1">IF(T10&lt;&gt;"",IF(T10&gt;0,1+V9,0),"")</f>
        <v>2</v>
      </c>
      <c r="W10">
        <f t="shared" ref="W10:W73" si="2">IF(T10&lt;&gt;"",IF(T10&lt;0,1+W9,0),"")</f>
        <v>0</v>
      </c>
      <c r="X10" s="34">
        <f>IF(C10&lt;&gt;"",MAX(C10,C9),"")</f>
        <v>1036500.0000000005</v>
      </c>
    </row>
    <row r="11" spans="2:26">
      <c r="B11" s="68">
        <v>3</v>
      </c>
      <c r="C11" s="99">
        <f t="shared" si="0"/>
        <v>1085215.5000000002</v>
      </c>
      <c r="D11" s="99"/>
      <c r="E11" s="68"/>
      <c r="F11" s="69">
        <v>43477</v>
      </c>
      <c r="G11" s="68" t="s">
        <v>4</v>
      </c>
      <c r="H11" s="100">
        <v>0.9304</v>
      </c>
      <c r="I11" s="100"/>
      <c r="J11" s="68">
        <v>69</v>
      </c>
      <c r="K11" s="101">
        <f t="shared" ref="K11:K74" si="3">IF(J11="","",C11*0.03)</f>
        <v>32556.465000000007</v>
      </c>
      <c r="L11" s="102"/>
      <c r="M11" s="70">
        <f>IF(J11="","",(K11/J11)/LOOKUP(RIGHT($D$2,3),定数!$A$6:$A$13,定数!$B$6:$B$13))</f>
        <v>3.9319402173913054</v>
      </c>
      <c r="N11" s="68"/>
      <c r="O11" s="69">
        <v>43477</v>
      </c>
      <c r="P11" s="100">
        <v>0.92349999999999999</v>
      </c>
      <c r="Q11" s="100"/>
      <c r="R11" s="103">
        <f>IF(P11="","",T11*M11*LOOKUP(RIGHT($D$2,3),定数!$A$6:$A$13,定数!$B$6:$B$13))</f>
        <v>-32556.465000000091</v>
      </c>
      <c r="S11" s="103"/>
      <c r="T11" s="104">
        <f>IF(P11="","",IF(G11="買",(P11-H11),(H11-P11))*IF(RIGHT($D$2,3)="JPY",100,10000))</f>
        <v>-69.000000000000171</v>
      </c>
      <c r="U11" s="104"/>
      <c r="V11" s="22">
        <f t="shared" si="1"/>
        <v>0</v>
      </c>
      <c r="W11">
        <f t="shared" si="2"/>
        <v>1</v>
      </c>
      <c r="X11" s="34">
        <f>IF(C11&lt;&gt;"",MAX(X10,C11),"")</f>
        <v>1085215.5000000002</v>
      </c>
      <c r="Y11" s="35">
        <f>IF(X11&lt;&gt;"",1-(C11/X11),"")</f>
        <v>0</v>
      </c>
    </row>
    <row r="12" spans="2:26">
      <c r="B12" s="68">
        <v>4</v>
      </c>
      <c r="C12" s="99">
        <f t="shared" si="0"/>
        <v>1052659.0350000001</v>
      </c>
      <c r="D12" s="99"/>
      <c r="E12" s="68"/>
      <c r="F12" s="69">
        <v>43490</v>
      </c>
      <c r="G12" s="68" t="s">
        <v>3</v>
      </c>
      <c r="H12" s="100">
        <v>0.9032</v>
      </c>
      <c r="I12" s="100"/>
      <c r="J12" s="68">
        <v>61</v>
      </c>
      <c r="K12" s="101">
        <f t="shared" si="3"/>
        <v>31579.771050000003</v>
      </c>
      <c r="L12" s="102"/>
      <c r="M12" s="70">
        <f>IF(J12="","",(K12/J12)/LOOKUP(RIGHT($D$2,3),定数!$A$6:$A$13,定数!$B$6:$B$13))</f>
        <v>4.3141763729508202</v>
      </c>
      <c r="N12" s="68"/>
      <c r="O12" s="69">
        <v>43491</v>
      </c>
      <c r="P12" s="100">
        <v>0.89570000000000005</v>
      </c>
      <c r="Q12" s="100"/>
      <c r="R12" s="103">
        <f>IF(P12="","",T12*M12*LOOKUP(RIGHT($D$2,3),定数!$A$6:$A$13,定数!$B$6:$B$13))</f>
        <v>38827.587356557138</v>
      </c>
      <c r="S12" s="103"/>
      <c r="T12" s="104">
        <f t="shared" ref="T12:T75" si="4">IF(P12="","",IF(G12="買",(P12-H12),(H12-P12))*IF(RIGHT($D$2,3)="JPY",100,10000))</f>
        <v>74.999999999999517</v>
      </c>
      <c r="U12" s="104"/>
      <c r="V12" s="22">
        <f t="shared" si="1"/>
        <v>1</v>
      </c>
      <c r="W12">
        <f t="shared" si="2"/>
        <v>0</v>
      </c>
      <c r="X12" s="34">
        <f t="shared" ref="X12:X75" si="5">IF(C12&lt;&gt;"",MAX(X11,C12),"")</f>
        <v>1085215.5000000002</v>
      </c>
      <c r="Y12" s="35">
        <f t="shared" ref="Y12:Y75" si="6">IF(X12&lt;&gt;"",1-(C12/X12),"")</f>
        <v>3.0000000000000027E-2</v>
      </c>
    </row>
    <row r="13" spans="2:26">
      <c r="B13" s="68">
        <v>5</v>
      </c>
      <c r="C13" s="99">
        <f t="shared" si="0"/>
        <v>1091486.6223565573</v>
      </c>
      <c r="D13" s="99"/>
      <c r="E13" s="68"/>
      <c r="F13" s="69">
        <v>43512</v>
      </c>
      <c r="G13" s="68" t="s">
        <v>4</v>
      </c>
      <c r="H13" s="100">
        <v>0.89139999999999997</v>
      </c>
      <c r="I13" s="100"/>
      <c r="J13" s="68">
        <v>129</v>
      </c>
      <c r="K13" s="101">
        <f t="shared" si="3"/>
        <v>32744.598670696716</v>
      </c>
      <c r="L13" s="102"/>
      <c r="M13" s="70">
        <f>IF(J13="","",(K13/J13)/LOOKUP(RIGHT($D$2,3),定数!$A$6:$A$13,定数!$B$6:$B$13))</f>
        <v>2.115284151853793</v>
      </c>
      <c r="N13" s="68"/>
      <c r="O13" s="69">
        <v>43527</v>
      </c>
      <c r="P13" s="100">
        <v>0.90739999999999998</v>
      </c>
      <c r="Q13" s="100"/>
      <c r="R13" s="103">
        <f>IF(P13="","",T13*M13*LOOKUP(RIGHT($D$2,3),定数!$A$6:$A$13,定数!$B$6:$B$13))</f>
        <v>40613.455715592863</v>
      </c>
      <c r="S13" s="103"/>
      <c r="T13" s="104">
        <f t="shared" si="4"/>
        <v>160.00000000000014</v>
      </c>
      <c r="U13" s="104"/>
      <c r="V13" s="22">
        <f t="shared" si="1"/>
        <v>2</v>
      </c>
      <c r="W13">
        <f t="shared" si="2"/>
        <v>0</v>
      </c>
      <c r="X13" s="34">
        <f t="shared" si="5"/>
        <v>1091486.6223565573</v>
      </c>
      <c r="Y13" s="35">
        <f t="shared" si="6"/>
        <v>0</v>
      </c>
    </row>
    <row r="14" spans="2:26">
      <c r="B14" s="68">
        <v>6</v>
      </c>
      <c r="C14" s="99">
        <f t="shared" si="0"/>
        <v>1132100.0780721502</v>
      </c>
      <c r="D14" s="99"/>
      <c r="E14" s="68"/>
      <c r="F14" s="69">
        <v>43535</v>
      </c>
      <c r="G14" s="68" t="s">
        <v>4</v>
      </c>
      <c r="H14" s="100">
        <v>0.91559999999999997</v>
      </c>
      <c r="I14" s="100"/>
      <c r="J14" s="68">
        <v>44</v>
      </c>
      <c r="K14" s="101">
        <f t="shared" si="3"/>
        <v>33963.002342164509</v>
      </c>
      <c r="L14" s="102"/>
      <c r="M14" s="70">
        <f>IF(J14="","",(K14/J14)/LOOKUP(RIGHT($D$2,3),定数!$A$6:$A$13,定数!$B$6:$B$13))</f>
        <v>6.4323868072281272</v>
      </c>
      <c r="N14" s="68"/>
      <c r="O14" s="69">
        <v>43535</v>
      </c>
      <c r="P14" s="100">
        <v>0.91120000000000001</v>
      </c>
      <c r="Q14" s="100"/>
      <c r="R14" s="103">
        <f>IF(P14="","",T14*M14*LOOKUP(RIGHT($D$2,3),定数!$A$6:$A$13,定数!$B$6:$B$13))</f>
        <v>-33963.002342164196</v>
      </c>
      <c r="S14" s="103"/>
      <c r="T14" s="104">
        <f t="shared" si="4"/>
        <v>-43.999999999999595</v>
      </c>
      <c r="U14" s="104"/>
      <c r="V14" s="22">
        <f t="shared" si="1"/>
        <v>0</v>
      </c>
      <c r="W14">
        <f t="shared" si="2"/>
        <v>1</v>
      </c>
      <c r="X14" s="34">
        <f t="shared" si="5"/>
        <v>1132100.0780721502</v>
      </c>
      <c r="Y14" s="35">
        <f t="shared" si="6"/>
        <v>0</v>
      </c>
    </row>
    <row r="15" spans="2:26">
      <c r="B15" s="68">
        <v>7</v>
      </c>
      <c r="C15" s="99">
        <f t="shared" si="0"/>
        <v>1098137.075729986</v>
      </c>
      <c r="D15" s="99"/>
      <c r="E15" s="68"/>
      <c r="F15" s="69">
        <v>43563</v>
      </c>
      <c r="G15" s="68" t="s">
        <v>4</v>
      </c>
      <c r="H15" s="100">
        <v>0.92510000000000003</v>
      </c>
      <c r="I15" s="100"/>
      <c r="J15" s="68">
        <v>30</v>
      </c>
      <c r="K15" s="101">
        <f t="shared" si="3"/>
        <v>32944.112271899576</v>
      </c>
      <c r="L15" s="102"/>
      <c r="M15" s="70">
        <f>IF(J15="","",(K15/J15)/LOOKUP(RIGHT($D$2,3),定数!$A$6:$A$13,定数!$B$6:$B$13))</f>
        <v>9.1511422977498817</v>
      </c>
      <c r="N15" s="68"/>
      <c r="O15" s="69">
        <v>43563</v>
      </c>
      <c r="P15" s="100">
        <v>0.92869999999999997</v>
      </c>
      <c r="Q15" s="100"/>
      <c r="R15" s="103">
        <f>IF(P15="","",T15*M15*LOOKUP(RIGHT($D$2,3),定数!$A$6:$A$13,定数!$B$6:$B$13))</f>
        <v>39532.934726278792</v>
      </c>
      <c r="S15" s="103"/>
      <c r="T15" s="104">
        <f t="shared" si="4"/>
        <v>35.999999999999368</v>
      </c>
      <c r="U15" s="104"/>
      <c r="V15" s="22">
        <f t="shared" si="1"/>
        <v>1</v>
      </c>
      <c r="W15">
        <f t="shared" si="2"/>
        <v>0</v>
      </c>
      <c r="X15" s="34">
        <f t="shared" si="5"/>
        <v>1132100.0780721502</v>
      </c>
      <c r="Y15" s="35">
        <f t="shared" si="6"/>
        <v>2.9999999999999805E-2</v>
      </c>
    </row>
    <row r="16" spans="2:26">
      <c r="B16" s="68">
        <v>8</v>
      </c>
      <c r="C16" s="99">
        <f>IF(R15="","",C15+R15)</f>
        <v>1137670.0104562647</v>
      </c>
      <c r="D16" s="99"/>
      <c r="E16" s="68"/>
      <c r="F16" s="69">
        <v>43620</v>
      </c>
      <c r="G16" s="68" t="s">
        <v>4</v>
      </c>
      <c r="H16" s="100">
        <v>0.84540000000000004</v>
      </c>
      <c r="I16" s="100"/>
      <c r="J16" s="68">
        <v>90</v>
      </c>
      <c r="K16" s="101">
        <f t="shared" si="3"/>
        <v>34130.100313687937</v>
      </c>
      <c r="L16" s="102"/>
      <c r="M16" s="70">
        <f>IF(J16="","",(K16/J16)/LOOKUP(RIGHT($D$2,3),定数!$A$6:$A$13,定数!$B$6:$B$13))</f>
        <v>3.1601944734896237</v>
      </c>
      <c r="N16" s="68"/>
      <c r="O16" s="69">
        <v>43620</v>
      </c>
      <c r="P16" s="100">
        <v>0.83640000000000003</v>
      </c>
      <c r="Q16" s="100"/>
      <c r="R16" s="103">
        <f>IF(P16="","",T16*M16*LOOKUP(RIGHT($D$2,3),定数!$A$6:$A$13,定数!$B$6:$B$13))</f>
        <v>-34130.100313687966</v>
      </c>
      <c r="S16" s="103"/>
      <c r="T16" s="104">
        <f t="shared" si="4"/>
        <v>-90.000000000000085</v>
      </c>
      <c r="U16" s="104"/>
      <c r="V16" s="22">
        <f t="shared" si="1"/>
        <v>0</v>
      </c>
      <c r="W16">
        <f t="shared" si="2"/>
        <v>1</v>
      </c>
      <c r="X16" s="34">
        <f t="shared" si="5"/>
        <v>1137670.0104562647</v>
      </c>
      <c r="Y16" s="35">
        <f t="shared" si="6"/>
        <v>0</v>
      </c>
    </row>
    <row r="17" spans="2:25">
      <c r="B17" s="68">
        <v>9</v>
      </c>
      <c r="C17" s="99">
        <f t="shared" si="0"/>
        <v>1103539.9101425768</v>
      </c>
      <c r="D17" s="99"/>
      <c r="E17" s="68"/>
      <c r="F17" s="69">
        <v>43631</v>
      </c>
      <c r="G17" s="68" t="s">
        <v>4</v>
      </c>
      <c r="H17" s="100">
        <v>0.85829999999999995</v>
      </c>
      <c r="I17" s="100"/>
      <c r="J17" s="68">
        <v>81</v>
      </c>
      <c r="K17" s="101">
        <f t="shared" si="3"/>
        <v>33106.197304277302</v>
      </c>
      <c r="L17" s="102"/>
      <c r="M17" s="70">
        <f>IF(J17="","",(K17/J17)/LOOKUP(RIGHT($D$2,3),定数!$A$6:$A$13,定数!$B$6:$B$13))</f>
        <v>3.4059873769832616</v>
      </c>
      <c r="N17" s="68"/>
      <c r="O17" s="69">
        <v>43633</v>
      </c>
      <c r="P17" s="100">
        <v>0.86829999999999996</v>
      </c>
      <c r="Q17" s="100"/>
      <c r="R17" s="103">
        <f>IF(P17="","",T17*M17*LOOKUP(RIGHT($D$2,3),定数!$A$6:$A$13,定数!$B$6:$B$13))</f>
        <v>40871.84852379917</v>
      </c>
      <c r="S17" s="103"/>
      <c r="T17" s="104">
        <f t="shared" si="4"/>
        <v>100.00000000000009</v>
      </c>
      <c r="U17" s="104"/>
      <c r="V17" s="22">
        <f t="shared" si="1"/>
        <v>1</v>
      </c>
      <c r="W17">
        <f t="shared" si="2"/>
        <v>0</v>
      </c>
      <c r="X17" s="34">
        <f t="shared" si="5"/>
        <v>1137670.0104562647</v>
      </c>
      <c r="Y17" s="35">
        <f t="shared" si="6"/>
        <v>3.0000000000000027E-2</v>
      </c>
    </row>
    <row r="18" spans="2:25">
      <c r="B18" s="68">
        <v>10</v>
      </c>
      <c r="C18" s="99">
        <f t="shared" si="0"/>
        <v>1144411.7586663759</v>
      </c>
      <c r="D18" s="99"/>
      <c r="E18" s="68"/>
      <c r="F18" s="69">
        <v>43638</v>
      </c>
      <c r="G18" s="68" t="s">
        <v>4</v>
      </c>
      <c r="H18" s="100">
        <v>0.87939999999999996</v>
      </c>
      <c r="I18" s="100"/>
      <c r="J18" s="68">
        <v>54</v>
      </c>
      <c r="K18" s="101">
        <f t="shared" si="3"/>
        <v>34332.352759991278</v>
      </c>
      <c r="L18" s="102"/>
      <c r="M18" s="70">
        <f>IF(J18="","",(K18/J18)/LOOKUP(RIGHT($D$2,3),定数!$A$6:$A$13,定数!$B$6:$B$13))</f>
        <v>5.298202586418407</v>
      </c>
      <c r="N18" s="68"/>
      <c r="O18" s="69">
        <v>43638</v>
      </c>
      <c r="P18" s="100">
        <v>0.874</v>
      </c>
      <c r="Q18" s="100"/>
      <c r="R18" s="103">
        <f>IF(P18="","",T18*M18*LOOKUP(RIGHT($D$2,3),定数!$A$6:$A$13,定数!$B$6:$B$13))</f>
        <v>-34332.352759991023</v>
      </c>
      <c r="S18" s="103"/>
      <c r="T18" s="104">
        <f t="shared" si="4"/>
        <v>-53.999999999999602</v>
      </c>
      <c r="U18" s="104"/>
      <c r="V18" s="22">
        <f t="shared" si="1"/>
        <v>0</v>
      </c>
      <c r="W18">
        <f t="shared" si="2"/>
        <v>1</v>
      </c>
      <c r="X18" s="34">
        <f t="shared" si="5"/>
        <v>1144411.7586663759</v>
      </c>
      <c r="Y18" s="35">
        <f t="shared" si="6"/>
        <v>0</v>
      </c>
    </row>
    <row r="19" spans="2:25">
      <c r="B19" s="68">
        <v>11</v>
      </c>
      <c r="C19" s="99">
        <f t="shared" si="0"/>
        <v>1110079.4059063848</v>
      </c>
      <c r="D19" s="99"/>
      <c r="E19" s="68"/>
      <c r="F19" s="69">
        <v>43648</v>
      </c>
      <c r="G19" s="68" t="s">
        <v>3</v>
      </c>
      <c r="H19" s="100">
        <v>0.84440000000000004</v>
      </c>
      <c r="I19" s="100"/>
      <c r="J19" s="68">
        <v>66</v>
      </c>
      <c r="K19" s="101">
        <f t="shared" si="3"/>
        <v>33302.382177191546</v>
      </c>
      <c r="L19" s="102"/>
      <c r="M19" s="70">
        <f>IF(J19="","",(K19/J19)/LOOKUP(RIGHT($D$2,3),定数!$A$6:$A$13,定数!$B$6:$B$13))</f>
        <v>4.204846234493882</v>
      </c>
      <c r="N19" s="68"/>
      <c r="O19" s="69">
        <v>43652</v>
      </c>
      <c r="P19" s="100">
        <v>0.83630000000000004</v>
      </c>
      <c r="Q19" s="100"/>
      <c r="R19" s="103">
        <f>IF(P19="","",T19*M19*LOOKUP(RIGHT($D$2,3),定数!$A$6:$A$13,定数!$B$6:$B$13))</f>
        <v>40871.10539928051</v>
      </c>
      <c r="S19" s="103"/>
      <c r="T19" s="104">
        <f t="shared" si="4"/>
        <v>80.999999999999957</v>
      </c>
      <c r="U19" s="104"/>
      <c r="V19" s="22">
        <f t="shared" si="1"/>
        <v>1</v>
      </c>
      <c r="W19">
        <f t="shared" si="2"/>
        <v>0</v>
      </c>
      <c r="X19" s="34">
        <f t="shared" si="5"/>
        <v>1144411.7586663759</v>
      </c>
      <c r="Y19" s="35">
        <f t="shared" si="6"/>
        <v>2.9999999999999805E-2</v>
      </c>
    </row>
    <row r="20" spans="2:25">
      <c r="B20" s="68">
        <v>12</v>
      </c>
      <c r="C20" s="99">
        <f t="shared" si="0"/>
        <v>1150950.5113056654</v>
      </c>
      <c r="D20" s="99"/>
      <c r="E20" s="68"/>
      <c r="F20" s="69">
        <v>43658</v>
      </c>
      <c r="G20" s="68" t="s">
        <v>4</v>
      </c>
      <c r="H20" s="100">
        <v>0.87519999999999998</v>
      </c>
      <c r="I20" s="100"/>
      <c r="J20" s="68">
        <v>31</v>
      </c>
      <c r="K20" s="101">
        <f t="shared" si="3"/>
        <v>34528.515339169957</v>
      </c>
      <c r="L20" s="102"/>
      <c r="M20" s="70">
        <f>IF(J20="","",(K20/J20)/LOOKUP(RIGHT($D$2,3),定数!$A$6:$A$13,定数!$B$6:$B$13))</f>
        <v>9.2818589621424614</v>
      </c>
      <c r="N20" s="74"/>
      <c r="O20" s="69">
        <v>43659</v>
      </c>
      <c r="P20" s="100">
        <v>0.87209999999999999</v>
      </c>
      <c r="Q20" s="100"/>
      <c r="R20" s="103">
        <f>IF(P20="","",T20*M20*LOOKUP(RIGHT($D$2,3),定数!$A$6:$A$13,定数!$B$6:$B$13))</f>
        <v>-34528.515339169862</v>
      </c>
      <c r="S20" s="103"/>
      <c r="T20" s="104">
        <f t="shared" si="4"/>
        <v>-30.999999999999915</v>
      </c>
      <c r="U20" s="104"/>
      <c r="V20" s="22">
        <f t="shared" si="1"/>
        <v>0</v>
      </c>
      <c r="W20">
        <f t="shared" si="2"/>
        <v>1</v>
      </c>
      <c r="X20" s="34">
        <f t="shared" si="5"/>
        <v>1150950.5113056654</v>
      </c>
      <c r="Y20" s="35">
        <f t="shared" si="6"/>
        <v>0</v>
      </c>
    </row>
    <row r="21" spans="2:25">
      <c r="B21" s="68">
        <v>13</v>
      </c>
      <c r="C21" s="99">
        <f>IF(R20="","",C20+R20)</f>
        <v>1116421.9959664955</v>
      </c>
      <c r="D21" s="99"/>
      <c r="E21" s="68"/>
      <c r="F21" s="69">
        <v>43666</v>
      </c>
      <c r="G21" s="68" t="s">
        <v>4</v>
      </c>
      <c r="H21" s="100">
        <v>0.88139999999999996</v>
      </c>
      <c r="I21" s="100"/>
      <c r="J21" s="68">
        <v>101</v>
      </c>
      <c r="K21" s="101">
        <f t="shared" si="3"/>
        <v>33492.659878994862</v>
      </c>
      <c r="L21" s="102"/>
      <c r="M21" s="70">
        <f>IF(J21="","",(K21/J21)/LOOKUP(RIGHT($D$2,3),定数!$A$6:$A$13,定数!$B$6:$B$13))</f>
        <v>2.7634207820952859</v>
      </c>
      <c r="N21" s="68"/>
      <c r="O21" s="69">
        <v>43668</v>
      </c>
      <c r="P21" s="100">
        <v>0.89390000000000003</v>
      </c>
      <c r="Q21" s="100"/>
      <c r="R21" s="103">
        <f>IF(P21="","",T21*M21*LOOKUP(RIGHT($D$2,3),定数!$A$6:$A$13,定数!$B$6:$B$13))</f>
        <v>41451.311731429509</v>
      </c>
      <c r="S21" s="103"/>
      <c r="T21" s="104">
        <f t="shared" si="4"/>
        <v>125.00000000000067</v>
      </c>
      <c r="U21" s="104"/>
      <c r="V21" s="22">
        <f t="shared" si="1"/>
        <v>1</v>
      </c>
      <c r="W21">
        <f t="shared" si="2"/>
        <v>0</v>
      </c>
      <c r="X21" s="34">
        <f t="shared" si="5"/>
        <v>1150950.5113056654</v>
      </c>
      <c r="Y21" s="35">
        <f t="shared" si="6"/>
        <v>2.9999999999999916E-2</v>
      </c>
    </row>
    <row r="22" spans="2:25">
      <c r="B22" s="66">
        <v>14</v>
      </c>
      <c r="C22" s="93">
        <f t="shared" si="0"/>
        <v>1157873.307697925</v>
      </c>
      <c r="D22" s="93"/>
      <c r="E22" s="66"/>
      <c r="F22" s="8">
        <v>43702</v>
      </c>
      <c r="G22" s="68" t="s">
        <v>3</v>
      </c>
      <c r="H22" s="94">
        <v>0.88200000000000001</v>
      </c>
      <c r="I22" s="94"/>
      <c r="J22" s="66">
        <v>74</v>
      </c>
      <c r="K22" s="95">
        <f t="shared" si="3"/>
        <v>34736.199230937753</v>
      </c>
      <c r="L22" s="96"/>
      <c r="M22" s="64">
        <f>IF(J22="","",(K22/J22)/LOOKUP(RIGHT($D$2,3),定数!$A$6:$A$13,定数!$B$6:$B$13))</f>
        <v>3.9117341476281253</v>
      </c>
      <c r="N22" s="66"/>
      <c r="O22" s="8">
        <v>43703</v>
      </c>
      <c r="P22" s="94">
        <v>0.88939999999999997</v>
      </c>
      <c r="Q22" s="94"/>
      <c r="R22" s="97">
        <f>IF(P22="","",T22*M22*LOOKUP(RIGHT($D$2,3),定数!$A$6:$A$13,定数!$B$6:$B$13))</f>
        <v>-34736.199230937571</v>
      </c>
      <c r="S22" s="97"/>
      <c r="T22" s="98">
        <f t="shared" si="4"/>
        <v>-73.999999999999616</v>
      </c>
      <c r="U22" s="98"/>
      <c r="V22" s="22">
        <f t="shared" si="1"/>
        <v>0</v>
      </c>
      <c r="W22">
        <f t="shared" si="2"/>
        <v>1</v>
      </c>
      <c r="X22" s="34">
        <f t="shared" si="5"/>
        <v>1157873.307697925</v>
      </c>
      <c r="Y22" s="35">
        <f t="shared" si="6"/>
        <v>0</v>
      </c>
    </row>
    <row r="23" spans="2:25">
      <c r="B23" s="66">
        <v>15</v>
      </c>
      <c r="C23" s="93">
        <f t="shared" si="0"/>
        <v>1123137.1084669875</v>
      </c>
      <c r="D23" s="93"/>
      <c r="E23" s="66"/>
      <c r="F23" s="8">
        <v>43715</v>
      </c>
      <c r="G23" s="68" t="s">
        <v>4</v>
      </c>
      <c r="H23" s="94">
        <v>0.91469999999999996</v>
      </c>
      <c r="I23" s="94"/>
      <c r="J23" s="66">
        <v>56</v>
      </c>
      <c r="K23" s="95">
        <f t="shared" si="3"/>
        <v>33694.113254009622</v>
      </c>
      <c r="L23" s="96"/>
      <c r="M23" s="64">
        <f>IF(J23="","",(K23/J23)/LOOKUP(RIGHT($D$2,3),定数!$A$6:$A$13,定数!$B$6:$B$13))</f>
        <v>5.0140049485133362</v>
      </c>
      <c r="N23" s="66"/>
      <c r="O23" s="8">
        <v>43717</v>
      </c>
      <c r="P23" s="94">
        <v>0.92149999999999999</v>
      </c>
      <c r="Q23" s="94"/>
      <c r="R23" s="97">
        <f>IF(P23="","",T23*M23*LOOKUP(RIGHT($D$2,3),定数!$A$6:$A$13,定数!$B$6:$B$13))</f>
        <v>40914.280379868993</v>
      </c>
      <c r="S23" s="97"/>
      <c r="T23" s="98">
        <f t="shared" si="4"/>
        <v>68.000000000000284</v>
      </c>
      <c r="U23" s="98"/>
      <c r="V23" s="1">
        <f t="shared" si="1"/>
        <v>1</v>
      </c>
      <c r="W23">
        <f t="shared" si="2"/>
        <v>0</v>
      </c>
      <c r="X23" s="34">
        <f t="shared" si="5"/>
        <v>1157873.307697925</v>
      </c>
      <c r="Y23" s="35">
        <f t="shared" si="6"/>
        <v>2.9999999999999805E-2</v>
      </c>
    </row>
    <row r="24" spans="2:25">
      <c r="B24" s="66">
        <v>16</v>
      </c>
      <c r="C24" s="93">
        <f t="shared" si="0"/>
        <v>1164051.3888468565</v>
      </c>
      <c r="D24" s="93"/>
      <c r="E24" s="66"/>
      <c r="F24" s="8">
        <v>43731</v>
      </c>
      <c r="G24" s="68" t="s">
        <v>4</v>
      </c>
      <c r="H24" s="94">
        <v>0.95730000000000004</v>
      </c>
      <c r="I24" s="94"/>
      <c r="J24" s="66">
        <v>24</v>
      </c>
      <c r="K24" s="95">
        <f t="shared" si="3"/>
        <v>34921.541665405697</v>
      </c>
      <c r="L24" s="96"/>
      <c r="M24" s="64">
        <f>IF(J24="","",(K24/J24)/LOOKUP(RIGHT($D$2,3),定数!$A$6:$A$13,定数!$B$6:$B$13))</f>
        <v>12.125535300488089</v>
      </c>
      <c r="N24" s="66"/>
      <c r="O24" s="8">
        <v>43731</v>
      </c>
      <c r="P24" s="94">
        <v>0.95489999999999997</v>
      </c>
      <c r="Q24" s="94"/>
      <c r="R24" s="97">
        <f>IF(P24="","",T24*M24*LOOKUP(RIGHT($D$2,3),定数!$A$6:$A$13,定数!$B$6:$B$13))</f>
        <v>-34921.541665406701</v>
      </c>
      <c r="S24" s="97"/>
      <c r="T24" s="98">
        <f t="shared" si="4"/>
        <v>-24.000000000000689</v>
      </c>
      <c r="U24" s="98"/>
      <c r="V24" s="22">
        <f t="shared" si="1"/>
        <v>0</v>
      </c>
      <c r="W24">
        <f t="shared" si="2"/>
        <v>1</v>
      </c>
      <c r="X24" s="34">
        <f t="shared" si="5"/>
        <v>1164051.3888468565</v>
      </c>
      <c r="Y24" s="35">
        <f t="shared" si="6"/>
        <v>0</v>
      </c>
    </row>
    <row r="25" spans="2:25">
      <c r="B25" s="66">
        <v>17</v>
      </c>
      <c r="C25" s="93">
        <f t="shared" si="0"/>
        <v>1129129.8471814499</v>
      </c>
      <c r="D25" s="93"/>
      <c r="E25" s="66"/>
      <c r="F25" s="8">
        <v>43766</v>
      </c>
      <c r="G25" s="68" t="s">
        <v>3</v>
      </c>
      <c r="H25" s="94">
        <v>0.97629999999999995</v>
      </c>
      <c r="I25" s="94"/>
      <c r="J25" s="66">
        <v>57</v>
      </c>
      <c r="K25" s="95">
        <f t="shared" si="3"/>
        <v>33873.895415443498</v>
      </c>
      <c r="L25" s="96"/>
      <c r="M25" s="64">
        <f>IF(J25="","",(K25/J25)/LOOKUP(RIGHT($D$2,3),定数!$A$6:$A$13,定数!$B$6:$B$13))</f>
        <v>4.95232389114671</v>
      </c>
      <c r="N25" s="66"/>
      <c r="O25" s="8">
        <v>43767</v>
      </c>
      <c r="P25" s="94">
        <v>0.96940000000000004</v>
      </c>
      <c r="Q25" s="94"/>
      <c r="R25" s="97">
        <f>IF(P25="","",T25*M25*LOOKUP(RIGHT($D$2,3),定数!$A$6:$A$13,定数!$B$6:$B$13))</f>
        <v>41005.241818694201</v>
      </c>
      <c r="S25" s="97"/>
      <c r="T25" s="98">
        <f t="shared" si="4"/>
        <v>68.999999999999062</v>
      </c>
      <c r="U25" s="98"/>
      <c r="V25" s="22">
        <f t="shared" si="1"/>
        <v>1</v>
      </c>
      <c r="W25">
        <f t="shared" si="2"/>
        <v>0</v>
      </c>
      <c r="X25" s="34">
        <f t="shared" si="5"/>
        <v>1164051.3888468565</v>
      </c>
      <c r="Y25" s="35">
        <f t="shared" si="6"/>
        <v>3.0000000000000804E-2</v>
      </c>
    </row>
    <row r="26" spans="2:25">
      <c r="B26" s="66">
        <v>18</v>
      </c>
      <c r="C26" s="93">
        <f t="shared" si="0"/>
        <v>1170135.089000144</v>
      </c>
      <c r="D26" s="93"/>
      <c r="E26" s="66"/>
      <c r="F26" s="8">
        <v>43793</v>
      </c>
      <c r="G26" s="68" t="s">
        <v>3</v>
      </c>
      <c r="H26" s="94">
        <v>0.98180000000000001</v>
      </c>
      <c r="I26" s="94"/>
      <c r="J26" s="66">
        <v>37</v>
      </c>
      <c r="K26" s="95">
        <f t="shared" si="3"/>
        <v>35104.052670004319</v>
      </c>
      <c r="L26" s="96"/>
      <c r="M26" s="64">
        <f>IF(J26="","",(K26/J26)/LOOKUP(RIGHT($D$2,3),定数!$A$6:$A$13,定数!$B$6:$B$13))</f>
        <v>7.906318168919892</v>
      </c>
      <c r="N26" s="66"/>
      <c r="O26" s="8">
        <v>43794</v>
      </c>
      <c r="P26" s="94">
        <v>0.97709999999999997</v>
      </c>
      <c r="Q26" s="94"/>
      <c r="R26" s="97">
        <f>IF(P26="","",T26*M26*LOOKUP(RIGHT($D$2,3),定数!$A$6:$A$13,定数!$B$6:$B$13))</f>
        <v>44591.634472708545</v>
      </c>
      <c r="S26" s="97"/>
      <c r="T26" s="98">
        <f t="shared" si="4"/>
        <v>47.000000000000377</v>
      </c>
      <c r="U26" s="98"/>
      <c r="V26" s="22">
        <f t="shared" si="1"/>
        <v>2</v>
      </c>
      <c r="W26">
        <f t="shared" si="2"/>
        <v>0</v>
      </c>
      <c r="X26" s="34">
        <f t="shared" si="5"/>
        <v>1170135.089000144</v>
      </c>
      <c r="Y26" s="35">
        <f t="shared" si="6"/>
        <v>0</v>
      </c>
    </row>
    <row r="27" spans="2:25">
      <c r="B27" s="66">
        <v>19</v>
      </c>
      <c r="C27" s="93">
        <f>IF(R26="","",C26+R26)</f>
        <v>1214726.7234728525</v>
      </c>
      <c r="D27" s="93"/>
      <c r="E27" s="66"/>
      <c r="F27" s="8">
        <v>43814</v>
      </c>
      <c r="G27" s="68" t="s">
        <v>4</v>
      </c>
      <c r="H27" s="94">
        <v>0.99460000000000004</v>
      </c>
      <c r="I27" s="94"/>
      <c r="J27" s="66">
        <v>57</v>
      </c>
      <c r="K27" s="95">
        <f t="shared" si="3"/>
        <v>36441.801704185571</v>
      </c>
      <c r="L27" s="96"/>
      <c r="M27" s="64">
        <f>IF(J27="","",(K27/J27)/LOOKUP(RIGHT($D$2,3),定数!$A$6:$A$13,定数!$B$6:$B$13))</f>
        <v>5.3277487871616334</v>
      </c>
      <c r="N27" s="66"/>
      <c r="O27" s="8">
        <v>43814</v>
      </c>
      <c r="P27" s="94">
        <v>0.9889</v>
      </c>
      <c r="Q27" s="94"/>
      <c r="R27" s="97">
        <f>IF(P27="","",T27*M27*LOOKUP(RIGHT($D$2,3),定数!$A$6:$A$13,定数!$B$6:$B$13))</f>
        <v>-36441.801704185818</v>
      </c>
      <c r="S27" s="97"/>
      <c r="T27" s="98">
        <f t="shared" si="4"/>
        <v>-57.000000000000384</v>
      </c>
      <c r="U27" s="98"/>
      <c r="V27" s="22">
        <f t="shared" si="1"/>
        <v>0</v>
      </c>
      <c r="W27">
        <f t="shared" si="2"/>
        <v>1</v>
      </c>
      <c r="X27" s="34">
        <f t="shared" si="5"/>
        <v>1214726.7234728525</v>
      </c>
      <c r="Y27" s="35">
        <f t="shared" si="6"/>
        <v>0</v>
      </c>
    </row>
    <row r="28" spans="2:25">
      <c r="B28" s="66">
        <v>20</v>
      </c>
      <c r="C28" s="93">
        <f>IF(R27="","",C27+R27)</f>
        <v>1178284.9217686667</v>
      </c>
      <c r="D28" s="93"/>
      <c r="E28" s="66"/>
      <c r="F28" s="8">
        <v>43826</v>
      </c>
      <c r="G28" s="68" t="s">
        <v>4</v>
      </c>
      <c r="H28" s="94">
        <v>1.0051000000000001</v>
      </c>
      <c r="I28" s="94"/>
      <c r="J28" s="66">
        <v>65</v>
      </c>
      <c r="K28" s="95">
        <f t="shared" si="3"/>
        <v>35348.547653059999</v>
      </c>
      <c r="L28" s="96"/>
      <c r="M28" s="64">
        <f>IF(J28="","",(K28/J28)/LOOKUP(RIGHT($D$2,3),定数!$A$6:$A$13,定数!$B$6:$B$13))</f>
        <v>4.5318650837256405</v>
      </c>
      <c r="N28" s="66"/>
      <c r="O28" s="8">
        <v>43827</v>
      </c>
      <c r="P28" s="94">
        <v>1.0130999999999999</v>
      </c>
      <c r="Q28" s="94"/>
      <c r="R28" s="97">
        <f>IF(P28="","",T28*M28*LOOKUP(RIGHT($D$2,3),定数!$A$6:$A$13,定数!$B$6:$B$13))</f>
        <v>43505.904803764985</v>
      </c>
      <c r="S28" s="97"/>
      <c r="T28" s="98">
        <f t="shared" si="4"/>
        <v>79.999999999997854</v>
      </c>
      <c r="U28" s="98"/>
      <c r="V28" s="22">
        <f t="shared" si="1"/>
        <v>1</v>
      </c>
      <c r="W28">
        <f t="shared" si="2"/>
        <v>0</v>
      </c>
      <c r="X28" s="34">
        <f t="shared" si="5"/>
        <v>1214726.7234728525</v>
      </c>
      <c r="Y28" s="35">
        <f t="shared" si="6"/>
        <v>3.0000000000000138E-2</v>
      </c>
    </row>
    <row r="29" spans="2:25">
      <c r="B29" s="66">
        <v>21</v>
      </c>
      <c r="C29" s="93">
        <f t="shared" si="0"/>
        <v>1221790.8265724317</v>
      </c>
      <c r="D29" s="93"/>
      <c r="E29" s="66"/>
      <c r="F29" s="8">
        <v>43829</v>
      </c>
      <c r="G29" s="68" t="s">
        <v>4</v>
      </c>
      <c r="H29" s="94">
        <v>1.016</v>
      </c>
      <c r="I29" s="94"/>
      <c r="J29" s="66">
        <v>43</v>
      </c>
      <c r="K29" s="95">
        <f t="shared" si="3"/>
        <v>36653.724797172952</v>
      </c>
      <c r="L29" s="96"/>
      <c r="M29" s="64">
        <f>IF(J29="","",(K29/J29)/LOOKUP(RIGHT($D$2,3),定数!$A$6:$A$13,定数!$B$6:$B$13))</f>
        <v>7.1034350382118125</v>
      </c>
      <c r="N29" s="66"/>
      <c r="O29" s="8">
        <v>43830</v>
      </c>
      <c r="P29" s="94">
        <v>1.0212000000000001</v>
      </c>
      <c r="Q29" s="94"/>
      <c r="R29" s="97">
        <f>IF(P29="","",T29*M29*LOOKUP(RIGHT($D$2,3),定数!$A$6:$A$13,定数!$B$6:$B$13))</f>
        <v>44325.434638442508</v>
      </c>
      <c r="S29" s="97"/>
      <c r="T29" s="98">
        <f t="shared" si="4"/>
        <v>52.000000000000938</v>
      </c>
      <c r="U29" s="98"/>
      <c r="V29" s="22">
        <f t="shared" si="1"/>
        <v>2</v>
      </c>
      <c r="W29">
        <f t="shared" si="2"/>
        <v>0</v>
      </c>
      <c r="X29" s="34">
        <f t="shared" si="5"/>
        <v>1221790.8265724317</v>
      </c>
      <c r="Y29" s="35">
        <f t="shared" si="6"/>
        <v>0</v>
      </c>
    </row>
    <row r="30" spans="2:25">
      <c r="B30" s="66">
        <v>22</v>
      </c>
      <c r="C30" s="93">
        <f>IF(R29="","",C29+R29)</f>
        <v>1266116.2612108742</v>
      </c>
      <c r="D30" s="93"/>
      <c r="E30" s="66">
        <v>2011</v>
      </c>
      <c r="F30" s="8">
        <v>43475</v>
      </c>
      <c r="G30" s="68" t="s">
        <v>3</v>
      </c>
      <c r="H30" s="94">
        <v>0.99439999999999995</v>
      </c>
      <c r="I30" s="94"/>
      <c r="J30" s="66">
        <v>38</v>
      </c>
      <c r="K30" s="95">
        <f t="shared" si="3"/>
        <v>37983.487836326225</v>
      </c>
      <c r="L30" s="96"/>
      <c r="M30" s="64">
        <f>IF(J30="","",(K30/J30)/LOOKUP(RIGHT($D$2,3),定数!$A$6:$A$13,定数!$B$6:$B$13))</f>
        <v>8.3297122448083822</v>
      </c>
      <c r="N30" s="66">
        <v>2011</v>
      </c>
      <c r="O30" s="8">
        <v>43475</v>
      </c>
      <c r="P30" s="94">
        <v>0.98980000000000001</v>
      </c>
      <c r="Q30" s="94"/>
      <c r="R30" s="97">
        <f>IF(P30="","",T30*M30*LOOKUP(RIGHT($D$2,3),定数!$A$6:$A$13,定数!$B$6:$B$13))</f>
        <v>45980.011591341645</v>
      </c>
      <c r="S30" s="97"/>
      <c r="T30" s="98">
        <f t="shared" si="4"/>
        <v>45.999999999999375</v>
      </c>
      <c r="U30" s="98"/>
      <c r="V30" s="22">
        <f t="shared" si="1"/>
        <v>3</v>
      </c>
      <c r="W30">
        <f t="shared" si="2"/>
        <v>0</v>
      </c>
      <c r="X30" s="34">
        <f t="shared" si="5"/>
        <v>1266116.2612108742</v>
      </c>
      <c r="Y30" s="35">
        <f t="shared" si="6"/>
        <v>0</v>
      </c>
    </row>
    <row r="31" spans="2:25">
      <c r="B31" s="66">
        <v>23</v>
      </c>
      <c r="C31" s="93">
        <f t="shared" si="0"/>
        <v>1312096.2728022158</v>
      </c>
      <c r="D31" s="93"/>
      <c r="E31" s="66"/>
      <c r="F31" s="8">
        <v>43534</v>
      </c>
      <c r="G31" s="68" t="s">
        <v>3</v>
      </c>
      <c r="H31" s="94">
        <v>1.0087999999999999</v>
      </c>
      <c r="I31" s="94"/>
      <c r="J31" s="66">
        <v>29</v>
      </c>
      <c r="K31" s="95">
        <f t="shared" si="3"/>
        <v>39362.888184066469</v>
      </c>
      <c r="L31" s="96"/>
      <c r="M31" s="64">
        <f>IF(J31="","",(K31/J31)/LOOKUP(RIGHT($D$2,3),定数!$A$6:$A$13,定数!$B$6:$B$13))</f>
        <v>11.311174765536343</v>
      </c>
      <c r="N31" s="66"/>
      <c r="O31" s="8">
        <v>43534</v>
      </c>
      <c r="P31" s="94">
        <v>1.0053000000000001</v>
      </c>
      <c r="Q31" s="94"/>
      <c r="R31" s="97">
        <f>IF(P31="","",T31*M31*LOOKUP(RIGHT($D$2,3),定数!$A$6:$A$13,定数!$B$6:$B$13))</f>
        <v>47506.934015250423</v>
      </c>
      <c r="S31" s="97"/>
      <c r="T31" s="98">
        <f t="shared" si="4"/>
        <v>34.999999999998366</v>
      </c>
      <c r="U31" s="98"/>
      <c r="V31" s="22">
        <f t="shared" si="1"/>
        <v>4</v>
      </c>
      <c r="W31">
        <f t="shared" si="2"/>
        <v>0</v>
      </c>
      <c r="X31" s="34">
        <f t="shared" si="5"/>
        <v>1312096.2728022158</v>
      </c>
      <c r="Y31" s="35">
        <f t="shared" si="6"/>
        <v>0</v>
      </c>
    </row>
    <row r="32" spans="2:25">
      <c r="B32" s="66">
        <v>24</v>
      </c>
      <c r="C32" s="93">
        <f t="shared" si="0"/>
        <v>1359603.2068174663</v>
      </c>
      <c r="D32" s="93"/>
      <c r="E32" s="66"/>
      <c r="F32" s="8">
        <v>43553</v>
      </c>
      <c r="G32" s="68" t="s">
        <v>4</v>
      </c>
      <c r="H32" s="94">
        <v>1.0251999999999999</v>
      </c>
      <c r="I32" s="94"/>
      <c r="J32" s="66">
        <v>28</v>
      </c>
      <c r="K32" s="95">
        <f t="shared" si="3"/>
        <v>40788.096204523987</v>
      </c>
      <c r="L32" s="96"/>
      <c r="M32" s="64">
        <f>IF(J32="","",(K32/J32)/LOOKUP(RIGHT($D$2,3),定数!$A$6:$A$13,定数!$B$6:$B$13))</f>
        <v>12.13931434658452</v>
      </c>
      <c r="N32" s="66"/>
      <c r="O32" s="8">
        <v>43553</v>
      </c>
      <c r="P32" s="94">
        <v>1.0224</v>
      </c>
      <c r="Q32" s="94"/>
      <c r="R32" s="97">
        <f>IF(P32="","",T32*M32*LOOKUP(RIGHT($D$2,3),定数!$A$6:$A$13,定数!$B$6:$B$13))</f>
        <v>-40788.096204522728</v>
      </c>
      <c r="S32" s="97"/>
      <c r="T32" s="98">
        <f t="shared" si="4"/>
        <v>-27.999999999999137</v>
      </c>
      <c r="U32" s="98"/>
      <c r="V32" s="22">
        <f t="shared" si="1"/>
        <v>0</v>
      </c>
      <c r="W32">
        <f t="shared" si="2"/>
        <v>1</v>
      </c>
      <c r="X32" s="34">
        <f t="shared" si="5"/>
        <v>1359603.2068174663</v>
      </c>
      <c r="Y32" s="35">
        <f t="shared" si="6"/>
        <v>0</v>
      </c>
    </row>
    <row r="33" spans="2:25">
      <c r="B33" s="66">
        <v>25</v>
      </c>
      <c r="C33" s="93">
        <f>IF(R32="","",C32+R32)</f>
        <v>1318815.1106129435</v>
      </c>
      <c r="D33" s="93"/>
      <c r="E33" s="66"/>
      <c r="F33" s="8">
        <v>43602</v>
      </c>
      <c r="G33" s="68" t="s">
        <v>3</v>
      </c>
      <c r="H33" s="94">
        <v>1.0550999999999999</v>
      </c>
      <c r="I33" s="94"/>
      <c r="J33" s="66">
        <v>91</v>
      </c>
      <c r="K33" s="95">
        <f t="shared" si="3"/>
        <v>39564.453318388303</v>
      </c>
      <c r="L33" s="96"/>
      <c r="M33" s="64">
        <f>IF(J33="","",(K33/J33)/LOOKUP(RIGHT($D$2,3),定数!$A$6:$A$13,定数!$B$6:$B$13))</f>
        <v>3.6231184357498445</v>
      </c>
      <c r="N33" s="66"/>
      <c r="O33" s="8">
        <v>43603</v>
      </c>
      <c r="P33" s="94">
        <v>1.0642</v>
      </c>
      <c r="Q33" s="94"/>
      <c r="R33" s="97">
        <f>IF(P33="","",T33*M33*LOOKUP(RIGHT($D$2,3),定数!$A$6:$A$13,定数!$B$6:$B$13))</f>
        <v>-39564.453318388769</v>
      </c>
      <c r="S33" s="97"/>
      <c r="T33" s="98">
        <f t="shared" si="4"/>
        <v>-91.00000000000108</v>
      </c>
      <c r="U33" s="98"/>
      <c r="V33" s="22">
        <f t="shared" si="1"/>
        <v>0</v>
      </c>
      <c r="W33">
        <f t="shared" si="2"/>
        <v>2</v>
      </c>
      <c r="X33" s="34">
        <f t="shared" si="5"/>
        <v>1359603.2068174663</v>
      </c>
      <c r="Y33" s="35">
        <f t="shared" si="6"/>
        <v>2.9999999999999138E-2</v>
      </c>
    </row>
    <row r="34" spans="2:25">
      <c r="B34" s="66">
        <v>26</v>
      </c>
      <c r="C34" s="93">
        <f>IF(R33="","",C33+R33)</f>
        <v>1279250.6572945549</v>
      </c>
      <c r="D34" s="93"/>
      <c r="E34" s="66"/>
      <c r="F34" s="8">
        <v>43626</v>
      </c>
      <c r="G34" s="68" t="s">
        <v>3</v>
      </c>
      <c r="H34" s="94">
        <v>1.0617000000000001</v>
      </c>
      <c r="I34" s="94"/>
      <c r="J34" s="66">
        <v>35</v>
      </c>
      <c r="K34" s="95">
        <f t="shared" si="3"/>
        <v>38377.519718836644</v>
      </c>
      <c r="L34" s="96"/>
      <c r="M34" s="64">
        <f>IF(J34="","",(K34/J34)/LOOKUP(RIGHT($D$2,3),定数!$A$6:$A$13,定数!$B$6:$B$13))</f>
        <v>9.1375046949611054</v>
      </c>
      <c r="N34" s="66"/>
      <c r="O34" s="8">
        <v>43626</v>
      </c>
      <c r="P34" s="94">
        <v>1.0576000000000001</v>
      </c>
      <c r="Q34" s="94"/>
      <c r="R34" s="97">
        <f>IF(P34="","",T34*M34*LOOKUP(RIGHT($D$2,3),定数!$A$6:$A$13,定数!$B$6:$B$13))</f>
        <v>44956.523099208564</v>
      </c>
      <c r="S34" s="97"/>
      <c r="T34" s="98">
        <f t="shared" si="4"/>
        <v>40.999999999999929</v>
      </c>
      <c r="U34" s="98"/>
      <c r="V34" s="22">
        <f t="shared" si="1"/>
        <v>1</v>
      </c>
      <c r="W34">
        <f t="shared" si="2"/>
        <v>0</v>
      </c>
      <c r="X34" s="34">
        <f t="shared" si="5"/>
        <v>1359603.2068174663</v>
      </c>
      <c r="Y34" s="35">
        <f t="shared" si="6"/>
        <v>5.9099999999999375E-2</v>
      </c>
    </row>
    <row r="35" spans="2:25">
      <c r="B35" s="66">
        <v>27</v>
      </c>
      <c r="C35" s="93">
        <f>IF(R34="","",C34+R34)</f>
        <v>1324207.1803937634</v>
      </c>
      <c r="D35" s="93"/>
      <c r="E35" s="66"/>
      <c r="F35" s="8">
        <v>43667</v>
      </c>
      <c r="G35" s="68" t="s">
        <v>4</v>
      </c>
      <c r="H35" s="94">
        <v>1.0749</v>
      </c>
      <c r="I35" s="94"/>
      <c r="J35" s="66">
        <v>57</v>
      </c>
      <c r="K35" s="95">
        <f t="shared" si="3"/>
        <v>39726.215411812896</v>
      </c>
      <c r="L35" s="96"/>
      <c r="M35" s="64">
        <f>IF(J35="","",(K35/J35)/LOOKUP(RIGHT($D$2,3),定数!$A$6:$A$13,定数!$B$6:$B$13))</f>
        <v>5.8079262297972072</v>
      </c>
      <c r="N35" s="66"/>
      <c r="O35" s="8">
        <v>43667</v>
      </c>
      <c r="P35" s="94">
        <v>1.0817000000000001</v>
      </c>
      <c r="Q35" s="94"/>
      <c r="R35" s="97">
        <f>IF(P35="","",T35*M35*LOOKUP(RIGHT($D$2,3),定数!$A$6:$A$13,定数!$B$6:$B$13))</f>
        <v>47392.678035146186</v>
      </c>
      <c r="S35" s="97"/>
      <c r="T35" s="98">
        <f t="shared" si="4"/>
        <v>68.000000000001393</v>
      </c>
      <c r="U35" s="98"/>
      <c r="V35" s="22">
        <f t="shared" si="1"/>
        <v>2</v>
      </c>
      <c r="W35">
        <f t="shared" si="2"/>
        <v>0</v>
      </c>
      <c r="X35" s="34">
        <f t="shared" si="5"/>
        <v>1359603.2068174663</v>
      </c>
      <c r="Y35" s="35">
        <f t="shared" si="6"/>
        <v>2.6034085714285227E-2</v>
      </c>
    </row>
    <row r="36" spans="2:25">
      <c r="B36" s="66">
        <v>28</v>
      </c>
      <c r="C36" s="93">
        <f>IF(R35="","",C35+R35)</f>
        <v>1371599.8584289094</v>
      </c>
      <c r="D36" s="93"/>
      <c r="E36" s="66"/>
      <c r="F36" s="8">
        <v>43671</v>
      </c>
      <c r="G36" s="68" t="s">
        <v>4</v>
      </c>
      <c r="H36" s="94">
        <v>1.0831</v>
      </c>
      <c r="I36" s="94"/>
      <c r="J36" s="66">
        <v>37</v>
      </c>
      <c r="K36" s="95">
        <f t="shared" si="3"/>
        <v>41147.995752867282</v>
      </c>
      <c r="L36" s="96"/>
      <c r="M36" s="64">
        <f>IF(J36="","",(K36/J36)/LOOKUP(RIGHT($D$2,3),定数!$A$6:$A$13,定数!$B$6:$B$13))</f>
        <v>9.2675666110061439</v>
      </c>
      <c r="N36" s="66"/>
      <c r="O36" s="8">
        <v>43671</v>
      </c>
      <c r="P36" s="94">
        <v>1.0873999999999999</v>
      </c>
      <c r="Q36" s="94"/>
      <c r="R36" s="97">
        <f>IF(P36="","",T36*M36*LOOKUP(RIGHT($D$2,3),定数!$A$6:$A$13,定数!$B$6:$B$13))</f>
        <v>47820.643712791367</v>
      </c>
      <c r="S36" s="97"/>
      <c r="T36" s="98">
        <f t="shared" si="4"/>
        <v>42.999999999999702</v>
      </c>
      <c r="U36" s="98"/>
      <c r="V36" s="22">
        <f t="shared" si="1"/>
        <v>3</v>
      </c>
      <c r="W36">
        <f t="shared" si="2"/>
        <v>0</v>
      </c>
      <c r="X36" s="34">
        <f t="shared" si="5"/>
        <v>1371599.8584289094</v>
      </c>
      <c r="Y36" s="35">
        <f t="shared" si="6"/>
        <v>0</v>
      </c>
    </row>
    <row r="37" spans="2:25">
      <c r="B37" s="66">
        <v>29</v>
      </c>
      <c r="C37" s="93">
        <f t="shared" si="0"/>
        <v>1419420.5021417008</v>
      </c>
      <c r="D37" s="93"/>
      <c r="E37" s="66"/>
      <c r="F37" s="8">
        <v>43687</v>
      </c>
      <c r="G37" s="68" t="s">
        <v>3</v>
      </c>
      <c r="H37" s="94">
        <v>1.0307999999999999</v>
      </c>
      <c r="I37" s="94"/>
      <c r="J37" s="66">
        <v>105</v>
      </c>
      <c r="K37" s="95">
        <f t="shared" si="3"/>
        <v>42582.615064251026</v>
      </c>
      <c r="L37" s="96"/>
      <c r="M37" s="64">
        <f>IF(J37="","",(K37/J37)/LOOKUP(RIGHT($D$2,3),定数!$A$6:$A$13,定数!$B$6:$B$13))</f>
        <v>3.3795726241469071</v>
      </c>
      <c r="N37" s="66"/>
      <c r="O37" s="8">
        <v>43687</v>
      </c>
      <c r="P37" s="94">
        <v>1.0177</v>
      </c>
      <c r="Q37" s="94"/>
      <c r="R37" s="97">
        <f>IF(P37="","",T37*M37*LOOKUP(RIGHT($D$2,3),定数!$A$6:$A$13,定数!$B$6:$B$13))</f>
        <v>53126.881651588934</v>
      </c>
      <c r="S37" s="97"/>
      <c r="T37" s="98">
        <f t="shared" si="4"/>
        <v>130.99999999999889</v>
      </c>
      <c r="U37" s="98"/>
      <c r="V37" s="1">
        <f t="shared" si="1"/>
        <v>4</v>
      </c>
      <c r="W37">
        <f t="shared" si="2"/>
        <v>0</v>
      </c>
      <c r="X37" s="34">
        <f t="shared" si="5"/>
        <v>1419420.5021417008</v>
      </c>
      <c r="Y37" s="35">
        <f t="shared" si="6"/>
        <v>0</v>
      </c>
    </row>
    <row r="38" spans="2:25">
      <c r="B38" s="66">
        <v>30</v>
      </c>
      <c r="C38" s="93">
        <f>IF(R37="","",C37+R37)</f>
        <v>1472547.3837932898</v>
      </c>
      <c r="D38" s="93"/>
      <c r="E38" s="66"/>
      <c r="F38" s="8">
        <v>43703</v>
      </c>
      <c r="G38" s="68" t="s">
        <v>4</v>
      </c>
      <c r="H38" s="94">
        <v>1.0518000000000001</v>
      </c>
      <c r="I38" s="94"/>
      <c r="J38" s="66">
        <v>47</v>
      </c>
      <c r="K38" s="95">
        <f t="shared" si="3"/>
        <v>44176.42151379869</v>
      </c>
      <c r="L38" s="96"/>
      <c r="M38" s="64">
        <f>IF(J38="","",(K38/J38)/LOOKUP(RIGHT($D$2,3),定数!$A$6:$A$13,定数!$B$6:$B$13))</f>
        <v>7.8326988499643067</v>
      </c>
      <c r="N38" s="66"/>
      <c r="O38" s="8">
        <v>43703</v>
      </c>
      <c r="P38" s="94">
        <v>1.0575000000000001</v>
      </c>
      <c r="Q38" s="94"/>
      <c r="R38" s="97">
        <f>IF(P38="","",T38*M38*LOOKUP(RIGHT($D$2,3),定数!$A$6:$A$13,定数!$B$6:$B$13))</f>
        <v>53575.660133756224</v>
      </c>
      <c r="S38" s="97"/>
      <c r="T38" s="98">
        <f t="shared" si="4"/>
        <v>57.000000000000384</v>
      </c>
      <c r="U38" s="98"/>
      <c r="V38" s="22">
        <f t="shared" si="1"/>
        <v>5</v>
      </c>
      <c r="W38">
        <f t="shared" si="2"/>
        <v>0</v>
      </c>
      <c r="X38" s="34">
        <f t="shared" si="5"/>
        <v>1472547.3837932898</v>
      </c>
      <c r="Y38" s="35">
        <f t="shared" si="6"/>
        <v>0</v>
      </c>
    </row>
    <row r="39" spans="2:25">
      <c r="B39" s="66">
        <v>31</v>
      </c>
      <c r="C39" s="93">
        <f>IF(R38="","",C38+R38)</f>
        <v>1526123.043927046</v>
      </c>
      <c r="D39" s="93"/>
      <c r="E39" s="66"/>
      <c r="F39" s="8">
        <v>43709</v>
      </c>
      <c r="G39" s="68" t="s">
        <v>4</v>
      </c>
      <c r="H39" s="94">
        <v>1.0721000000000001</v>
      </c>
      <c r="I39" s="94"/>
      <c r="J39" s="66">
        <v>63</v>
      </c>
      <c r="K39" s="95">
        <f t="shared" si="3"/>
        <v>45783.691317811375</v>
      </c>
      <c r="L39" s="96"/>
      <c r="M39" s="64">
        <f>IF(J39="","",(K39/J39)/LOOKUP(RIGHT($D$2,3),定数!$A$6:$A$13,定数!$B$6:$B$13))</f>
        <v>6.0560438251073245</v>
      </c>
      <c r="N39" s="66"/>
      <c r="O39" s="8">
        <v>43710</v>
      </c>
      <c r="P39" s="94">
        <v>1.0658000000000001</v>
      </c>
      <c r="Q39" s="94"/>
      <c r="R39" s="97">
        <f>IF(P39="","",T39*M39*LOOKUP(RIGHT($D$2,3),定数!$A$6:$A$13,定数!$B$6:$B$13))</f>
        <v>-45783.691317811172</v>
      </c>
      <c r="S39" s="97"/>
      <c r="T39" s="98">
        <f t="shared" si="4"/>
        <v>-62.999999999999723</v>
      </c>
      <c r="U39" s="98"/>
      <c r="V39" s="22">
        <f t="shared" si="1"/>
        <v>0</v>
      </c>
      <c r="W39">
        <f t="shared" si="2"/>
        <v>1</v>
      </c>
      <c r="X39" s="34">
        <f t="shared" si="5"/>
        <v>1526123.043927046</v>
      </c>
      <c r="Y39" s="35">
        <f t="shared" si="6"/>
        <v>0</v>
      </c>
    </row>
    <row r="40" spans="2:25">
      <c r="B40" s="66">
        <v>32</v>
      </c>
      <c r="C40" s="93">
        <f t="shared" si="0"/>
        <v>1480339.3526092349</v>
      </c>
      <c r="D40" s="93"/>
      <c r="E40" s="66"/>
      <c r="F40" s="8">
        <v>43730</v>
      </c>
      <c r="G40" s="68" t="s">
        <v>3</v>
      </c>
      <c r="H40" s="94">
        <v>1.0032000000000001</v>
      </c>
      <c r="I40" s="94"/>
      <c r="J40" s="66">
        <v>226</v>
      </c>
      <c r="K40" s="95">
        <f t="shared" si="3"/>
        <v>44410.180578277046</v>
      </c>
      <c r="L40" s="96"/>
      <c r="M40" s="64">
        <f>IF(J40="","",(K40/J40)/LOOKUP(RIGHT($D$2,3),定数!$A$6:$A$13,定数!$B$6:$B$13))</f>
        <v>1.6375435316473839</v>
      </c>
      <c r="N40" s="66"/>
      <c r="O40" s="8">
        <v>43730</v>
      </c>
      <c r="P40" s="94">
        <v>0.97499999999999998</v>
      </c>
      <c r="Q40" s="94"/>
      <c r="R40" s="97">
        <f>IF(P40="","",T40*M40*LOOKUP(RIGHT($D$2,3),定数!$A$6:$A$13,定数!$B$6:$B$13))</f>
        <v>55414.473110947692</v>
      </c>
      <c r="S40" s="97"/>
      <c r="T40" s="98">
        <f t="shared" si="4"/>
        <v>282.00000000000114</v>
      </c>
      <c r="U40" s="98"/>
      <c r="V40" s="22">
        <f t="shared" si="1"/>
        <v>1</v>
      </c>
      <c r="W40">
        <f t="shared" si="2"/>
        <v>0</v>
      </c>
      <c r="X40" s="34">
        <f t="shared" si="5"/>
        <v>1526123.043927046</v>
      </c>
      <c r="Y40" s="35">
        <f t="shared" si="6"/>
        <v>2.9999999999999805E-2</v>
      </c>
    </row>
    <row r="41" spans="2:25">
      <c r="B41" s="66">
        <v>33</v>
      </c>
      <c r="C41" s="93">
        <f t="shared" si="0"/>
        <v>1535753.8257201826</v>
      </c>
      <c r="D41" s="93"/>
      <c r="E41" s="66"/>
      <c r="F41" s="8">
        <v>43750</v>
      </c>
      <c r="G41" s="68" t="s">
        <v>4</v>
      </c>
      <c r="H41" s="94">
        <v>0.99639999999999995</v>
      </c>
      <c r="I41" s="94"/>
      <c r="J41" s="66">
        <v>100</v>
      </c>
      <c r="K41" s="95">
        <f t="shared" si="3"/>
        <v>46072.614771605477</v>
      </c>
      <c r="L41" s="96"/>
      <c r="M41" s="64">
        <f>IF(J41="","",(K41/J41)/LOOKUP(RIGHT($D$2,3),定数!$A$6:$A$13,定数!$B$6:$B$13))</f>
        <v>3.8393845643004565</v>
      </c>
      <c r="N41" s="66"/>
      <c r="O41" s="8">
        <v>43750</v>
      </c>
      <c r="P41" s="94">
        <v>1.0086999999999999</v>
      </c>
      <c r="Q41" s="94"/>
      <c r="R41" s="97">
        <f>IF(P41="","",T41*M41*LOOKUP(RIGHT($D$2,3),定数!$A$6:$A$13,定数!$B$6:$B$13))</f>
        <v>56669.316169074635</v>
      </c>
      <c r="S41" s="97"/>
      <c r="T41" s="98">
        <f t="shared" si="4"/>
        <v>122.99999999999977</v>
      </c>
      <c r="U41" s="98"/>
      <c r="V41" s="22">
        <f t="shared" si="1"/>
        <v>2</v>
      </c>
      <c r="W41">
        <f t="shared" si="2"/>
        <v>0</v>
      </c>
      <c r="X41" s="34">
        <f t="shared" si="5"/>
        <v>1535753.8257201826</v>
      </c>
      <c r="Y41" s="35">
        <f t="shared" si="6"/>
        <v>0</v>
      </c>
    </row>
    <row r="42" spans="2:25">
      <c r="B42" s="66">
        <v>34</v>
      </c>
      <c r="C42" s="93">
        <f t="shared" si="0"/>
        <v>1592423.1418892574</v>
      </c>
      <c r="D42" s="93"/>
      <c r="E42" s="66"/>
      <c r="F42" s="8">
        <v>43787</v>
      </c>
      <c r="G42" s="68" t="s">
        <v>3</v>
      </c>
      <c r="H42" s="94">
        <v>1.0006999999999999</v>
      </c>
      <c r="I42" s="94"/>
      <c r="J42" s="66">
        <v>100</v>
      </c>
      <c r="K42" s="95">
        <f>IF(J42="","",C42*0.03)</f>
        <v>47772.694256677722</v>
      </c>
      <c r="L42" s="96"/>
      <c r="M42" s="64">
        <f>IF(J42="","",(K42/J42)/LOOKUP(RIGHT($D$2,3),定数!$A$6:$A$13,定数!$B$6:$B$13))</f>
        <v>3.9810578547231432</v>
      </c>
      <c r="N42" s="66"/>
      <c r="O42" s="8">
        <v>43790</v>
      </c>
      <c r="P42" s="94">
        <v>0.98829999999999996</v>
      </c>
      <c r="Q42" s="94"/>
      <c r="R42" s="97">
        <f>IF(P42="","",T42*M42*LOOKUP(RIGHT($D$2,3),定数!$A$6:$A$13,定数!$B$6:$B$13))</f>
        <v>59238.140878280203</v>
      </c>
      <c r="S42" s="97"/>
      <c r="T42" s="98">
        <f t="shared" si="4"/>
        <v>123.99999999999966</v>
      </c>
      <c r="U42" s="98"/>
      <c r="V42" s="22">
        <f t="shared" si="1"/>
        <v>3</v>
      </c>
      <c r="W42">
        <f t="shared" si="2"/>
        <v>0</v>
      </c>
      <c r="X42" s="34">
        <f t="shared" si="5"/>
        <v>1592423.1418892574</v>
      </c>
      <c r="Y42" s="35">
        <f t="shared" si="6"/>
        <v>0</v>
      </c>
    </row>
    <row r="43" spans="2:25">
      <c r="B43" s="66">
        <v>35</v>
      </c>
      <c r="C43" s="160">
        <f t="shared" si="0"/>
        <v>1651661.2827675375</v>
      </c>
      <c r="D43" s="161"/>
      <c r="E43" s="66">
        <v>2012</v>
      </c>
      <c r="F43" s="8">
        <v>43478</v>
      </c>
      <c r="G43" s="68" t="s">
        <v>4</v>
      </c>
      <c r="H43" s="94">
        <v>1.0339</v>
      </c>
      <c r="I43" s="94"/>
      <c r="J43" s="66">
        <v>38</v>
      </c>
      <c r="K43" s="95">
        <f t="shared" si="3"/>
        <v>49549.83848302612</v>
      </c>
      <c r="L43" s="96"/>
      <c r="M43" s="64">
        <f>IF(J43="","",(K43/J43)/LOOKUP(RIGHT($D$2,3),定数!$A$6:$A$13,定数!$B$6:$B$13))</f>
        <v>10.866192649786429</v>
      </c>
      <c r="N43" s="66">
        <v>2012</v>
      </c>
      <c r="O43" s="8">
        <v>43478</v>
      </c>
      <c r="P43" s="94">
        <v>1.0301</v>
      </c>
      <c r="Q43" s="94"/>
      <c r="R43" s="97">
        <f>IF(P43="","",T43*M43*LOOKUP(RIGHT($D$2,3),定数!$A$6:$A$13,定数!$B$6:$B$13))</f>
        <v>-49549.838483026448</v>
      </c>
      <c r="S43" s="97"/>
      <c r="T43" s="98">
        <f t="shared" si="4"/>
        <v>-38.000000000000256</v>
      </c>
      <c r="U43" s="98"/>
      <c r="V43" s="22">
        <f t="shared" si="1"/>
        <v>0</v>
      </c>
      <c r="W43">
        <f t="shared" si="2"/>
        <v>1</v>
      </c>
      <c r="X43" s="34">
        <f t="shared" si="5"/>
        <v>1651661.2827675375</v>
      </c>
      <c r="Y43" s="35">
        <f t="shared" si="6"/>
        <v>0</v>
      </c>
    </row>
    <row r="44" spans="2:25">
      <c r="B44" s="66">
        <v>36</v>
      </c>
      <c r="C44" s="93">
        <f t="shared" si="0"/>
        <v>1602111.444284511</v>
      </c>
      <c r="D44" s="93"/>
      <c r="E44" s="66"/>
      <c r="F44" s="8">
        <v>43484</v>
      </c>
      <c r="G44" s="68" t="s">
        <v>141</v>
      </c>
      <c r="H44" s="94">
        <v>1.0407</v>
      </c>
      <c r="I44" s="94"/>
      <c r="J44" s="66">
        <v>37</v>
      </c>
      <c r="K44" s="95">
        <f t="shared" si="3"/>
        <v>48063.343328535331</v>
      </c>
      <c r="L44" s="96"/>
      <c r="M44" s="64">
        <f>IF(J44="","",(K44/J44)/LOOKUP(RIGHT($D$2,3),定数!$A$6:$A$13,定数!$B$6:$B$13))</f>
        <v>10.825077326246696</v>
      </c>
      <c r="N44" s="66"/>
      <c r="O44" s="8">
        <v>43485</v>
      </c>
      <c r="P44" s="94">
        <v>1.0450999999999999</v>
      </c>
      <c r="Q44" s="94"/>
      <c r="R44" s="97">
        <f>IF(P44="","",T44*M44*LOOKUP(RIGHT($D$2,3),定数!$A$6:$A$13,定数!$B$6:$B$13))</f>
        <v>57156.40828258203</v>
      </c>
      <c r="S44" s="97"/>
      <c r="T44" s="98">
        <f t="shared" si="4"/>
        <v>43.999999999999595</v>
      </c>
      <c r="U44" s="98"/>
      <c r="V44" s="22">
        <f t="shared" si="1"/>
        <v>1</v>
      </c>
      <c r="W44">
        <f t="shared" si="2"/>
        <v>0</v>
      </c>
      <c r="X44" s="34">
        <f t="shared" si="5"/>
        <v>1651661.2827675375</v>
      </c>
      <c r="Y44" s="35">
        <f t="shared" si="6"/>
        <v>3.0000000000000249E-2</v>
      </c>
    </row>
    <row r="45" spans="2:25">
      <c r="B45" s="66">
        <v>37</v>
      </c>
      <c r="C45" s="93">
        <f t="shared" si="0"/>
        <v>1659267.852567093</v>
      </c>
      <c r="D45" s="93"/>
      <c r="E45" s="66"/>
      <c r="F45" s="8">
        <v>43489</v>
      </c>
      <c r="G45" s="68" t="s">
        <v>4</v>
      </c>
      <c r="H45" s="94">
        <v>1.0479000000000001</v>
      </c>
      <c r="I45" s="94"/>
      <c r="J45" s="66">
        <v>52</v>
      </c>
      <c r="K45" s="95">
        <f t="shared" si="3"/>
        <v>49778.035577012786</v>
      </c>
      <c r="L45" s="96"/>
      <c r="M45" s="64">
        <f>IF(J45="","",(K45/J45)/LOOKUP(RIGHT($D$2,3),定数!$A$6:$A$13,定数!$B$6:$B$13))</f>
        <v>7.9772492911879462</v>
      </c>
      <c r="N45" s="66"/>
      <c r="O45" s="8">
        <v>43490</v>
      </c>
      <c r="P45" s="94">
        <v>1.0541</v>
      </c>
      <c r="Q45" s="94"/>
      <c r="R45" s="97">
        <f>IF(P45="","",T45*M45*LOOKUP(RIGHT($D$2,3),定数!$A$6:$A$13,定数!$B$6:$B$13))</f>
        <v>59350.734726438153</v>
      </c>
      <c r="S45" s="97"/>
      <c r="T45" s="98">
        <f t="shared" si="4"/>
        <v>61.999999999999829</v>
      </c>
      <c r="U45" s="98"/>
      <c r="V45" s="22">
        <f t="shared" si="1"/>
        <v>2</v>
      </c>
      <c r="W45">
        <f t="shared" si="2"/>
        <v>0</v>
      </c>
      <c r="X45" s="34">
        <f t="shared" si="5"/>
        <v>1659267.852567093</v>
      </c>
      <c r="Y45" s="35">
        <f t="shared" si="6"/>
        <v>0</v>
      </c>
    </row>
    <row r="46" spans="2:25">
      <c r="B46" s="66">
        <v>38</v>
      </c>
      <c r="C46" s="93">
        <f t="shared" si="0"/>
        <v>1718618.587293531</v>
      </c>
      <c r="D46" s="93"/>
      <c r="E46" s="66"/>
      <c r="F46" s="8">
        <v>43499</v>
      </c>
      <c r="G46" s="68" t="s">
        <v>4</v>
      </c>
      <c r="H46" s="94">
        <v>1.0701000000000001</v>
      </c>
      <c r="I46" s="94"/>
      <c r="J46" s="66">
        <v>30</v>
      </c>
      <c r="K46" s="95">
        <f t="shared" si="3"/>
        <v>51558.557618805928</v>
      </c>
      <c r="L46" s="96"/>
      <c r="M46" s="64">
        <f>IF(J46="","",(K46/J46)/LOOKUP(RIGHT($D$2,3),定数!$A$6:$A$13,定数!$B$6:$B$13))</f>
        <v>14.321821560779425</v>
      </c>
      <c r="N46" s="66"/>
      <c r="O46" s="8">
        <v>43499</v>
      </c>
      <c r="P46" s="94">
        <v>1.0734999999999999</v>
      </c>
      <c r="Q46" s="94"/>
      <c r="R46" s="97">
        <f>IF(P46="","",T46*M46*LOOKUP(RIGHT($D$2,3),定数!$A$6:$A$13,定数!$B$6:$B$13))</f>
        <v>58433.03196797744</v>
      </c>
      <c r="S46" s="97"/>
      <c r="T46" s="98">
        <f t="shared" si="4"/>
        <v>33.999999999998479</v>
      </c>
      <c r="U46" s="98"/>
      <c r="V46" s="22">
        <f t="shared" si="1"/>
        <v>3</v>
      </c>
      <c r="W46">
        <f t="shared" si="2"/>
        <v>0</v>
      </c>
      <c r="X46" s="34">
        <f t="shared" si="5"/>
        <v>1718618.587293531</v>
      </c>
      <c r="Y46" s="35">
        <f t="shared" si="6"/>
        <v>0</v>
      </c>
    </row>
    <row r="47" spans="2:25">
      <c r="B47" s="66">
        <v>39</v>
      </c>
      <c r="C47" s="93">
        <f t="shared" si="0"/>
        <v>1777051.6192615086</v>
      </c>
      <c r="D47" s="93"/>
      <c r="E47" s="66"/>
      <c r="F47" s="8">
        <v>43502</v>
      </c>
      <c r="G47" s="68" t="s">
        <v>4</v>
      </c>
      <c r="H47" s="94">
        <v>1.073</v>
      </c>
      <c r="I47" s="94"/>
      <c r="J47" s="66">
        <v>48</v>
      </c>
      <c r="K47" s="95">
        <f t="shared" si="3"/>
        <v>53311.548577845257</v>
      </c>
      <c r="L47" s="96"/>
      <c r="M47" s="64">
        <f>IF(J47="","",(K47/J47)/LOOKUP(RIGHT($D$2,3),定数!$A$6:$A$13,定数!$B$6:$B$13))</f>
        <v>9.2554771836536904</v>
      </c>
      <c r="N47" s="66"/>
      <c r="O47" s="8">
        <v>43503</v>
      </c>
      <c r="P47" s="94">
        <v>1.0787</v>
      </c>
      <c r="Q47" s="94"/>
      <c r="R47" s="97">
        <f>IF(P47="","",T47*M47*LOOKUP(RIGHT($D$2,3),定数!$A$6:$A$13,定数!$B$6:$B$13))</f>
        <v>63307.463936191663</v>
      </c>
      <c r="S47" s="97"/>
      <c r="T47" s="98">
        <f t="shared" si="4"/>
        <v>57.000000000000384</v>
      </c>
      <c r="U47" s="98"/>
      <c r="V47" s="22">
        <f t="shared" si="1"/>
        <v>4</v>
      </c>
      <c r="W47">
        <f t="shared" si="2"/>
        <v>0</v>
      </c>
      <c r="X47" s="34">
        <f t="shared" si="5"/>
        <v>1777051.6192615086</v>
      </c>
      <c r="Y47" s="35">
        <f t="shared" si="6"/>
        <v>0</v>
      </c>
    </row>
    <row r="48" spans="2:25">
      <c r="B48" s="66">
        <v>40</v>
      </c>
      <c r="C48" s="93">
        <f t="shared" si="0"/>
        <v>1840359.0831977003</v>
      </c>
      <c r="D48" s="93"/>
      <c r="E48" s="66"/>
      <c r="F48" s="8">
        <v>43505</v>
      </c>
      <c r="G48" s="68" t="s">
        <v>4</v>
      </c>
      <c r="H48" s="94">
        <v>1.0804</v>
      </c>
      <c r="I48" s="94"/>
      <c r="J48" s="66">
        <v>65</v>
      </c>
      <c r="K48" s="95">
        <f t="shared" si="3"/>
        <v>55210.772495931007</v>
      </c>
      <c r="L48" s="96"/>
      <c r="M48" s="64">
        <f>IF(J48="","",(K48/J48)/LOOKUP(RIGHT($D$2,3),定数!$A$6:$A$13,定数!$B$6:$B$13))</f>
        <v>7.078304166145001</v>
      </c>
      <c r="N48" s="66"/>
      <c r="O48" s="8">
        <v>43506</v>
      </c>
      <c r="P48" s="94">
        <v>1.0738000000000001</v>
      </c>
      <c r="Q48" s="94"/>
      <c r="R48" s="97">
        <f>IF(P48="","",T48*M48*LOOKUP(RIGHT($D$2,3),定数!$A$6:$A$13,定数!$B$6:$B$13))</f>
        <v>-56060.168995867883</v>
      </c>
      <c r="S48" s="97"/>
      <c r="T48" s="98">
        <f t="shared" si="4"/>
        <v>-65.999999999999389</v>
      </c>
      <c r="U48" s="98"/>
      <c r="V48" s="22">
        <f t="shared" si="1"/>
        <v>0</v>
      </c>
      <c r="W48">
        <f t="shared" si="2"/>
        <v>1</v>
      </c>
      <c r="X48" s="34">
        <f t="shared" si="5"/>
        <v>1840359.0831977003</v>
      </c>
      <c r="Y48" s="35">
        <f t="shared" si="6"/>
        <v>0</v>
      </c>
    </row>
    <row r="49" spans="2:25">
      <c r="B49" s="66">
        <v>41</v>
      </c>
      <c r="C49" s="93">
        <f>IF(R48="","",C48+R48)</f>
        <v>1784298.9142018324</v>
      </c>
      <c r="D49" s="93"/>
      <c r="E49" s="66"/>
      <c r="F49" s="8">
        <v>43525</v>
      </c>
      <c r="G49" s="68" t="s">
        <v>4</v>
      </c>
      <c r="H49" s="94">
        <v>1.0764</v>
      </c>
      <c r="I49" s="94"/>
      <c r="J49" s="66">
        <v>51</v>
      </c>
      <c r="K49" s="95">
        <f t="shared" si="3"/>
        <v>53528.967426054973</v>
      </c>
      <c r="L49" s="96"/>
      <c r="M49" s="64">
        <f>IF(J49="","",(K49/J49)/LOOKUP(RIGHT($D$2,3),定数!$A$6:$A$13,定数!$B$6:$B$13))</f>
        <v>8.7465633049109428</v>
      </c>
      <c r="N49" s="66"/>
      <c r="O49" s="8">
        <v>43529</v>
      </c>
      <c r="P49" s="94">
        <v>1.0712999999999999</v>
      </c>
      <c r="Q49" s="94"/>
      <c r="R49" s="97">
        <f>IF(P49="","",T49*M49*LOOKUP(RIGHT($D$2,3),定数!$A$6:$A$13,定数!$B$6:$B$13))</f>
        <v>-53528.967426056064</v>
      </c>
      <c r="S49" s="97"/>
      <c r="T49" s="98">
        <f t="shared" si="4"/>
        <v>-51.000000000001044</v>
      </c>
      <c r="U49" s="98"/>
      <c r="V49" s="22">
        <f t="shared" si="1"/>
        <v>0</v>
      </c>
      <c r="W49">
        <f t="shared" si="2"/>
        <v>2</v>
      </c>
      <c r="X49" s="34">
        <f t="shared" si="5"/>
        <v>1840359.0831977003</v>
      </c>
      <c r="Y49" s="35">
        <f t="shared" si="6"/>
        <v>3.0461538461538207E-2</v>
      </c>
    </row>
    <row r="50" spans="2:25">
      <c r="B50" s="66">
        <v>42</v>
      </c>
      <c r="C50" s="93">
        <f t="shared" si="0"/>
        <v>1730769.9467757763</v>
      </c>
      <c r="D50" s="93"/>
      <c r="E50" s="66"/>
      <c r="F50" s="8">
        <v>43547</v>
      </c>
      <c r="G50" s="68" t="s">
        <v>3</v>
      </c>
      <c r="H50" s="94">
        <v>1.0373000000000001</v>
      </c>
      <c r="I50" s="94"/>
      <c r="J50" s="66">
        <v>77</v>
      </c>
      <c r="K50" s="95">
        <f t="shared" si="3"/>
        <v>51923.098403273289</v>
      </c>
      <c r="L50" s="96"/>
      <c r="M50" s="64">
        <f>IF(J50="","",(K50/J50)/LOOKUP(RIGHT($D$2,3),定数!$A$6:$A$13,定数!$B$6:$B$13))</f>
        <v>5.6193829440771959</v>
      </c>
      <c r="N50" s="66"/>
      <c r="O50" s="8">
        <v>43547</v>
      </c>
      <c r="P50" s="94">
        <v>1.0449999999999999</v>
      </c>
      <c r="Q50" s="94"/>
      <c r="R50" s="97">
        <f>IF(P50="","",T50*M50*LOOKUP(RIGHT($D$2,3),定数!$A$6:$A$13,定数!$B$6:$B$13))</f>
        <v>-51923.098403272066</v>
      </c>
      <c r="S50" s="97"/>
      <c r="T50" s="98">
        <f t="shared" si="4"/>
        <v>-76.999999999998181</v>
      </c>
      <c r="U50" s="98"/>
      <c r="V50" s="22">
        <f t="shared" si="1"/>
        <v>0</v>
      </c>
      <c r="W50">
        <f t="shared" si="2"/>
        <v>3</v>
      </c>
      <c r="X50" s="34">
        <f t="shared" si="5"/>
        <v>1840359.0831977003</v>
      </c>
      <c r="Y50" s="35">
        <f t="shared" si="6"/>
        <v>5.9547692307692635E-2</v>
      </c>
    </row>
    <row r="51" spans="2:25">
      <c r="B51" s="66">
        <v>43</v>
      </c>
      <c r="C51" s="93">
        <f t="shared" si="0"/>
        <v>1678846.8483725043</v>
      </c>
      <c r="D51" s="93"/>
      <c r="E51" s="66"/>
      <c r="F51" s="8">
        <v>43602</v>
      </c>
      <c r="G51" s="68" t="s">
        <v>3</v>
      </c>
      <c r="H51" s="94">
        <v>0.9899</v>
      </c>
      <c r="I51" s="94"/>
      <c r="J51" s="66">
        <v>59</v>
      </c>
      <c r="K51" s="95">
        <f t="shared" si="3"/>
        <v>50365.405451175131</v>
      </c>
      <c r="L51" s="96"/>
      <c r="M51" s="64">
        <f>IF(J51="","",(K51/J51)/LOOKUP(RIGHT($D$2,3),定数!$A$6:$A$13,定数!$B$6:$B$13))</f>
        <v>7.1137578320868835</v>
      </c>
      <c r="N51" s="66"/>
      <c r="O51" s="8">
        <v>43603</v>
      </c>
      <c r="P51" s="94">
        <v>0.9829</v>
      </c>
      <c r="Q51" s="94"/>
      <c r="R51" s="97">
        <f>IF(P51="","",T51*M51*LOOKUP(RIGHT($D$2,3),定数!$A$6:$A$13,定数!$B$6:$B$13))</f>
        <v>59755.565789529865</v>
      </c>
      <c r="S51" s="97"/>
      <c r="T51" s="98">
        <f t="shared" si="4"/>
        <v>70.000000000000057</v>
      </c>
      <c r="U51" s="98"/>
      <c r="V51" s="1">
        <f t="shared" si="1"/>
        <v>1</v>
      </c>
      <c r="W51">
        <f t="shared" si="2"/>
        <v>0</v>
      </c>
      <c r="X51" s="34">
        <f t="shared" si="5"/>
        <v>1840359.0831977003</v>
      </c>
      <c r="Y51" s="35">
        <f t="shared" si="6"/>
        <v>8.7761261538461199E-2</v>
      </c>
    </row>
    <row r="52" spans="2:25">
      <c r="B52" s="66">
        <v>44</v>
      </c>
      <c r="C52" s="93">
        <f t="shared" si="0"/>
        <v>1738602.4141620342</v>
      </c>
      <c r="D52" s="93"/>
      <c r="E52" s="66"/>
      <c r="F52" s="8">
        <v>43706</v>
      </c>
      <c r="G52" s="68" t="s">
        <v>3</v>
      </c>
      <c r="H52" s="94">
        <v>1.0351999999999999</v>
      </c>
      <c r="I52" s="94"/>
      <c r="J52" s="66">
        <v>46</v>
      </c>
      <c r="K52" s="95">
        <f t="shared" si="3"/>
        <v>52158.07242486102</v>
      </c>
      <c r="L52" s="96"/>
      <c r="M52" s="64">
        <f>IF(J52="","",(K52/J52)/LOOKUP(RIGHT($D$2,3),定数!$A$6:$A$13,定数!$B$6:$B$13))</f>
        <v>9.4489261639240976</v>
      </c>
      <c r="N52" s="66"/>
      <c r="O52" s="8">
        <v>43707</v>
      </c>
      <c r="P52" s="94">
        <v>1.0297000000000001</v>
      </c>
      <c r="Q52" s="94"/>
      <c r="R52" s="97">
        <f>IF(P52="","",T52*M52*LOOKUP(RIGHT($D$2,3),定数!$A$6:$A$13,定数!$B$6:$B$13))</f>
        <v>62362.912681897207</v>
      </c>
      <c r="S52" s="97"/>
      <c r="T52" s="98">
        <f t="shared" si="4"/>
        <v>54.99999999999838</v>
      </c>
      <c r="U52" s="98"/>
      <c r="V52" s="22">
        <f t="shared" si="1"/>
        <v>2</v>
      </c>
      <c r="W52">
        <f t="shared" si="2"/>
        <v>0</v>
      </c>
      <c r="X52" s="34">
        <f t="shared" si="5"/>
        <v>1840359.0831977003</v>
      </c>
      <c r="Y52" s="35">
        <f t="shared" si="6"/>
        <v>5.5291747118643708E-2</v>
      </c>
    </row>
    <row r="53" spans="2:25">
      <c r="B53" s="66">
        <v>45</v>
      </c>
      <c r="C53" s="93">
        <f t="shared" si="0"/>
        <v>1800965.3268439313</v>
      </c>
      <c r="D53" s="93"/>
      <c r="E53" s="66"/>
      <c r="F53" s="8">
        <v>43712</v>
      </c>
      <c r="G53" s="68" t="s">
        <v>3</v>
      </c>
      <c r="H53" s="94">
        <v>1.0235000000000001</v>
      </c>
      <c r="I53" s="94"/>
      <c r="J53" s="66">
        <v>52</v>
      </c>
      <c r="K53" s="95">
        <f t="shared" si="3"/>
        <v>54028.959805317936</v>
      </c>
      <c r="L53" s="96"/>
      <c r="M53" s="64">
        <f>IF(J53="","",(K53/J53)/LOOKUP(RIGHT($D$2,3),定数!$A$6:$A$13,定数!$B$6:$B$13))</f>
        <v>8.6584871482881294</v>
      </c>
      <c r="N53" s="66"/>
      <c r="O53" s="8">
        <v>43713</v>
      </c>
      <c r="P53" s="94">
        <v>1.0173000000000001</v>
      </c>
      <c r="Q53" s="94"/>
      <c r="R53" s="97">
        <f>IF(P53="","",T53*M53*LOOKUP(RIGHT($D$2,3),定数!$A$6:$A$13,定数!$B$6:$B$13))</f>
        <v>64419.144383263498</v>
      </c>
      <c r="S53" s="97"/>
      <c r="T53" s="98">
        <f t="shared" si="4"/>
        <v>61.999999999999829</v>
      </c>
      <c r="U53" s="98"/>
      <c r="V53" s="22">
        <f t="shared" si="1"/>
        <v>3</v>
      </c>
      <c r="W53">
        <f t="shared" si="2"/>
        <v>0</v>
      </c>
      <c r="X53" s="34">
        <f t="shared" si="5"/>
        <v>1840359.0831977003</v>
      </c>
      <c r="Y53" s="35">
        <f t="shared" si="6"/>
        <v>2.1405472830509087E-2</v>
      </c>
    </row>
    <row r="54" spans="2:25">
      <c r="B54" s="66">
        <v>46</v>
      </c>
      <c r="C54" s="93">
        <f t="shared" si="0"/>
        <v>1865384.4712271949</v>
      </c>
      <c r="D54" s="93"/>
      <c r="E54" s="66"/>
      <c r="F54" s="8">
        <v>43719</v>
      </c>
      <c r="G54" s="68" t="s">
        <v>4</v>
      </c>
      <c r="H54" s="94">
        <v>1.0353000000000001</v>
      </c>
      <c r="I54" s="94"/>
      <c r="J54" s="66">
        <v>31</v>
      </c>
      <c r="K54" s="95">
        <f t="shared" si="3"/>
        <v>55961.534136815848</v>
      </c>
      <c r="L54" s="96"/>
      <c r="M54" s="64">
        <f>IF(J54="","",(K54/J54)/LOOKUP(RIGHT($D$2,3),定数!$A$6:$A$13,定数!$B$6:$B$13))</f>
        <v>15.043423155058024</v>
      </c>
      <c r="N54" s="66"/>
      <c r="O54" s="8">
        <v>43719</v>
      </c>
      <c r="P54" s="94">
        <v>1.0388999999999999</v>
      </c>
      <c r="Q54" s="94"/>
      <c r="R54" s="97">
        <f>IF(P54="","",T54*M54*LOOKUP(RIGHT($D$2,3),定数!$A$6:$A$13,定数!$B$6:$B$13))</f>
        <v>64987.588029847509</v>
      </c>
      <c r="S54" s="97"/>
      <c r="T54" s="98">
        <f t="shared" si="4"/>
        <v>35.999999999998252</v>
      </c>
      <c r="U54" s="98"/>
      <c r="V54" s="22">
        <f t="shared" si="1"/>
        <v>4</v>
      </c>
      <c r="W54">
        <f t="shared" si="2"/>
        <v>0</v>
      </c>
      <c r="X54" s="34">
        <f t="shared" si="5"/>
        <v>1865384.4712271949</v>
      </c>
      <c r="Y54" s="35">
        <f t="shared" si="6"/>
        <v>0</v>
      </c>
    </row>
    <row r="55" spans="2:25">
      <c r="B55" s="66">
        <v>47</v>
      </c>
      <c r="C55" s="93">
        <f t="shared" si="0"/>
        <v>1930372.0592570424</v>
      </c>
      <c r="D55" s="93"/>
      <c r="E55" s="66"/>
      <c r="F55" s="8">
        <v>43740</v>
      </c>
      <c r="G55" s="68" t="s">
        <v>3</v>
      </c>
      <c r="H55" s="94">
        <v>1.0354000000000001</v>
      </c>
      <c r="I55" s="94"/>
      <c r="J55" s="66">
        <v>49</v>
      </c>
      <c r="K55" s="95">
        <f t="shared" si="3"/>
        <v>57911.16177771127</v>
      </c>
      <c r="L55" s="96"/>
      <c r="M55" s="64">
        <f>IF(J55="","",(K55/J55)/LOOKUP(RIGHT($D$2,3),定数!$A$6:$A$13,定数!$B$6:$B$13))</f>
        <v>9.8488370370257261</v>
      </c>
      <c r="N55" s="66"/>
      <c r="O55" s="8">
        <v>43740</v>
      </c>
      <c r="P55" s="94">
        <v>1.0296000000000001</v>
      </c>
      <c r="Q55" s="94"/>
      <c r="R55" s="97">
        <f>IF(P55="","",T55*M55*LOOKUP(RIGHT($D$2,3),定数!$A$6:$A$13,定数!$B$6:$B$13))</f>
        <v>68547.905777699372</v>
      </c>
      <c r="S55" s="97"/>
      <c r="T55" s="98">
        <f t="shared" si="4"/>
        <v>58.00000000000027</v>
      </c>
      <c r="U55" s="98"/>
      <c r="V55" s="22">
        <f t="shared" si="1"/>
        <v>5</v>
      </c>
      <c r="W55">
        <f t="shared" si="2"/>
        <v>0</v>
      </c>
      <c r="X55" s="34">
        <f t="shared" si="5"/>
        <v>1930372.0592570424</v>
      </c>
      <c r="Y55" s="35">
        <f t="shared" si="6"/>
        <v>0</v>
      </c>
    </row>
    <row r="56" spans="2:25">
      <c r="B56" s="66">
        <v>48</v>
      </c>
      <c r="C56" s="93">
        <f t="shared" si="0"/>
        <v>1998919.9650347417</v>
      </c>
      <c r="D56" s="93"/>
      <c r="E56" s="66"/>
      <c r="F56" s="8">
        <v>43755</v>
      </c>
      <c r="G56" s="68" t="s">
        <v>4</v>
      </c>
      <c r="H56" s="94">
        <v>1.0288999999999999</v>
      </c>
      <c r="I56" s="94"/>
      <c r="J56" s="66">
        <v>39</v>
      </c>
      <c r="K56" s="95">
        <f t="shared" si="3"/>
        <v>59967.598951042251</v>
      </c>
      <c r="L56" s="96"/>
      <c r="M56" s="64">
        <f>IF(J56="","",(K56/J56)/LOOKUP(RIGHT($D$2,3),定数!$A$6:$A$13,定数!$B$6:$B$13))</f>
        <v>12.813589519453473</v>
      </c>
      <c r="N56" s="66"/>
      <c r="O56" s="8">
        <v>43755</v>
      </c>
      <c r="P56" s="94">
        <v>1.0335000000000001</v>
      </c>
      <c r="Q56" s="94"/>
      <c r="R56" s="97">
        <f>IF(P56="","",T56*M56*LOOKUP(RIGHT($D$2,3),定数!$A$6:$A$13,定数!$B$6:$B$13))</f>
        <v>70731.01414738562</v>
      </c>
      <c r="S56" s="97"/>
      <c r="T56" s="98">
        <f t="shared" si="4"/>
        <v>46.000000000001592</v>
      </c>
      <c r="U56" s="98"/>
      <c r="V56" s="22">
        <f t="shared" si="1"/>
        <v>6</v>
      </c>
      <c r="W56">
        <f t="shared" si="2"/>
        <v>0</v>
      </c>
      <c r="X56" s="34">
        <f t="shared" si="5"/>
        <v>1998919.9650347417</v>
      </c>
      <c r="Y56" s="35">
        <f t="shared" si="6"/>
        <v>0</v>
      </c>
    </row>
    <row r="57" spans="2:25">
      <c r="B57" s="66">
        <v>49</v>
      </c>
      <c r="C57" s="93">
        <f t="shared" si="0"/>
        <v>2069650.9791821274</v>
      </c>
      <c r="D57" s="93"/>
      <c r="E57" s="66"/>
      <c r="F57" s="8">
        <v>43764</v>
      </c>
      <c r="G57" s="68" t="s">
        <v>4</v>
      </c>
      <c r="H57" s="94">
        <v>1.0330999999999999</v>
      </c>
      <c r="I57" s="94"/>
      <c r="J57" s="66">
        <v>28</v>
      </c>
      <c r="K57" s="95">
        <f t="shared" si="3"/>
        <v>62089.529375463819</v>
      </c>
      <c r="L57" s="96"/>
      <c r="M57" s="64">
        <f>IF(J57="","",(K57/J57)/LOOKUP(RIGHT($D$2,3),定数!$A$6:$A$13,定数!$B$6:$B$13))</f>
        <v>18.479026599840424</v>
      </c>
      <c r="N57" s="66"/>
      <c r="O57" s="8">
        <v>43764</v>
      </c>
      <c r="P57" s="94">
        <v>1.0362</v>
      </c>
      <c r="Q57" s="94"/>
      <c r="R57" s="97">
        <f>IF(P57="","",T57*M57*LOOKUP(RIGHT($D$2,3),定数!$A$6:$A$13,定数!$B$6:$B$13))</f>
        <v>68741.978951408659</v>
      </c>
      <c r="S57" s="97"/>
      <c r="T57" s="98">
        <f t="shared" si="4"/>
        <v>31.000000000001027</v>
      </c>
      <c r="U57" s="98"/>
      <c r="V57" s="22">
        <f t="shared" si="1"/>
        <v>7</v>
      </c>
      <c r="W57">
        <f t="shared" si="2"/>
        <v>0</v>
      </c>
      <c r="X57" s="34">
        <f t="shared" si="5"/>
        <v>2069650.9791821274</v>
      </c>
      <c r="Y57" s="35">
        <f t="shared" si="6"/>
        <v>0</v>
      </c>
    </row>
    <row r="58" spans="2:25">
      <c r="B58" s="66">
        <v>50</v>
      </c>
      <c r="C58" s="93">
        <f t="shared" si="0"/>
        <v>2138392.9581335359</v>
      </c>
      <c r="D58" s="93"/>
      <c r="E58" s="66"/>
      <c r="F58" s="8">
        <v>43770</v>
      </c>
      <c r="G58" s="68" t="s">
        <v>4</v>
      </c>
      <c r="H58" s="94">
        <v>1.0387999999999999</v>
      </c>
      <c r="I58" s="94"/>
      <c r="J58" s="66">
        <v>37</v>
      </c>
      <c r="K58" s="95">
        <f t="shared" si="3"/>
        <v>64151.788744006073</v>
      </c>
      <c r="L58" s="96"/>
      <c r="M58" s="64">
        <f>IF(J58="","",(K58/J58)/LOOKUP(RIGHT($D$2,3),定数!$A$6:$A$13,定数!$B$6:$B$13))</f>
        <v>14.448601068469836</v>
      </c>
      <c r="N58" s="66"/>
      <c r="O58" s="8">
        <v>43771</v>
      </c>
      <c r="P58" s="94">
        <v>1.0350999999999999</v>
      </c>
      <c r="Q58" s="94"/>
      <c r="R58" s="97">
        <f>IF(P58="","",T58*M58*LOOKUP(RIGHT($D$2,3),定数!$A$6:$A$13,定数!$B$6:$B$13))</f>
        <v>-64151.788744006706</v>
      </c>
      <c r="S58" s="97"/>
      <c r="T58" s="98">
        <f t="shared" si="4"/>
        <v>-37.000000000000369</v>
      </c>
      <c r="U58" s="98"/>
      <c r="V58" s="22">
        <f t="shared" si="1"/>
        <v>0</v>
      </c>
      <c r="W58">
        <f t="shared" si="2"/>
        <v>1</v>
      </c>
      <c r="X58" s="34">
        <f t="shared" si="5"/>
        <v>2138392.9581335359</v>
      </c>
      <c r="Y58" s="35">
        <f t="shared" si="6"/>
        <v>0</v>
      </c>
    </row>
    <row r="59" spans="2:25">
      <c r="B59" s="66">
        <v>51</v>
      </c>
      <c r="C59" s="93">
        <f t="shared" si="0"/>
        <v>2074241.1693895292</v>
      </c>
      <c r="D59" s="93"/>
      <c r="E59" s="66"/>
      <c r="F59" s="8"/>
      <c r="G59" s="66"/>
      <c r="H59" s="94"/>
      <c r="I59" s="94"/>
      <c r="J59" s="66"/>
      <c r="K59" s="95" t="str">
        <f t="shared" si="3"/>
        <v/>
      </c>
      <c r="L59" s="96"/>
      <c r="M59" s="64" t="str">
        <f>IF(J59="","",(K59/J59)/LOOKUP(RIGHT($D$2,3),定数!$A$6:$A$13,定数!$B$6:$B$13))</f>
        <v/>
      </c>
      <c r="N59" s="66"/>
      <c r="O59" s="8"/>
      <c r="P59" s="94"/>
      <c r="Q59" s="94"/>
      <c r="R59" s="97" t="str">
        <f>IF(P59="","",T59*M59*LOOKUP(RIGHT($D$2,3),定数!$A$6:$A$13,定数!$B$6:$B$13))</f>
        <v/>
      </c>
      <c r="S59" s="97"/>
      <c r="T59" s="98" t="str">
        <f t="shared" si="4"/>
        <v/>
      </c>
      <c r="U59" s="98"/>
      <c r="V59" s="22" t="str">
        <f t="shared" si="1"/>
        <v/>
      </c>
      <c r="W59" t="str">
        <f t="shared" si="2"/>
        <v/>
      </c>
      <c r="X59" s="34">
        <f t="shared" si="5"/>
        <v>2138392.9581335359</v>
      </c>
      <c r="Y59" s="35">
        <f t="shared" si="6"/>
        <v>3.000000000000036E-2</v>
      </c>
    </row>
    <row r="60" spans="2:25">
      <c r="B60" s="66">
        <v>52</v>
      </c>
      <c r="C60" s="93" t="str">
        <f t="shared" si="0"/>
        <v/>
      </c>
      <c r="D60" s="93"/>
      <c r="E60" s="66"/>
      <c r="F60" s="8"/>
      <c r="G60" s="66"/>
      <c r="H60" s="94"/>
      <c r="I60" s="94"/>
      <c r="J60" s="66"/>
      <c r="K60" s="95" t="str">
        <f t="shared" si="3"/>
        <v/>
      </c>
      <c r="L60" s="96"/>
      <c r="M60" s="64" t="str">
        <f>IF(J60="","",(K60/J60)/LOOKUP(RIGHT($D$2,3),定数!$A$6:$A$13,定数!$B$6:$B$13))</f>
        <v/>
      </c>
      <c r="N60" s="66"/>
      <c r="O60" s="8"/>
      <c r="P60" s="94"/>
      <c r="Q60" s="94"/>
      <c r="R60" s="97" t="str">
        <f>IF(P60="","",T60*M60*LOOKUP(RIGHT($D$2,3),定数!$A$6:$A$13,定数!$B$6:$B$13))</f>
        <v/>
      </c>
      <c r="S60" s="97"/>
      <c r="T60" s="98" t="str">
        <f t="shared" si="4"/>
        <v/>
      </c>
      <c r="U60" s="98"/>
      <c r="V60" s="22" t="str">
        <f t="shared" si="1"/>
        <v/>
      </c>
      <c r="W60" t="str">
        <f t="shared" si="2"/>
        <v/>
      </c>
      <c r="X60" s="34" t="str">
        <f t="shared" si="5"/>
        <v/>
      </c>
      <c r="Y60" s="35" t="str">
        <f t="shared" si="6"/>
        <v/>
      </c>
    </row>
    <row r="61" spans="2:25">
      <c r="B61" s="66">
        <v>53</v>
      </c>
      <c r="C61" s="93" t="str">
        <f t="shared" si="0"/>
        <v/>
      </c>
      <c r="D61" s="93"/>
      <c r="E61" s="66"/>
      <c r="F61" s="8"/>
      <c r="G61" s="66"/>
      <c r="H61" s="94"/>
      <c r="I61" s="94"/>
      <c r="J61" s="66"/>
      <c r="K61" s="95" t="str">
        <f t="shared" si="3"/>
        <v/>
      </c>
      <c r="L61" s="96"/>
      <c r="M61" s="64" t="str">
        <f>IF(J61="","",(K61/J61)/LOOKUP(RIGHT($D$2,3),定数!$A$6:$A$13,定数!$B$6:$B$13))</f>
        <v/>
      </c>
      <c r="N61" s="66"/>
      <c r="O61" s="8"/>
      <c r="P61" s="94"/>
      <c r="Q61" s="94"/>
      <c r="R61" s="97" t="str">
        <f>IF(P61="","",T61*M61*LOOKUP(RIGHT($D$2,3),定数!$A$6:$A$13,定数!$B$6:$B$13))</f>
        <v/>
      </c>
      <c r="S61" s="97"/>
      <c r="T61" s="98" t="str">
        <f t="shared" si="4"/>
        <v/>
      </c>
      <c r="U61" s="98"/>
      <c r="V61" s="22" t="str">
        <f t="shared" si="1"/>
        <v/>
      </c>
      <c r="W61" t="str">
        <f t="shared" si="2"/>
        <v/>
      </c>
      <c r="X61" s="34" t="str">
        <f t="shared" si="5"/>
        <v/>
      </c>
      <c r="Y61" s="35" t="str">
        <f t="shared" si="6"/>
        <v/>
      </c>
    </row>
    <row r="62" spans="2:25">
      <c r="B62" s="66">
        <v>54</v>
      </c>
      <c r="C62" s="93" t="str">
        <f>IF(R61="","",C61+R61)</f>
        <v/>
      </c>
      <c r="D62" s="93"/>
      <c r="E62" s="66"/>
      <c r="F62" s="8"/>
      <c r="G62" s="66"/>
      <c r="H62" s="94"/>
      <c r="I62" s="94"/>
      <c r="J62" s="66"/>
      <c r="K62" s="95" t="str">
        <f t="shared" si="3"/>
        <v/>
      </c>
      <c r="L62" s="96"/>
      <c r="M62" s="64" t="str">
        <f>IF(J62="","",(K62/J62)/LOOKUP(RIGHT($D$2,3),定数!$A$6:$A$13,定数!$B$6:$B$13))</f>
        <v/>
      </c>
      <c r="N62" s="66"/>
      <c r="O62" s="8"/>
      <c r="P62" s="94"/>
      <c r="Q62" s="94"/>
      <c r="R62" s="97" t="str">
        <f>IF(P62="","",T62*M62*LOOKUP(RIGHT($D$2,3),定数!$A$6:$A$13,定数!$B$6:$B$13))</f>
        <v/>
      </c>
      <c r="S62" s="97"/>
      <c r="T62" s="98" t="str">
        <f t="shared" si="4"/>
        <v/>
      </c>
      <c r="U62" s="98"/>
      <c r="V62" s="22" t="str">
        <f t="shared" si="1"/>
        <v/>
      </c>
      <c r="W62" t="str">
        <f t="shared" si="2"/>
        <v/>
      </c>
      <c r="X62" s="34" t="str">
        <f t="shared" si="5"/>
        <v/>
      </c>
      <c r="Y62" s="35" t="str">
        <f t="shared" si="6"/>
        <v/>
      </c>
    </row>
    <row r="63" spans="2:25">
      <c r="B63" s="66">
        <v>55</v>
      </c>
      <c r="C63" s="93" t="str">
        <f t="shared" si="0"/>
        <v/>
      </c>
      <c r="D63" s="93"/>
      <c r="E63" s="66"/>
      <c r="F63" s="8"/>
      <c r="G63" s="66"/>
      <c r="H63" s="94"/>
      <c r="I63" s="94"/>
      <c r="J63" s="66"/>
      <c r="K63" s="95" t="str">
        <f t="shared" si="3"/>
        <v/>
      </c>
      <c r="L63" s="96"/>
      <c r="M63" s="64" t="str">
        <f>IF(J63="","",(K63/J63)/LOOKUP(RIGHT($D$2,3),定数!$A$6:$A$13,定数!$B$6:$B$13))</f>
        <v/>
      </c>
      <c r="N63" s="66"/>
      <c r="O63" s="8"/>
      <c r="P63" s="94"/>
      <c r="Q63" s="94"/>
      <c r="R63" s="97" t="str">
        <f>IF(P63="","",T63*M63*LOOKUP(RIGHT($D$2,3),定数!$A$6:$A$13,定数!$B$6:$B$13))</f>
        <v/>
      </c>
      <c r="S63" s="97"/>
      <c r="T63" s="98" t="str">
        <f t="shared" si="4"/>
        <v/>
      </c>
      <c r="U63" s="98"/>
      <c r="V63" s="22" t="str">
        <f t="shared" si="1"/>
        <v/>
      </c>
      <c r="W63" t="str">
        <f t="shared" si="2"/>
        <v/>
      </c>
      <c r="X63" s="34" t="str">
        <f t="shared" si="5"/>
        <v/>
      </c>
      <c r="Y63" s="35" t="str">
        <f t="shared" si="6"/>
        <v/>
      </c>
    </row>
    <row r="64" spans="2:25">
      <c r="B64" s="66">
        <v>56</v>
      </c>
      <c r="C64" s="93" t="str">
        <f>IF(R63="","",C63+R63)</f>
        <v/>
      </c>
      <c r="D64" s="93"/>
      <c r="E64" s="66"/>
      <c r="F64" s="8"/>
      <c r="G64" s="66"/>
      <c r="H64" s="94"/>
      <c r="I64" s="94"/>
      <c r="J64" s="66"/>
      <c r="K64" s="95" t="str">
        <f t="shared" si="3"/>
        <v/>
      </c>
      <c r="L64" s="96"/>
      <c r="M64" s="64" t="str">
        <f>IF(J64="","",(K64/J64)/LOOKUP(RIGHT($D$2,3),定数!$A$6:$A$13,定数!$B$6:$B$13))</f>
        <v/>
      </c>
      <c r="N64" s="66"/>
      <c r="O64" s="8"/>
      <c r="P64" s="94"/>
      <c r="Q64" s="94"/>
      <c r="R64" s="97" t="str">
        <f>IF(P64="","",T64*M64*LOOKUP(RIGHT($D$2,3),定数!$A$6:$A$13,定数!$B$6:$B$13))</f>
        <v/>
      </c>
      <c r="S64" s="97"/>
      <c r="T64" s="98" t="str">
        <f t="shared" si="4"/>
        <v/>
      </c>
      <c r="U64" s="98"/>
      <c r="V64" s="22" t="str">
        <f t="shared" si="1"/>
        <v/>
      </c>
      <c r="W64" t="str">
        <f t="shared" si="2"/>
        <v/>
      </c>
      <c r="X64" s="34" t="str">
        <f t="shared" si="5"/>
        <v/>
      </c>
      <c r="Y64" s="35" t="str">
        <f t="shared" si="6"/>
        <v/>
      </c>
    </row>
    <row r="65" spans="2:25">
      <c r="B65" s="66">
        <v>57</v>
      </c>
      <c r="C65" s="93" t="str">
        <f>IF(R64="","",C64+R64)</f>
        <v/>
      </c>
      <c r="D65" s="93"/>
      <c r="E65" s="66"/>
      <c r="F65" s="8"/>
      <c r="G65" s="66"/>
      <c r="H65" s="94"/>
      <c r="I65" s="94"/>
      <c r="J65" s="66"/>
      <c r="K65" s="95" t="str">
        <f t="shared" si="3"/>
        <v/>
      </c>
      <c r="L65" s="96"/>
      <c r="M65" s="64" t="str">
        <f>IF(J65="","",(K65/J65)/LOOKUP(RIGHT($D$2,3),定数!$A$6:$A$13,定数!$B$6:$B$13))</f>
        <v/>
      </c>
      <c r="N65" s="66"/>
      <c r="O65" s="8"/>
      <c r="P65" s="94"/>
      <c r="Q65" s="94"/>
      <c r="R65" s="97" t="str">
        <f>IF(P65="","",T65*M65*LOOKUP(RIGHT($D$2,3),定数!$A$6:$A$13,定数!$B$6:$B$13))</f>
        <v/>
      </c>
      <c r="S65" s="97"/>
      <c r="T65" s="98" t="str">
        <f t="shared" si="4"/>
        <v/>
      </c>
      <c r="U65" s="98"/>
      <c r="V65" s="1" t="str">
        <f t="shared" si="1"/>
        <v/>
      </c>
      <c r="W65" t="str">
        <f t="shared" si="2"/>
        <v/>
      </c>
      <c r="X65" s="34" t="str">
        <f t="shared" si="5"/>
        <v/>
      </c>
      <c r="Y65" s="35" t="str">
        <f t="shared" si="6"/>
        <v/>
      </c>
    </row>
    <row r="66" spans="2:25">
      <c r="B66" s="66">
        <v>58</v>
      </c>
      <c r="C66" s="93" t="str">
        <f t="shared" si="0"/>
        <v/>
      </c>
      <c r="D66" s="93"/>
      <c r="E66" s="66"/>
      <c r="F66" s="8"/>
      <c r="G66" s="66"/>
      <c r="H66" s="94"/>
      <c r="I66" s="94"/>
      <c r="J66" s="66"/>
      <c r="K66" s="95" t="str">
        <f t="shared" si="3"/>
        <v/>
      </c>
      <c r="L66" s="96"/>
      <c r="M66" s="64" t="str">
        <f>IF(J66="","",(K66/J66)/LOOKUP(RIGHT($D$2,3),定数!$A$6:$A$13,定数!$B$6:$B$13))</f>
        <v/>
      </c>
      <c r="N66" s="66"/>
      <c r="O66" s="8"/>
      <c r="P66" s="94"/>
      <c r="Q66" s="94"/>
      <c r="R66" s="97" t="str">
        <f>IF(P66="","",T66*M66*LOOKUP(RIGHT($D$2,3),定数!$A$6:$A$13,定数!$B$6:$B$13))</f>
        <v/>
      </c>
      <c r="S66" s="97"/>
      <c r="T66" s="98" t="str">
        <f t="shared" si="4"/>
        <v/>
      </c>
      <c r="U66" s="98"/>
      <c r="V66" s="22" t="str">
        <f t="shared" si="1"/>
        <v/>
      </c>
      <c r="W66" t="str">
        <f t="shared" si="2"/>
        <v/>
      </c>
      <c r="X66" s="34" t="str">
        <f t="shared" si="5"/>
        <v/>
      </c>
      <c r="Y66" s="35" t="str">
        <f t="shared" si="6"/>
        <v/>
      </c>
    </row>
    <row r="67" spans="2:25">
      <c r="B67" s="66">
        <v>59</v>
      </c>
      <c r="C67" s="93" t="str">
        <f t="shared" si="0"/>
        <v/>
      </c>
      <c r="D67" s="93"/>
      <c r="E67" s="66"/>
      <c r="F67" s="8"/>
      <c r="G67" s="66"/>
      <c r="H67" s="94"/>
      <c r="I67" s="94"/>
      <c r="J67" s="66"/>
      <c r="K67" s="95" t="str">
        <f t="shared" si="3"/>
        <v/>
      </c>
      <c r="L67" s="96"/>
      <c r="M67" s="64" t="str">
        <f>IF(J67="","",(K67/J67)/LOOKUP(RIGHT($D$2,3),定数!$A$6:$A$13,定数!$B$6:$B$13))</f>
        <v/>
      </c>
      <c r="N67" s="66"/>
      <c r="O67" s="8"/>
      <c r="P67" s="94"/>
      <c r="Q67" s="94"/>
      <c r="R67" s="97" t="str">
        <f>IF(P67="","",T67*M67*LOOKUP(RIGHT($D$2,3),定数!$A$6:$A$13,定数!$B$6:$B$13))</f>
        <v/>
      </c>
      <c r="S67" s="97"/>
      <c r="T67" s="98" t="str">
        <f t="shared" si="4"/>
        <v/>
      </c>
      <c r="U67" s="98"/>
      <c r="V67" s="22" t="str">
        <f t="shared" si="1"/>
        <v/>
      </c>
      <c r="W67" t="str">
        <f t="shared" si="2"/>
        <v/>
      </c>
      <c r="X67" s="34" t="str">
        <f t="shared" si="5"/>
        <v/>
      </c>
      <c r="Y67" s="35" t="str">
        <f t="shared" si="6"/>
        <v/>
      </c>
    </row>
    <row r="68" spans="2:25">
      <c r="B68" s="66">
        <v>60</v>
      </c>
      <c r="C68" s="93" t="str">
        <f>IF(R67="","",C67+R67)</f>
        <v/>
      </c>
      <c r="D68" s="93"/>
      <c r="E68" s="66"/>
      <c r="F68" s="8"/>
      <c r="G68" s="66"/>
      <c r="H68" s="94"/>
      <c r="I68" s="94"/>
      <c r="J68" s="66"/>
      <c r="K68" s="95" t="str">
        <f t="shared" si="3"/>
        <v/>
      </c>
      <c r="L68" s="96"/>
      <c r="M68" s="64" t="str">
        <f>IF(J68="","",(K68/J68)/LOOKUP(RIGHT($D$2,3),定数!$A$6:$A$13,定数!$B$6:$B$13))</f>
        <v/>
      </c>
      <c r="N68" s="66"/>
      <c r="O68" s="8"/>
      <c r="P68" s="94"/>
      <c r="Q68" s="94"/>
      <c r="R68" s="97" t="str">
        <f>IF(P68="","",T68*M68*LOOKUP(RIGHT($D$2,3),定数!$A$6:$A$13,定数!$B$6:$B$13))</f>
        <v/>
      </c>
      <c r="S68" s="97"/>
      <c r="T68" s="98" t="str">
        <f t="shared" si="4"/>
        <v/>
      </c>
      <c r="U68" s="98"/>
      <c r="V68" s="22" t="str">
        <f t="shared" si="1"/>
        <v/>
      </c>
      <c r="W68" t="str">
        <f t="shared" si="2"/>
        <v/>
      </c>
      <c r="X68" s="34" t="str">
        <f t="shared" si="5"/>
        <v/>
      </c>
      <c r="Y68" s="35" t="str">
        <f t="shared" si="6"/>
        <v/>
      </c>
    </row>
    <row r="69" spans="2:25">
      <c r="B69" s="66">
        <v>61</v>
      </c>
      <c r="C69" s="93" t="str">
        <f>IF(R68="","",C68+R68)</f>
        <v/>
      </c>
      <c r="D69" s="93"/>
      <c r="E69" s="66"/>
      <c r="F69" s="8"/>
      <c r="G69" s="66"/>
      <c r="H69" s="94"/>
      <c r="I69" s="94"/>
      <c r="J69" s="66"/>
      <c r="K69" s="95" t="str">
        <f t="shared" si="3"/>
        <v/>
      </c>
      <c r="L69" s="96"/>
      <c r="M69" s="64" t="str">
        <f>IF(J69="","",(K69/J69)/LOOKUP(RIGHT($D$2,3),定数!$A$6:$A$13,定数!$B$6:$B$13))</f>
        <v/>
      </c>
      <c r="N69" s="66"/>
      <c r="O69" s="8"/>
      <c r="P69" s="94"/>
      <c r="Q69" s="94"/>
      <c r="R69" s="97" t="str">
        <f>IF(P69="","",T69*M69*LOOKUP(RIGHT($D$2,3),定数!$A$6:$A$13,定数!$B$6:$B$13))</f>
        <v/>
      </c>
      <c r="S69" s="97"/>
      <c r="T69" s="98" t="str">
        <f t="shared" si="4"/>
        <v/>
      </c>
      <c r="U69" s="98"/>
      <c r="V69" s="22" t="str">
        <f t="shared" si="1"/>
        <v/>
      </c>
      <c r="W69" t="str">
        <f t="shared" si="2"/>
        <v/>
      </c>
      <c r="X69" s="34" t="str">
        <f t="shared" si="5"/>
        <v/>
      </c>
      <c r="Y69" s="35" t="str">
        <f t="shared" si="6"/>
        <v/>
      </c>
    </row>
    <row r="70" spans="2:25">
      <c r="B70" s="66">
        <v>62</v>
      </c>
      <c r="C70" s="93" t="str">
        <f t="shared" si="0"/>
        <v/>
      </c>
      <c r="D70" s="93"/>
      <c r="E70" s="66"/>
      <c r="F70" s="8"/>
      <c r="G70" s="66"/>
      <c r="H70" s="94"/>
      <c r="I70" s="94"/>
      <c r="J70" s="66"/>
      <c r="K70" s="95" t="str">
        <f t="shared" si="3"/>
        <v/>
      </c>
      <c r="L70" s="96"/>
      <c r="M70" s="64" t="str">
        <f>IF(J70="","",(K70/J70)/LOOKUP(RIGHT($D$2,3),定数!$A$6:$A$13,定数!$B$6:$B$13))</f>
        <v/>
      </c>
      <c r="N70" s="66"/>
      <c r="O70" s="8"/>
      <c r="P70" s="94"/>
      <c r="Q70" s="94"/>
      <c r="R70" s="97" t="str">
        <f>IF(P70="","",T70*M70*LOOKUP(RIGHT($D$2,3),定数!$A$6:$A$13,定数!$B$6:$B$13))</f>
        <v/>
      </c>
      <c r="S70" s="97"/>
      <c r="T70" s="98" t="str">
        <f t="shared" si="4"/>
        <v/>
      </c>
      <c r="U70" s="98"/>
      <c r="V70" s="22" t="str">
        <f t="shared" si="1"/>
        <v/>
      </c>
      <c r="W70" t="str">
        <f t="shared" si="2"/>
        <v/>
      </c>
      <c r="X70" s="34" t="str">
        <f t="shared" si="5"/>
        <v/>
      </c>
      <c r="Y70" s="35" t="str">
        <f t="shared" si="6"/>
        <v/>
      </c>
    </row>
    <row r="71" spans="2:25">
      <c r="B71" s="66">
        <v>63</v>
      </c>
      <c r="C71" s="93" t="str">
        <f t="shared" si="0"/>
        <v/>
      </c>
      <c r="D71" s="93"/>
      <c r="E71" s="66"/>
      <c r="F71" s="8"/>
      <c r="G71" s="66"/>
      <c r="H71" s="94"/>
      <c r="I71" s="94"/>
      <c r="J71" s="66"/>
      <c r="K71" s="95" t="str">
        <f t="shared" si="3"/>
        <v/>
      </c>
      <c r="L71" s="96"/>
      <c r="M71" s="64" t="str">
        <f>IF(J71="","",(K71/J71)/LOOKUP(RIGHT($D$2,3),定数!$A$6:$A$13,定数!$B$6:$B$13))</f>
        <v/>
      </c>
      <c r="N71" s="66"/>
      <c r="O71" s="8"/>
      <c r="P71" s="94"/>
      <c r="Q71" s="94"/>
      <c r="R71" s="97" t="str">
        <f>IF(P71="","",T71*M71*LOOKUP(RIGHT($D$2,3),定数!$A$6:$A$13,定数!$B$6:$B$13))</f>
        <v/>
      </c>
      <c r="S71" s="97"/>
      <c r="T71" s="98" t="str">
        <f t="shared" si="4"/>
        <v/>
      </c>
      <c r="U71" s="98"/>
      <c r="V71" s="22" t="str">
        <f t="shared" si="1"/>
        <v/>
      </c>
      <c r="W71" t="str">
        <f t="shared" si="2"/>
        <v/>
      </c>
      <c r="X71" s="34" t="str">
        <f t="shared" si="5"/>
        <v/>
      </c>
      <c r="Y71" s="35" t="str">
        <f t="shared" si="6"/>
        <v/>
      </c>
    </row>
    <row r="72" spans="2:25">
      <c r="B72" s="66">
        <v>64</v>
      </c>
      <c r="C72" s="93" t="str">
        <f t="shared" si="0"/>
        <v/>
      </c>
      <c r="D72" s="93"/>
      <c r="E72" s="66"/>
      <c r="F72" s="8"/>
      <c r="G72" s="66"/>
      <c r="H72" s="94"/>
      <c r="I72" s="94"/>
      <c r="J72" s="66"/>
      <c r="K72" s="95" t="str">
        <f t="shared" si="3"/>
        <v/>
      </c>
      <c r="L72" s="96"/>
      <c r="M72" s="64" t="str">
        <f>IF(J72="","",(K72/J72)/LOOKUP(RIGHT($D$2,3),定数!$A$6:$A$13,定数!$B$6:$B$13))</f>
        <v/>
      </c>
      <c r="N72" s="66"/>
      <c r="O72" s="8"/>
      <c r="P72" s="94"/>
      <c r="Q72" s="94"/>
      <c r="R72" s="97" t="str">
        <f>IF(P72="","",T72*M72*LOOKUP(RIGHT($D$2,3),定数!$A$6:$A$13,定数!$B$6:$B$13))</f>
        <v/>
      </c>
      <c r="S72" s="97"/>
      <c r="T72" s="98" t="str">
        <f t="shared" si="4"/>
        <v/>
      </c>
      <c r="U72" s="98"/>
      <c r="V72" s="22" t="str">
        <f t="shared" si="1"/>
        <v/>
      </c>
      <c r="W72" t="str">
        <f t="shared" si="2"/>
        <v/>
      </c>
      <c r="X72" s="34" t="str">
        <f t="shared" si="5"/>
        <v/>
      </c>
      <c r="Y72" s="35" t="str">
        <f t="shared" si="6"/>
        <v/>
      </c>
    </row>
    <row r="73" spans="2:25">
      <c r="B73" s="66">
        <v>65</v>
      </c>
      <c r="C73" s="93" t="str">
        <f t="shared" si="0"/>
        <v/>
      </c>
      <c r="D73" s="93"/>
      <c r="E73" s="66"/>
      <c r="F73" s="8"/>
      <c r="G73" s="66"/>
      <c r="H73" s="94"/>
      <c r="I73" s="94"/>
      <c r="J73" s="66"/>
      <c r="K73" s="95" t="str">
        <f t="shared" si="3"/>
        <v/>
      </c>
      <c r="L73" s="96"/>
      <c r="M73" s="64" t="str">
        <f>IF(J73="","",(K73/J73)/LOOKUP(RIGHT($D$2,3),定数!$A$6:$A$13,定数!$B$6:$B$13))</f>
        <v/>
      </c>
      <c r="N73" s="66"/>
      <c r="O73" s="8"/>
      <c r="P73" s="94"/>
      <c r="Q73" s="94"/>
      <c r="R73" s="97" t="str">
        <f>IF(P73="","",T73*M73*LOOKUP(RIGHT($D$2,3),定数!$A$6:$A$13,定数!$B$6:$B$13))</f>
        <v/>
      </c>
      <c r="S73" s="97"/>
      <c r="T73" s="98" t="str">
        <f t="shared" si="4"/>
        <v/>
      </c>
      <c r="U73" s="98"/>
      <c r="V73" s="22" t="str">
        <f t="shared" si="1"/>
        <v/>
      </c>
      <c r="W73" t="str">
        <f t="shared" si="2"/>
        <v/>
      </c>
      <c r="X73" s="34" t="str">
        <f t="shared" si="5"/>
        <v/>
      </c>
      <c r="Y73" s="35" t="str">
        <f t="shared" si="6"/>
        <v/>
      </c>
    </row>
    <row r="74" spans="2:25">
      <c r="B74" s="66">
        <v>66</v>
      </c>
      <c r="C74" s="93" t="str">
        <f>IF(R73="","",C73+R73)</f>
        <v/>
      </c>
      <c r="D74" s="93"/>
      <c r="E74" s="66"/>
      <c r="F74" s="8"/>
      <c r="G74" s="66"/>
      <c r="H74" s="94"/>
      <c r="I74" s="94"/>
      <c r="J74" s="66"/>
      <c r="K74" s="95" t="str">
        <f t="shared" si="3"/>
        <v/>
      </c>
      <c r="L74" s="96"/>
      <c r="M74" s="64" t="str">
        <f>IF(J74="","",(K74/J74)/LOOKUP(RIGHT($D$2,3),定数!$A$6:$A$13,定数!$B$6:$B$13))</f>
        <v/>
      </c>
      <c r="N74" s="66"/>
      <c r="O74" s="8"/>
      <c r="P74" s="94"/>
      <c r="Q74" s="94"/>
      <c r="R74" s="97" t="str">
        <f>IF(P74="","",T74*M74*LOOKUP(RIGHT($D$2,3),定数!$A$6:$A$13,定数!$B$6:$B$13))</f>
        <v/>
      </c>
      <c r="S74" s="97"/>
      <c r="T74" s="98" t="str">
        <f t="shared" si="4"/>
        <v/>
      </c>
      <c r="U74" s="98"/>
      <c r="V74" s="22" t="str">
        <f t="shared" ref="V74:V108" si="7">IF(T74&lt;&gt;"",IF(T74&gt;0,1+V73,0),"")</f>
        <v/>
      </c>
      <c r="W74" t="str">
        <f t="shared" ref="W74:W106" si="8">IF(T74&lt;&gt;"",IF(T74&lt;0,1+W73,0),"")</f>
        <v/>
      </c>
      <c r="X74" s="34" t="str">
        <f t="shared" si="5"/>
        <v/>
      </c>
      <c r="Y74" s="35" t="str">
        <f t="shared" si="6"/>
        <v/>
      </c>
    </row>
    <row r="75" spans="2:25">
      <c r="B75" s="66">
        <v>67</v>
      </c>
      <c r="C75" s="93" t="str">
        <f t="shared" ref="C75:C108" si="9">IF(R74="","",C74+R74)</f>
        <v/>
      </c>
      <c r="D75" s="93"/>
      <c r="E75" s="66"/>
      <c r="F75" s="8"/>
      <c r="G75" s="66"/>
      <c r="H75" s="94"/>
      <c r="I75" s="94"/>
      <c r="J75" s="66"/>
      <c r="K75" s="95" t="str">
        <f t="shared" ref="K75:K108" si="10">IF(J75="","",C75*0.03)</f>
        <v/>
      </c>
      <c r="L75" s="96"/>
      <c r="M75" s="64" t="str">
        <f>IF(J75="","",(K75/J75)/LOOKUP(RIGHT($D$2,3),定数!$A$6:$A$13,定数!$B$6:$B$13))</f>
        <v/>
      </c>
      <c r="N75" s="66"/>
      <c r="O75" s="8"/>
      <c r="P75" s="94"/>
      <c r="Q75" s="94"/>
      <c r="R75" s="97" t="str">
        <f>IF(P75="","",T75*M75*LOOKUP(RIGHT($D$2,3),定数!$A$6:$A$13,定数!$B$6:$B$13))</f>
        <v/>
      </c>
      <c r="S75" s="97"/>
      <c r="T75" s="98" t="str">
        <f t="shared" si="4"/>
        <v/>
      </c>
      <c r="U75" s="98"/>
      <c r="V75" s="22" t="str">
        <f t="shared" si="7"/>
        <v/>
      </c>
      <c r="W75" t="str">
        <f t="shared" si="8"/>
        <v/>
      </c>
      <c r="X75" s="34" t="str">
        <f t="shared" si="5"/>
        <v/>
      </c>
      <c r="Y75" s="35" t="str">
        <f t="shared" si="6"/>
        <v/>
      </c>
    </row>
    <row r="76" spans="2:25">
      <c r="B76" s="66">
        <v>68</v>
      </c>
      <c r="C76" s="93" t="str">
        <f t="shared" si="9"/>
        <v/>
      </c>
      <c r="D76" s="93"/>
      <c r="E76" s="66"/>
      <c r="F76" s="8"/>
      <c r="G76" s="66"/>
      <c r="H76" s="94"/>
      <c r="I76" s="94"/>
      <c r="J76" s="66"/>
      <c r="K76" s="95" t="str">
        <f t="shared" si="10"/>
        <v/>
      </c>
      <c r="L76" s="96"/>
      <c r="M76" s="64" t="str">
        <f>IF(J76="","",(K76/J76)/LOOKUP(RIGHT($D$2,3),定数!$A$6:$A$13,定数!$B$6:$B$13))</f>
        <v/>
      </c>
      <c r="N76" s="66"/>
      <c r="O76" s="8"/>
      <c r="P76" s="94"/>
      <c r="Q76" s="94"/>
      <c r="R76" s="97" t="str">
        <f>IF(P76="","",T76*M76*LOOKUP(RIGHT($D$2,3),定数!$A$6:$A$13,定数!$B$6:$B$13))</f>
        <v/>
      </c>
      <c r="S76" s="97"/>
      <c r="T76" s="98" t="str">
        <f t="shared" ref="T76:T108" si="11">IF(P76="","",IF(G76="買",(P76-H76),(H76-P76))*IF(RIGHT($D$2,3)="JPY",100,10000))</f>
        <v/>
      </c>
      <c r="U76" s="98"/>
      <c r="V76" s="22" t="str">
        <f t="shared" si="7"/>
        <v/>
      </c>
      <c r="W76" t="str">
        <f t="shared" si="8"/>
        <v/>
      </c>
      <c r="X76" s="34" t="str">
        <f t="shared" ref="X76:X108" si="12">IF(C76&lt;&gt;"",MAX(X75,C76),"")</f>
        <v/>
      </c>
      <c r="Y76" s="35" t="str">
        <f t="shared" ref="Y76:Y108" si="13">IF(X76&lt;&gt;"",1-(C76/X76),"")</f>
        <v/>
      </c>
    </row>
    <row r="77" spans="2:25">
      <c r="B77" s="66">
        <v>69</v>
      </c>
      <c r="C77" s="93" t="str">
        <f t="shared" si="9"/>
        <v/>
      </c>
      <c r="D77" s="93"/>
      <c r="E77" s="66"/>
      <c r="F77" s="8"/>
      <c r="G77" s="66"/>
      <c r="H77" s="94"/>
      <c r="I77" s="94"/>
      <c r="J77" s="66"/>
      <c r="K77" s="95" t="str">
        <f t="shared" si="10"/>
        <v/>
      </c>
      <c r="L77" s="96"/>
      <c r="M77" s="64" t="str">
        <f>IF(J77="","",(K77/J77)/LOOKUP(RIGHT($D$2,3),定数!$A$6:$A$13,定数!$B$6:$B$13))</f>
        <v/>
      </c>
      <c r="N77" s="66"/>
      <c r="O77" s="8"/>
      <c r="P77" s="94"/>
      <c r="Q77" s="94"/>
      <c r="R77" s="97" t="str">
        <f>IF(P77="","",T77*M77*LOOKUP(RIGHT($D$2,3),定数!$A$6:$A$13,定数!$B$6:$B$13))</f>
        <v/>
      </c>
      <c r="S77" s="97"/>
      <c r="T77" s="98" t="str">
        <f t="shared" si="11"/>
        <v/>
      </c>
      <c r="U77" s="98"/>
      <c r="V77" s="22" t="str">
        <f t="shared" si="7"/>
        <v/>
      </c>
      <c r="W77" t="str">
        <f t="shared" si="8"/>
        <v/>
      </c>
      <c r="X77" s="34" t="str">
        <f t="shared" si="12"/>
        <v/>
      </c>
      <c r="Y77" s="35" t="str">
        <f t="shared" si="13"/>
        <v/>
      </c>
    </row>
    <row r="78" spans="2:25">
      <c r="B78" s="66">
        <v>70</v>
      </c>
      <c r="C78" s="93" t="str">
        <f>IF(R77="","",C77+R77)</f>
        <v/>
      </c>
      <c r="D78" s="93"/>
      <c r="E78" s="66"/>
      <c r="F78" s="8"/>
      <c r="G78" s="66"/>
      <c r="H78" s="94"/>
      <c r="I78" s="94"/>
      <c r="J78" s="66"/>
      <c r="K78" s="95" t="str">
        <f t="shared" si="10"/>
        <v/>
      </c>
      <c r="L78" s="96"/>
      <c r="M78" s="64" t="str">
        <f>IF(J78="","",(K78/J78)/LOOKUP(RIGHT($D$2,3),定数!$A$6:$A$13,定数!$B$6:$B$13))</f>
        <v/>
      </c>
      <c r="N78" s="66"/>
      <c r="O78" s="8"/>
      <c r="P78" s="94"/>
      <c r="Q78" s="94"/>
      <c r="R78" s="97" t="str">
        <f>IF(P78="","",T78*M78*LOOKUP(RIGHT($D$2,3),定数!$A$6:$A$13,定数!$B$6:$B$13))</f>
        <v/>
      </c>
      <c r="S78" s="97"/>
      <c r="T78" s="98" t="str">
        <f t="shared" si="11"/>
        <v/>
      </c>
      <c r="U78" s="98"/>
      <c r="V78" s="22" t="str">
        <f t="shared" si="7"/>
        <v/>
      </c>
      <c r="W78" t="str">
        <f t="shared" si="8"/>
        <v/>
      </c>
      <c r="X78" s="34" t="str">
        <f t="shared" si="12"/>
        <v/>
      </c>
      <c r="Y78" s="35" t="str">
        <f t="shared" si="13"/>
        <v/>
      </c>
    </row>
    <row r="79" spans="2:25">
      <c r="B79" s="66">
        <v>71</v>
      </c>
      <c r="C79" s="93" t="str">
        <f>IF(R78="","",C78+R78)</f>
        <v/>
      </c>
      <c r="D79" s="93"/>
      <c r="E79" s="66"/>
      <c r="F79" s="8"/>
      <c r="G79" s="66"/>
      <c r="H79" s="94"/>
      <c r="I79" s="94"/>
      <c r="J79" s="66"/>
      <c r="K79" s="95" t="str">
        <f t="shared" si="10"/>
        <v/>
      </c>
      <c r="L79" s="96"/>
      <c r="M79" s="64" t="str">
        <f>IF(J79="","",(K79/J79)/LOOKUP(RIGHT($D$2,3),定数!$A$6:$A$13,定数!$B$6:$B$13))</f>
        <v/>
      </c>
      <c r="N79" s="66"/>
      <c r="O79" s="8"/>
      <c r="P79" s="94"/>
      <c r="Q79" s="94"/>
      <c r="R79" s="97" t="str">
        <f>IF(P79="","",T79*M79*LOOKUP(RIGHT($D$2,3),定数!$A$6:$A$13,定数!$B$6:$B$13))</f>
        <v/>
      </c>
      <c r="S79" s="97"/>
      <c r="T79" s="98" t="str">
        <f t="shared" si="11"/>
        <v/>
      </c>
      <c r="U79" s="98"/>
      <c r="V79" s="1" t="str">
        <f t="shared" si="7"/>
        <v/>
      </c>
      <c r="W79" t="str">
        <f t="shared" si="8"/>
        <v/>
      </c>
      <c r="X79" s="34" t="str">
        <f t="shared" si="12"/>
        <v/>
      </c>
      <c r="Y79" s="35" t="str">
        <f t="shared" si="13"/>
        <v/>
      </c>
    </row>
    <row r="80" spans="2:25">
      <c r="B80" s="66">
        <v>72</v>
      </c>
      <c r="C80" s="93" t="str">
        <f>IF(R79="","",C79+R79)</f>
        <v/>
      </c>
      <c r="D80" s="93"/>
      <c r="E80" s="66"/>
      <c r="F80" s="8"/>
      <c r="G80" s="66"/>
      <c r="H80" s="94"/>
      <c r="I80" s="94"/>
      <c r="J80" s="66"/>
      <c r="K80" s="95" t="str">
        <f t="shared" si="10"/>
        <v/>
      </c>
      <c r="L80" s="96"/>
      <c r="M80" s="64" t="str">
        <f>IF(J80="","",(K80/J80)/LOOKUP(RIGHT($D$2,3),定数!$A$6:$A$13,定数!$B$6:$B$13))</f>
        <v/>
      </c>
      <c r="N80" s="66"/>
      <c r="O80" s="8"/>
      <c r="P80" s="94"/>
      <c r="Q80" s="94"/>
      <c r="R80" s="97" t="str">
        <f>IF(P80="","",T80*M80*LOOKUP(RIGHT($D$2,3),定数!$A$6:$A$13,定数!$B$6:$B$13))</f>
        <v/>
      </c>
      <c r="S80" s="97"/>
      <c r="T80" s="98" t="str">
        <f t="shared" si="11"/>
        <v/>
      </c>
      <c r="U80" s="98"/>
      <c r="V80" s="22" t="str">
        <f t="shared" si="7"/>
        <v/>
      </c>
      <c r="W80" t="str">
        <f t="shared" si="8"/>
        <v/>
      </c>
      <c r="X80" s="34" t="str">
        <f t="shared" si="12"/>
        <v/>
      </c>
      <c r="Y80" s="35" t="str">
        <f t="shared" si="13"/>
        <v/>
      </c>
    </row>
    <row r="81" spans="2:25">
      <c r="B81" s="66">
        <v>73</v>
      </c>
      <c r="C81" s="93" t="str">
        <f t="shared" si="9"/>
        <v/>
      </c>
      <c r="D81" s="93"/>
      <c r="E81" s="66"/>
      <c r="F81" s="8"/>
      <c r="G81" s="66"/>
      <c r="H81" s="94"/>
      <c r="I81" s="94"/>
      <c r="J81" s="66"/>
      <c r="K81" s="95" t="str">
        <f t="shared" si="10"/>
        <v/>
      </c>
      <c r="L81" s="96"/>
      <c r="M81" s="64" t="str">
        <f>IF(J81="","",(K81/J81)/LOOKUP(RIGHT($D$2,3),定数!$A$6:$A$13,定数!$B$6:$B$13))</f>
        <v/>
      </c>
      <c r="N81" s="66"/>
      <c r="O81" s="8"/>
      <c r="P81" s="94"/>
      <c r="Q81" s="94"/>
      <c r="R81" s="97" t="str">
        <f>IF(P81="","",T81*M81*LOOKUP(RIGHT($D$2,3),定数!$A$6:$A$13,定数!$B$6:$B$13))</f>
        <v/>
      </c>
      <c r="S81" s="97"/>
      <c r="T81" s="98" t="str">
        <f t="shared" si="11"/>
        <v/>
      </c>
      <c r="U81" s="98"/>
      <c r="V81" s="22" t="str">
        <f t="shared" si="7"/>
        <v/>
      </c>
      <c r="W81" t="str">
        <f t="shared" si="8"/>
        <v/>
      </c>
      <c r="X81" s="34" t="str">
        <f t="shared" si="12"/>
        <v/>
      </c>
      <c r="Y81" s="35" t="str">
        <f t="shared" si="13"/>
        <v/>
      </c>
    </row>
    <row r="82" spans="2:25">
      <c r="B82" s="66">
        <v>74</v>
      </c>
      <c r="C82" s="93" t="str">
        <f t="shared" si="9"/>
        <v/>
      </c>
      <c r="D82" s="93"/>
      <c r="E82" s="66"/>
      <c r="F82" s="8"/>
      <c r="G82" s="66"/>
      <c r="H82" s="94"/>
      <c r="I82" s="94"/>
      <c r="J82" s="66"/>
      <c r="K82" s="95" t="str">
        <f t="shared" si="10"/>
        <v/>
      </c>
      <c r="L82" s="96"/>
      <c r="M82" s="64" t="str">
        <f>IF(J82="","",(K82/J82)/LOOKUP(RIGHT($D$2,3),定数!$A$6:$A$13,定数!$B$6:$B$13))</f>
        <v/>
      </c>
      <c r="N82" s="66"/>
      <c r="O82" s="8"/>
      <c r="P82" s="94"/>
      <c r="Q82" s="94"/>
      <c r="R82" s="97" t="str">
        <f>IF(P82="","",T82*M82*LOOKUP(RIGHT($D$2,3),定数!$A$6:$A$13,定数!$B$6:$B$13))</f>
        <v/>
      </c>
      <c r="S82" s="97"/>
      <c r="T82" s="98" t="str">
        <f t="shared" si="11"/>
        <v/>
      </c>
      <c r="U82" s="98"/>
      <c r="V82" s="22" t="str">
        <f t="shared" si="7"/>
        <v/>
      </c>
      <c r="W82" t="str">
        <f t="shared" si="8"/>
        <v/>
      </c>
      <c r="X82" s="34" t="str">
        <f t="shared" si="12"/>
        <v/>
      </c>
      <c r="Y82" s="35" t="str">
        <f t="shared" si="13"/>
        <v/>
      </c>
    </row>
    <row r="83" spans="2:25">
      <c r="B83" s="66">
        <v>75</v>
      </c>
      <c r="C83" s="93" t="str">
        <f>IF(R82="","",C82+R82)</f>
        <v/>
      </c>
      <c r="D83" s="93"/>
      <c r="E83" s="66"/>
      <c r="F83" s="8"/>
      <c r="G83" s="66"/>
      <c r="H83" s="94"/>
      <c r="I83" s="94"/>
      <c r="J83" s="66"/>
      <c r="K83" s="95" t="str">
        <f t="shared" si="10"/>
        <v/>
      </c>
      <c r="L83" s="96"/>
      <c r="M83" s="64" t="str">
        <f>IF(J83="","",(K83/J83)/LOOKUP(RIGHT($D$2,3),定数!$A$6:$A$13,定数!$B$6:$B$13))</f>
        <v/>
      </c>
      <c r="N83" s="66"/>
      <c r="O83" s="8"/>
      <c r="P83" s="94"/>
      <c r="Q83" s="94"/>
      <c r="R83" s="97" t="str">
        <f>IF(P83="","",T83*M83*LOOKUP(RIGHT($D$2,3),定数!$A$6:$A$13,定数!$B$6:$B$13))</f>
        <v/>
      </c>
      <c r="S83" s="97"/>
      <c r="T83" s="98" t="str">
        <f t="shared" si="11"/>
        <v/>
      </c>
      <c r="U83" s="98"/>
      <c r="V83" s="22" t="str">
        <f t="shared" si="7"/>
        <v/>
      </c>
      <c r="W83" t="str">
        <f t="shared" si="8"/>
        <v/>
      </c>
      <c r="X83" s="34" t="str">
        <f t="shared" si="12"/>
        <v/>
      </c>
      <c r="Y83" s="35" t="str">
        <f t="shared" si="13"/>
        <v/>
      </c>
    </row>
    <row r="84" spans="2:25">
      <c r="B84" s="66">
        <v>76</v>
      </c>
      <c r="C84" s="93" t="str">
        <f>IF(R83="","",C83+R83)</f>
        <v/>
      </c>
      <c r="D84" s="93"/>
      <c r="E84" s="66"/>
      <c r="F84" s="8"/>
      <c r="G84" s="66"/>
      <c r="H84" s="94"/>
      <c r="I84" s="94"/>
      <c r="J84" s="66"/>
      <c r="K84" s="95" t="str">
        <f t="shared" si="10"/>
        <v/>
      </c>
      <c r="L84" s="96"/>
      <c r="M84" s="64" t="str">
        <f>IF(J84="","",(K84/J84)/LOOKUP(RIGHT($D$2,3),定数!$A$6:$A$13,定数!$B$6:$B$13))</f>
        <v/>
      </c>
      <c r="N84" s="66"/>
      <c r="O84" s="8"/>
      <c r="P84" s="94"/>
      <c r="Q84" s="94"/>
      <c r="R84" s="97" t="str">
        <f>IF(P84="","",T84*M84*LOOKUP(RIGHT($D$2,3),定数!$A$6:$A$13,定数!$B$6:$B$13))</f>
        <v/>
      </c>
      <c r="S84" s="97"/>
      <c r="T84" s="98" t="str">
        <f t="shared" si="11"/>
        <v/>
      </c>
      <c r="U84" s="98"/>
      <c r="V84" s="22" t="str">
        <f t="shared" si="7"/>
        <v/>
      </c>
      <c r="W84" t="str">
        <f t="shared" si="8"/>
        <v/>
      </c>
      <c r="X84" s="34" t="str">
        <f t="shared" si="12"/>
        <v/>
      </c>
      <c r="Y84" s="35" t="str">
        <f t="shared" si="13"/>
        <v/>
      </c>
    </row>
    <row r="85" spans="2:25">
      <c r="B85" s="66">
        <v>77</v>
      </c>
      <c r="C85" s="93" t="str">
        <f>IF(R84="","",C84+R84)</f>
        <v/>
      </c>
      <c r="D85" s="93"/>
      <c r="E85" s="66"/>
      <c r="F85" s="8"/>
      <c r="G85" s="66"/>
      <c r="H85" s="94"/>
      <c r="I85" s="94"/>
      <c r="J85" s="66"/>
      <c r="K85" s="95" t="str">
        <f t="shared" si="10"/>
        <v/>
      </c>
      <c r="L85" s="96"/>
      <c r="M85" s="64" t="str">
        <f>IF(J85="","",(K85/J85)/LOOKUP(RIGHT($D$2,3),定数!$A$6:$A$13,定数!$B$6:$B$13))</f>
        <v/>
      </c>
      <c r="N85" s="66"/>
      <c r="O85" s="8"/>
      <c r="P85" s="94"/>
      <c r="Q85" s="94"/>
      <c r="R85" s="97" t="str">
        <f>IF(P85="","",T85*M85*LOOKUP(RIGHT($D$2,3),定数!$A$6:$A$13,定数!$B$6:$B$13))</f>
        <v/>
      </c>
      <c r="S85" s="97"/>
      <c r="T85" s="98" t="str">
        <f t="shared" si="11"/>
        <v/>
      </c>
      <c r="U85" s="98"/>
      <c r="V85" s="22" t="str">
        <f t="shared" si="7"/>
        <v/>
      </c>
      <c r="W85" t="str">
        <f t="shared" si="8"/>
        <v/>
      </c>
      <c r="X85" s="34" t="str">
        <f t="shared" si="12"/>
        <v/>
      </c>
      <c r="Y85" s="35" t="str">
        <f t="shared" si="13"/>
        <v/>
      </c>
    </row>
    <row r="86" spans="2:25">
      <c r="B86" s="66">
        <v>78</v>
      </c>
      <c r="C86" s="93" t="str">
        <f t="shared" si="9"/>
        <v/>
      </c>
      <c r="D86" s="93"/>
      <c r="E86" s="66"/>
      <c r="F86" s="8"/>
      <c r="G86" s="66"/>
      <c r="H86" s="94"/>
      <c r="I86" s="94"/>
      <c r="J86" s="66"/>
      <c r="K86" s="95" t="str">
        <f t="shared" si="10"/>
        <v/>
      </c>
      <c r="L86" s="96"/>
      <c r="M86" s="64" t="str">
        <f>IF(J86="","",(K86/J86)/LOOKUP(RIGHT($D$2,3),定数!$A$6:$A$13,定数!$B$6:$B$13))</f>
        <v/>
      </c>
      <c r="N86" s="66"/>
      <c r="O86" s="8"/>
      <c r="P86" s="94"/>
      <c r="Q86" s="94"/>
      <c r="R86" s="97" t="str">
        <f>IF(P86="","",T86*M86*LOOKUP(RIGHT($D$2,3),定数!$A$6:$A$13,定数!$B$6:$B$13))</f>
        <v/>
      </c>
      <c r="S86" s="97"/>
      <c r="T86" s="98" t="str">
        <f t="shared" si="11"/>
        <v/>
      </c>
      <c r="U86" s="98"/>
      <c r="V86" s="22" t="str">
        <f t="shared" si="7"/>
        <v/>
      </c>
      <c r="W86" t="str">
        <f t="shared" si="8"/>
        <v/>
      </c>
      <c r="X86" s="34" t="str">
        <f t="shared" si="12"/>
        <v/>
      </c>
      <c r="Y86" s="35" t="str">
        <f t="shared" si="13"/>
        <v/>
      </c>
    </row>
    <row r="87" spans="2:25">
      <c r="B87" s="66">
        <v>79</v>
      </c>
      <c r="C87" s="93" t="str">
        <f>IF(R86="","",C86+R86)</f>
        <v/>
      </c>
      <c r="D87" s="93"/>
      <c r="E87" s="66"/>
      <c r="F87" s="8"/>
      <c r="G87" s="66"/>
      <c r="H87" s="94"/>
      <c r="I87" s="94"/>
      <c r="J87" s="66"/>
      <c r="K87" s="95" t="str">
        <f t="shared" si="10"/>
        <v/>
      </c>
      <c r="L87" s="96"/>
      <c r="M87" s="64" t="str">
        <f>IF(J87="","",(K87/J87)/LOOKUP(RIGHT($D$2,3),定数!$A$6:$A$13,定数!$B$6:$B$13))</f>
        <v/>
      </c>
      <c r="N87" s="66"/>
      <c r="O87" s="8"/>
      <c r="P87" s="94"/>
      <c r="Q87" s="94"/>
      <c r="R87" s="97" t="str">
        <f>IF(P87="","",T87*M87*LOOKUP(RIGHT($D$2,3),定数!$A$6:$A$13,定数!$B$6:$B$13))</f>
        <v/>
      </c>
      <c r="S87" s="97"/>
      <c r="T87" s="98" t="str">
        <f t="shared" si="11"/>
        <v/>
      </c>
      <c r="U87" s="98"/>
      <c r="V87" s="22" t="str">
        <f t="shared" si="7"/>
        <v/>
      </c>
      <c r="W87" t="str">
        <f t="shared" si="8"/>
        <v/>
      </c>
      <c r="X87" s="34" t="str">
        <f t="shared" si="12"/>
        <v/>
      </c>
      <c r="Y87" s="35" t="str">
        <f t="shared" si="13"/>
        <v/>
      </c>
    </row>
    <row r="88" spans="2:25">
      <c r="B88" s="66">
        <v>80</v>
      </c>
      <c r="C88" s="93" t="str">
        <f t="shared" si="9"/>
        <v/>
      </c>
      <c r="D88" s="93"/>
      <c r="E88" s="66"/>
      <c r="F88" s="8"/>
      <c r="G88" s="66"/>
      <c r="H88" s="94"/>
      <c r="I88" s="94"/>
      <c r="J88" s="66"/>
      <c r="K88" s="95" t="str">
        <f t="shared" si="10"/>
        <v/>
      </c>
      <c r="L88" s="96"/>
      <c r="M88" s="64" t="str">
        <f>IF(J88="","",(K88/J88)/LOOKUP(RIGHT($D$2,3),定数!$A$6:$A$13,定数!$B$6:$B$13))</f>
        <v/>
      </c>
      <c r="N88" s="66"/>
      <c r="O88" s="8"/>
      <c r="P88" s="94"/>
      <c r="Q88" s="94"/>
      <c r="R88" s="97" t="str">
        <f>IF(P88="","",T88*M88*LOOKUP(RIGHT($D$2,3),定数!$A$6:$A$13,定数!$B$6:$B$13))</f>
        <v/>
      </c>
      <c r="S88" s="97"/>
      <c r="T88" s="98" t="str">
        <f t="shared" si="11"/>
        <v/>
      </c>
      <c r="U88" s="98"/>
      <c r="V88" s="22" t="str">
        <f t="shared" si="7"/>
        <v/>
      </c>
      <c r="W88" t="str">
        <f t="shared" si="8"/>
        <v/>
      </c>
      <c r="X88" s="34" t="str">
        <f t="shared" si="12"/>
        <v/>
      </c>
      <c r="Y88" s="35" t="str">
        <f t="shared" si="13"/>
        <v/>
      </c>
    </row>
    <row r="89" spans="2:25">
      <c r="B89" s="66">
        <v>81</v>
      </c>
      <c r="C89" s="93" t="str">
        <f>IF(R88="","",C88+R88)</f>
        <v/>
      </c>
      <c r="D89" s="93"/>
      <c r="E89" s="66"/>
      <c r="F89" s="8"/>
      <c r="G89" s="66"/>
      <c r="H89" s="94"/>
      <c r="I89" s="94"/>
      <c r="J89" s="66"/>
      <c r="K89" s="95" t="str">
        <f t="shared" si="10"/>
        <v/>
      </c>
      <c r="L89" s="96"/>
      <c r="M89" s="64" t="str">
        <f>IF(J89="","",(K89/J89)/LOOKUP(RIGHT($D$2,3),定数!$A$6:$A$13,定数!$B$6:$B$13))</f>
        <v/>
      </c>
      <c r="N89" s="66"/>
      <c r="O89" s="8"/>
      <c r="P89" s="94"/>
      <c r="Q89" s="94"/>
      <c r="R89" s="97" t="str">
        <f>IF(P89="","",T89*M89*LOOKUP(RIGHT($D$2,3),定数!$A$6:$A$13,定数!$B$6:$B$13))</f>
        <v/>
      </c>
      <c r="S89" s="97"/>
      <c r="T89" s="98" t="str">
        <f t="shared" si="11"/>
        <v/>
      </c>
      <c r="U89" s="98"/>
      <c r="V89" s="22" t="str">
        <f t="shared" si="7"/>
        <v/>
      </c>
      <c r="W89" t="str">
        <f t="shared" si="8"/>
        <v/>
      </c>
      <c r="X89" s="34" t="str">
        <f t="shared" si="12"/>
        <v/>
      </c>
      <c r="Y89" s="35" t="str">
        <f t="shared" si="13"/>
        <v/>
      </c>
    </row>
    <row r="90" spans="2:25">
      <c r="B90" s="66">
        <v>82</v>
      </c>
      <c r="C90" s="93" t="str">
        <f t="shared" si="9"/>
        <v/>
      </c>
      <c r="D90" s="93"/>
      <c r="E90" s="66"/>
      <c r="F90" s="8"/>
      <c r="G90" s="66"/>
      <c r="H90" s="94"/>
      <c r="I90" s="94"/>
      <c r="J90" s="66"/>
      <c r="K90" s="95" t="str">
        <f t="shared" si="10"/>
        <v/>
      </c>
      <c r="L90" s="96"/>
      <c r="M90" s="64" t="str">
        <f>IF(J90="","",(K90/J90)/LOOKUP(RIGHT($D$2,3),定数!$A$6:$A$13,定数!$B$6:$B$13))</f>
        <v/>
      </c>
      <c r="N90" s="66"/>
      <c r="O90" s="8"/>
      <c r="P90" s="94"/>
      <c r="Q90" s="94"/>
      <c r="R90" s="97" t="str">
        <f>IF(P90="","",T90*M90*LOOKUP(RIGHT($D$2,3),定数!$A$6:$A$13,定数!$B$6:$B$13))</f>
        <v/>
      </c>
      <c r="S90" s="97"/>
      <c r="T90" s="98" t="str">
        <f t="shared" si="11"/>
        <v/>
      </c>
      <c r="U90" s="98"/>
      <c r="V90" s="22" t="str">
        <f t="shared" si="7"/>
        <v/>
      </c>
      <c r="W90" t="str">
        <f t="shared" si="8"/>
        <v/>
      </c>
      <c r="X90" s="34" t="str">
        <f t="shared" si="12"/>
        <v/>
      </c>
      <c r="Y90" s="35" t="str">
        <f t="shared" si="13"/>
        <v/>
      </c>
    </row>
    <row r="91" spans="2:25">
      <c r="B91" s="66">
        <v>83</v>
      </c>
      <c r="C91" s="93" t="str">
        <f t="shared" si="9"/>
        <v/>
      </c>
      <c r="D91" s="93"/>
      <c r="E91" s="66"/>
      <c r="F91" s="8"/>
      <c r="G91" s="66"/>
      <c r="H91" s="94"/>
      <c r="I91" s="94"/>
      <c r="J91" s="66"/>
      <c r="K91" s="95" t="str">
        <f t="shared" si="10"/>
        <v/>
      </c>
      <c r="L91" s="96"/>
      <c r="M91" s="64" t="str">
        <f>IF(J91="","",(K91/J91)/LOOKUP(RIGHT($D$2,3),定数!$A$6:$A$13,定数!$B$6:$B$13))</f>
        <v/>
      </c>
      <c r="N91" s="66"/>
      <c r="O91" s="8"/>
      <c r="P91" s="94"/>
      <c r="Q91" s="94"/>
      <c r="R91" s="97" t="str">
        <f>IF(P91="","",T91*M91*LOOKUP(RIGHT($D$2,3),定数!$A$6:$A$13,定数!$B$6:$B$13))</f>
        <v/>
      </c>
      <c r="S91" s="97"/>
      <c r="T91" s="98" t="str">
        <f t="shared" si="11"/>
        <v/>
      </c>
      <c r="U91" s="98"/>
      <c r="V91" s="22" t="str">
        <f t="shared" si="7"/>
        <v/>
      </c>
      <c r="W91" t="str">
        <f t="shared" si="8"/>
        <v/>
      </c>
      <c r="X91" s="34" t="str">
        <f t="shared" si="12"/>
        <v/>
      </c>
      <c r="Y91" s="35" t="str">
        <f t="shared" si="13"/>
        <v/>
      </c>
    </row>
    <row r="92" spans="2:25">
      <c r="B92" s="66">
        <v>84</v>
      </c>
      <c r="C92" s="93" t="str">
        <f t="shared" si="9"/>
        <v/>
      </c>
      <c r="D92" s="93"/>
      <c r="E92" s="66"/>
      <c r="F92" s="8"/>
      <c r="G92" s="66"/>
      <c r="H92" s="94"/>
      <c r="I92" s="94"/>
      <c r="J92" s="66"/>
      <c r="K92" s="95" t="str">
        <f t="shared" si="10"/>
        <v/>
      </c>
      <c r="L92" s="96"/>
      <c r="M92" s="64" t="str">
        <f>IF(J92="","",(K92/J92)/LOOKUP(RIGHT($D$2,3),定数!$A$6:$A$13,定数!$B$6:$B$13))</f>
        <v/>
      </c>
      <c r="N92" s="66"/>
      <c r="O92" s="8"/>
      <c r="P92" s="94"/>
      <c r="Q92" s="94"/>
      <c r="R92" s="97" t="str">
        <f>IF(P92="","",T92*M92*LOOKUP(RIGHT($D$2,3),定数!$A$6:$A$13,定数!$B$6:$B$13))</f>
        <v/>
      </c>
      <c r="S92" s="97"/>
      <c r="T92" s="98" t="str">
        <f t="shared" si="11"/>
        <v/>
      </c>
      <c r="U92" s="98"/>
      <c r="V92" s="22" t="str">
        <f t="shared" si="7"/>
        <v/>
      </c>
      <c r="W92" t="str">
        <f t="shared" si="8"/>
        <v/>
      </c>
      <c r="X92" s="34" t="str">
        <f t="shared" si="12"/>
        <v/>
      </c>
      <c r="Y92" s="35" t="str">
        <f t="shared" si="13"/>
        <v/>
      </c>
    </row>
    <row r="93" spans="2:25">
      <c r="B93" s="66">
        <v>85</v>
      </c>
      <c r="C93" s="93" t="str">
        <f>IF(R92="","",C92+R92)</f>
        <v/>
      </c>
      <c r="D93" s="93"/>
      <c r="E93" s="66"/>
      <c r="F93" s="8"/>
      <c r="G93" s="66"/>
      <c r="H93" s="94"/>
      <c r="I93" s="94"/>
      <c r="J93" s="66"/>
      <c r="K93" s="95" t="str">
        <f t="shared" si="10"/>
        <v/>
      </c>
      <c r="L93" s="96"/>
      <c r="M93" s="64" t="str">
        <f>IF(J93="","",(K93/J93)/LOOKUP(RIGHT($D$2,3),定数!$A$6:$A$13,定数!$B$6:$B$13))</f>
        <v/>
      </c>
      <c r="N93" s="66"/>
      <c r="O93" s="8"/>
      <c r="P93" s="94"/>
      <c r="Q93" s="94"/>
      <c r="R93" s="97" t="str">
        <f>IF(P93="","",T93*M93*LOOKUP(RIGHT($D$2,3),定数!$A$6:$A$13,定数!$B$6:$B$13))</f>
        <v/>
      </c>
      <c r="S93" s="97"/>
      <c r="T93" s="98" t="str">
        <f t="shared" si="11"/>
        <v/>
      </c>
      <c r="U93" s="98"/>
      <c r="V93" s="1" t="str">
        <f t="shared" si="7"/>
        <v/>
      </c>
      <c r="W93" t="str">
        <f t="shared" si="8"/>
        <v/>
      </c>
      <c r="X93" s="34" t="str">
        <f t="shared" si="12"/>
        <v/>
      </c>
      <c r="Y93" s="35" t="str">
        <f t="shared" si="13"/>
        <v/>
      </c>
    </row>
    <row r="94" spans="2:25">
      <c r="B94" s="66">
        <v>86</v>
      </c>
      <c r="C94" s="93" t="str">
        <f>IF(R93="","",C93+R93)</f>
        <v/>
      </c>
      <c r="D94" s="93"/>
      <c r="E94" s="66"/>
      <c r="F94" s="8"/>
      <c r="G94" s="66"/>
      <c r="H94" s="94"/>
      <c r="I94" s="94"/>
      <c r="J94" s="66"/>
      <c r="K94" s="95" t="str">
        <f t="shared" si="10"/>
        <v/>
      </c>
      <c r="L94" s="96"/>
      <c r="M94" s="64" t="str">
        <f>IF(J94="","",(K94/J94)/LOOKUP(RIGHT($D$2,3),定数!$A$6:$A$13,定数!$B$6:$B$13))</f>
        <v/>
      </c>
      <c r="N94" s="66"/>
      <c r="O94" s="8"/>
      <c r="P94" s="94"/>
      <c r="Q94" s="94"/>
      <c r="R94" s="97" t="str">
        <f>IF(P94="","",T94*M94*LOOKUP(RIGHT($D$2,3),定数!$A$6:$A$13,定数!$B$6:$B$13))</f>
        <v/>
      </c>
      <c r="S94" s="97"/>
      <c r="T94" s="98" t="str">
        <f t="shared" si="11"/>
        <v/>
      </c>
      <c r="U94" s="98"/>
      <c r="V94" s="22" t="str">
        <f t="shared" si="7"/>
        <v/>
      </c>
      <c r="W94" t="str">
        <f t="shared" si="8"/>
        <v/>
      </c>
      <c r="X94" s="34" t="str">
        <f t="shared" si="12"/>
        <v/>
      </c>
      <c r="Y94" s="35" t="str">
        <f t="shared" si="13"/>
        <v/>
      </c>
    </row>
    <row r="95" spans="2:25">
      <c r="B95" s="66">
        <v>87</v>
      </c>
      <c r="C95" s="93" t="str">
        <f t="shared" si="9"/>
        <v/>
      </c>
      <c r="D95" s="93"/>
      <c r="E95" s="66"/>
      <c r="F95" s="8"/>
      <c r="G95" s="66"/>
      <c r="H95" s="94"/>
      <c r="I95" s="94"/>
      <c r="J95" s="66"/>
      <c r="K95" s="95" t="str">
        <f t="shared" si="10"/>
        <v/>
      </c>
      <c r="L95" s="96"/>
      <c r="M95" s="64" t="str">
        <f>IF(J95="","",(K95/J95)/LOOKUP(RIGHT($D$2,3),定数!$A$6:$A$13,定数!$B$6:$B$13))</f>
        <v/>
      </c>
      <c r="N95" s="66"/>
      <c r="O95" s="8"/>
      <c r="P95" s="94"/>
      <c r="Q95" s="94"/>
      <c r="R95" s="97" t="str">
        <f>IF(P95="","",T95*M95*LOOKUP(RIGHT($D$2,3),定数!$A$6:$A$13,定数!$B$6:$B$13))</f>
        <v/>
      </c>
      <c r="S95" s="97"/>
      <c r="T95" s="98" t="str">
        <f t="shared" si="11"/>
        <v/>
      </c>
      <c r="U95" s="98"/>
      <c r="V95" s="22" t="str">
        <f t="shared" si="7"/>
        <v/>
      </c>
      <c r="W95" t="str">
        <f t="shared" si="8"/>
        <v/>
      </c>
      <c r="X95" s="34" t="str">
        <f t="shared" si="12"/>
        <v/>
      </c>
      <c r="Y95" s="35" t="str">
        <f t="shared" si="13"/>
        <v/>
      </c>
    </row>
    <row r="96" spans="2:25">
      <c r="B96" s="66">
        <v>88</v>
      </c>
      <c r="C96" s="93" t="str">
        <f t="shared" si="9"/>
        <v/>
      </c>
      <c r="D96" s="93"/>
      <c r="E96" s="66"/>
      <c r="F96" s="8"/>
      <c r="G96" s="66"/>
      <c r="H96" s="94"/>
      <c r="I96" s="94"/>
      <c r="J96" s="66"/>
      <c r="K96" s="95" t="str">
        <f t="shared" si="10"/>
        <v/>
      </c>
      <c r="L96" s="96"/>
      <c r="M96" s="64" t="str">
        <f>IF(J96="","",(K96/J96)/LOOKUP(RIGHT($D$2,3),定数!$A$6:$A$13,定数!$B$6:$B$13))</f>
        <v/>
      </c>
      <c r="N96" s="66"/>
      <c r="O96" s="8"/>
      <c r="P96" s="94"/>
      <c r="Q96" s="94"/>
      <c r="R96" s="97" t="str">
        <f>IF(P96="","",T96*M96*LOOKUP(RIGHT($D$2,3),定数!$A$6:$A$13,定数!$B$6:$B$13))</f>
        <v/>
      </c>
      <c r="S96" s="97"/>
      <c r="T96" s="98" t="str">
        <f t="shared" si="11"/>
        <v/>
      </c>
      <c r="U96" s="98"/>
      <c r="V96" s="22" t="str">
        <f t="shared" si="7"/>
        <v/>
      </c>
      <c r="W96" t="str">
        <f t="shared" si="8"/>
        <v/>
      </c>
      <c r="X96" s="34" t="str">
        <f t="shared" si="12"/>
        <v/>
      </c>
      <c r="Y96" s="35" t="str">
        <f t="shared" si="13"/>
        <v/>
      </c>
    </row>
    <row r="97" spans="2:25">
      <c r="B97" s="66">
        <v>89</v>
      </c>
      <c r="C97" s="93" t="str">
        <f t="shared" si="9"/>
        <v/>
      </c>
      <c r="D97" s="93"/>
      <c r="E97" s="66"/>
      <c r="F97" s="8"/>
      <c r="G97" s="66"/>
      <c r="H97" s="94"/>
      <c r="I97" s="94"/>
      <c r="J97" s="66"/>
      <c r="K97" s="95" t="str">
        <f t="shared" si="10"/>
        <v/>
      </c>
      <c r="L97" s="96"/>
      <c r="M97" s="64" t="str">
        <f>IF(J97="","",(K97/J97)/LOOKUP(RIGHT($D$2,3),定数!$A$6:$A$13,定数!$B$6:$B$13))</f>
        <v/>
      </c>
      <c r="N97" s="66"/>
      <c r="O97" s="8"/>
      <c r="P97" s="94"/>
      <c r="Q97" s="94"/>
      <c r="R97" s="97" t="str">
        <f>IF(P97="","",T97*M97*LOOKUP(RIGHT($D$2,3),定数!$A$6:$A$13,定数!$B$6:$B$13))</f>
        <v/>
      </c>
      <c r="S97" s="97"/>
      <c r="T97" s="98" t="str">
        <f t="shared" si="11"/>
        <v/>
      </c>
      <c r="U97" s="98"/>
      <c r="V97" s="22" t="str">
        <f t="shared" si="7"/>
        <v/>
      </c>
      <c r="W97" t="str">
        <f t="shared" si="8"/>
        <v/>
      </c>
      <c r="X97" s="34" t="str">
        <f t="shared" si="12"/>
        <v/>
      </c>
      <c r="Y97" s="35" t="str">
        <f t="shared" si="13"/>
        <v/>
      </c>
    </row>
    <row r="98" spans="2:25">
      <c r="B98" s="66">
        <v>90</v>
      </c>
      <c r="C98" s="93" t="str">
        <f t="shared" si="9"/>
        <v/>
      </c>
      <c r="D98" s="93"/>
      <c r="E98" s="66"/>
      <c r="F98" s="8"/>
      <c r="G98" s="66"/>
      <c r="H98" s="94"/>
      <c r="I98" s="94"/>
      <c r="J98" s="66"/>
      <c r="K98" s="95" t="str">
        <f t="shared" si="10"/>
        <v/>
      </c>
      <c r="L98" s="96"/>
      <c r="M98" s="64" t="str">
        <f>IF(J98="","",(K98/J98)/LOOKUP(RIGHT($D$2,3),定数!$A$6:$A$13,定数!$B$6:$B$13))</f>
        <v/>
      </c>
      <c r="N98" s="66"/>
      <c r="O98" s="8"/>
      <c r="P98" s="94"/>
      <c r="Q98" s="94"/>
      <c r="R98" s="97" t="str">
        <f>IF(P98="","",T98*M98*LOOKUP(RIGHT($D$2,3),定数!$A$6:$A$13,定数!$B$6:$B$13))</f>
        <v/>
      </c>
      <c r="S98" s="97"/>
      <c r="T98" s="98" t="str">
        <f t="shared" si="11"/>
        <v/>
      </c>
      <c r="U98" s="98"/>
      <c r="V98" s="22" t="str">
        <f t="shared" si="7"/>
        <v/>
      </c>
      <c r="W98" t="str">
        <f t="shared" si="8"/>
        <v/>
      </c>
      <c r="X98" s="34" t="str">
        <f t="shared" si="12"/>
        <v/>
      </c>
      <c r="Y98" s="35" t="str">
        <f t="shared" si="13"/>
        <v/>
      </c>
    </row>
    <row r="99" spans="2:25">
      <c r="B99" s="66">
        <v>91</v>
      </c>
      <c r="C99" s="93" t="str">
        <f t="shared" si="9"/>
        <v/>
      </c>
      <c r="D99" s="93"/>
      <c r="E99" s="66"/>
      <c r="F99" s="8"/>
      <c r="G99" s="66"/>
      <c r="H99" s="94"/>
      <c r="I99" s="94"/>
      <c r="J99" s="66"/>
      <c r="K99" s="95" t="str">
        <f t="shared" si="10"/>
        <v/>
      </c>
      <c r="L99" s="96"/>
      <c r="M99" s="64" t="str">
        <f>IF(J99="","",(K99/J99)/LOOKUP(RIGHT($D$2,3),定数!$A$6:$A$13,定数!$B$6:$B$13))</f>
        <v/>
      </c>
      <c r="N99" s="66"/>
      <c r="O99" s="8"/>
      <c r="P99" s="94"/>
      <c r="Q99" s="94"/>
      <c r="R99" s="97" t="str">
        <f>IF(P99="","",T99*M99*LOOKUP(RIGHT($D$2,3),定数!$A$6:$A$13,定数!$B$6:$B$13))</f>
        <v/>
      </c>
      <c r="S99" s="97"/>
      <c r="T99" s="98" t="str">
        <f t="shared" si="11"/>
        <v/>
      </c>
      <c r="U99" s="98"/>
      <c r="V99" s="22" t="str">
        <f t="shared" si="7"/>
        <v/>
      </c>
      <c r="W99" t="str">
        <f t="shared" si="8"/>
        <v/>
      </c>
      <c r="X99" s="34" t="str">
        <f t="shared" si="12"/>
        <v/>
      </c>
      <c r="Y99" s="35" t="str">
        <f t="shared" si="13"/>
        <v/>
      </c>
    </row>
    <row r="100" spans="2:25">
      <c r="B100" s="66">
        <v>92</v>
      </c>
      <c r="C100" s="93" t="str">
        <f t="shared" si="9"/>
        <v/>
      </c>
      <c r="D100" s="93"/>
      <c r="E100" s="66"/>
      <c r="F100" s="8"/>
      <c r="G100" s="66"/>
      <c r="H100" s="94"/>
      <c r="I100" s="94"/>
      <c r="J100" s="66"/>
      <c r="K100" s="95" t="str">
        <f t="shared" si="10"/>
        <v/>
      </c>
      <c r="L100" s="96"/>
      <c r="M100" s="64" t="str">
        <f>IF(J100="","",(K100/J100)/LOOKUP(RIGHT($D$2,3),定数!$A$6:$A$13,定数!$B$6:$B$13))</f>
        <v/>
      </c>
      <c r="N100" s="55"/>
      <c r="O100" s="8"/>
      <c r="P100" s="94"/>
      <c r="Q100" s="94"/>
      <c r="R100" s="97" t="str">
        <f>IF(P100="","",T100*M100*LOOKUP(RIGHT($D$2,3),定数!$A$6:$A$13,定数!$B$6:$B$13))</f>
        <v/>
      </c>
      <c r="S100" s="97"/>
      <c r="T100" s="98" t="str">
        <f t="shared" si="11"/>
        <v/>
      </c>
      <c r="U100" s="98"/>
      <c r="V100" s="22" t="str">
        <f t="shared" si="7"/>
        <v/>
      </c>
      <c r="W100" t="str">
        <f t="shared" si="8"/>
        <v/>
      </c>
      <c r="X100" s="34" t="str">
        <f t="shared" si="12"/>
        <v/>
      </c>
      <c r="Y100" s="35" t="str">
        <f t="shared" si="13"/>
        <v/>
      </c>
    </row>
    <row r="101" spans="2:25">
      <c r="B101" s="66">
        <v>93</v>
      </c>
      <c r="C101" s="93" t="str">
        <f t="shared" si="9"/>
        <v/>
      </c>
      <c r="D101" s="93"/>
      <c r="E101" s="66"/>
      <c r="F101" s="8"/>
      <c r="G101" s="66"/>
      <c r="H101" s="94"/>
      <c r="I101" s="94"/>
      <c r="J101" s="66"/>
      <c r="K101" s="95" t="str">
        <f t="shared" si="10"/>
        <v/>
      </c>
      <c r="L101" s="96"/>
      <c r="M101" s="64" t="str">
        <f>IF(J101="","",(K101/J101)/LOOKUP(RIGHT($D$2,3),定数!$A$6:$A$13,定数!$B$6:$B$13))</f>
        <v/>
      </c>
      <c r="N101" s="66"/>
      <c r="O101" s="8"/>
      <c r="P101" s="94"/>
      <c r="Q101" s="94"/>
      <c r="R101" s="97" t="str">
        <f>IF(P101="","",T101*M101*LOOKUP(RIGHT($D$2,3),定数!$A$6:$A$13,定数!$B$6:$B$13))</f>
        <v/>
      </c>
      <c r="S101" s="97"/>
      <c r="T101" s="98" t="str">
        <f t="shared" si="11"/>
        <v/>
      </c>
      <c r="U101" s="98"/>
      <c r="V101" s="22" t="str">
        <f t="shared" si="7"/>
        <v/>
      </c>
      <c r="W101" t="str">
        <f t="shared" si="8"/>
        <v/>
      </c>
      <c r="X101" s="34" t="str">
        <f t="shared" si="12"/>
        <v/>
      </c>
      <c r="Y101" s="35" t="str">
        <f t="shared" si="13"/>
        <v/>
      </c>
    </row>
    <row r="102" spans="2:25">
      <c r="B102" s="66">
        <v>94</v>
      </c>
      <c r="C102" s="93" t="str">
        <f t="shared" si="9"/>
        <v/>
      </c>
      <c r="D102" s="93"/>
      <c r="E102" s="66"/>
      <c r="F102" s="8"/>
      <c r="G102" s="66"/>
      <c r="H102" s="94"/>
      <c r="I102" s="94"/>
      <c r="J102" s="66"/>
      <c r="K102" s="95" t="str">
        <f t="shared" si="10"/>
        <v/>
      </c>
      <c r="L102" s="96"/>
      <c r="M102" s="64" t="str">
        <f>IF(J102="","",(K102/J102)/LOOKUP(RIGHT($D$2,3),定数!$A$6:$A$13,定数!$B$6:$B$13))</f>
        <v/>
      </c>
      <c r="N102" s="66"/>
      <c r="O102" s="8"/>
      <c r="P102" s="94"/>
      <c r="Q102" s="94"/>
      <c r="R102" s="97" t="str">
        <f>IF(P102="","",T102*M102*LOOKUP(RIGHT($D$2,3),定数!$A$6:$A$13,定数!$B$6:$B$13))</f>
        <v/>
      </c>
      <c r="S102" s="97"/>
      <c r="T102" s="98" t="str">
        <f t="shared" si="11"/>
        <v/>
      </c>
      <c r="U102" s="98"/>
      <c r="V102" s="22" t="str">
        <f t="shared" si="7"/>
        <v/>
      </c>
      <c r="W102" t="str">
        <f t="shared" si="8"/>
        <v/>
      </c>
      <c r="X102" s="34" t="str">
        <f t="shared" si="12"/>
        <v/>
      </c>
      <c r="Y102" s="35" t="str">
        <f t="shared" si="13"/>
        <v/>
      </c>
    </row>
    <row r="103" spans="2:25">
      <c r="B103" s="66">
        <v>95</v>
      </c>
      <c r="C103" s="93" t="str">
        <f>IF(R102="","",C102+R102)</f>
        <v/>
      </c>
      <c r="D103" s="93"/>
      <c r="E103" s="66"/>
      <c r="F103" s="8"/>
      <c r="G103" s="66"/>
      <c r="H103" s="94"/>
      <c r="I103" s="94"/>
      <c r="J103" s="66"/>
      <c r="K103" s="95" t="str">
        <f t="shared" si="10"/>
        <v/>
      </c>
      <c r="L103" s="96"/>
      <c r="M103" s="64" t="str">
        <f>IF(J103="","",(K103/J103)/LOOKUP(RIGHT($D$2,3),定数!$A$6:$A$13,定数!$B$6:$B$13))</f>
        <v/>
      </c>
      <c r="N103" s="66"/>
      <c r="O103" s="8"/>
      <c r="P103" s="94"/>
      <c r="Q103" s="94"/>
      <c r="R103" s="97" t="str">
        <f>IF(P103="","",T103*M103*LOOKUP(RIGHT($D$2,3),定数!$A$6:$A$13,定数!$B$6:$B$13))</f>
        <v/>
      </c>
      <c r="S103" s="97"/>
      <c r="T103" s="98" t="str">
        <f t="shared" si="11"/>
        <v/>
      </c>
      <c r="U103" s="98"/>
      <c r="V103" s="22" t="str">
        <f t="shared" si="7"/>
        <v/>
      </c>
      <c r="W103" t="str">
        <f t="shared" si="8"/>
        <v/>
      </c>
      <c r="X103" s="34" t="str">
        <f t="shared" si="12"/>
        <v/>
      </c>
      <c r="Y103" s="35" t="str">
        <f t="shared" si="13"/>
        <v/>
      </c>
    </row>
    <row r="104" spans="2:25">
      <c r="B104" s="66">
        <v>96</v>
      </c>
      <c r="C104" s="93" t="str">
        <f t="shared" si="9"/>
        <v/>
      </c>
      <c r="D104" s="93"/>
      <c r="E104" s="66"/>
      <c r="F104" s="8"/>
      <c r="G104" s="66"/>
      <c r="H104" s="94"/>
      <c r="I104" s="94"/>
      <c r="J104" s="66"/>
      <c r="K104" s="95" t="str">
        <f t="shared" si="10"/>
        <v/>
      </c>
      <c r="L104" s="96"/>
      <c r="M104" s="64" t="str">
        <f>IF(J104="","",(K104/J104)/LOOKUP(RIGHT($D$2,3),定数!$A$6:$A$13,定数!$B$6:$B$13))</f>
        <v/>
      </c>
      <c r="N104" s="66"/>
      <c r="O104" s="8"/>
      <c r="P104" s="94"/>
      <c r="Q104" s="94"/>
      <c r="R104" s="97" t="str">
        <f>IF(P104="","",T104*M104*LOOKUP(RIGHT($D$2,3),定数!$A$6:$A$13,定数!$B$6:$B$13))</f>
        <v/>
      </c>
      <c r="S104" s="97"/>
      <c r="T104" s="98" t="str">
        <f t="shared" si="11"/>
        <v/>
      </c>
      <c r="U104" s="98"/>
      <c r="V104" s="22" t="str">
        <f t="shared" si="7"/>
        <v/>
      </c>
      <c r="W104" t="str">
        <f t="shared" si="8"/>
        <v/>
      </c>
      <c r="X104" s="34" t="str">
        <f t="shared" si="12"/>
        <v/>
      </c>
      <c r="Y104" s="35" t="str">
        <f t="shared" si="13"/>
        <v/>
      </c>
    </row>
    <row r="105" spans="2:25">
      <c r="B105" s="66">
        <v>97</v>
      </c>
      <c r="C105" s="93" t="str">
        <f t="shared" si="9"/>
        <v/>
      </c>
      <c r="D105" s="93"/>
      <c r="E105" s="66"/>
      <c r="F105" s="8"/>
      <c r="G105" s="66"/>
      <c r="H105" s="94"/>
      <c r="I105" s="94"/>
      <c r="J105" s="66"/>
      <c r="K105" s="95" t="str">
        <f t="shared" si="10"/>
        <v/>
      </c>
      <c r="L105" s="96"/>
      <c r="M105" s="64" t="str">
        <f>IF(J105="","",(K105/J105)/LOOKUP(RIGHT($D$2,3),定数!$A$6:$A$13,定数!$B$6:$B$13))</f>
        <v/>
      </c>
      <c r="N105" s="66"/>
      <c r="O105" s="8"/>
      <c r="P105" s="94"/>
      <c r="Q105" s="94"/>
      <c r="R105" s="97" t="str">
        <f>IF(P105="","",T105*M105*LOOKUP(RIGHT($D$2,3),定数!$A$6:$A$13,定数!$B$6:$B$13))</f>
        <v/>
      </c>
      <c r="S105" s="97"/>
      <c r="T105" s="98" t="str">
        <f t="shared" si="11"/>
        <v/>
      </c>
      <c r="U105" s="98"/>
      <c r="V105" s="22" t="str">
        <f t="shared" si="7"/>
        <v/>
      </c>
      <c r="W105" t="str">
        <f t="shared" si="8"/>
        <v/>
      </c>
      <c r="X105" s="34" t="str">
        <f t="shared" si="12"/>
        <v/>
      </c>
      <c r="Y105" s="35" t="str">
        <f t="shared" si="13"/>
        <v/>
      </c>
    </row>
    <row r="106" spans="2:25">
      <c r="B106" s="66">
        <v>98</v>
      </c>
      <c r="C106" s="93" t="str">
        <f t="shared" si="9"/>
        <v/>
      </c>
      <c r="D106" s="93"/>
      <c r="E106" s="66"/>
      <c r="F106" s="8"/>
      <c r="G106" s="66"/>
      <c r="H106" s="94"/>
      <c r="I106" s="94"/>
      <c r="J106" s="66"/>
      <c r="K106" s="95" t="str">
        <f t="shared" si="10"/>
        <v/>
      </c>
      <c r="L106" s="96"/>
      <c r="M106" s="64" t="str">
        <f>IF(J106="","",(K106/J106)/LOOKUP(RIGHT($D$2,3),定数!$A$6:$A$13,定数!$B$6:$B$13))</f>
        <v/>
      </c>
      <c r="N106" s="66"/>
      <c r="O106" s="8"/>
      <c r="P106" s="94"/>
      <c r="Q106" s="94"/>
      <c r="R106" s="97" t="str">
        <f>IF(P106="","",T106*M106*LOOKUP(RIGHT($D$2,3),定数!$A$6:$A$13,定数!$B$6:$B$13))</f>
        <v/>
      </c>
      <c r="S106" s="97"/>
      <c r="T106" s="98" t="str">
        <f t="shared" si="11"/>
        <v/>
      </c>
      <c r="U106" s="98"/>
      <c r="V106" s="22" t="str">
        <f t="shared" si="7"/>
        <v/>
      </c>
      <c r="W106" t="str">
        <f t="shared" si="8"/>
        <v/>
      </c>
      <c r="X106" s="34" t="str">
        <f t="shared" si="12"/>
        <v/>
      </c>
      <c r="Y106" s="35" t="str">
        <f t="shared" si="13"/>
        <v/>
      </c>
    </row>
    <row r="107" spans="2:25">
      <c r="B107" s="66">
        <v>99</v>
      </c>
      <c r="C107" s="93" t="str">
        <f t="shared" si="9"/>
        <v/>
      </c>
      <c r="D107" s="93"/>
      <c r="E107" s="66"/>
      <c r="F107" s="8"/>
      <c r="G107" s="66"/>
      <c r="H107" s="94"/>
      <c r="I107" s="94"/>
      <c r="J107" s="66"/>
      <c r="K107" s="95" t="str">
        <f t="shared" si="10"/>
        <v/>
      </c>
      <c r="L107" s="96"/>
      <c r="M107" s="64" t="str">
        <f>IF(J107="","",(K107/J107)/LOOKUP(RIGHT($D$2,3),定数!$A$6:$A$13,定数!$B$6:$B$13))</f>
        <v/>
      </c>
      <c r="N107" s="66"/>
      <c r="O107" s="8"/>
      <c r="P107" s="94"/>
      <c r="Q107" s="94"/>
      <c r="R107" s="97" t="str">
        <f>IF(P107="","",T107*M107*LOOKUP(RIGHT($D$2,3),定数!$A$6:$A$13,定数!$B$6:$B$13))</f>
        <v/>
      </c>
      <c r="S107" s="97"/>
      <c r="T107" s="98" t="str">
        <f t="shared" si="11"/>
        <v/>
      </c>
      <c r="U107" s="98"/>
      <c r="V107" s="1" t="str">
        <f t="shared" si="7"/>
        <v/>
      </c>
      <c r="W107" t="str">
        <f>IF(T107&lt;&gt;"",IF(T107&lt;0,1+W106,0),"")</f>
        <v/>
      </c>
      <c r="X107" s="34" t="str">
        <f t="shared" si="12"/>
        <v/>
      </c>
      <c r="Y107" s="35" t="str">
        <f t="shared" si="13"/>
        <v/>
      </c>
    </row>
    <row r="108" spans="2:25">
      <c r="B108" s="66">
        <v>100</v>
      </c>
      <c r="C108" s="93" t="str">
        <f t="shared" si="9"/>
        <v/>
      </c>
      <c r="D108" s="93"/>
      <c r="E108" s="66"/>
      <c r="F108" s="8"/>
      <c r="G108" s="66"/>
      <c r="H108" s="94"/>
      <c r="I108" s="94"/>
      <c r="J108" s="66"/>
      <c r="K108" s="95" t="str">
        <f t="shared" si="10"/>
        <v/>
      </c>
      <c r="L108" s="96"/>
      <c r="M108" s="64" t="str">
        <f>IF(J108="","",(K108/J108)/LOOKUP(RIGHT($D$2,3),定数!$A$6:$A$13,定数!$B$6:$B$13))</f>
        <v/>
      </c>
      <c r="N108" s="66"/>
      <c r="O108" s="8"/>
      <c r="P108" s="94"/>
      <c r="Q108" s="94"/>
      <c r="R108" s="97" t="str">
        <f>IF(P108="","",T108*M108*LOOKUP(RIGHT($D$2,3),定数!$A$6:$A$13,定数!$B$6:$B$13))</f>
        <v/>
      </c>
      <c r="S108" s="97"/>
      <c r="T108" s="98" t="str">
        <f t="shared" si="11"/>
        <v/>
      </c>
      <c r="U108" s="98"/>
      <c r="V108" s="22" t="str">
        <f t="shared" si="7"/>
        <v/>
      </c>
      <c r="W108" t="str">
        <f>IF(T108&lt;&gt;"",IF(T108&lt;0,1+W107,0),"")</f>
        <v/>
      </c>
      <c r="X108" s="34" t="str">
        <f t="shared" si="12"/>
        <v/>
      </c>
      <c r="Y108" s="35" t="str">
        <f t="shared" si="13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7">
    <mergeCell ref="N2:Q2"/>
    <mergeCell ref="R2:S2"/>
    <mergeCell ref="T2:U2"/>
    <mergeCell ref="B3:C3"/>
    <mergeCell ref="D3:Q3"/>
    <mergeCell ref="R3:S3"/>
    <mergeCell ref="T3:U3"/>
    <mergeCell ref="B2:C2"/>
    <mergeCell ref="D2:E2"/>
    <mergeCell ref="F2:G2"/>
    <mergeCell ref="H2:I2"/>
    <mergeCell ref="J2:K2"/>
    <mergeCell ref="L2:M2"/>
    <mergeCell ref="N4:Q4"/>
    <mergeCell ref="R4:S4"/>
    <mergeCell ref="T4:U4"/>
    <mergeCell ref="J5:K5"/>
    <mergeCell ref="L5:M5"/>
    <mergeCell ref="T5:U5"/>
    <mergeCell ref="B4:C4"/>
    <mergeCell ref="D4:E4"/>
    <mergeCell ref="F4:G4"/>
    <mergeCell ref="H4:I4"/>
    <mergeCell ref="J4:K4"/>
    <mergeCell ref="L4:M4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3"/>
  <conditionalFormatting sqref="G9:G108">
    <cfRule type="cellIs" dxfId="13" priority="1" stopIfTrue="1" operator="equal">
      <formula>"買"</formula>
    </cfRule>
    <cfRule type="cellIs" dxfId="12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2:Z109"/>
  <sheetViews>
    <sheetView zoomScale="115" zoomScaleNormal="115" workbookViewId="0">
      <pane ySplit="8" topLeftCell="A9" activePane="bottomLeft" state="frozen"/>
      <selection pane="bottomLeft" activeCell="O43" sqref="O43"/>
    </sheetView>
  </sheetViews>
  <sheetFormatPr defaultRowHeight="13.2"/>
  <cols>
    <col min="1" max="1" width="2.88671875" customWidth="1"/>
    <col min="2" max="18" width="6.6640625" customWidth="1"/>
    <col min="21" max="21" width="11" customWidth="1"/>
    <col min="22" max="22" width="2.33203125" style="22" hidden="1" customWidth="1"/>
    <col min="23" max="23" width="4.6640625" hidden="1" customWidth="1"/>
  </cols>
  <sheetData>
    <row r="2" spans="2:26">
      <c r="B2" s="131" t="s">
        <v>5</v>
      </c>
      <c r="C2" s="131"/>
      <c r="D2" s="145" t="s">
        <v>118</v>
      </c>
      <c r="E2" s="145"/>
      <c r="F2" s="131" t="s">
        <v>6</v>
      </c>
      <c r="G2" s="131"/>
      <c r="H2" s="136" t="s">
        <v>99</v>
      </c>
      <c r="I2" s="136"/>
      <c r="J2" s="131" t="s">
        <v>7</v>
      </c>
      <c r="K2" s="131"/>
      <c r="L2" s="146">
        <v>1000000</v>
      </c>
      <c r="M2" s="145"/>
      <c r="N2" s="138"/>
      <c r="O2" s="139"/>
      <c r="P2" s="139"/>
      <c r="Q2" s="140"/>
      <c r="R2" s="131" t="s">
        <v>8</v>
      </c>
      <c r="S2" s="131"/>
      <c r="T2" s="137">
        <f>SUM(L2,D4)</f>
        <v>2379471.0427622385</v>
      </c>
      <c r="U2" s="136"/>
      <c r="V2" s="1"/>
      <c r="W2" s="1"/>
      <c r="X2" s="1"/>
      <c r="Z2" s="22"/>
    </row>
    <row r="3" spans="2:26" ht="60" customHeight="1">
      <c r="B3" s="131" t="s">
        <v>9</v>
      </c>
      <c r="C3" s="131"/>
      <c r="D3" s="141" t="s">
        <v>136</v>
      </c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3"/>
      <c r="R3" s="131" t="s">
        <v>10</v>
      </c>
      <c r="S3" s="131"/>
      <c r="T3" s="144" t="s">
        <v>142</v>
      </c>
      <c r="U3" s="144"/>
      <c r="V3" s="1"/>
      <c r="W3" s="1"/>
      <c r="Z3" s="22"/>
    </row>
    <row r="4" spans="2:26">
      <c r="B4" s="131" t="s">
        <v>11</v>
      </c>
      <c r="C4" s="131"/>
      <c r="D4" s="134">
        <f>SUM($R$9:$S$993)</f>
        <v>1379471.0427622388</v>
      </c>
      <c r="E4" s="134"/>
      <c r="F4" s="131" t="s">
        <v>12</v>
      </c>
      <c r="G4" s="131"/>
      <c r="H4" s="135">
        <f>SUM($T$9:$U$108)</f>
        <v>1996.0000000000045</v>
      </c>
      <c r="I4" s="136"/>
      <c r="J4" s="128"/>
      <c r="K4" s="128"/>
      <c r="L4" s="137"/>
      <c r="M4" s="137"/>
      <c r="N4" s="125"/>
      <c r="O4" s="126"/>
      <c r="P4" s="126"/>
      <c r="Q4" s="127"/>
      <c r="R4" s="128" t="s">
        <v>58</v>
      </c>
      <c r="S4" s="128"/>
      <c r="T4" s="129">
        <f>MAX(Y:Y)</f>
        <v>8.776126153846131E-2</v>
      </c>
      <c r="U4" s="129"/>
      <c r="V4" s="1"/>
      <c r="W4" s="1"/>
      <c r="X4" s="1"/>
      <c r="Z4" s="22"/>
    </row>
    <row r="5" spans="2:26">
      <c r="B5" s="87" t="s">
        <v>15</v>
      </c>
      <c r="C5" s="85">
        <f>COUNTIF($R$9:$R$990,"&gt;0")</f>
        <v>33</v>
      </c>
      <c r="D5" s="84" t="s">
        <v>16</v>
      </c>
      <c r="E5" s="90">
        <f>COUNTIF($R$9:$R$990,"&lt;0")</f>
        <v>17</v>
      </c>
      <c r="F5" s="84" t="s">
        <v>17</v>
      </c>
      <c r="G5" s="85">
        <f>COUNTIF($R$9:$R$990,"=0")</f>
        <v>0</v>
      </c>
      <c r="H5" s="84" t="s">
        <v>18</v>
      </c>
      <c r="I5" s="86">
        <f>C5/SUM(C5,E5,G5)</f>
        <v>0.66</v>
      </c>
      <c r="J5" s="130" t="s">
        <v>19</v>
      </c>
      <c r="K5" s="131"/>
      <c r="L5" s="132">
        <f>MAX(V9:V993)</f>
        <v>5</v>
      </c>
      <c r="M5" s="133"/>
      <c r="N5" s="13"/>
      <c r="O5" s="13"/>
      <c r="P5" s="13"/>
      <c r="Q5" s="13"/>
      <c r="R5" s="17" t="s">
        <v>20</v>
      </c>
      <c r="S5" s="9"/>
      <c r="T5" s="132">
        <f>MAX(W9:W993)</f>
        <v>3</v>
      </c>
      <c r="U5" s="133"/>
      <c r="V5" s="1"/>
      <c r="W5" s="1"/>
      <c r="X5" s="1"/>
      <c r="Z5" s="22"/>
    </row>
    <row r="6" spans="2:26">
      <c r="B6" s="11"/>
      <c r="C6" s="13"/>
      <c r="D6" s="14"/>
      <c r="E6" s="89"/>
      <c r="F6" s="11"/>
      <c r="G6" s="89"/>
      <c r="H6" s="11"/>
      <c r="I6" s="16"/>
      <c r="J6" s="11"/>
      <c r="K6" s="11"/>
      <c r="L6" s="89"/>
      <c r="M6" s="89"/>
      <c r="N6" s="12"/>
      <c r="O6" s="12"/>
      <c r="P6" s="89"/>
      <c r="Q6" s="88"/>
      <c r="R6" s="1"/>
      <c r="S6" s="1"/>
      <c r="T6" s="1"/>
    </row>
    <row r="7" spans="2:26">
      <c r="B7" s="112" t="s">
        <v>21</v>
      </c>
      <c r="C7" s="114" t="s">
        <v>22</v>
      </c>
      <c r="D7" s="115"/>
      <c r="E7" s="118" t="s">
        <v>23</v>
      </c>
      <c r="F7" s="119"/>
      <c r="G7" s="119"/>
      <c r="H7" s="119"/>
      <c r="I7" s="107"/>
      <c r="J7" s="120" t="s">
        <v>24</v>
      </c>
      <c r="K7" s="121"/>
      <c r="L7" s="109"/>
      <c r="M7" s="122" t="s">
        <v>25</v>
      </c>
      <c r="N7" s="123" t="s">
        <v>26</v>
      </c>
      <c r="O7" s="124"/>
      <c r="P7" s="124"/>
      <c r="Q7" s="111"/>
      <c r="R7" s="105" t="s">
        <v>27</v>
      </c>
      <c r="S7" s="105"/>
      <c r="T7" s="105"/>
      <c r="U7" s="105"/>
    </row>
    <row r="8" spans="2:26">
      <c r="B8" s="113"/>
      <c r="C8" s="116"/>
      <c r="D8" s="117"/>
      <c r="E8" s="18" t="s">
        <v>28</v>
      </c>
      <c r="F8" s="18" t="s">
        <v>29</v>
      </c>
      <c r="G8" s="18" t="s">
        <v>30</v>
      </c>
      <c r="H8" s="106" t="s">
        <v>31</v>
      </c>
      <c r="I8" s="107"/>
      <c r="J8" s="4" t="s">
        <v>32</v>
      </c>
      <c r="K8" s="108" t="s">
        <v>33</v>
      </c>
      <c r="L8" s="109"/>
      <c r="M8" s="122"/>
      <c r="N8" s="5" t="s">
        <v>28</v>
      </c>
      <c r="O8" s="5" t="s">
        <v>29</v>
      </c>
      <c r="P8" s="110" t="s">
        <v>31</v>
      </c>
      <c r="Q8" s="111"/>
      <c r="R8" s="105" t="s">
        <v>34</v>
      </c>
      <c r="S8" s="105"/>
      <c r="T8" s="105" t="s">
        <v>32</v>
      </c>
      <c r="U8" s="105"/>
      <c r="Y8" t="s">
        <v>57</v>
      </c>
    </row>
    <row r="9" spans="2:26">
      <c r="B9" s="68">
        <v>1</v>
      </c>
      <c r="C9" s="99">
        <f>L2</f>
        <v>1000000</v>
      </c>
      <c r="D9" s="99"/>
      <c r="E9" s="68">
        <v>2010</v>
      </c>
      <c r="F9" s="69">
        <v>43469</v>
      </c>
      <c r="G9" s="68" t="s">
        <v>4</v>
      </c>
      <c r="H9" s="100">
        <v>0.89959999999999996</v>
      </c>
      <c r="I9" s="100"/>
      <c r="J9" s="68">
        <v>60</v>
      </c>
      <c r="K9" s="99">
        <f>IF(J9="","",C9*0.03)</f>
        <v>30000</v>
      </c>
      <c r="L9" s="99"/>
      <c r="M9" s="70">
        <f>IF(J9="","",(K9/J9)/LOOKUP(RIGHT($D$2,3),定数!$A$6:$A$13,定数!$B$6:$B$13))</f>
        <v>4.166666666666667</v>
      </c>
      <c r="N9" s="68">
        <v>2010</v>
      </c>
      <c r="O9" s="69">
        <v>43469</v>
      </c>
      <c r="P9" s="100">
        <v>0.9083</v>
      </c>
      <c r="Q9" s="100"/>
      <c r="R9" s="103">
        <f>IF(P9="","",T9*M9*LOOKUP(RIGHT($D$2,3),定数!$A$6:$A$13,定数!$B$6:$B$13))</f>
        <v>43500.000000000211</v>
      </c>
      <c r="S9" s="103"/>
      <c r="T9" s="104">
        <f>IF(P9="","",IF(G9="買",(P9-H9),(H9-P9))*IF(RIGHT($D$2,3)="JPY",100,10000))</f>
        <v>87.000000000000412</v>
      </c>
      <c r="U9" s="104"/>
      <c r="V9" s="1">
        <f>IF(T9&lt;&gt;"",IF(T9&gt;0,1+V8,0),"")</f>
        <v>1</v>
      </c>
      <c r="W9">
        <f>IF(T9&lt;&gt;"",IF(T9&lt;0,1+W8,0),"")</f>
        <v>0</v>
      </c>
    </row>
    <row r="10" spans="2:26">
      <c r="B10" s="68">
        <v>2</v>
      </c>
      <c r="C10" s="99">
        <f t="shared" ref="C10:C73" si="0">IF(R9="","",C9+R9)</f>
        <v>1043500.0000000002</v>
      </c>
      <c r="D10" s="99"/>
      <c r="E10" s="68"/>
      <c r="F10" s="69">
        <v>43473</v>
      </c>
      <c r="G10" s="68" t="s">
        <v>4</v>
      </c>
      <c r="H10" s="100">
        <v>0.91839999999999999</v>
      </c>
      <c r="I10" s="100"/>
      <c r="J10" s="68">
        <v>60</v>
      </c>
      <c r="K10" s="101">
        <f>IF(J10="","",C10*0.03)</f>
        <v>31305.000000000007</v>
      </c>
      <c r="L10" s="102"/>
      <c r="M10" s="70">
        <f>IF(J10="","",(K10/J10)/LOOKUP(RIGHT($D$2,3),定数!$A$6:$A$13,定数!$B$6:$B$13))</f>
        <v>4.3479166666666673</v>
      </c>
      <c r="N10" s="68"/>
      <c r="O10" s="69">
        <v>43476</v>
      </c>
      <c r="P10" s="100">
        <v>0.92779999999999996</v>
      </c>
      <c r="Q10" s="100"/>
      <c r="R10" s="103">
        <f>IF(P10="","",T10*M10*LOOKUP(RIGHT($D$2,3),定数!$A$6:$A$13,定数!$B$6:$B$13))</f>
        <v>49044.499999999818</v>
      </c>
      <c r="S10" s="103"/>
      <c r="T10" s="104">
        <f>IF(P10="","",IF(G10="買",(P10-H10),(H10-P10))*IF(RIGHT($D$2,3)="JPY",100,10000))</f>
        <v>93.999999999999645</v>
      </c>
      <c r="U10" s="104"/>
      <c r="V10" s="22">
        <f t="shared" ref="V10:V73" si="1">IF(T10&lt;&gt;"",IF(T10&gt;0,1+V9,0),"")</f>
        <v>2</v>
      </c>
      <c r="W10">
        <f t="shared" ref="W10:W73" si="2">IF(T10&lt;&gt;"",IF(T10&lt;0,1+W9,0),"")</f>
        <v>0</v>
      </c>
      <c r="X10" s="34">
        <f>IF(C10&lt;&gt;"",MAX(C10,C9),"")</f>
        <v>1043500.0000000002</v>
      </c>
    </row>
    <row r="11" spans="2:26">
      <c r="B11" s="68">
        <v>3</v>
      </c>
      <c r="C11" s="99">
        <f t="shared" si="0"/>
        <v>1092544.5</v>
      </c>
      <c r="D11" s="99"/>
      <c r="E11" s="68"/>
      <c r="F11" s="69">
        <v>43477</v>
      </c>
      <c r="G11" s="68" t="s">
        <v>4</v>
      </c>
      <c r="H11" s="100">
        <v>0.9304</v>
      </c>
      <c r="I11" s="100"/>
      <c r="J11" s="68">
        <v>69</v>
      </c>
      <c r="K11" s="101">
        <f t="shared" ref="K11:K74" si="3">IF(J11="","",C11*0.03)</f>
        <v>32776.334999999999</v>
      </c>
      <c r="L11" s="102"/>
      <c r="M11" s="70">
        <f>IF(J11="","",(K11/J11)/LOOKUP(RIGHT($D$2,3),定数!$A$6:$A$13,定数!$B$6:$B$13))</f>
        <v>3.9584945652173915</v>
      </c>
      <c r="N11" s="68"/>
      <c r="O11" s="69">
        <v>43477</v>
      </c>
      <c r="P11" s="100">
        <v>0.92349999999999999</v>
      </c>
      <c r="Q11" s="100"/>
      <c r="R11" s="103">
        <f>IF(P11="","",T11*M11*LOOKUP(RIGHT($D$2,3),定数!$A$6:$A$13,定数!$B$6:$B$13))</f>
        <v>-32776.335000000079</v>
      </c>
      <c r="S11" s="103"/>
      <c r="T11" s="104">
        <f>IF(P11="","",IF(G11="買",(P11-H11),(H11-P11))*IF(RIGHT($D$2,3)="JPY",100,10000))</f>
        <v>-69.000000000000171</v>
      </c>
      <c r="U11" s="104"/>
      <c r="V11" s="22">
        <f t="shared" si="1"/>
        <v>0</v>
      </c>
      <c r="W11">
        <f t="shared" si="2"/>
        <v>1</v>
      </c>
      <c r="X11" s="34">
        <f>IF(C11&lt;&gt;"",MAX(X10,C11),"")</f>
        <v>1092544.5</v>
      </c>
      <c r="Y11" s="35">
        <f>IF(X11&lt;&gt;"",1-(C11/X11),"")</f>
        <v>0</v>
      </c>
    </row>
    <row r="12" spans="2:26">
      <c r="B12" s="68">
        <v>4</v>
      </c>
      <c r="C12" s="99">
        <f t="shared" si="0"/>
        <v>1059768.165</v>
      </c>
      <c r="D12" s="99"/>
      <c r="E12" s="68"/>
      <c r="F12" s="69">
        <v>43490</v>
      </c>
      <c r="G12" s="68" t="s">
        <v>3</v>
      </c>
      <c r="H12" s="100">
        <v>0.9032</v>
      </c>
      <c r="I12" s="100"/>
      <c r="J12" s="68">
        <v>61</v>
      </c>
      <c r="K12" s="101">
        <f t="shared" si="3"/>
        <v>31793.04495</v>
      </c>
      <c r="L12" s="102"/>
      <c r="M12" s="70">
        <f>IF(J12="","",(K12/J12)/LOOKUP(RIGHT($D$2,3),定数!$A$6:$A$13,定数!$B$6:$B$13))</f>
        <v>4.3433121516393438</v>
      </c>
      <c r="N12" s="68"/>
      <c r="O12" s="69">
        <v>43491</v>
      </c>
      <c r="P12" s="100">
        <v>0.89439999999999997</v>
      </c>
      <c r="Q12" s="100"/>
      <c r="R12" s="103">
        <f>IF(P12="","",T12*M12*LOOKUP(RIGHT($D$2,3),定数!$A$6:$A$13,定数!$B$6:$B$13))</f>
        <v>45865.376321311625</v>
      </c>
      <c r="S12" s="103"/>
      <c r="T12" s="104">
        <f t="shared" ref="T12:T75" si="4">IF(P12="","",IF(G12="買",(P12-H12),(H12-P12))*IF(RIGHT($D$2,3)="JPY",100,10000))</f>
        <v>88.000000000000298</v>
      </c>
      <c r="U12" s="104"/>
      <c r="V12" s="22">
        <f t="shared" si="1"/>
        <v>1</v>
      </c>
      <c r="W12">
        <f t="shared" si="2"/>
        <v>0</v>
      </c>
      <c r="X12" s="34">
        <f t="shared" ref="X12:X75" si="5">IF(C12&lt;&gt;"",MAX(X11,C12),"")</f>
        <v>1092544.5</v>
      </c>
      <c r="Y12" s="35">
        <f t="shared" ref="Y12:Y75" si="6">IF(X12&lt;&gt;"",1-(C12/X12),"")</f>
        <v>2.9999999999999916E-2</v>
      </c>
    </row>
    <row r="13" spans="2:26">
      <c r="B13" s="68">
        <v>5</v>
      </c>
      <c r="C13" s="99">
        <f t="shared" si="0"/>
        <v>1105633.5413213116</v>
      </c>
      <c r="D13" s="99"/>
      <c r="E13" s="68"/>
      <c r="F13" s="69">
        <v>43512</v>
      </c>
      <c r="G13" s="68" t="s">
        <v>4</v>
      </c>
      <c r="H13" s="100">
        <v>0.89139999999999997</v>
      </c>
      <c r="I13" s="100"/>
      <c r="J13" s="68">
        <v>129</v>
      </c>
      <c r="K13" s="101">
        <f t="shared" si="3"/>
        <v>33169.006239639348</v>
      </c>
      <c r="L13" s="102"/>
      <c r="M13" s="70">
        <f>IF(J13="","",(K13/J13)/LOOKUP(RIGHT($D$2,3),定数!$A$6:$A$13,定数!$B$6:$B$13))</f>
        <v>2.1427006614754101</v>
      </c>
      <c r="N13" s="68"/>
      <c r="O13" s="69">
        <v>43532</v>
      </c>
      <c r="P13" s="100">
        <v>0.9103</v>
      </c>
      <c r="Q13" s="100"/>
      <c r="R13" s="103">
        <f>IF(P13="","",T13*M13*LOOKUP(RIGHT($D$2,3),定数!$A$6:$A$13,定数!$B$6:$B$13))</f>
        <v>48596.451002262373</v>
      </c>
      <c r="S13" s="103"/>
      <c r="T13" s="104">
        <f t="shared" si="4"/>
        <v>189.00000000000028</v>
      </c>
      <c r="U13" s="104"/>
      <c r="V13" s="22">
        <f t="shared" si="1"/>
        <v>2</v>
      </c>
      <c r="W13">
        <f t="shared" si="2"/>
        <v>0</v>
      </c>
      <c r="X13" s="34">
        <f t="shared" si="5"/>
        <v>1105633.5413213116</v>
      </c>
      <c r="Y13" s="35">
        <f t="shared" si="6"/>
        <v>0</v>
      </c>
    </row>
    <row r="14" spans="2:26">
      <c r="B14" s="68">
        <v>6</v>
      </c>
      <c r="C14" s="99">
        <f t="shared" si="0"/>
        <v>1154229.9923235739</v>
      </c>
      <c r="D14" s="99"/>
      <c r="E14" s="68"/>
      <c r="F14" s="69">
        <v>43535</v>
      </c>
      <c r="G14" s="68" t="s">
        <v>4</v>
      </c>
      <c r="H14" s="100">
        <v>0.91559999999999997</v>
      </c>
      <c r="I14" s="100"/>
      <c r="J14" s="68">
        <v>44</v>
      </c>
      <c r="K14" s="101">
        <f t="shared" si="3"/>
        <v>34626.899769707219</v>
      </c>
      <c r="L14" s="102"/>
      <c r="M14" s="70">
        <f>IF(J14="","",(K14/J14)/LOOKUP(RIGHT($D$2,3),定数!$A$6:$A$13,定数!$B$6:$B$13))</f>
        <v>6.558124956383943</v>
      </c>
      <c r="N14" s="68"/>
      <c r="O14" s="69">
        <v>43535</v>
      </c>
      <c r="P14" s="100">
        <v>0.91120000000000001</v>
      </c>
      <c r="Q14" s="100"/>
      <c r="R14" s="103">
        <f>IF(P14="","",T14*M14*LOOKUP(RIGHT($D$2,3),定数!$A$6:$A$13,定数!$B$6:$B$13))</f>
        <v>-34626.899769706899</v>
      </c>
      <c r="S14" s="103"/>
      <c r="T14" s="104">
        <f t="shared" si="4"/>
        <v>-43.999999999999595</v>
      </c>
      <c r="U14" s="104"/>
      <c r="V14" s="22">
        <f t="shared" si="1"/>
        <v>0</v>
      </c>
      <c r="W14">
        <f t="shared" si="2"/>
        <v>1</v>
      </c>
      <c r="X14" s="34">
        <f t="shared" si="5"/>
        <v>1154229.9923235739</v>
      </c>
      <c r="Y14" s="35">
        <f t="shared" si="6"/>
        <v>0</v>
      </c>
    </row>
    <row r="15" spans="2:26">
      <c r="B15" s="68">
        <v>7</v>
      </c>
      <c r="C15" s="99">
        <f t="shared" si="0"/>
        <v>1119603.092553867</v>
      </c>
      <c r="D15" s="99"/>
      <c r="E15" s="68"/>
      <c r="F15" s="69">
        <v>43563</v>
      </c>
      <c r="G15" s="68" t="s">
        <v>4</v>
      </c>
      <c r="H15" s="100">
        <v>0.92510000000000003</v>
      </c>
      <c r="I15" s="100"/>
      <c r="J15" s="68">
        <v>30</v>
      </c>
      <c r="K15" s="101">
        <f t="shared" si="3"/>
        <v>33588.092776616009</v>
      </c>
      <c r="L15" s="102"/>
      <c r="M15" s="70">
        <f>IF(J15="","",(K15/J15)/LOOKUP(RIGHT($D$2,3),定数!$A$6:$A$13,定数!$B$6:$B$13))</f>
        <v>9.3300257712822248</v>
      </c>
      <c r="N15" s="68"/>
      <c r="O15" s="69">
        <v>43564</v>
      </c>
      <c r="P15" s="100">
        <v>0.92930000000000001</v>
      </c>
      <c r="Q15" s="100"/>
      <c r="R15" s="103">
        <f>IF(P15="","",T15*M15*LOOKUP(RIGHT($D$2,3),定数!$A$6:$A$13,定数!$B$6:$B$13))</f>
        <v>47023.329887262204</v>
      </c>
      <c r="S15" s="103"/>
      <c r="T15" s="104">
        <f t="shared" si="4"/>
        <v>41.999999999999815</v>
      </c>
      <c r="U15" s="104"/>
      <c r="V15" s="22">
        <f t="shared" si="1"/>
        <v>1</v>
      </c>
      <c r="W15">
        <f t="shared" si="2"/>
        <v>0</v>
      </c>
      <c r="X15" s="34">
        <f t="shared" si="5"/>
        <v>1154229.9923235739</v>
      </c>
      <c r="Y15" s="35">
        <f t="shared" si="6"/>
        <v>2.9999999999999694E-2</v>
      </c>
    </row>
    <row r="16" spans="2:26">
      <c r="B16" s="68">
        <v>8</v>
      </c>
      <c r="C16" s="99">
        <f>IF(R15="","",C15+R15)</f>
        <v>1166626.4224411293</v>
      </c>
      <c r="D16" s="99"/>
      <c r="E16" s="68"/>
      <c r="F16" s="69">
        <v>43620</v>
      </c>
      <c r="G16" s="68" t="s">
        <v>4</v>
      </c>
      <c r="H16" s="100">
        <v>0.84540000000000004</v>
      </c>
      <c r="I16" s="100"/>
      <c r="J16" s="68">
        <v>90</v>
      </c>
      <c r="K16" s="101">
        <f t="shared" si="3"/>
        <v>34998.792673233882</v>
      </c>
      <c r="L16" s="102"/>
      <c r="M16" s="70">
        <f>IF(J16="","",(K16/J16)/LOOKUP(RIGHT($D$2,3),定数!$A$6:$A$13,定数!$B$6:$B$13))</f>
        <v>3.2406289512253594</v>
      </c>
      <c r="N16" s="68"/>
      <c r="O16" s="69">
        <v>43620</v>
      </c>
      <c r="P16" s="100">
        <v>0.83640000000000003</v>
      </c>
      <c r="Q16" s="100"/>
      <c r="R16" s="103">
        <f>IF(P16="","",T16*M16*LOOKUP(RIGHT($D$2,3),定数!$A$6:$A$13,定数!$B$6:$B$13))</f>
        <v>-34998.792673233911</v>
      </c>
      <c r="S16" s="103"/>
      <c r="T16" s="104">
        <f t="shared" si="4"/>
        <v>-90.000000000000085</v>
      </c>
      <c r="U16" s="104"/>
      <c r="V16" s="22">
        <f t="shared" si="1"/>
        <v>0</v>
      </c>
      <c r="W16">
        <f t="shared" si="2"/>
        <v>1</v>
      </c>
      <c r="X16" s="34">
        <f t="shared" si="5"/>
        <v>1166626.4224411293</v>
      </c>
      <c r="Y16" s="35">
        <f t="shared" si="6"/>
        <v>0</v>
      </c>
    </row>
    <row r="17" spans="2:25">
      <c r="B17" s="68">
        <v>9</v>
      </c>
      <c r="C17" s="99">
        <f t="shared" si="0"/>
        <v>1131627.6297678954</v>
      </c>
      <c r="D17" s="99"/>
      <c r="E17" s="68"/>
      <c r="F17" s="69">
        <v>43631</v>
      </c>
      <c r="G17" s="68" t="s">
        <v>4</v>
      </c>
      <c r="H17" s="100">
        <v>0.85829999999999995</v>
      </c>
      <c r="I17" s="100"/>
      <c r="J17" s="68">
        <v>81</v>
      </c>
      <c r="K17" s="101">
        <f t="shared" si="3"/>
        <v>33948.828893036865</v>
      </c>
      <c r="L17" s="102"/>
      <c r="M17" s="70">
        <f>IF(J17="","",(K17/J17)/LOOKUP(RIGHT($D$2,3),定数!$A$6:$A$13,定数!$B$6:$B$13))</f>
        <v>3.4926778696539982</v>
      </c>
      <c r="N17" s="68"/>
      <c r="O17" s="69">
        <v>43634</v>
      </c>
      <c r="P17" s="100">
        <v>0.87009999999999998</v>
      </c>
      <c r="Q17" s="100"/>
      <c r="R17" s="103">
        <f>IF(P17="","",T17*M17*LOOKUP(RIGHT($D$2,3),定数!$A$6:$A$13,定数!$B$6:$B$13))</f>
        <v>49456.318634300747</v>
      </c>
      <c r="S17" s="103"/>
      <c r="T17" s="104">
        <f t="shared" si="4"/>
        <v>118.00000000000033</v>
      </c>
      <c r="U17" s="104"/>
      <c r="V17" s="22">
        <f t="shared" si="1"/>
        <v>1</v>
      </c>
      <c r="W17">
        <f t="shared" si="2"/>
        <v>0</v>
      </c>
      <c r="X17" s="34">
        <f t="shared" si="5"/>
        <v>1166626.4224411293</v>
      </c>
      <c r="Y17" s="35">
        <f t="shared" si="6"/>
        <v>3.0000000000000027E-2</v>
      </c>
    </row>
    <row r="18" spans="2:25">
      <c r="B18" s="68">
        <v>10</v>
      </c>
      <c r="C18" s="99">
        <f t="shared" si="0"/>
        <v>1181083.9484021962</v>
      </c>
      <c r="D18" s="99"/>
      <c r="E18" s="68"/>
      <c r="F18" s="69">
        <v>43638</v>
      </c>
      <c r="G18" s="68" t="s">
        <v>4</v>
      </c>
      <c r="H18" s="100">
        <v>0.87939999999999996</v>
      </c>
      <c r="I18" s="100"/>
      <c r="J18" s="68">
        <v>54</v>
      </c>
      <c r="K18" s="101">
        <f t="shared" si="3"/>
        <v>35432.51845206588</v>
      </c>
      <c r="L18" s="102"/>
      <c r="M18" s="70">
        <f>IF(J18="","",(K18/J18)/LOOKUP(RIGHT($D$2,3),定数!$A$6:$A$13,定数!$B$6:$B$13))</f>
        <v>5.4679812426027592</v>
      </c>
      <c r="N18" s="68"/>
      <c r="O18" s="69">
        <v>43638</v>
      </c>
      <c r="P18" s="100">
        <v>0.874</v>
      </c>
      <c r="Q18" s="100"/>
      <c r="R18" s="103">
        <f>IF(P18="","",T18*M18*LOOKUP(RIGHT($D$2,3),定数!$A$6:$A$13,定数!$B$6:$B$13))</f>
        <v>-35432.518452065618</v>
      </c>
      <c r="S18" s="103"/>
      <c r="T18" s="104">
        <f t="shared" si="4"/>
        <v>-53.999999999999602</v>
      </c>
      <c r="U18" s="104"/>
      <c r="V18" s="22">
        <f t="shared" si="1"/>
        <v>0</v>
      </c>
      <c r="W18">
        <f t="shared" si="2"/>
        <v>1</v>
      </c>
      <c r="X18" s="34">
        <f t="shared" si="5"/>
        <v>1181083.9484021962</v>
      </c>
      <c r="Y18" s="35">
        <f t="shared" si="6"/>
        <v>0</v>
      </c>
    </row>
    <row r="19" spans="2:25">
      <c r="B19" s="68">
        <v>11</v>
      </c>
      <c r="C19" s="99">
        <f t="shared" si="0"/>
        <v>1145651.4299501306</v>
      </c>
      <c r="D19" s="99"/>
      <c r="E19" s="68"/>
      <c r="F19" s="69">
        <v>43648</v>
      </c>
      <c r="G19" s="68" t="s">
        <v>3</v>
      </c>
      <c r="H19" s="100">
        <v>0.84440000000000004</v>
      </c>
      <c r="I19" s="100"/>
      <c r="J19" s="68">
        <v>66</v>
      </c>
      <c r="K19" s="101">
        <f t="shared" si="3"/>
        <v>34369.542898503918</v>
      </c>
      <c r="L19" s="102"/>
      <c r="M19" s="70">
        <f>IF(J19="","",(K19/J19)/LOOKUP(RIGHT($D$2,3),定数!$A$6:$A$13,定数!$B$6:$B$13))</f>
        <v>4.3395887498111003</v>
      </c>
      <c r="N19" s="68"/>
      <c r="O19" s="69">
        <v>43652</v>
      </c>
      <c r="P19" s="100">
        <v>0.83489999999999998</v>
      </c>
      <c r="Q19" s="100"/>
      <c r="R19" s="103">
        <f>IF(P19="","",T19*M19*LOOKUP(RIGHT($D$2,3),定数!$A$6:$A$13,定数!$B$6:$B$13))</f>
        <v>49471.311747846878</v>
      </c>
      <c r="S19" s="103"/>
      <c r="T19" s="104">
        <f t="shared" si="4"/>
        <v>95.000000000000639</v>
      </c>
      <c r="U19" s="104"/>
      <c r="V19" s="22">
        <f t="shared" si="1"/>
        <v>1</v>
      </c>
      <c r="W19">
        <f t="shared" si="2"/>
        <v>0</v>
      </c>
      <c r="X19" s="34">
        <f t="shared" si="5"/>
        <v>1181083.9484021962</v>
      </c>
      <c r="Y19" s="35">
        <f t="shared" si="6"/>
        <v>2.9999999999999694E-2</v>
      </c>
    </row>
    <row r="20" spans="2:25">
      <c r="B20" s="68">
        <v>12</v>
      </c>
      <c r="C20" s="99">
        <f t="shared" si="0"/>
        <v>1195122.7416979775</v>
      </c>
      <c r="D20" s="99"/>
      <c r="E20" s="68"/>
      <c r="F20" s="69">
        <v>43658</v>
      </c>
      <c r="G20" s="68" t="s">
        <v>4</v>
      </c>
      <c r="H20" s="100">
        <v>0.87519999999999998</v>
      </c>
      <c r="I20" s="100"/>
      <c r="J20" s="68">
        <v>31</v>
      </c>
      <c r="K20" s="101">
        <f t="shared" si="3"/>
        <v>35853.682250939324</v>
      </c>
      <c r="L20" s="102"/>
      <c r="M20" s="70">
        <f>IF(J20="","",(K20/J20)/LOOKUP(RIGHT($D$2,3),定数!$A$6:$A$13,定数!$B$6:$B$13))</f>
        <v>9.6380866265965928</v>
      </c>
      <c r="N20" s="74"/>
      <c r="O20" s="69">
        <v>43659</v>
      </c>
      <c r="P20" s="100">
        <v>0.87209999999999999</v>
      </c>
      <c r="Q20" s="100"/>
      <c r="R20" s="103">
        <f>IF(P20="","",T20*M20*LOOKUP(RIGHT($D$2,3),定数!$A$6:$A$13,定数!$B$6:$B$13))</f>
        <v>-35853.682250939222</v>
      </c>
      <c r="S20" s="103"/>
      <c r="T20" s="104">
        <f t="shared" si="4"/>
        <v>-30.999999999999915</v>
      </c>
      <c r="U20" s="104"/>
      <c r="V20" s="22">
        <f t="shared" si="1"/>
        <v>0</v>
      </c>
      <c r="W20">
        <f t="shared" si="2"/>
        <v>1</v>
      </c>
      <c r="X20" s="34">
        <f t="shared" si="5"/>
        <v>1195122.7416979775</v>
      </c>
      <c r="Y20" s="35">
        <f t="shared" si="6"/>
        <v>0</v>
      </c>
    </row>
    <row r="21" spans="2:25">
      <c r="B21" s="68">
        <v>13</v>
      </c>
      <c r="C21" s="99">
        <f>IF(R20="","",C20+R20)</f>
        <v>1159269.0594470382</v>
      </c>
      <c r="D21" s="99"/>
      <c r="E21" s="68"/>
      <c r="F21" s="69">
        <v>43666</v>
      </c>
      <c r="G21" s="68" t="s">
        <v>4</v>
      </c>
      <c r="H21" s="100">
        <v>0.88139999999999996</v>
      </c>
      <c r="I21" s="100"/>
      <c r="J21" s="68">
        <v>101</v>
      </c>
      <c r="K21" s="101">
        <f t="shared" si="3"/>
        <v>34778.071783411142</v>
      </c>
      <c r="L21" s="102"/>
      <c r="M21" s="70">
        <f>IF(J21="","",(K21/J21)/LOOKUP(RIGHT($D$2,3),定数!$A$6:$A$13,定数!$B$6:$B$13))</f>
        <v>2.8694778699184114</v>
      </c>
      <c r="N21" s="68"/>
      <c r="O21" s="69">
        <v>43669</v>
      </c>
      <c r="P21" s="100">
        <v>0.8962</v>
      </c>
      <c r="Q21" s="100"/>
      <c r="R21" s="103">
        <f>IF(P21="","",T21*M21*LOOKUP(RIGHT($D$2,3),定数!$A$6:$A$13,定数!$B$6:$B$13))</f>
        <v>50961.926969751104</v>
      </c>
      <c r="S21" s="103"/>
      <c r="T21" s="104">
        <f t="shared" si="4"/>
        <v>148.00000000000034</v>
      </c>
      <c r="U21" s="104"/>
      <c r="V21" s="22">
        <f t="shared" si="1"/>
        <v>1</v>
      </c>
      <c r="W21">
        <f t="shared" si="2"/>
        <v>0</v>
      </c>
      <c r="X21" s="34">
        <f t="shared" si="5"/>
        <v>1195122.7416979775</v>
      </c>
      <c r="Y21" s="35">
        <f t="shared" si="6"/>
        <v>3.0000000000000027E-2</v>
      </c>
    </row>
    <row r="22" spans="2:25">
      <c r="B22" s="92">
        <v>14</v>
      </c>
      <c r="C22" s="93">
        <f t="shared" si="0"/>
        <v>1210230.9864167892</v>
      </c>
      <c r="D22" s="93"/>
      <c r="E22" s="92"/>
      <c r="F22" s="8">
        <v>43702</v>
      </c>
      <c r="G22" s="68" t="s">
        <v>3</v>
      </c>
      <c r="H22" s="94">
        <v>0.88200000000000001</v>
      </c>
      <c r="I22" s="94"/>
      <c r="J22" s="92">
        <v>74</v>
      </c>
      <c r="K22" s="95">
        <f t="shared" si="3"/>
        <v>36306.929592503679</v>
      </c>
      <c r="L22" s="96"/>
      <c r="M22" s="64">
        <f>IF(J22="","",(K22/J22)/LOOKUP(RIGHT($D$2,3),定数!$A$6:$A$13,定数!$B$6:$B$13))</f>
        <v>4.0886181973540179</v>
      </c>
      <c r="N22" s="92"/>
      <c r="O22" s="8">
        <v>43703</v>
      </c>
      <c r="P22" s="94">
        <v>0.88939999999999997</v>
      </c>
      <c r="Q22" s="94"/>
      <c r="R22" s="97">
        <f>IF(P22="","",T22*M22*LOOKUP(RIGHT($D$2,3),定数!$A$6:$A$13,定数!$B$6:$B$13))</f>
        <v>-36306.929592503489</v>
      </c>
      <c r="S22" s="97"/>
      <c r="T22" s="98">
        <f t="shared" si="4"/>
        <v>-73.999999999999616</v>
      </c>
      <c r="U22" s="98"/>
      <c r="V22" s="22">
        <f t="shared" si="1"/>
        <v>0</v>
      </c>
      <c r="W22">
        <f t="shared" si="2"/>
        <v>1</v>
      </c>
      <c r="X22" s="34">
        <f t="shared" si="5"/>
        <v>1210230.9864167892</v>
      </c>
      <c r="Y22" s="35">
        <f t="shared" si="6"/>
        <v>0</v>
      </c>
    </row>
    <row r="23" spans="2:25">
      <c r="B23" s="92">
        <v>15</v>
      </c>
      <c r="C23" s="93">
        <f t="shared" si="0"/>
        <v>1173924.0568242858</v>
      </c>
      <c r="D23" s="93"/>
      <c r="E23" s="92"/>
      <c r="F23" s="8">
        <v>43715</v>
      </c>
      <c r="G23" s="68" t="s">
        <v>4</v>
      </c>
      <c r="H23" s="94">
        <v>0.91469999999999996</v>
      </c>
      <c r="I23" s="94"/>
      <c r="J23" s="92">
        <v>56</v>
      </c>
      <c r="K23" s="95">
        <f t="shared" si="3"/>
        <v>35217.721704728574</v>
      </c>
      <c r="L23" s="96"/>
      <c r="M23" s="64">
        <f>IF(J23="","",(K23/J23)/LOOKUP(RIGHT($D$2,3),定数!$A$6:$A$13,定数!$B$6:$B$13))</f>
        <v>5.2407323965369894</v>
      </c>
      <c r="N23" s="92"/>
      <c r="O23" s="8">
        <v>43717</v>
      </c>
      <c r="P23" s="94">
        <v>0.92269999999999996</v>
      </c>
      <c r="Q23" s="94"/>
      <c r="R23" s="97">
        <f>IF(P23="","",T23*M23*LOOKUP(RIGHT($D$2,3),定数!$A$6:$A$13,定数!$B$6:$B$13))</f>
        <v>50311.03100675514</v>
      </c>
      <c r="S23" s="97"/>
      <c r="T23" s="98">
        <f t="shared" si="4"/>
        <v>80.000000000000071</v>
      </c>
      <c r="U23" s="98"/>
      <c r="V23" s="1">
        <f t="shared" si="1"/>
        <v>1</v>
      </c>
      <c r="W23">
        <f t="shared" si="2"/>
        <v>0</v>
      </c>
      <c r="X23" s="34">
        <f t="shared" si="5"/>
        <v>1210230.9864167892</v>
      </c>
      <c r="Y23" s="35">
        <f t="shared" si="6"/>
        <v>2.9999999999999805E-2</v>
      </c>
    </row>
    <row r="24" spans="2:25">
      <c r="B24" s="92">
        <v>16</v>
      </c>
      <c r="C24" s="93">
        <f t="shared" si="0"/>
        <v>1224235.0878310408</v>
      </c>
      <c r="D24" s="93"/>
      <c r="E24" s="92"/>
      <c r="F24" s="8">
        <v>43731</v>
      </c>
      <c r="G24" s="68" t="s">
        <v>4</v>
      </c>
      <c r="H24" s="94">
        <v>0.95730000000000004</v>
      </c>
      <c r="I24" s="94"/>
      <c r="J24" s="92">
        <v>24</v>
      </c>
      <c r="K24" s="95">
        <f t="shared" si="3"/>
        <v>36727.05263493122</v>
      </c>
      <c r="L24" s="96"/>
      <c r="M24" s="64">
        <f>IF(J24="","",(K24/J24)/LOOKUP(RIGHT($D$2,3),定数!$A$6:$A$13,定数!$B$6:$B$13))</f>
        <v>12.752448831573339</v>
      </c>
      <c r="N24" s="92"/>
      <c r="O24" s="8">
        <v>43731</v>
      </c>
      <c r="P24" s="94">
        <v>0.95489999999999997</v>
      </c>
      <c r="Q24" s="94"/>
      <c r="R24" s="97">
        <f>IF(P24="","",T24*M24*LOOKUP(RIGHT($D$2,3),定数!$A$6:$A$13,定数!$B$6:$B$13))</f>
        <v>-36727.052634932275</v>
      </c>
      <c r="S24" s="97"/>
      <c r="T24" s="98">
        <f t="shared" si="4"/>
        <v>-24.000000000000689</v>
      </c>
      <c r="U24" s="98"/>
      <c r="V24" s="22">
        <f t="shared" si="1"/>
        <v>0</v>
      </c>
      <c r="W24">
        <f t="shared" si="2"/>
        <v>1</v>
      </c>
      <c r="X24" s="34">
        <f t="shared" si="5"/>
        <v>1224235.0878310408</v>
      </c>
      <c r="Y24" s="35">
        <f t="shared" si="6"/>
        <v>0</v>
      </c>
    </row>
    <row r="25" spans="2:25">
      <c r="B25" s="92">
        <v>17</v>
      </c>
      <c r="C25" s="93">
        <f t="shared" si="0"/>
        <v>1187508.0351961085</v>
      </c>
      <c r="D25" s="93"/>
      <c r="E25" s="92"/>
      <c r="F25" s="8">
        <v>43766</v>
      </c>
      <c r="G25" s="68" t="s">
        <v>3</v>
      </c>
      <c r="H25" s="94">
        <v>0.97629999999999995</v>
      </c>
      <c r="I25" s="94"/>
      <c r="J25" s="92">
        <v>57</v>
      </c>
      <c r="K25" s="95">
        <f t="shared" si="3"/>
        <v>35625.241055883256</v>
      </c>
      <c r="L25" s="96"/>
      <c r="M25" s="64">
        <f>IF(J25="","",(K25/J25)/LOOKUP(RIGHT($D$2,3),定数!$A$6:$A$13,定数!$B$6:$B$13))</f>
        <v>5.2083685754215292</v>
      </c>
      <c r="N25" s="92"/>
      <c r="O25" s="8">
        <v>43767</v>
      </c>
      <c r="P25" s="94">
        <v>0.96809999999999996</v>
      </c>
      <c r="Q25" s="94"/>
      <c r="R25" s="97">
        <f>IF(P25="","",T25*M25*LOOKUP(RIGHT($D$2,3),定数!$A$6:$A$13,定数!$B$6:$B$13))</f>
        <v>51250.346782147753</v>
      </c>
      <c r="S25" s="97"/>
      <c r="T25" s="98">
        <f t="shared" si="4"/>
        <v>81.999999999999858</v>
      </c>
      <c r="U25" s="98"/>
      <c r="V25" s="22">
        <f t="shared" si="1"/>
        <v>1</v>
      </c>
      <c r="W25">
        <f t="shared" si="2"/>
        <v>0</v>
      </c>
      <c r="X25" s="34">
        <f t="shared" si="5"/>
        <v>1224235.0878310408</v>
      </c>
      <c r="Y25" s="35">
        <f t="shared" si="6"/>
        <v>3.0000000000000915E-2</v>
      </c>
    </row>
    <row r="26" spans="2:25">
      <c r="B26" s="92">
        <v>18</v>
      </c>
      <c r="C26" s="93">
        <f t="shared" si="0"/>
        <v>1238758.3819782562</v>
      </c>
      <c r="D26" s="93"/>
      <c r="E26" s="92"/>
      <c r="F26" s="8">
        <v>43793</v>
      </c>
      <c r="G26" s="68" t="s">
        <v>3</v>
      </c>
      <c r="H26" s="94">
        <v>0.98180000000000001</v>
      </c>
      <c r="I26" s="94"/>
      <c r="J26" s="92">
        <v>37</v>
      </c>
      <c r="K26" s="95">
        <f t="shared" si="3"/>
        <v>37162.751459347681</v>
      </c>
      <c r="L26" s="96"/>
      <c r="M26" s="64">
        <f>IF(J26="","",(K26/J26)/LOOKUP(RIGHT($D$2,3),定数!$A$6:$A$13,定数!$B$6:$B$13))</f>
        <v>8.369989067420649</v>
      </c>
      <c r="N26" s="92"/>
      <c r="O26" s="8">
        <v>43794</v>
      </c>
      <c r="P26" s="94">
        <v>0.97619999999999996</v>
      </c>
      <c r="Q26" s="94"/>
      <c r="R26" s="97">
        <f>IF(P26="","",T26*M26*LOOKUP(RIGHT($D$2,3),定数!$A$6:$A$13,定数!$B$6:$B$13))</f>
        <v>56246.326533067258</v>
      </c>
      <c r="S26" s="97"/>
      <c r="T26" s="98">
        <f t="shared" si="4"/>
        <v>56.000000000000497</v>
      </c>
      <c r="U26" s="98"/>
      <c r="V26" s="22">
        <f t="shared" si="1"/>
        <v>2</v>
      </c>
      <c r="W26">
        <f t="shared" si="2"/>
        <v>0</v>
      </c>
      <c r="X26" s="34">
        <f t="shared" si="5"/>
        <v>1238758.3819782562</v>
      </c>
      <c r="Y26" s="35">
        <f t="shared" si="6"/>
        <v>0</v>
      </c>
    </row>
    <row r="27" spans="2:25">
      <c r="B27" s="92">
        <v>19</v>
      </c>
      <c r="C27" s="93">
        <f>IF(R26="","",C26+R26)</f>
        <v>1295004.7085113234</v>
      </c>
      <c r="D27" s="93"/>
      <c r="E27" s="92"/>
      <c r="F27" s="8">
        <v>43814</v>
      </c>
      <c r="G27" s="68" t="s">
        <v>4</v>
      </c>
      <c r="H27" s="94">
        <v>0.99460000000000004</v>
      </c>
      <c r="I27" s="94"/>
      <c r="J27" s="92">
        <v>57</v>
      </c>
      <c r="K27" s="95">
        <f t="shared" si="3"/>
        <v>38850.141255339702</v>
      </c>
      <c r="L27" s="96"/>
      <c r="M27" s="64">
        <f>IF(J27="","",(K27/J27)/LOOKUP(RIGHT($D$2,3),定数!$A$6:$A$13,定数!$B$6:$B$13))</f>
        <v>5.6798452127689627</v>
      </c>
      <c r="N27" s="92"/>
      <c r="O27" s="8">
        <v>43814</v>
      </c>
      <c r="P27" s="94">
        <v>0.9889</v>
      </c>
      <c r="Q27" s="94"/>
      <c r="R27" s="97">
        <f>IF(P27="","",T27*M27*LOOKUP(RIGHT($D$2,3),定数!$A$6:$A$13,定数!$B$6:$B$13))</f>
        <v>-38850.141255339964</v>
      </c>
      <c r="S27" s="97"/>
      <c r="T27" s="98">
        <f t="shared" si="4"/>
        <v>-57.000000000000384</v>
      </c>
      <c r="U27" s="98"/>
      <c r="V27" s="22">
        <f t="shared" si="1"/>
        <v>0</v>
      </c>
      <c r="W27">
        <f t="shared" si="2"/>
        <v>1</v>
      </c>
      <c r="X27" s="34">
        <f t="shared" si="5"/>
        <v>1295004.7085113234</v>
      </c>
      <c r="Y27" s="35">
        <f t="shared" si="6"/>
        <v>0</v>
      </c>
    </row>
    <row r="28" spans="2:25">
      <c r="B28" s="92">
        <v>20</v>
      </c>
      <c r="C28" s="93">
        <f>IF(R27="","",C27+R27)</f>
        <v>1256154.5672559834</v>
      </c>
      <c r="D28" s="93"/>
      <c r="E28" s="92"/>
      <c r="F28" s="8">
        <v>43826</v>
      </c>
      <c r="G28" s="68" t="s">
        <v>4</v>
      </c>
      <c r="H28" s="94">
        <v>1.0051000000000001</v>
      </c>
      <c r="I28" s="94"/>
      <c r="J28" s="92">
        <v>65</v>
      </c>
      <c r="K28" s="95">
        <f t="shared" si="3"/>
        <v>37684.637017679503</v>
      </c>
      <c r="L28" s="96"/>
      <c r="M28" s="64">
        <f>IF(J28="","",(K28/J28)/LOOKUP(RIGHT($D$2,3),定数!$A$6:$A$13,定数!$B$6:$B$13))</f>
        <v>4.8313637202153208</v>
      </c>
      <c r="N28" s="92"/>
      <c r="O28" s="8">
        <v>43827</v>
      </c>
      <c r="P28" s="94">
        <v>1.0145999999999999</v>
      </c>
      <c r="Q28" s="94"/>
      <c r="R28" s="97">
        <f>IF(P28="","",T28*M28*LOOKUP(RIGHT($D$2,3),定数!$A$6:$A$13,定数!$B$6:$B$13))</f>
        <v>55077.546410453746</v>
      </c>
      <c r="S28" s="97"/>
      <c r="T28" s="98">
        <f t="shared" si="4"/>
        <v>94.999999999998423</v>
      </c>
      <c r="U28" s="98"/>
      <c r="V28" s="22">
        <f t="shared" si="1"/>
        <v>1</v>
      </c>
      <c r="W28">
        <f t="shared" si="2"/>
        <v>0</v>
      </c>
      <c r="X28" s="34">
        <f t="shared" si="5"/>
        <v>1295004.7085113234</v>
      </c>
      <c r="Y28" s="35">
        <f t="shared" si="6"/>
        <v>3.0000000000000249E-2</v>
      </c>
    </row>
    <row r="29" spans="2:25">
      <c r="B29" s="92">
        <v>21</v>
      </c>
      <c r="C29" s="93">
        <f t="shared" si="0"/>
        <v>1311232.1136664371</v>
      </c>
      <c r="D29" s="93"/>
      <c r="E29" s="92"/>
      <c r="F29" s="8">
        <v>43829</v>
      </c>
      <c r="G29" s="68" t="s">
        <v>4</v>
      </c>
      <c r="H29" s="94">
        <v>1.016</v>
      </c>
      <c r="I29" s="94"/>
      <c r="J29" s="92">
        <v>43</v>
      </c>
      <c r="K29" s="95">
        <f t="shared" si="3"/>
        <v>39336.963409993114</v>
      </c>
      <c r="L29" s="96"/>
      <c r="M29" s="64">
        <f>IF(J29="","",(K29/J29)/LOOKUP(RIGHT($D$2,3),定数!$A$6:$A$13,定数!$B$6:$B$13))</f>
        <v>7.6234425213164947</v>
      </c>
      <c r="N29" s="92"/>
      <c r="O29" s="8">
        <v>43830</v>
      </c>
      <c r="P29" s="94">
        <v>1.0221</v>
      </c>
      <c r="Q29" s="94"/>
      <c r="R29" s="97">
        <f>IF(P29="","",T29*M29*LOOKUP(RIGHT($D$2,3),定数!$A$6:$A$13,定数!$B$6:$B$13))</f>
        <v>55803.599256036694</v>
      </c>
      <c r="S29" s="97"/>
      <c r="T29" s="98">
        <f t="shared" si="4"/>
        <v>60.999999999999943</v>
      </c>
      <c r="U29" s="98"/>
      <c r="V29" s="22">
        <f t="shared" si="1"/>
        <v>2</v>
      </c>
      <c r="W29">
        <f t="shared" si="2"/>
        <v>0</v>
      </c>
      <c r="X29" s="34">
        <f t="shared" si="5"/>
        <v>1311232.1136664371</v>
      </c>
      <c r="Y29" s="35">
        <f t="shared" si="6"/>
        <v>0</v>
      </c>
    </row>
    <row r="30" spans="2:25">
      <c r="B30" s="92">
        <v>22</v>
      </c>
      <c r="C30" s="93">
        <f>IF(R29="","",C29+R29)</f>
        <v>1367035.7129224739</v>
      </c>
      <c r="D30" s="93"/>
      <c r="E30" s="92">
        <v>2011</v>
      </c>
      <c r="F30" s="8">
        <v>43475</v>
      </c>
      <c r="G30" s="68" t="s">
        <v>3</v>
      </c>
      <c r="H30" s="94">
        <v>0.99439999999999995</v>
      </c>
      <c r="I30" s="94"/>
      <c r="J30" s="92">
        <v>38</v>
      </c>
      <c r="K30" s="95">
        <f t="shared" si="3"/>
        <v>41011.071387674216</v>
      </c>
      <c r="L30" s="96"/>
      <c r="M30" s="64">
        <f>IF(J30="","",(K30/J30)/LOOKUP(RIGHT($D$2,3),定数!$A$6:$A$13,定数!$B$6:$B$13))</f>
        <v>8.9936560060689068</v>
      </c>
      <c r="N30" s="92">
        <v>2011</v>
      </c>
      <c r="O30" s="8">
        <v>43475</v>
      </c>
      <c r="P30" s="94">
        <v>0.98899999999999999</v>
      </c>
      <c r="Q30" s="94"/>
      <c r="R30" s="97">
        <f>IF(P30="","",T30*M30*LOOKUP(RIGHT($D$2,3),定数!$A$6:$A$13,定数!$B$6:$B$13))</f>
        <v>58278.890919326084</v>
      </c>
      <c r="S30" s="97"/>
      <c r="T30" s="98">
        <f t="shared" si="4"/>
        <v>53.999999999999602</v>
      </c>
      <c r="U30" s="98"/>
      <c r="V30" s="22">
        <f t="shared" si="1"/>
        <v>3</v>
      </c>
      <c r="W30">
        <f t="shared" si="2"/>
        <v>0</v>
      </c>
      <c r="X30" s="34">
        <f t="shared" si="5"/>
        <v>1367035.7129224739</v>
      </c>
      <c r="Y30" s="35">
        <f t="shared" si="6"/>
        <v>0</v>
      </c>
    </row>
    <row r="31" spans="2:25">
      <c r="B31" s="92">
        <v>23</v>
      </c>
      <c r="C31" s="93">
        <f t="shared" si="0"/>
        <v>1425314.6038418</v>
      </c>
      <c r="D31" s="93"/>
      <c r="E31" s="92"/>
      <c r="F31" s="8">
        <v>43534</v>
      </c>
      <c r="G31" s="68" t="s">
        <v>3</v>
      </c>
      <c r="H31" s="94">
        <v>1.0087999999999999</v>
      </c>
      <c r="I31" s="94"/>
      <c r="J31" s="92">
        <v>29</v>
      </c>
      <c r="K31" s="95">
        <f t="shared" si="3"/>
        <v>42759.438115254001</v>
      </c>
      <c r="L31" s="96"/>
      <c r="M31" s="64">
        <f>IF(J31="","",(K31/J31)/LOOKUP(RIGHT($D$2,3),定数!$A$6:$A$13,定数!$B$6:$B$13))</f>
        <v>12.287194860705172</v>
      </c>
      <c r="N31" s="92"/>
      <c r="O31" s="8">
        <v>43534</v>
      </c>
      <c r="P31" s="94">
        <v>1.0046999999999999</v>
      </c>
      <c r="Q31" s="94"/>
      <c r="R31" s="97">
        <f>IF(P31="","",T31*M31*LOOKUP(RIGHT($D$2,3),定数!$A$6:$A$13,定数!$B$6:$B$13))</f>
        <v>60452.998714669338</v>
      </c>
      <c r="S31" s="97"/>
      <c r="T31" s="98">
        <f t="shared" si="4"/>
        <v>40.999999999999929</v>
      </c>
      <c r="U31" s="98"/>
      <c r="V31" s="22">
        <f t="shared" si="1"/>
        <v>4</v>
      </c>
      <c r="W31">
        <f t="shared" si="2"/>
        <v>0</v>
      </c>
      <c r="X31" s="34">
        <f t="shared" si="5"/>
        <v>1425314.6038418</v>
      </c>
      <c r="Y31" s="35">
        <f t="shared" si="6"/>
        <v>0</v>
      </c>
    </row>
    <row r="32" spans="2:25">
      <c r="B32" s="92">
        <v>24</v>
      </c>
      <c r="C32" s="93">
        <f t="shared" si="0"/>
        <v>1485767.6025564694</v>
      </c>
      <c r="D32" s="93"/>
      <c r="E32" s="92"/>
      <c r="F32" s="8">
        <v>43553</v>
      </c>
      <c r="G32" s="68" t="s">
        <v>4</v>
      </c>
      <c r="H32" s="94">
        <v>1.0251999999999999</v>
      </c>
      <c r="I32" s="94"/>
      <c r="J32" s="92">
        <v>28</v>
      </c>
      <c r="K32" s="95">
        <f t="shared" si="3"/>
        <v>44573.028076694078</v>
      </c>
      <c r="L32" s="96"/>
      <c r="M32" s="64">
        <f>IF(J32="","",(K32/J32)/LOOKUP(RIGHT($D$2,3),定数!$A$6:$A$13,定数!$B$6:$B$13))</f>
        <v>13.265782165682761</v>
      </c>
      <c r="N32" s="92"/>
      <c r="O32" s="8">
        <v>43553</v>
      </c>
      <c r="P32" s="94">
        <v>1.0224</v>
      </c>
      <c r="Q32" s="94"/>
      <c r="R32" s="97">
        <f>IF(P32="","",T32*M32*LOOKUP(RIGHT($D$2,3),定数!$A$6:$A$13,定数!$B$6:$B$13))</f>
        <v>-44573.028076692703</v>
      </c>
      <c r="S32" s="97"/>
      <c r="T32" s="98">
        <f t="shared" si="4"/>
        <v>-27.999999999999137</v>
      </c>
      <c r="U32" s="98"/>
      <c r="V32" s="22">
        <f t="shared" si="1"/>
        <v>0</v>
      </c>
      <c r="W32">
        <f t="shared" si="2"/>
        <v>1</v>
      </c>
      <c r="X32" s="34">
        <f t="shared" si="5"/>
        <v>1485767.6025564694</v>
      </c>
      <c r="Y32" s="35">
        <f t="shared" si="6"/>
        <v>0</v>
      </c>
    </row>
    <row r="33" spans="2:25">
      <c r="B33" s="92">
        <v>25</v>
      </c>
      <c r="C33" s="93">
        <f>IF(R32="","",C32+R32)</f>
        <v>1441194.5744797767</v>
      </c>
      <c r="D33" s="93"/>
      <c r="E33" s="92"/>
      <c r="F33" s="8">
        <v>43602</v>
      </c>
      <c r="G33" s="68" t="s">
        <v>3</v>
      </c>
      <c r="H33" s="94">
        <v>1.0550999999999999</v>
      </c>
      <c r="I33" s="94"/>
      <c r="J33" s="92">
        <v>91</v>
      </c>
      <c r="K33" s="95">
        <f t="shared" si="3"/>
        <v>43235.837234393301</v>
      </c>
      <c r="L33" s="96"/>
      <c r="M33" s="64">
        <f>IF(J33="","",(K33/J33)/LOOKUP(RIGHT($D$2,3),定数!$A$6:$A$13,定数!$B$6:$B$13))</f>
        <v>3.9593257540653206</v>
      </c>
      <c r="N33" s="92"/>
      <c r="O33" s="8">
        <v>43603</v>
      </c>
      <c r="P33" s="94">
        <v>1.0642</v>
      </c>
      <c r="Q33" s="94"/>
      <c r="R33" s="97">
        <f>IF(P33="","",T33*M33*LOOKUP(RIGHT($D$2,3),定数!$A$6:$A$13,定数!$B$6:$B$13))</f>
        <v>-43235.837234393817</v>
      </c>
      <c r="S33" s="97"/>
      <c r="T33" s="98">
        <f t="shared" si="4"/>
        <v>-91.00000000000108</v>
      </c>
      <c r="U33" s="98"/>
      <c r="V33" s="22">
        <f t="shared" si="1"/>
        <v>0</v>
      </c>
      <c r="W33">
        <f t="shared" si="2"/>
        <v>2</v>
      </c>
      <c r="X33" s="34">
        <f t="shared" si="5"/>
        <v>1485767.6025564694</v>
      </c>
      <c r="Y33" s="35">
        <f t="shared" si="6"/>
        <v>2.9999999999999027E-2</v>
      </c>
    </row>
    <row r="34" spans="2:25">
      <c r="B34" s="92">
        <v>26</v>
      </c>
      <c r="C34" s="93">
        <f>IF(R33="","",C33+R33)</f>
        <v>1397958.7372453827</v>
      </c>
      <c r="D34" s="93"/>
      <c r="E34" s="92"/>
      <c r="F34" s="8">
        <v>43626</v>
      </c>
      <c r="G34" s="68" t="s">
        <v>3</v>
      </c>
      <c r="H34" s="94">
        <v>1.0617000000000001</v>
      </c>
      <c r="I34" s="94"/>
      <c r="J34" s="92">
        <v>35</v>
      </c>
      <c r="K34" s="95">
        <f t="shared" si="3"/>
        <v>41938.762117361483</v>
      </c>
      <c r="L34" s="96"/>
      <c r="M34" s="64">
        <f>IF(J34="","",(K34/J34)/LOOKUP(RIGHT($D$2,3),定数!$A$6:$A$13,定数!$B$6:$B$13))</f>
        <v>9.9854195517527327</v>
      </c>
      <c r="N34" s="92"/>
      <c r="O34" s="8">
        <v>43626</v>
      </c>
      <c r="P34" s="94">
        <v>1.0568</v>
      </c>
      <c r="Q34" s="94"/>
      <c r="R34" s="97">
        <f>IF(P34="","",T34*M34*LOOKUP(RIGHT($D$2,3),定数!$A$6:$A$13,定数!$B$6:$B$13))</f>
        <v>58714.266964307586</v>
      </c>
      <c r="S34" s="97"/>
      <c r="T34" s="98">
        <f t="shared" si="4"/>
        <v>49.000000000001265</v>
      </c>
      <c r="U34" s="98"/>
      <c r="V34" s="22">
        <f t="shared" si="1"/>
        <v>1</v>
      </c>
      <c r="W34">
        <f t="shared" si="2"/>
        <v>0</v>
      </c>
      <c r="X34" s="34">
        <f t="shared" si="5"/>
        <v>1485767.6025564694</v>
      </c>
      <c r="Y34" s="35">
        <f t="shared" si="6"/>
        <v>5.9099999999999486E-2</v>
      </c>
    </row>
    <row r="35" spans="2:25">
      <c r="B35" s="92">
        <v>27</v>
      </c>
      <c r="C35" s="93">
        <f>IF(R34="","",C34+R34)</f>
        <v>1456673.0042096903</v>
      </c>
      <c r="D35" s="93"/>
      <c r="E35" s="92"/>
      <c r="F35" s="8">
        <v>43667</v>
      </c>
      <c r="G35" s="68" t="s">
        <v>4</v>
      </c>
      <c r="H35" s="94">
        <v>1.0749</v>
      </c>
      <c r="I35" s="94"/>
      <c r="J35" s="92">
        <v>57</v>
      </c>
      <c r="K35" s="95">
        <f t="shared" si="3"/>
        <v>43700.190126290705</v>
      </c>
      <c r="L35" s="96"/>
      <c r="M35" s="64">
        <f>IF(J35="","",(K35/J35)/LOOKUP(RIGHT($D$2,3),定数!$A$6:$A$13,定数!$B$6:$B$13))</f>
        <v>6.3889166851302202</v>
      </c>
      <c r="N35" s="92"/>
      <c r="O35" s="8">
        <v>43667</v>
      </c>
      <c r="P35" s="94">
        <v>1.083</v>
      </c>
      <c r="Q35" s="94"/>
      <c r="R35" s="97">
        <f>IF(P35="","",T35*M35*LOOKUP(RIGHT($D$2,3),定数!$A$6:$A$13,定数!$B$6:$B$13))</f>
        <v>62100.270179465704</v>
      </c>
      <c r="S35" s="97"/>
      <c r="T35" s="98">
        <f t="shared" si="4"/>
        <v>80.999999999999957</v>
      </c>
      <c r="U35" s="98"/>
      <c r="V35" s="22">
        <f t="shared" si="1"/>
        <v>2</v>
      </c>
      <c r="W35">
        <f t="shared" si="2"/>
        <v>0</v>
      </c>
      <c r="X35" s="34">
        <f t="shared" si="5"/>
        <v>1485767.6025564694</v>
      </c>
      <c r="Y35" s="35">
        <f t="shared" si="6"/>
        <v>1.9582199999998551E-2</v>
      </c>
    </row>
    <row r="36" spans="2:25">
      <c r="B36" s="92">
        <v>28</v>
      </c>
      <c r="C36" s="93">
        <f>IF(R35="","",C35+R35)</f>
        <v>1518773.2743891559</v>
      </c>
      <c r="D36" s="93"/>
      <c r="E36" s="92"/>
      <c r="F36" s="8">
        <v>43671</v>
      </c>
      <c r="G36" s="68" t="s">
        <v>4</v>
      </c>
      <c r="H36" s="94">
        <v>1.0831</v>
      </c>
      <c r="I36" s="94"/>
      <c r="J36" s="92">
        <v>37</v>
      </c>
      <c r="K36" s="95">
        <f t="shared" si="3"/>
        <v>45563.198231674673</v>
      </c>
      <c r="L36" s="96"/>
      <c r="M36" s="64">
        <f>IF(J36="","",(K36/J36)/LOOKUP(RIGHT($D$2,3),定数!$A$6:$A$13,定数!$B$6:$B$13))</f>
        <v>10.261981583710512</v>
      </c>
      <c r="N36" s="92"/>
      <c r="O36" s="8">
        <v>43672</v>
      </c>
      <c r="P36" s="94">
        <v>1.0882000000000001</v>
      </c>
      <c r="Q36" s="94"/>
      <c r="R36" s="97">
        <f>IF(P36="","",T36*M36*LOOKUP(RIGHT($D$2,3),定数!$A$6:$A$13,定数!$B$6:$B$13))</f>
        <v>62803.327292309616</v>
      </c>
      <c r="S36" s="97"/>
      <c r="T36" s="98">
        <f t="shared" si="4"/>
        <v>51.000000000001044</v>
      </c>
      <c r="U36" s="98"/>
      <c r="V36" s="22">
        <f t="shared" si="1"/>
        <v>3</v>
      </c>
      <c r="W36">
        <f t="shared" si="2"/>
        <v>0</v>
      </c>
      <c r="X36" s="34">
        <f t="shared" si="5"/>
        <v>1518773.2743891559</v>
      </c>
      <c r="Y36" s="35">
        <f t="shared" si="6"/>
        <v>0</v>
      </c>
    </row>
    <row r="37" spans="2:25">
      <c r="B37" s="92">
        <v>29</v>
      </c>
      <c r="C37" s="93">
        <f t="shared" si="0"/>
        <v>1581576.6016814655</v>
      </c>
      <c r="D37" s="93"/>
      <c r="E37" s="92"/>
      <c r="F37" s="8">
        <v>43687</v>
      </c>
      <c r="G37" s="68" t="s">
        <v>3</v>
      </c>
      <c r="H37" s="94">
        <v>1.0307999999999999</v>
      </c>
      <c r="I37" s="94"/>
      <c r="J37" s="92">
        <v>105</v>
      </c>
      <c r="K37" s="95">
        <f t="shared" si="3"/>
        <v>47447.298050443962</v>
      </c>
      <c r="L37" s="96"/>
      <c r="M37" s="64">
        <f>IF(J37="","",(K37/J37)/LOOKUP(RIGHT($D$2,3),定数!$A$6:$A$13,定数!$B$6:$B$13))</f>
        <v>3.7656585754320608</v>
      </c>
      <c r="N37" s="92"/>
      <c r="O37" s="8">
        <v>43688</v>
      </c>
      <c r="P37" s="94">
        <v>1.0153000000000001</v>
      </c>
      <c r="Q37" s="94"/>
      <c r="R37" s="97">
        <f>IF(P37="","",T37*M37*LOOKUP(RIGHT($D$2,3),定数!$A$6:$A$13,定数!$B$6:$B$13))</f>
        <v>70041.249503035637</v>
      </c>
      <c r="S37" s="97"/>
      <c r="T37" s="98">
        <f t="shared" si="4"/>
        <v>154.99999999999847</v>
      </c>
      <c r="U37" s="98"/>
      <c r="V37" s="1">
        <f t="shared" si="1"/>
        <v>4</v>
      </c>
      <c r="W37">
        <f t="shared" si="2"/>
        <v>0</v>
      </c>
      <c r="X37" s="34">
        <f t="shared" si="5"/>
        <v>1581576.6016814655</v>
      </c>
      <c r="Y37" s="35">
        <f t="shared" si="6"/>
        <v>0</v>
      </c>
    </row>
    <row r="38" spans="2:25">
      <c r="B38" s="92">
        <v>30</v>
      </c>
      <c r="C38" s="93">
        <f>IF(R37="","",C37+R37)</f>
        <v>1651617.8511845011</v>
      </c>
      <c r="D38" s="93"/>
      <c r="E38" s="92"/>
      <c r="F38" s="8">
        <v>43703</v>
      </c>
      <c r="G38" s="68" t="s">
        <v>4</v>
      </c>
      <c r="H38" s="94">
        <v>1.0518000000000001</v>
      </c>
      <c r="I38" s="94"/>
      <c r="J38" s="92">
        <v>47</v>
      </c>
      <c r="K38" s="95">
        <f t="shared" si="3"/>
        <v>49548.535535535033</v>
      </c>
      <c r="L38" s="96"/>
      <c r="M38" s="64">
        <f>IF(J38="","",(K38/J38)/LOOKUP(RIGHT($D$2,3),定数!$A$6:$A$13,定数!$B$6:$B$13))</f>
        <v>8.7852013360877717</v>
      </c>
      <c r="N38" s="92"/>
      <c r="O38" s="8">
        <v>43703</v>
      </c>
      <c r="P38" s="94">
        <v>1.0585</v>
      </c>
      <c r="Q38" s="94"/>
      <c r="R38" s="97">
        <f>IF(P38="","",T38*M38*LOOKUP(RIGHT($D$2,3),定数!$A$6:$A$13,定数!$B$6:$B$13))</f>
        <v>70633.018742144937</v>
      </c>
      <c r="S38" s="97"/>
      <c r="T38" s="98">
        <f t="shared" si="4"/>
        <v>66.999999999999289</v>
      </c>
      <c r="U38" s="98"/>
      <c r="V38" s="22">
        <f t="shared" si="1"/>
        <v>5</v>
      </c>
      <c r="W38">
        <f t="shared" si="2"/>
        <v>0</v>
      </c>
      <c r="X38" s="34">
        <f t="shared" si="5"/>
        <v>1651617.8511845011</v>
      </c>
      <c r="Y38" s="35">
        <f t="shared" si="6"/>
        <v>0</v>
      </c>
    </row>
    <row r="39" spans="2:25">
      <c r="B39" s="92">
        <v>31</v>
      </c>
      <c r="C39" s="93">
        <f>IF(R38="","",C38+R38)</f>
        <v>1722250.8699266461</v>
      </c>
      <c r="D39" s="93"/>
      <c r="E39" s="92"/>
      <c r="F39" s="8">
        <v>43709</v>
      </c>
      <c r="G39" s="68" t="s">
        <v>4</v>
      </c>
      <c r="H39" s="94">
        <v>1.0721000000000001</v>
      </c>
      <c r="I39" s="94"/>
      <c r="J39" s="92">
        <v>63</v>
      </c>
      <c r="K39" s="95">
        <f t="shared" si="3"/>
        <v>51667.526097799382</v>
      </c>
      <c r="L39" s="96"/>
      <c r="M39" s="64">
        <f>IF(J39="","",(K39/J39)/LOOKUP(RIGHT($D$2,3),定数!$A$6:$A$13,定数!$B$6:$B$13))</f>
        <v>6.8343288489152618</v>
      </c>
      <c r="N39" s="92"/>
      <c r="O39" s="8">
        <v>43710</v>
      </c>
      <c r="P39" s="94">
        <v>1.0658000000000001</v>
      </c>
      <c r="Q39" s="94"/>
      <c r="R39" s="97">
        <f>IF(P39="","",T39*M39*LOOKUP(RIGHT($D$2,3),定数!$A$6:$A$13,定数!$B$6:$B$13))</f>
        <v>-51667.526097799149</v>
      </c>
      <c r="S39" s="97"/>
      <c r="T39" s="98">
        <f t="shared" si="4"/>
        <v>-62.999999999999723</v>
      </c>
      <c r="U39" s="98"/>
      <c r="V39" s="22">
        <f t="shared" si="1"/>
        <v>0</v>
      </c>
      <c r="W39">
        <f t="shared" si="2"/>
        <v>1</v>
      </c>
      <c r="X39" s="34">
        <f t="shared" si="5"/>
        <v>1722250.8699266461</v>
      </c>
      <c r="Y39" s="35">
        <f t="shared" si="6"/>
        <v>0</v>
      </c>
    </row>
    <row r="40" spans="2:25">
      <c r="B40" s="92">
        <v>32</v>
      </c>
      <c r="C40" s="93">
        <f t="shared" si="0"/>
        <v>1670583.3438288469</v>
      </c>
      <c r="D40" s="93"/>
      <c r="E40" s="92"/>
      <c r="F40" s="8">
        <v>43730</v>
      </c>
      <c r="G40" s="68" t="s">
        <v>3</v>
      </c>
      <c r="H40" s="94">
        <v>1.0032000000000001</v>
      </c>
      <c r="I40" s="94"/>
      <c r="J40" s="92">
        <v>226</v>
      </c>
      <c r="K40" s="95">
        <f t="shared" si="3"/>
        <v>50117.500314865407</v>
      </c>
      <c r="L40" s="96"/>
      <c r="M40" s="64">
        <f>IF(J40="","",(K40/J40)/LOOKUP(RIGHT($D$2,3),定数!$A$6:$A$13,定数!$B$6:$B$13))</f>
        <v>1.8479904245894325</v>
      </c>
      <c r="N40" s="92"/>
      <c r="O40" s="8">
        <v>43730</v>
      </c>
      <c r="P40" s="94">
        <v>0.9698</v>
      </c>
      <c r="Q40" s="94"/>
      <c r="R40" s="97">
        <f>IF(P40="","",T40*M40*LOOKUP(RIGHT($D$2,3),定数!$A$6:$A$13,定数!$B$6:$B$13))</f>
        <v>74067.456217544663</v>
      </c>
      <c r="S40" s="97"/>
      <c r="T40" s="98">
        <f t="shared" si="4"/>
        <v>334.00000000000097</v>
      </c>
      <c r="U40" s="98"/>
      <c r="V40" s="22">
        <f t="shared" si="1"/>
        <v>1</v>
      </c>
      <c r="W40">
        <f t="shared" si="2"/>
        <v>0</v>
      </c>
      <c r="X40" s="34">
        <f t="shared" si="5"/>
        <v>1722250.8699266461</v>
      </c>
      <c r="Y40" s="35">
        <f t="shared" si="6"/>
        <v>2.9999999999999916E-2</v>
      </c>
    </row>
    <row r="41" spans="2:25">
      <c r="B41" s="92">
        <v>33</v>
      </c>
      <c r="C41" s="93">
        <f t="shared" si="0"/>
        <v>1744650.8000463916</v>
      </c>
      <c r="D41" s="93"/>
      <c r="E41" s="92"/>
      <c r="F41" s="8">
        <v>43750</v>
      </c>
      <c r="G41" s="68" t="s">
        <v>4</v>
      </c>
      <c r="H41" s="94">
        <v>0.99639999999999995</v>
      </c>
      <c r="I41" s="94"/>
      <c r="J41" s="92">
        <v>100</v>
      </c>
      <c r="K41" s="95">
        <f t="shared" si="3"/>
        <v>52339.524001391743</v>
      </c>
      <c r="L41" s="96"/>
      <c r="M41" s="64">
        <f>IF(J41="","",(K41/J41)/LOOKUP(RIGHT($D$2,3),定数!$A$6:$A$13,定数!$B$6:$B$13))</f>
        <v>4.3616270001159778</v>
      </c>
      <c r="N41" s="92"/>
      <c r="O41" s="8">
        <v>43750</v>
      </c>
      <c r="P41" s="94">
        <v>1.0108999999999999</v>
      </c>
      <c r="Q41" s="94"/>
      <c r="R41" s="97">
        <f>IF(P41="","",T41*M41*LOOKUP(RIGHT($D$2,3),定数!$A$6:$A$13,定数!$B$6:$B$13))</f>
        <v>75892.309802017786</v>
      </c>
      <c r="S41" s="97"/>
      <c r="T41" s="98">
        <f t="shared" si="4"/>
        <v>144.99999999999957</v>
      </c>
      <c r="U41" s="98"/>
      <c r="V41" s="22">
        <f t="shared" si="1"/>
        <v>2</v>
      </c>
      <c r="W41">
        <f t="shared" si="2"/>
        <v>0</v>
      </c>
      <c r="X41" s="34">
        <f t="shared" si="5"/>
        <v>1744650.8000463916</v>
      </c>
      <c r="Y41" s="35">
        <f t="shared" si="6"/>
        <v>0</v>
      </c>
    </row>
    <row r="42" spans="2:25">
      <c r="B42" s="92">
        <v>34</v>
      </c>
      <c r="C42" s="93">
        <f t="shared" si="0"/>
        <v>1820543.1098484094</v>
      </c>
      <c r="D42" s="93"/>
      <c r="E42" s="92"/>
      <c r="F42" s="8">
        <v>43787</v>
      </c>
      <c r="G42" s="68" t="s">
        <v>3</v>
      </c>
      <c r="H42" s="94">
        <v>1.0006999999999999</v>
      </c>
      <c r="I42" s="94"/>
      <c r="J42" s="92">
        <v>100</v>
      </c>
      <c r="K42" s="95">
        <f>IF(J42="","",C42*0.03)</f>
        <v>54616.293295452284</v>
      </c>
      <c r="L42" s="96"/>
      <c r="M42" s="64">
        <f>IF(J42="","",(K42/J42)/LOOKUP(RIGHT($D$2,3),定数!$A$6:$A$13,定数!$B$6:$B$13))</f>
        <v>4.5513577746210236</v>
      </c>
      <c r="N42" s="92"/>
      <c r="O42" s="8">
        <v>43790</v>
      </c>
      <c r="P42" s="94">
        <v>0.98609999999999998</v>
      </c>
      <c r="Q42" s="94"/>
      <c r="R42" s="97">
        <f>IF(P42="","",T42*M42*LOOKUP(RIGHT($D$2,3),定数!$A$6:$A$13,定数!$B$6:$B$13))</f>
        <v>79739.788211360035</v>
      </c>
      <c r="S42" s="97"/>
      <c r="T42" s="98">
        <f t="shared" si="4"/>
        <v>145.99999999999946</v>
      </c>
      <c r="U42" s="98"/>
      <c r="V42" s="22">
        <f t="shared" si="1"/>
        <v>3</v>
      </c>
      <c r="W42">
        <f t="shared" si="2"/>
        <v>0</v>
      </c>
      <c r="X42" s="34">
        <f t="shared" si="5"/>
        <v>1820543.1098484094</v>
      </c>
      <c r="Y42" s="35">
        <f t="shared" si="6"/>
        <v>0</v>
      </c>
    </row>
    <row r="43" spans="2:25">
      <c r="B43" s="92">
        <v>35</v>
      </c>
      <c r="C43" s="160">
        <f t="shared" si="0"/>
        <v>1900282.8980597695</v>
      </c>
      <c r="D43" s="161"/>
      <c r="E43" s="92">
        <v>2012</v>
      </c>
      <c r="F43" s="8">
        <v>43478</v>
      </c>
      <c r="G43" s="68" t="s">
        <v>4</v>
      </c>
      <c r="H43" s="94">
        <v>1.0339</v>
      </c>
      <c r="I43" s="94"/>
      <c r="J43" s="92">
        <v>38</v>
      </c>
      <c r="K43" s="95">
        <f t="shared" si="3"/>
        <v>57008.486941793082</v>
      </c>
      <c r="L43" s="96"/>
      <c r="M43" s="64">
        <f>IF(J43="","",(K43/J43)/LOOKUP(RIGHT($D$2,3),定数!$A$6:$A$13,定数!$B$6:$B$13))</f>
        <v>12.501861171445851</v>
      </c>
      <c r="N43" s="92">
        <v>2012</v>
      </c>
      <c r="O43" s="8">
        <v>43478</v>
      </c>
      <c r="P43" s="94">
        <v>1.0301</v>
      </c>
      <c r="Q43" s="94"/>
      <c r="R43" s="97">
        <f>IF(P43="","",T43*M43*LOOKUP(RIGHT($D$2,3),定数!$A$6:$A$13,定数!$B$6:$B$13))</f>
        <v>-57008.486941793468</v>
      </c>
      <c r="S43" s="97"/>
      <c r="T43" s="98">
        <f t="shared" si="4"/>
        <v>-38.000000000000256</v>
      </c>
      <c r="U43" s="98"/>
      <c r="V43" s="22">
        <f t="shared" si="1"/>
        <v>0</v>
      </c>
      <c r="W43">
        <f t="shared" si="2"/>
        <v>1</v>
      </c>
      <c r="X43" s="34">
        <f t="shared" si="5"/>
        <v>1900282.8980597695</v>
      </c>
      <c r="Y43" s="35">
        <f t="shared" si="6"/>
        <v>0</v>
      </c>
    </row>
    <row r="44" spans="2:25">
      <c r="B44" s="92">
        <v>36</v>
      </c>
      <c r="C44" s="93">
        <f t="shared" si="0"/>
        <v>1843274.4111179761</v>
      </c>
      <c r="D44" s="93"/>
      <c r="E44" s="92"/>
      <c r="F44" s="8">
        <v>43484</v>
      </c>
      <c r="G44" s="68" t="s">
        <v>141</v>
      </c>
      <c r="H44" s="94">
        <v>1.0407</v>
      </c>
      <c r="I44" s="94"/>
      <c r="J44" s="92">
        <v>37</v>
      </c>
      <c r="K44" s="95">
        <f t="shared" si="3"/>
        <v>55298.232333539279</v>
      </c>
      <c r="L44" s="96"/>
      <c r="M44" s="64">
        <f>IF(J44="","",(K44/J44)/LOOKUP(RIGHT($D$2,3),定数!$A$6:$A$13,定数!$B$6:$B$13))</f>
        <v>12.454556831878216</v>
      </c>
      <c r="N44" s="92"/>
      <c r="O44" s="8">
        <v>43485</v>
      </c>
      <c r="P44" s="94">
        <v>1.0459000000000001</v>
      </c>
      <c r="Q44" s="94"/>
      <c r="R44" s="97">
        <f>IF(P44="","",T44*M44*LOOKUP(RIGHT($D$2,3),定数!$A$6:$A$13,定数!$B$6:$B$13))</f>
        <v>77716.43463092146</v>
      </c>
      <c r="S44" s="97"/>
      <c r="T44" s="98">
        <f t="shared" si="4"/>
        <v>52.000000000000938</v>
      </c>
      <c r="U44" s="98"/>
      <c r="V44" s="22">
        <f t="shared" si="1"/>
        <v>1</v>
      </c>
      <c r="W44">
        <f t="shared" si="2"/>
        <v>0</v>
      </c>
      <c r="X44" s="34">
        <f t="shared" si="5"/>
        <v>1900282.8980597695</v>
      </c>
      <c r="Y44" s="35">
        <f t="shared" si="6"/>
        <v>3.0000000000000249E-2</v>
      </c>
    </row>
    <row r="45" spans="2:25">
      <c r="B45" s="92">
        <v>37</v>
      </c>
      <c r="C45" s="93">
        <f t="shared" si="0"/>
        <v>1920990.8457488976</v>
      </c>
      <c r="D45" s="93"/>
      <c r="E45" s="92"/>
      <c r="F45" s="8">
        <v>43489</v>
      </c>
      <c r="G45" s="68" t="s">
        <v>4</v>
      </c>
      <c r="H45" s="94">
        <v>1.0479000000000001</v>
      </c>
      <c r="I45" s="94"/>
      <c r="J45" s="92">
        <v>52</v>
      </c>
      <c r="K45" s="95">
        <f t="shared" si="3"/>
        <v>57629.725372466928</v>
      </c>
      <c r="L45" s="96"/>
      <c r="M45" s="64">
        <f>IF(J45="","",(K45/J45)/LOOKUP(RIGHT($D$2,3),定数!$A$6:$A$13,定数!$B$6:$B$13))</f>
        <v>9.2355329122543157</v>
      </c>
      <c r="N45" s="92"/>
      <c r="O45" s="8">
        <v>43490</v>
      </c>
      <c r="P45" s="94">
        <v>1.0552999999999999</v>
      </c>
      <c r="Q45" s="94"/>
      <c r="R45" s="97">
        <f>IF(P45="","",T45*M45*LOOKUP(RIGHT($D$2,3),定数!$A$6:$A$13,定数!$B$6:$B$13))</f>
        <v>82011.532260816675</v>
      </c>
      <c r="S45" s="97"/>
      <c r="T45" s="98">
        <f t="shared" si="4"/>
        <v>73.999999999998508</v>
      </c>
      <c r="U45" s="98"/>
      <c r="V45" s="22">
        <f t="shared" si="1"/>
        <v>2</v>
      </c>
      <c r="W45">
        <f t="shared" si="2"/>
        <v>0</v>
      </c>
      <c r="X45" s="34">
        <f t="shared" si="5"/>
        <v>1920990.8457488976</v>
      </c>
      <c r="Y45" s="35">
        <f t="shared" si="6"/>
        <v>0</v>
      </c>
    </row>
    <row r="46" spans="2:25">
      <c r="B46" s="92">
        <v>38</v>
      </c>
      <c r="C46" s="93">
        <f t="shared" si="0"/>
        <v>2003002.3780097144</v>
      </c>
      <c r="D46" s="93"/>
      <c r="E46" s="92"/>
      <c r="F46" s="8">
        <v>43499</v>
      </c>
      <c r="G46" s="68" t="s">
        <v>4</v>
      </c>
      <c r="H46" s="94">
        <v>1.0701000000000001</v>
      </c>
      <c r="I46" s="94"/>
      <c r="J46" s="92">
        <v>30</v>
      </c>
      <c r="K46" s="95">
        <f t="shared" si="3"/>
        <v>60090.071340291433</v>
      </c>
      <c r="L46" s="96"/>
      <c r="M46" s="64">
        <f>IF(J46="","",(K46/J46)/LOOKUP(RIGHT($D$2,3),定数!$A$6:$A$13,定数!$B$6:$B$13))</f>
        <v>16.691686483414287</v>
      </c>
      <c r="N46" s="92"/>
      <c r="O46" s="8">
        <v>43499</v>
      </c>
      <c r="P46" s="94">
        <v>1.0742</v>
      </c>
      <c r="Q46" s="94"/>
      <c r="R46" s="97">
        <f>IF(P46="","",T46*M46*LOOKUP(RIGHT($D$2,3),定数!$A$6:$A$13,定数!$B$6:$B$13))</f>
        <v>82123.097498398158</v>
      </c>
      <c r="S46" s="97"/>
      <c r="T46" s="98">
        <f t="shared" si="4"/>
        <v>40.999999999999929</v>
      </c>
      <c r="U46" s="98"/>
      <c r="V46" s="22">
        <f t="shared" si="1"/>
        <v>3</v>
      </c>
      <c r="W46">
        <f t="shared" si="2"/>
        <v>0</v>
      </c>
      <c r="X46" s="34">
        <f t="shared" si="5"/>
        <v>2003002.3780097144</v>
      </c>
      <c r="Y46" s="35">
        <f t="shared" si="6"/>
        <v>0</v>
      </c>
    </row>
    <row r="47" spans="2:25">
      <c r="B47" s="92">
        <v>39</v>
      </c>
      <c r="C47" s="93">
        <f t="shared" si="0"/>
        <v>2085125.4755081125</v>
      </c>
      <c r="D47" s="93"/>
      <c r="E47" s="92"/>
      <c r="F47" s="8">
        <v>43502</v>
      </c>
      <c r="G47" s="68" t="s">
        <v>4</v>
      </c>
      <c r="H47" s="94">
        <v>1.073</v>
      </c>
      <c r="I47" s="94"/>
      <c r="J47" s="92">
        <v>48</v>
      </c>
      <c r="K47" s="95">
        <f t="shared" si="3"/>
        <v>62553.764265243371</v>
      </c>
      <c r="L47" s="96"/>
      <c r="M47" s="64">
        <f>IF(J47="","",(K47/J47)/LOOKUP(RIGHT($D$2,3),定数!$A$6:$A$13,定数!$B$6:$B$13))</f>
        <v>10.860028518271418</v>
      </c>
      <c r="N47" s="92"/>
      <c r="O47" s="8">
        <v>43503</v>
      </c>
      <c r="P47" s="94">
        <v>1.0797000000000001</v>
      </c>
      <c r="Q47" s="94"/>
      <c r="R47" s="97">
        <f>IF(P47="","",T47*M47*LOOKUP(RIGHT($D$2,3),定数!$A$6:$A$13,定数!$B$6:$B$13))</f>
        <v>87314.629286904164</v>
      </c>
      <c r="S47" s="97"/>
      <c r="T47" s="98">
        <f t="shared" si="4"/>
        <v>67.000000000001506</v>
      </c>
      <c r="U47" s="98"/>
      <c r="V47" s="22">
        <f t="shared" si="1"/>
        <v>4</v>
      </c>
      <c r="W47">
        <f t="shared" si="2"/>
        <v>0</v>
      </c>
      <c r="X47" s="34">
        <f t="shared" si="5"/>
        <v>2085125.4755081125</v>
      </c>
      <c r="Y47" s="35">
        <f t="shared" si="6"/>
        <v>0</v>
      </c>
    </row>
    <row r="48" spans="2:25">
      <c r="B48" s="92">
        <v>40</v>
      </c>
      <c r="C48" s="93">
        <f t="shared" si="0"/>
        <v>2172440.1047950168</v>
      </c>
      <c r="D48" s="93"/>
      <c r="E48" s="92"/>
      <c r="F48" s="8">
        <v>43505</v>
      </c>
      <c r="G48" s="68" t="s">
        <v>4</v>
      </c>
      <c r="H48" s="94">
        <v>1.0804</v>
      </c>
      <c r="I48" s="94"/>
      <c r="J48" s="92">
        <v>65</v>
      </c>
      <c r="K48" s="95">
        <f t="shared" si="3"/>
        <v>65173.2031438505</v>
      </c>
      <c r="L48" s="96"/>
      <c r="M48" s="64">
        <f>IF(J48="","",(K48/J48)/LOOKUP(RIGHT($D$2,3),定数!$A$6:$A$13,定数!$B$6:$B$13))</f>
        <v>8.3555388645962179</v>
      </c>
      <c r="N48" s="92"/>
      <c r="O48" s="8">
        <v>43506</v>
      </c>
      <c r="P48" s="94">
        <v>1.0738000000000001</v>
      </c>
      <c r="Q48" s="94"/>
      <c r="R48" s="97">
        <f>IF(P48="","",T48*M48*LOOKUP(RIGHT($D$2,3),定数!$A$6:$A$13,定数!$B$6:$B$13))</f>
        <v>-66175.867807601433</v>
      </c>
      <c r="S48" s="97"/>
      <c r="T48" s="98">
        <f t="shared" si="4"/>
        <v>-65.999999999999389</v>
      </c>
      <c r="U48" s="98"/>
      <c r="V48" s="22">
        <f t="shared" si="1"/>
        <v>0</v>
      </c>
      <c r="W48">
        <f t="shared" si="2"/>
        <v>1</v>
      </c>
      <c r="X48" s="34">
        <f t="shared" si="5"/>
        <v>2172440.1047950168</v>
      </c>
      <c r="Y48" s="35">
        <f t="shared" si="6"/>
        <v>0</v>
      </c>
    </row>
    <row r="49" spans="2:25">
      <c r="B49" s="92">
        <v>41</v>
      </c>
      <c r="C49" s="93">
        <f>IF(R48="","",C48+R48)</f>
        <v>2106264.2369874152</v>
      </c>
      <c r="D49" s="93"/>
      <c r="E49" s="92"/>
      <c r="F49" s="8">
        <v>43525</v>
      </c>
      <c r="G49" s="68" t="s">
        <v>4</v>
      </c>
      <c r="H49" s="94">
        <v>1.0764</v>
      </c>
      <c r="I49" s="94"/>
      <c r="J49" s="92">
        <v>51</v>
      </c>
      <c r="K49" s="95">
        <f t="shared" si="3"/>
        <v>63187.927109622455</v>
      </c>
      <c r="L49" s="96"/>
      <c r="M49" s="64">
        <f>IF(J49="","",(K49/J49)/LOOKUP(RIGHT($D$2,3),定数!$A$6:$A$13,定数!$B$6:$B$13))</f>
        <v>10.324824691114779</v>
      </c>
      <c r="N49" s="92"/>
      <c r="O49" s="8">
        <v>43529</v>
      </c>
      <c r="P49" s="94">
        <v>1.0712999999999999</v>
      </c>
      <c r="Q49" s="94"/>
      <c r="R49" s="97">
        <f>IF(P49="","",T49*M49*LOOKUP(RIGHT($D$2,3),定数!$A$6:$A$13,定数!$B$6:$B$13))</f>
        <v>-63187.927109623735</v>
      </c>
      <c r="S49" s="97"/>
      <c r="T49" s="98">
        <f t="shared" si="4"/>
        <v>-51.000000000001044</v>
      </c>
      <c r="U49" s="98"/>
      <c r="V49" s="22">
        <f t="shared" si="1"/>
        <v>0</v>
      </c>
      <c r="W49">
        <f t="shared" si="2"/>
        <v>2</v>
      </c>
      <c r="X49" s="34">
        <f t="shared" si="5"/>
        <v>2172440.1047950168</v>
      </c>
      <c r="Y49" s="35">
        <f t="shared" si="6"/>
        <v>3.0461538461538207E-2</v>
      </c>
    </row>
    <row r="50" spans="2:25">
      <c r="B50" s="92">
        <v>42</v>
      </c>
      <c r="C50" s="93">
        <f t="shared" si="0"/>
        <v>2043076.3098777914</v>
      </c>
      <c r="D50" s="93"/>
      <c r="E50" s="92"/>
      <c r="F50" s="8">
        <v>43547</v>
      </c>
      <c r="G50" s="68" t="s">
        <v>3</v>
      </c>
      <c r="H50" s="94">
        <v>1.0373000000000001</v>
      </c>
      <c r="I50" s="94"/>
      <c r="J50" s="92">
        <v>77</v>
      </c>
      <c r="K50" s="95">
        <f t="shared" si="3"/>
        <v>61292.289296333744</v>
      </c>
      <c r="L50" s="96"/>
      <c r="M50" s="64">
        <f>IF(J50="","",(K50/J50)/LOOKUP(RIGHT($D$2,3),定数!$A$6:$A$13,定数!$B$6:$B$13))</f>
        <v>6.6333646424603616</v>
      </c>
      <c r="N50" s="92"/>
      <c r="O50" s="8">
        <v>43547</v>
      </c>
      <c r="P50" s="94">
        <v>1.0449999999999999</v>
      </c>
      <c r="Q50" s="94"/>
      <c r="R50" s="97">
        <f>IF(P50="","",T50*M50*LOOKUP(RIGHT($D$2,3),定数!$A$6:$A$13,定数!$B$6:$B$13))</f>
        <v>-61292.289296332296</v>
      </c>
      <c r="S50" s="97"/>
      <c r="T50" s="98">
        <f t="shared" si="4"/>
        <v>-76.999999999998181</v>
      </c>
      <c r="U50" s="98"/>
      <c r="V50" s="22">
        <f t="shared" si="1"/>
        <v>0</v>
      </c>
      <c r="W50">
        <f t="shared" si="2"/>
        <v>3</v>
      </c>
      <c r="X50" s="34">
        <f t="shared" si="5"/>
        <v>2172440.1047950168</v>
      </c>
      <c r="Y50" s="35">
        <f t="shared" si="6"/>
        <v>5.9547692307692746E-2</v>
      </c>
    </row>
    <row r="51" spans="2:25">
      <c r="B51" s="92">
        <v>43</v>
      </c>
      <c r="C51" s="93">
        <f t="shared" si="0"/>
        <v>1981784.0205814592</v>
      </c>
      <c r="D51" s="93"/>
      <c r="E51" s="92"/>
      <c r="F51" s="8">
        <v>43602</v>
      </c>
      <c r="G51" s="68" t="s">
        <v>3</v>
      </c>
      <c r="H51" s="94">
        <v>0.9899</v>
      </c>
      <c r="I51" s="94"/>
      <c r="J51" s="92">
        <v>59</v>
      </c>
      <c r="K51" s="95">
        <f t="shared" si="3"/>
        <v>59453.52061744377</v>
      </c>
      <c r="L51" s="96"/>
      <c r="M51" s="64">
        <f>IF(J51="","",(K51/J51)/LOOKUP(RIGHT($D$2,3),定数!$A$6:$A$13,定数!$B$6:$B$13))</f>
        <v>8.3973899177180478</v>
      </c>
      <c r="N51" s="92"/>
      <c r="O51" s="8">
        <v>43603</v>
      </c>
      <c r="P51" s="94">
        <v>0.98160000000000003</v>
      </c>
      <c r="Q51" s="94"/>
      <c r="R51" s="97">
        <f>IF(P51="","",T51*M51*LOOKUP(RIGHT($D$2,3),定数!$A$6:$A$13,定数!$B$6:$B$13))</f>
        <v>83638.003580471501</v>
      </c>
      <c r="S51" s="97"/>
      <c r="T51" s="98">
        <f t="shared" si="4"/>
        <v>82.999999999999744</v>
      </c>
      <c r="U51" s="98"/>
      <c r="V51" s="1">
        <f t="shared" si="1"/>
        <v>1</v>
      </c>
      <c r="W51">
        <f t="shared" si="2"/>
        <v>0</v>
      </c>
      <c r="X51" s="34">
        <f t="shared" si="5"/>
        <v>2172440.1047950168</v>
      </c>
      <c r="Y51" s="35">
        <f t="shared" si="6"/>
        <v>8.776126153846131E-2</v>
      </c>
    </row>
    <row r="52" spans="2:25">
      <c r="B52" s="92">
        <v>44</v>
      </c>
      <c r="C52" s="93">
        <f t="shared" si="0"/>
        <v>2065422.0241619307</v>
      </c>
      <c r="D52" s="93"/>
      <c r="E52" s="92"/>
      <c r="F52" s="8">
        <v>43706</v>
      </c>
      <c r="G52" s="68" t="s">
        <v>3</v>
      </c>
      <c r="H52" s="94">
        <v>1.0351999999999999</v>
      </c>
      <c r="I52" s="94"/>
      <c r="J52" s="92">
        <v>46</v>
      </c>
      <c r="K52" s="95">
        <f t="shared" si="3"/>
        <v>61962.660724857917</v>
      </c>
      <c r="L52" s="96"/>
      <c r="M52" s="64">
        <f>IF(J52="","",(K52/J52)/LOOKUP(RIGHT($D$2,3),定数!$A$6:$A$13,定数!$B$6:$B$13))</f>
        <v>11.225119696532232</v>
      </c>
      <c r="N52" s="92"/>
      <c r="O52" s="8">
        <v>43707</v>
      </c>
      <c r="P52" s="94">
        <v>1.0286999999999999</v>
      </c>
      <c r="Q52" s="94"/>
      <c r="R52" s="97">
        <f>IF(P52="","",T52*M52*LOOKUP(RIGHT($D$2,3),定数!$A$6:$A$13,定数!$B$6:$B$13))</f>
        <v>87555.93363295075</v>
      </c>
      <c r="S52" s="97"/>
      <c r="T52" s="98">
        <f t="shared" si="4"/>
        <v>64.999999999999503</v>
      </c>
      <c r="U52" s="98"/>
      <c r="V52" s="22">
        <f t="shared" si="1"/>
        <v>2</v>
      </c>
      <c r="W52">
        <f t="shared" si="2"/>
        <v>0</v>
      </c>
      <c r="X52" s="34">
        <f t="shared" si="5"/>
        <v>2172440.1047950168</v>
      </c>
      <c r="Y52" s="35">
        <f t="shared" si="6"/>
        <v>4.9261694440677739E-2</v>
      </c>
    </row>
    <row r="53" spans="2:25">
      <c r="B53" s="92">
        <v>45</v>
      </c>
      <c r="C53" s="93">
        <f t="shared" si="0"/>
        <v>2152977.9577948814</v>
      </c>
      <c r="D53" s="93"/>
      <c r="E53" s="92"/>
      <c r="F53" s="8">
        <v>43712</v>
      </c>
      <c r="G53" s="68" t="s">
        <v>3</v>
      </c>
      <c r="H53" s="94">
        <v>1.0235000000000001</v>
      </c>
      <c r="I53" s="94"/>
      <c r="J53" s="92">
        <v>52</v>
      </c>
      <c r="K53" s="95">
        <f t="shared" si="3"/>
        <v>64589.338733846438</v>
      </c>
      <c r="L53" s="96"/>
      <c r="M53" s="64">
        <f>IF(J53="","",(K53/J53)/LOOKUP(RIGHT($D$2,3),定数!$A$6:$A$13,定数!$B$6:$B$13))</f>
        <v>10.350855566321544</v>
      </c>
      <c r="N53" s="92"/>
      <c r="O53" s="8">
        <v>43714</v>
      </c>
      <c r="P53" s="94">
        <v>1.0286999999999999</v>
      </c>
      <c r="Q53" s="94"/>
      <c r="R53" s="97">
        <f>IF(P53="","",T53*M53*LOOKUP(RIGHT($D$2,3),定数!$A$6:$A$13,定数!$B$6:$B$13))</f>
        <v>-64589.338733844837</v>
      </c>
      <c r="S53" s="97"/>
      <c r="T53" s="98">
        <f t="shared" si="4"/>
        <v>-51.999999999998714</v>
      </c>
      <c r="U53" s="98"/>
      <c r="V53" s="22">
        <f t="shared" si="1"/>
        <v>0</v>
      </c>
      <c r="W53">
        <f t="shared" si="2"/>
        <v>1</v>
      </c>
      <c r="X53" s="34">
        <f t="shared" si="5"/>
        <v>2172440.1047950168</v>
      </c>
      <c r="Y53" s="35">
        <f t="shared" si="6"/>
        <v>8.9586575745763675E-3</v>
      </c>
    </row>
    <row r="54" spans="2:25">
      <c r="B54" s="92">
        <v>46</v>
      </c>
      <c r="C54" s="93">
        <f t="shared" si="0"/>
        <v>2088388.6190610365</v>
      </c>
      <c r="D54" s="93"/>
      <c r="E54" s="92"/>
      <c r="F54" s="8">
        <v>43719</v>
      </c>
      <c r="G54" s="68" t="s">
        <v>4</v>
      </c>
      <c r="H54" s="94">
        <v>1.0353000000000001</v>
      </c>
      <c r="I54" s="94"/>
      <c r="J54" s="92">
        <v>31</v>
      </c>
      <c r="K54" s="95">
        <f t="shared" si="3"/>
        <v>62651.658571831096</v>
      </c>
      <c r="L54" s="96"/>
      <c r="M54" s="64">
        <f>IF(J54="","",(K54/J54)/LOOKUP(RIGHT($D$2,3),定数!$A$6:$A$13,定数!$B$6:$B$13))</f>
        <v>16.841843702105134</v>
      </c>
      <c r="N54" s="92"/>
      <c r="O54" s="8">
        <v>43719</v>
      </c>
      <c r="P54" s="94">
        <v>1.0395000000000001</v>
      </c>
      <c r="Q54" s="94"/>
      <c r="R54" s="97">
        <f>IF(P54="","",T54*M54*LOOKUP(RIGHT($D$2,3),定数!$A$6:$A$13,定数!$B$6:$B$13))</f>
        <v>84882.8922586095</v>
      </c>
      <c r="S54" s="97"/>
      <c r="T54" s="98">
        <f t="shared" si="4"/>
        <v>41.999999999999815</v>
      </c>
      <c r="U54" s="98"/>
      <c r="V54" s="22">
        <f t="shared" si="1"/>
        <v>1</v>
      </c>
      <c r="W54">
        <f t="shared" si="2"/>
        <v>0</v>
      </c>
      <c r="X54" s="34">
        <f t="shared" si="5"/>
        <v>2172440.1047950168</v>
      </c>
      <c r="Y54" s="35">
        <f t="shared" si="6"/>
        <v>3.8689897847338339E-2</v>
      </c>
    </row>
    <row r="55" spans="2:25">
      <c r="B55" s="92">
        <v>47</v>
      </c>
      <c r="C55" s="93">
        <f t="shared" si="0"/>
        <v>2173271.5113196461</v>
      </c>
      <c r="D55" s="93"/>
      <c r="E55" s="92"/>
      <c r="F55" s="8">
        <v>43740</v>
      </c>
      <c r="G55" s="68" t="s">
        <v>3</v>
      </c>
      <c r="H55" s="94">
        <v>1.0354000000000001</v>
      </c>
      <c r="I55" s="94"/>
      <c r="J55" s="92">
        <v>49</v>
      </c>
      <c r="K55" s="95">
        <f t="shared" si="3"/>
        <v>65198.145339589384</v>
      </c>
      <c r="L55" s="96"/>
      <c r="M55" s="64">
        <f>IF(J55="","",(K55/J55)/LOOKUP(RIGHT($D$2,3),定数!$A$6:$A$13,定数!$B$6:$B$13))</f>
        <v>11.088119955712481</v>
      </c>
      <c r="N55" s="92"/>
      <c r="O55" s="8">
        <v>43740</v>
      </c>
      <c r="P55" s="94">
        <v>1.0286</v>
      </c>
      <c r="Q55" s="94"/>
      <c r="R55" s="97">
        <f>IF(P55="","",T55*M55*LOOKUP(RIGHT($D$2,3),定数!$A$6:$A$13,定数!$B$6:$B$13))</f>
        <v>90479.058838615689</v>
      </c>
      <c r="S55" s="97"/>
      <c r="T55" s="98">
        <f t="shared" si="4"/>
        <v>68.000000000001393</v>
      </c>
      <c r="U55" s="98"/>
      <c r="V55" s="22">
        <f t="shared" si="1"/>
        <v>2</v>
      </c>
      <c r="W55">
        <f t="shared" si="2"/>
        <v>0</v>
      </c>
      <c r="X55" s="34">
        <f t="shared" si="5"/>
        <v>2173271.5113196461</v>
      </c>
      <c r="Y55" s="35">
        <f t="shared" si="6"/>
        <v>0</v>
      </c>
    </row>
    <row r="56" spans="2:25">
      <c r="B56" s="92">
        <v>48</v>
      </c>
      <c r="C56" s="93">
        <f t="shared" si="0"/>
        <v>2263750.5701582618</v>
      </c>
      <c r="D56" s="93"/>
      <c r="E56" s="92"/>
      <c r="F56" s="8">
        <v>43755</v>
      </c>
      <c r="G56" s="68" t="s">
        <v>4</v>
      </c>
      <c r="H56" s="94">
        <v>1.0288999999999999</v>
      </c>
      <c r="I56" s="94"/>
      <c r="J56" s="92">
        <v>39</v>
      </c>
      <c r="K56" s="95">
        <f t="shared" si="3"/>
        <v>67912.517104747851</v>
      </c>
      <c r="L56" s="96"/>
      <c r="M56" s="64">
        <f>IF(J56="","",(K56/J56)/LOOKUP(RIGHT($D$2,3),定数!$A$6:$A$13,定数!$B$6:$B$13))</f>
        <v>14.511221603578601</v>
      </c>
      <c r="N56" s="92"/>
      <c r="O56" s="8">
        <v>43755</v>
      </c>
      <c r="P56" s="94">
        <v>1.0344</v>
      </c>
      <c r="Q56" s="94"/>
      <c r="R56" s="97">
        <f>IF(P56="","",T56*M56*LOOKUP(RIGHT($D$2,3),定数!$A$6:$A$13,定数!$B$6:$B$13))</f>
        <v>95774.062583619831</v>
      </c>
      <c r="S56" s="97"/>
      <c r="T56" s="98">
        <f t="shared" si="4"/>
        <v>55.000000000000604</v>
      </c>
      <c r="U56" s="98"/>
      <c r="V56" s="22">
        <f t="shared" si="1"/>
        <v>3</v>
      </c>
      <c r="W56">
        <f t="shared" si="2"/>
        <v>0</v>
      </c>
      <c r="X56" s="34">
        <f t="shared" si="5"/>
        <v>2263750.5701582618</v>
      </c>
      <c r="Y56" s="35">
        <f t="shared" si="6"/>
        <v>0</v>
      </c>
    </row>
    <row r="57" spans="2:25">
      <c r="B57" s="92">
        <v>49</v>
      </c>
      <c r="C57" s="93">
        <f t="shared" si="0"/>
        <v>2359524.6327418815</v>
      </c>
      <c r="D57" s="93"/>
      <c r="E57" s="92"/>
      <c r="F57" s="8">
        <v>43764</v>
      </c>
      <c r="G57" s="68" t="s">
        <v>4</v>
      </c>
      <c r="H57" s="94">
        <v>1.0330999999999999</v>
      </c>
      <c r="I57" s="94"/>
      <c r="J57" s="92">
        <v>28</v>
      </c>
      <c r="K57" s="95">
        <f t="shared" si="3"/>
        <v>70785.738982256444</v>
      </c>
      <c r="L57" s="96"/>
      <c r="M57" s="64">
        <f>IF(J57="","",(K57/J57)/LOOKUP(RIGHT($D$2,3),定数!$A$6:$A$13,定数!$B$6:$B$13))</f>
        <v>21.067184220909656</v>
      </c>
      <c r="N57" s="92"/>
      <c r="O57" s="8">
        <v>43764</v>
      </c>
      <c r="P57" s="94">
        <v>1.0367999999999999</v>
      </c>
      <c r="Q57" s="94"/>
      <c r="R57" s="97">
        <f>IF(P57="","",T57*M57*LOOKUP(RIGHT($D$2,3),定数!$A$6:$A$13,定数!$B$6:$B$13))</f>
        <v>93538.29794083981</v>
      </c>
      <c r="S57" s="97"/>
      <c r="T57" s="98">
        <f t="shared" si="4"/>
        <v>37.000000000000369</v>
      </c>
      <c r="U57" s="98"/>
      <c r="V57" s="22">
        <f t="shared" si="1"/>
        <v>4</v>
      </c>
      <c r="W57">
        <f t="shared" si="2"/>
        <v>0</v>
      </c>
      <c r="X57" s="34">
        <f t="shared" si="5"/>
        <v>2359524.6327418815</v>
      </c>
      <c r="Y57" s="35">
        <f t="shared" si="6"/>
        <v>0</v>
      </c>
    </row>
    <row r="58" spans="2:25">
      <c r="B58" s="92">
        <v>50</v>
      </c>
      <c r="C58" s="93">
        <f t="shared" si="0"/>
        <v>2453062.9306827215</v>
      </c>
      <c r="D58" s="93"/>
      <c r="E58" s="92"/>
      <c r="F58" s="8">
        <v>43770</v>
      </c>
      <c r="G58" s="68" t="s">
        <v>4</v>
      </c>
      <c r="H58" s="94">
        <v>1.0387999999999999</v>
      </c>
      <c r="I58" s="94"/>
      <c r="J58" s="92">
        <v>37</v>
      </c>
      <c r="K58" s="95">
        <f t="shared" si="3"/>
        <v>73591.887920481648</v>
      </c>
      <c r="L58" s="96"/>
      <c r="M58" s="64">
        <f>IF(J58="","",(K58/J58)/LOOKUP(RIGHT($D$2,3),定数!$A$6:$A$13,定数!$B$6:$B$13))</f>
        <v>16.574749531640013</v>
      </c>
      <c r="N58" s="92"/>
      <c r="O58" s="8">
        <v>43771</v>
      </c>
      <c r="P58" s="94">
        <v>1.0350999999999999</v>
      </c>
      <c r="Q58" s="94"/>
      <c r="R58" s="97">
        <f>IF(P58="","",T58*M58*LOOKUP(RIGHT($D$2,3),定数!$A$6:$A$13,定数!$B$6:$B$13))</f>
        <v>-73591.88792048239</v>
      </c>
      <c r="S58" s="97"/>
      <c r="T58" s="98">
        <f t="shared" si="4"/>
        <v>-37.000000000000369</v>
      </c>
      <c r="U58" s="98"/>
      <c r="V58" s="22">
        <f t="shared" si="1"/>
        <v>0</v>
      </c>
      <c r="W58">
        <f t="shared" si="2"/>
        <v>1</v>
      </c>
      <c r="X58" s="34">
        <f t="shared" si="5"/>
        <v>2453062.9306827215</v>
      </c>
      <c r="Y58" s="35">
        <f t="shared" si="6"/>
        <v>0</v>
      </c>
    </row>
    <row r="59" spans="2:25">
      <c r="B59" s="92">
        <v>51</v>
      </c>
      <c r="C59" s="93">
        <f t="shared" si="0"/>
        <v>2379471.042762239</v>
      </c>
      <c r="D59" s="93"/>
      <c r="E59" s="92"/>
      <c r="F59" s="8"/>
      <c r="G59" s="92"/>
      <c r="H59" s="94"/>
      <c r="I59" s="94"/>
      <c r="J59" s="92"/>
      <c r="K59" s="95" t="str">
        <f t="shared" si="3"/>
        <v/>
      </c>
      <c r="L59" s="96"/>
      <c r="M59" s="64" t="str">
        <f>IF(J59="","",(K59/J59)/LOOKUP(RIGHT($D$2,3),定数!$A$6:$A$13,定数!$B$6:$B$13))</f>
        <v/>
      </c>
      <c r="N59" s="92"/>
      <c r="O59" s="8"/>
      <c r="P59" s="94"/>
      <c r="Q59" s="94"/>
      <c r="R59" s="97" t="str">
        <f>IF(P59="","",T59*M59*LOOKUP(RIGHT($D$2,3),定数!$A$6:$A$13,定数!$B$6:$B$13))</f>
        <v/>
      </c>
      <c r="S59" s="97"/>
      <c r="T59" s="98" t="str">
        <f t="shared" si="4"/>
        <v/>
      </c>
      <c r="U59" s="98"/>
      <c r="V59" s="22" t="str">
        <f t="shared" si="1"/>
        <v/>
      </c>
      <c r="W59" t="str">
        <f t="shared" si="2"/>
        <v/>
      </c>
      <c r="X59" s="34">
        <f t="shared" si="5"/>
        <v>2453062.9306827215</v>
      </c>
      <c r="Y59" s="35">
        <f t="shared" si="6"/>
        <v>3.000000000000036E-2</v>
      </c>
    </row>
    <row r="60" spans="2:25">
      <c r="B60" s="92">
        <v>52</v>
      </c>
      <c r="C60" s="93" t="str">
        <f t="shared" si="0"/>
        <v/>
      </c>
      <c r="D60" s="93"/>
      <c r="E60" s="92"/>
      <c r="F60" s="8"/>
      <c r="G60" s="92"/>
      <c r="H60" s="94"/>
      <c r="I60" s="94"/>
      <c r="J60" s="92"/>
      <c r="K60" s="95" t="str">
        <f t="shared" si="3"/>
        <v/>
      </c>
      <c r="L60" s="96"/>
      <c r="M60" s="64" t="str">
        <f>IF(J60="","",(K60/J60)/LOOKUP(RIGHT($D$2,3),定数!$A$6:$A$13,定数!$B$6:$B$13))</f>
        <v/>
      </c>
      <c r="N60" s="92"/>
      <c r="O60" s="8"/>
      <c r="P60" s="94"/>
      <c r="Q60" s="94"/>
      <c r="R60" s="97" t="str">
        <f>IF(P60="","",T60*M60*LOOKUP(RIGHT($D$2,3),定数!$A$6:$A$13,定数!$B$6:$B$13))</f>
        <v/>
      </c>
      <c r="S60" s="97"/>
      <c r="T60" s="98" t="str">
        <f t="shared" si="4"/>
        <v/>
      </c>
      <c r="U60" s="98"/>
      <c r="V60" s="22" t="str">
        <f t="shared" si="1"/>
        <v/>
      </c>
      <c r="W60" t="str">
        <f t="shared" si="2"/>
        <v/>
      </c>
      <c r="X60" s="34" t="str">
        <f t="shared" si="5"/>
        <v/>
      </c>
      <c r="Y60" s="35" t="str">
        <f t="shared" si="6"/>
        <v/>
      </c>
    </row>
    <row r="61" spans="2:25">
      <c r="B61" s="92">
        <v>53</v>
      </c>
      <c r="C61" s="93" t="str">
        <f t="shared" si="0"/>
        <v/>
      </c>
      <c r="D61" s="93"/>
      <c r="E61" s="92"/>
      <c r="F61" s="8"/>
      <c r="G61" s="92"/>
      <c r="H61" s="94"/>
      <c r="I61" s="94"/>
      <c r="J61" s="92"/>
      <c r="K61" s="95" t="str">
        <f t="shared" si="3"/>
        <v/>
      </c>
      <c r="L61" s="96"/>
      <c r="M61" s="64" t="str">
        <f>IF(J61="","",(K61/J61)/LOOKUP(RIGHT($D$2,3),定数!$A$6:$A$13,定数!$B$6:$B$13))</f>
        <v/>
      </c>
      <c r="N61" s="92"/>
      <c r="O61" s="8"/>
      <c r="P61" s="94"/>
      <c r="Q61" s="94"/>
      <c r="R61" s="97" t="str">
        <f>IF(P61="","",T61*M61*LOOKUP(RIGHT($D$2,3),定数!$A$6:$A$13,定数!$B$6:$B$13))</f>
        <v/>
      </c>
      <c r="S61" s="97"/>
      <c r="T61" s="98" t="str">
        <f t="shared" si="4"/>
        <v/>
      </c>
      <c r="U61" s="98"/>
      <c r="V61" s="22" t="str">
        <f t="shared" si="1"/>
        <v/>
      </c>
      <c r="W61" t="str">
        <f t="shared" si="2"/>
        <v/>
      </c>
      <c r="X61" s="34" t="str">
        <f t="shared" si="5"/>
        <v/>
      </c>
      <c r="Y61" s="35" t="str">
        <f t="shared" si="6"/>
        <v/>
      </c>
    </row>
    <row r="62" spans="2:25">
      <c r="B62" s="92">
        <v>54</v>
      </c>
      <c r="C62" s="93" t="str">
        <f>IF(R61="","",C61+R61)</f>
        <v/>
      </c>
      <c r="D62" s="93"/>
      <c r="E62" s="92"/>
      <c r="F62" s="8"/>
      <c r="G62" s="92"/>
      <c r="H62" s="94"/>
      <c r="I62" s="94"/>
      <c r="J62" s="92"/>
      <c r="K62" s="95" t="str">
        <f t="shared" si="3"/>
        <v/>
      </c>
      <c r="L62" s="96"/>
      <c r="M62" s="64" t="str">
        <f>IF(J62="","",(K62/J62)/LOOKUP(RIGHT($D$2,3),定数!$A$6:$A$13,定数!$B$6:$B$13))</f>
        <v/>
      </c>
      <c r="N62" s="92"/>
      <c r="O62" s="8"/>
      <c r="P62" s="94"/>
      <c r="Q62" s="94"/>
      <c r="R62" s="97" t="str">
        <f>IF(P62="","",T62*M62*LOOKUP(RIGHT($D$2,3),定数!$A$6:$A$13,定数!$B$6:$B$13))</f>
        <v/>
      </c>
      <c r="S62" s="97"/>
      <c r="T62" s="98" t="str">
        <f t="shared" si="4"/>
        <v/>
      </c>
      <c r="U62" s="98"/>
      <c r="V62" s="22" t="str">
        <f t="shared" si="1"/>
        <v/>
      </c>
      <c r="W62" t="str">
        <f t="shared" si="2"/>
        <v/>
      </c>
      <c r="X62" s="34" t="str">
        <f t="shared" si="5"/>
        <v/>
      </c>
      <c r="Y62" s="35" t="str">
        <f t="shared" si="6"/>
        <v/>
      </c>
    </row>
    <row r="63" spans="2:25">
      <c r="B63" s="92">
        <v>55</v>
      </c>
      <c r="C63" s="93" t="str">
        <f t="shared" si="0"/>
        <v/>
      </c>
      <c r="D63" s="93"/>
      <c r="E63" s="92"/>
      <c r="F63" s="8"/>
      <c r="G63" s="92"/>
      <c r="H63" s="94"/>
      <c r="I63" s="94"/>
      <c r="J63" s="92"/>
      <c r="K63" s="95" t="str">
        <f t="shared" si="3"/>
        <v/>
      </c>
      <c r="L63" s="96"/>
      <c r="M63" s="64" t="str">
        <f>IF(J63="","",(K63/J63)/LOOKUP(RIGHT($D$2,3),定数!$A$6:$A$13,定数!$B$6:$B$13))</f>
        <v/>
      </c>
      <c r="N63" s="92"/>
      <c r="O63" s="8"/>
      <c r="P63" s="94"/>
      <c r="Q63" s="94"/>
      <c r="R63" s="97" t="str">
        <f>IF(P63="","",T63*M63*LOOKUP(RIGHT($D$2,3),定数!$A$6:$A$13,定数!$B$6:$B$13))</f>
        <v/>
      </c>
      <c r="S63" s="97"/>
      <c r="T63" s="98" t="str">
        <f t="shared" si="4"/>
        <v/>
      </c>
      <c r="U63" s="98"/>
      <c r="V63" s="22" t="str">
        <f t="shared" si="1"/>
        <v/>
      </c>
      <c r="W63" t="str">
        <f t="shared" si="2"/>
        <v/>
      </c>
      <c r="X63" s="34" t="str">
        <f t="shared" si="5"/>
        <v/>
      </c>
      <c r="Y63" s="35" t="str">
        <f t="shared" si="6"/>
        <v/>
      </c>
    </row>
    <row r="64" spans="2:25">
      <c r="B64" s="92">
        <v>56</v>
      </c>
      <c r="C64" s="93" t="str">
        <f>IF(R63="","",C63+R63)</f>
        <v/>
      </c>
      <c r="D64" s="93"/>
      <c r="E64" s="92"/>
      <c r="F64" s="8"/>
      <c r="G64" s="92"/>
      <c r="H64" s="94"/>
      <c r="I64" s="94"/>
      <c r="J64" s="92"/>
      <c r="K64" s="95" t="str">
        <f t="shared" si="3"/>
        <v/>
      </c>
      <c r="L64" s="96"/>
      <c r="M64" s="64" t="str">
        <f>IF(J64="","",(K64/J64)/LOOKUP(RIGHT($D$2,3),定数!$A$6:$A$13,定数!$B$6:$B$13))</f>
        <v/>
      </c>
      <c r="N64" s="92"/>
      <c r="O64" s="8"/>
      <c r="P64" s="94"/>
      <c r="Q64" s="94"/>
      <c r="R64" s="97" t="str">
        <f>IF(P64="","",T64*M64*LOOKUP(RIGHT($D$2,3),定数!$A$6:$A$13,定数!$B$6:$B$13))</f>
        <v/>
      </c>
      <c r="S64" s="97"/>
      <c r="T64" s="98" t="str">
        <f t="shared" si="4"/>
        <v/>
      </c>
      <c r="U64" s="98"/>
      <c r="V64" s="22" t="str">
        <f t="shared" si="1"/>
        <v/>
      </c>
      <c r="W64" t="str">
        <f t="shared" si="2"/>
        <v/>
      </c>
      <c r="X64" s="34" t="str">
        <f t="shared" si="5"/>
        <v/>
      </c>
      <c r="Y64" s="35" t="str">
        <f t="shared" si="6"/>
        <v/>
      </c>
    </row>
    <row r="65" spans="2:25">
      <c r="B65" s="92">
        <v>57</v>
      </c>
      <c r="C65" s="93" t="str">
        <f>IF(R64="","",C64+R64)</f>
        <v/>
      </c>
      <c r="D65" s="93"/>
      <c r="E65" s="92"/>
      <c r="F65" s="8"/>
      <c r="G65" s="92"/>
      <c r="H65" s="94"/>
      <c r="I65" s="94"/>
      <c r="J65" s="92"/>
      <c r="K65" s="95" t="str">
        <f t="shared" si="3"/>
        <v/>
      </c>
      <c r="L65" s="96"/>
      <c r="M65" s="64" t="str">
        <f>IF(J65="","",(K65/J65)/LOOKUP(RIGHT($D$2,3),定数!$A$6:$A$13,定数!$B$6:$B$13))</f>
        <v/>
      </c>
      <c r="N65" s="92"/>
      <c r="O65" s="8"/>
      <c r="P65" s="94"/>
      <c r="Q65" s="94"/>
      <c r="R65" s="97" t="str">
        <f>IF(P65="","",T65*M65*LOOKUP(RIGHT($D$2,3),定数!$A$6:$A$13,定数!$B$6:$B$13))</f>
        <v/>
      </c>
      <c r="S65" s="97"/>
      <c r="T65" s="98" t="str">
        <f t="shared" si="4"/>
        <v/>
      </c>
      <c r="U65" s="98"/>
      <c r="V65" s="1" t="str">
        <f t="shared" si="1"/>
        <v/>
      </c>
      <c r="W65" t="str">
        <f t="shared" si="2"/>
        <v/>
      </c>
      <c r="X65" s="34" t="str">
        <f t="shared" si="5"/>
        <v/>
      </c>
      <c r="Y65" s="35" t="str">
        <f t="shared" si="6"/>
        <v/>
      </c>
    </row>
    <row r="66" spans="2:25">
      <c r="B66" s="92">
        <v>58</v>
      </c>
      <c r="C66" s="93" t="str">
        <f t="shared" si="0"/>
        <v/>
      </c>
      <c r="D66" s="93"/>
      <c r="E66" s="92"/>
      <c r="F66" s="8"/>
      <c r="G66" s="92"/>
      <c r="H66" s="94"/>
      <c r="I66" s="94"/>
      <c r="J66" s="92"/>
      <c r="K66" s="95" t="str">
        <f t="shared" si="3"/>
        <v/>
      </c>
      <c r="L66" s="96"/>
      <c r="M66" s="64" t="str">
        <f>IF(J66="","",(K66/J66)/LOOKUP(RIGHT($D$2,3),定数!$A$6:$A$13,定数!$B$6:$B$13))</f>
        <v/>
      </c>
      <c r="N66" s="92"/>
      <c r="O66" s="8"/>
      <c r="P66" s="94"/>
      <c r="Q66" s="94"/>
      <c r="R66" s="97" t="str">
        <f>IF(P66="","",T66*M66*LOOKUP(RIGHT($D$2,3),定数!$A$6:$A$13,定数!$B$6:$B$13))</f>
        <v/>
      </c>
      <c r="S66" s="97"/>
      <c r="T66" s="98" t="str">
        <f t="shared" si="4"/>
        <v/>
      </c>
      <c r="U66" s="98"/>
      <c r="V66" s="22" t="str">
        <f t="shared" si="1"/>
        <v/>
      </c>
      <c r="W66" t="str">
        <f t="shared" si="2"/>
        <v/>
      </c>
      <c r="X66" s="34" t="str">
        <f t="shared" si="5"/>
        <v/>
      </c>
      <c r="Y66" s="35" t="str">
        <f t="shared" si="6"/>
        <v/>
      </c>
    </row>
    <row r="67" spans="2:25">
      <c r="B67" s="92">
        <v>59</v>
      </c>
      <c r="C67" s="93" t="str">
        <f t="shared" si="0"/>
        <v/>
      </c>
      <c r="D67" s="93"/>
      <c r="E67" s="92"/>
      <c r="F67" s="8"/>
      <c r="G67" s="92"/>
      <c r="H67" s="94"/>
      <c r="I67" s="94"/>
      <c r="J67" s="92"/>
      <c r="K67" s="95" t="str">
        <f t="shared" si="3"/>
        <v/>
      </c>
      <c r="L67" s="96"/>
      <c r="M67" s="64" t="str">
        <f>IF(J67="","",(K67/J67)/LOOKUP(RIGHT($D$2,3),定数!$A$6:$A$13,定数!$B$6:$B$13))</f>
        <v/>
      </c>
      <c r="N67" s="92"/>
      <c r="O67" s="8"/>
      <c r="P67" s="94"/>
      <c r="Q67" s="94"/>
      <c r="R67" s="97" t="str">
        <f>IF(P67="","",T67*M67*LOOKUP(RIGHT($D$2,3),定数!$A$6:$A$13,定数!$B$6:$B$13))</f>
        <v/>
      </c>
      <c r="S67" s="97"/>
      <c r="T67" s="98" t="str">
        <f t="shared" si="4"/>
        <v/>
      </c>
      <c r="U67" s="98"/>
      <c r="V67" s="22" t="str">
        <f t="shared" si="1"/>
        <v/>
      </c>
      <c r="W67" t="str">
        <f t="shared" si="2"/>
        <v/>
      </c>
      <c r="X67" s="34" t="str">
        <f t="shared" si="5"/>
        <v/>
      </c>
      <c r="Y67" s="35" t="str">
        <f t="shared" si="6"/>
        <v/>
      </c>
    </row>
    <row r="68" spans="2:25">
      <c r="B68" s="92">
        <v>60</v>
      </c>
      <c r="C68" s="93" t="str">
        <f>IF(R67="","",C67+R67)</f>
        <v/>
      </c>
      <c r="D68" s="93"/>
      <c r="E68" s="92"/>
      <c r="F68" s="8"/>
      <c r="G68" s="92"/>
      <c r="H68" s="94"/>
      <c r="I68" s="94"/>
      <c r="J68" s="92"/>
      <c r="K68" s="95" t="str">
        <f t="shared" si="3"/>
        <v/>
      </c>
      <c r="L68" s="96"/>
      <c r="M68" s="64" t="str">
        <f>IF(J68="","",(K68/J68)/LOOKUP(RIGHT($D$2,3),定数!$A$6:$A$13,定数!$B$6:$B$13))</f>
        <v/>
      </c>
      <c r="N68" s="92"/>
      <c r="O68" s="8"/>
      <c r="P68" s="94"/>
      <c r="Q68" s="94"/>
      <c r="R68" s="97" t="str">
        <f>IF(P68="","",T68*M68*LOOKUP(RIGHT($D$2,3),定数!$A$6:$A$13,定数!$B$6:$B$13))</f>
        <v/>
      </c>
      <c r="S68" s="97"/>
      <c r="T68" s="98" t="str">
        <f t="shared" si="4"/>
        <v/>
      </c>
      <c r="U68" s="98"/>
      <c r="V68" s="22" t="str">
        <f t="shared" si="1"/>
        <v/>
      </c>
      <c r="W68" t="str">
        <f t="shared" si="2"/>
        <v/>
      </c>
      <c r="X68" s="34" t="str">
        <f t="shared" si="5"/>
        <v/>
      </c>
      <c r="Y68" s="35" t="str">
        <f t="shared" si="6"/>
        <v/>
      </c>
    </row>
    <row r="69" spans="2:25">
      <c r="B69" s="92">
        <v>61</v>
      </c>
      <c r="C69" s="93" t="str">
        <f>IF(R68="","",C68+R68)</f>
        <v/>
      </c>
      <c r="D69" s="93"/>
      <c r="E69" s="92"/>
      <c r="F69" s="8"/>
      <c r="G69" s="92"/>
      <c r="H69" s="94"/>
      <c r="I69" s="94"/>
      <c r="J69" s="92"/>
      <c r="K69" s="95" t="str">
        <f t="shared" si="3"/>
        <v/>
      </c>
      <c r="L69" s="96"/>
      <c r="M69" s="64" t="str">
        <f>IF(J69="","",(K69/J69)/LOOKUP(RIGHT($D$2,3),定数!$A$6:$A$13,定数!$B$6:$B$13))</f>
        <v/>
      </c>
      <c r="N69" s="92"/>
      <c r="O69" s="8"/>
      <c r="P69" s="94"/>
      <c r="Q69" s="94"/>
      <c r="R69" s="97" t="str">
        <f>IF(P69="","",T69*M69*LOOKUP(RIGHT($D$2,3),定数!$A$6:$A$13,定数!$B$6:$B$13))</f>
        <v/>
      </c>
      <c r="S69" s="97"/>
      <c r="T69" s="98" t="str">
        <f t="shared" si="4"/>
        <v/>
      </c>
      <c r="U69" s="98"/>
      <c r="V69" s="22" t="str">
        <f t="shared" si="1"/>
        <v/>
      </c>
      <c r="W69" t="str">
        <f t="shared" si="2"/>
        <v/>
      </c>
      <c r="X69" s="34" t="str">
        <f t="shared" si="5"/>
        <v/>
      </c>
      <c r="Y69" s="35" t="str">
        <f t="shared" si="6"/>
        <v/>
      </c>
    </row>
    <row r="70" spans="2:25">
      <c r="B70" s="92">
        <v>62</v>
      </c>
      <c r="C70" s="93" t="str">
        <f t="shared" si="0"/>
        <v/>
      </c>
      <c r="D70" s="93"/>
      <c r="E70" s="92"/>
      <c r="F70" s="8"/>
      <c r="G70" s="92"/>
      <c r="H70" s="94"/>
      <c r="I70" s="94"/>
      <c r="J70" s="92"/>
      <c r="K70" s="95" t="str">
        <f t="shared" si="3"/>
        <v/>
      </c>
      <c r="L70" s="96"/>
      <c r="M70" s="64" t="str">
        <f>IF(J70="","",(K70/J70)/LOOKUP(RIGHT($D$2,3),定数!$A$6:$A$13,定数!$B$6:$B$13))</f>
        <v/>
      </c>
      <c r="N70" s="92"/>
      <c r="O70" s="8"/>
      <c r="P70" s="94"/>
      <c r="Q70" s="94"/>
      <c r="R70" s="97" t="str">
        <f>IF(P70="","",T70*M70*LOOKUP(RIGHT($D$2,3),定数!$A$6:$A$13,定数!$B$6:$B$13))</f>
        <v/>
      </c>
      <c r="S70" s="97"/>
      <c r="T70" s="98" t="str">
        <f t="shared" si="4"/>
        <v/>
      </c>
      <c r="U70" s="98"/>
      <c r="V70" s="22" t="str">
        <f t="shared" si="1"/>
        <v/>
      </c>
      <c r="W70" t="str">
        <f t="shared" si="2"/>
        <v/>
      </c>
      <c r="X70" s="34" t="str">
        <f t="shared" si="5"/>
        <v/>
      </c>
      <c r="Y70" s="35" t="str">
        <f t="shared" si="6"/>
        <v/>
      </c>
    </row>
    <row r="71" spans="2:25">
      <c r="B71" s="92">
        <v>63</v>
      </c>
      <c r="C71" s="93" t="str">
        <f t="shared" si="0"/>
        <v/>
      </c>
      <c r="D71" s="93"/>
      <c r="E71" s="92"/>
      <c r="F71" s="8"/>
      <c r="G71" s="92"/>
      <c r="H71" s="94"/>
      <c r="I71" s="94"/>
      <c r="J71" s="92"/>
      <c r="K71" s="95" t="str">
        <f t="shared" si="3"/>
        <v/>
      </c>
      <c r="L71" s="96"/>
      <c r="M71" s="64" t="str">
        <f>IF(J71="","",(K71/J71)/LOOKUP(RIGHT($D$2,3),定数!$A$6:$A$13,定数!$B$6:$B$13))</f>
        <v/>
      </c>
      <c r="N71" s="92"/>
      <c r="O71" s="8"/>
      <c r="P71" s="94"/>
      <c r="Q71" s="94"/>
      <c r="R71" s="97" t="str">
        <f>IF(P71="","",T71*M71*LOOKUP(RIGHT($D$2,3),定数!$A$6:$A$13,定数!$B$6:$B$13))</f>
        <v/>
      </c>
      <c r="S71" s="97"/>
      <c r="T71" s="98" t="str">
        <f t="shared" si="4"/>
        <v/>
      </c>
      <c r="U71" s="98"/>
      <c r="V71" s="22" t="str">
        <f t="shared" si="1"/>
        <v/>
      </c>
      <c r="W71" t="str">
        <f t="shared" si="2"/>
        <v/>
      </c>
      <c r="X71" s="34" t="str">
        <f t="shared" si="5"/>
        <v/>
      </c>
      <c r="Y71" s="35" t="str">
        <f t="shared" si="6"/>
        <v/>
      </c>
    </row>
    <row r="72" spans="2:25">
      <c r="B72" s="92">
        <v>64</v>
      </c>
      <c r="C72" s="93" t="str">
        <f t="shared" si="0"/>
        <v/>
      </c>
      <c r="D72" s="93"/>
      <c r="E72" s="92"/>
      <c r="F72" s="8"/>
      <c r="G72" s="92"/>
      <c r="H72" s="94"/>
      <c r="I72" s="94"/>
      <c r="J72" s="92"/>
      <c r="K72" s="95" t="str">
        <f t="shared" si="3"/>
        <v/>
      </c>
      <c r="L72" s="96"/>
      <c r="M72" s="64" t="str">
        <f>IF(J72="","",(K72/J72)/LOOKUP(RIGHT($D$2,3),定数!$A$6:$A$13,定数!$B$6:$B$13))</f>
        <v/>
      </c>
      <c r="N72" s="92"/>
      <c r="O72" s="8"/>
      <c r="P72" s="94"/>
      <c r="Q72" s="94"/>
      <c r="R72" s="97" t="str">
        <f>IF(P72="","",T72*M72*LOOKUP(RIGHT($D$2,3),定数!$A$6:$A$13,定数!$B$6:$B$13))</f>
        <v/>
      </c>
      <c r="S72" s="97"/>
      <c r="T72" s="98" t="str">
        <f t="shared" si="4"/>
        <v/>
      </c>
      <c r="U72" s="98"/>
      <c r="V72" s="22" t="str">
        <f t="shared" si="1"/>
        <v/>
      </c>
      <c r="W72" t="str">
        <f t="shared" si="2"/>
        <v/>
      </c>
      <c r="X72" s="34" t="str">
        <f t="shared" si="5"/>
        <v/>
      </c>
      <c r="Y72" s="35" t="str">
        <f t="shared" si="6"/>
        <v/>
      </c>
    </row>
    <row r="73" spans="2:25">
      <c r="B73" s="92">
        <v>65</v>
      </c>
      <c r="C73" s="93" t="str">
        <f t="shared" si="0"/>
        <v/>
      </c>
      <c r="D73" s="93"/>
      <c r="E73" s="92"/>
      <c r="F73" s="8"/>
      <c r="G73" s="92"/>
      <c r="H73" s="94"/>
      <c r="I73" s="94"/>
      <c r="J73" s="92"/>
      <c r="K73" s="95" t="str">
        <f t="shared" si="3"/>
        <v/>
      </c>
      <c r="L73" s="96"/>
      <c r="M73" s="64" t="str">
        <f>IF(J73="","",(K73/J73)/LOOKUP(RIGHT($D$2,3),定数!$A$6:$A$13,定数!$B$6:$B$13))</f>
        <v/>
      </c>
      <c r="N73" s="92"/>
      <c r="O73" s="8"/>
      <c r="P73" s="94"/>
      <c r="Q73" s="94"/>
      <c r="R73" s="97" t="str">
        <f>IF(P73="","",T73*M73*LOOKUP(RIGHT($D$2,3),定数!$A$6:$A$13,定数!$B$6:$B$13))</f>
        <v/>
      </c>
      <c r="S73" s="97"/>
      <c r="T73" s="98" t="str">
        <f t="shared" si="4"/>
        <v/>
      </c>
      <c r="U73" s="98"/>
      <c r="V73" s="22" t="str">
        <f t="shared" si="1"/>
        <v/>
      </c>
      <c r="W73" t="str">
        <f t="shared" si="2"/>
        <v/>
      </c>
      <c r="X73" s="34" t="str">
        <f t="shared" si="5"/>
        <v/>
      </c>
      <c r="Y73" s="35" t="str">
        <f t="shared" si="6"/>
        <v/>
      </c>
    </row>
    <row r="74" spans="2:25">
      <c r="B74" s="92">
        <v>66</v>
      </c>
      <c r="C74" s="93" t="str">
        <f>IF(R73="","",C73+R73)</f>
        <v/>
      </c>
      <c r="D74" s="93"/>
      <c r="E74" s="92"/>
      <c r="F74" s="8"/>
      <c r="G74" s="92"/>
      <c r="H74" s="94"/>
      <c r="I74" s="94"/>
      <c r="J74" s="92"/>
      <c r="K74" s="95" t="str">
        <f t="shared" si="3"/>
        <v/>
      </c>
      <c r="L74" s="96"/>
      <c r="M74" s="64" t="str">
        <f>IF(J74="","",(K74/J74)/LOOKUP(RIGHT($D$2,3),定数!$A$6:$A$13,定数!$B$6:$B$13))</f>
        <v/>
      </c>
      <c r="N74" s="92"/>
      <c r="O74" s="8"/>
      <c r="P74" s="94"/>
      <c r="Q74" s="94"/>
      <c r="R74" s="97" t="str">
        <f>IF(P74="","",T74*M74*LOOKUP(RIGHT($D$2,3),定数!$A$6:$A$13,定数!$B$6:$B$13))</f>
        <v/>
      </c>
      <c r="S74" s="97"/>
      <c r="T74" s="98" t="str">
        <f t="shared" si="4"/>
        <v/>
      </c>
      <c r="U74" s="98"/>
      <c r="V74" s="22" t="str">
        <f t="shared" ref="V74:V108" si="7">IF(T74&lt;&gt;"",IF(T74&gt;0,1+V73,0),"")</f>
        <v/>
      </c>
      <c r="W74" t="str">
        <f t="shared" ref="W74:W106" si="8">IF(T74&lt;&gt;"",IF(T74&lt;0,1+W73,0),"")</f>
        <v/>
      </c>
      <c r="X74" s="34" t="str">
        <f t="shared" si="5"/>
        <v/>
      </c>
      <c r="Y74" s="35" t="str">
        <f t="shared" si="6"/>
        <v/>
      </c>
    </row>
    <row r="75" spans="2:25">
      <c r="B75" s="92">
        <v>67</v>
      </c>
      <c r="C75" s="93" t="str">
        <f t="shared" ref="C75:C108" si="9">IF(R74="","",C74+R74)</f>
        <v/>
      </c>
      <c r="D75" s="93"/>
      <c r="E75" s="92"/>
      <c r="F75" s="8"/>
      <c r="G75" s="92"/>
      <c r="H75" s="94"/>
      <c r="I75" s="94"/>
      <c r="J75" s="92"/>
      <c r="K75" s="95" t="str">
        <f t="shared" ref="K75:K108" si="10">IF(J75="","",C75*0.03)</f>
        <v/>
      </c>
      <c r="L75" s="96"/>
      <c r="M75" s="64" t="str">
        <f>IF(J75="","",(K75/J75)/LOOKUP(RIGHT($D$2,3),定数!$A$6:$A$13,定数!$B$6:$B$13))</f>
        <v/>
      </c>
      <c r="N75" s="92"/>
      <c r="O75" s="8"/>
      <c r="P75" s="94"/>
      <c r="Q75" s="94"/>
      <c r="R75" s="97" t="str">
        <f>IF(P75="","",T75*M75*LOOKUP(RIGHT($D$2,3),定数!$A$6:$A$13,定数!$B$6:$B$13))</f>
        <v/>
      </c>
      <c r="S75" s="97"/>
      <c r="T75" s="98" t="str">
        <f t="shared" si="4"/>
        <v/>
      </c>
      <c r="U75" s="98"/>
      <c r="V75" s="22" t="str">
        <f t="shared" si="7"/>
        <v/>
      </c>
      <c r="W75" t="str">
        <f t="shared" si="8"/>
        <v/>
      </c>
      <c r="X75" s="34" t="str">
        <f t="shared" si="5"/>
        <v/>
      </c>
      <c r="Y75" s="35" t="str">
        <f t="shared" si="6"/>
        <v/>
      </c>
    </row>
    <row r="76" spans="2:25">
      <c r="B76" s="92">
        <v>68</v>
      </c>
      <c r="C76" s="93" t="str">
        <f t="shared" si="9"/>
        <v/>
      </c>
      <c r="D76" s="93"/>
      <c r="E76" s="92"/>
      <c r="F76" s="8"/>
      <c r="G76" s="92"/>
      <c r="H76" s="94"/>
      <c r="I76" s="94"/>
      <c r="J76" s="92"/>
      <c r="K76" s="95" t="str">
        <f t="shared" si="10"/>
        <v/>
      </c>
      <c r="L76" s="96"/>
      <c r="M76" s="64" t="str">
        <f>IF(J76="","",(K76/J76)/LOOKUP(RIGHT($D$2,3),定数!$A$6:$A$13,定数!$B$6:$B$13))</f>
        <v/>
      </c>
      <c r="N76" s="92"/>
      <c r="O76" s="8"/>
      <c r="P76" s="94"/>
      <c r="Q76" s="94"/>
      <c r="R76" s="97" t="str">
        <f>IF(P76="","",T76*M76*LOOKUP(RIGHT($D$2,3),定数!$A$6:$A$13,定数!$B$6:$B$13))</f>
        <v/>
      </c>
      <c r="S76" s="97"/>
      <c r="T76" s="98" t="str">
        <f t="shared" ref="T76:T108" si="11">IF(P76="","",IF(G76="買",(P76-H76),(H76-P76))*IF(RIGHT($D$2,3)="JPY",100,10000))</f>
        <v/>
      </c>
      <c r="U76" s="98"/>
      <c r="V76" s="22" t="str">
        <f t="shared" si="7"/>
        <v/>
      </c>
      <c r="W76" t="str">
        <f t="shared" si="8"/>
        <v/>
      </c>
      <c r="X76" s="34" t="str">
        <f t="shared" ref="X76:X108" si="12">IF(C76&lt;&gt;"",MAX(X75,C76),"")</f>
        <v/>
      </c>
      <c r="Y76" s="35" t="str">
        <f t="shared" ref="Y76:Y108" si="13">IF(X76&lt;&gt;"",1-(C76/X76),"")</f>
        <v/>
      </c>
    </row>
    <row r="77" spans="2:25">
      <c r="B77" s="92">
        <v>69</v>
      </c>
      <c r="C77" s="93" t="str">
        <f t="shared" si="9"/>
        <v/>
      </c>
      <c r="D77" s="93"/>
      <c r="E77" s="92"/>
      <c r="F77" s="8"/>
      <c r="G77" s="92"/>
      <c r="H77" s="94"/>
      <c r="I77" s="94"/>
      <c r="J77" s="92"/>
      <c r="K77" s="95" t="str">
        <f t="shared" si="10"/>
        <v/>
      </c>
      <c r="L77" s="96"/>
      <c r="M77" s="64" t="str">
        <f>IF(J77="","",(K77/J77)/LOOKUP(RIGHT($D$2,3),定数!$A$6:$A$13,定数!$B$6:$B$13))</f>
        <v/>
      </c>
      <c r="N77" s="92"/>
      <c r="O77" s="8"/>
      <c r="P77" s="94"/>
      <c r="Q77" s="94"/>
      <c r="R77" s="97" t="str">
        <f>IF(P77="","",T77*M77*LOOKUP(RIGHT($D$2,3),定数!$A$6:$A$13,定数!$B$6:$B$13))</f>
        <v/>
      </c>
      <c r="S77" s="97"/>
      <c r="T77" s="98" t="str">
        <f t="shared" si="11"/>
        <v/>
      </c>
      <c r="U77" s="98"/>
      <c r="V77" s="22" t="str">
        <f t="shared" si="7"/>
        <v/>
      </c>
      <c r="W77" t="str">
        <f t="shared" si="8"/>
        <v/>
      </c>
      <c r="X77" s="34" t="str">
        <f t="shared" si="12"/>
        <v/>
      </c>
      <c r="Y77" s="35" t="str">
        <f t="shared" si="13"/>
        <v/>
      </c>
    </row>
    <row r="78" spans="2:25">
      <c r="B78" s="92">
        <v>70</v>
      </c>
      <c r="C78" s="93" t="str">
        <f>IF(R77="","",C77+R77)</f>
        <v/>
      </c>
      <c r="D78" s="93"/>
      <c r="E78" s="92"/>
      <c r="F78" s="8"/>
      <c r="G78" s="92"/>
      <c r="H78" s="94"/>
      <c r="I78" s="94"/>
      <c r="J78" s="92"/>
      <c r="K78" s="95" t="str">
        <f t="shared" si="10"/>
        <v/>
      </c>
      <c r="L78" s="96"/>
      <c r="M78" s="64" t="str">
        <f>IF(J78="","",(K78/J78)/LOOKUP(RIGHT($D$2,3),定数!$A$6:$A$13,定数!$B$6:$B$13))</f>
        <v/>
      </c>
      <c r="N78" s="92"/>
      <c r="O78" s="8"/>
      <c r="P78" s="94"/>
      <c r="Q78" s="94"/>
      <c r="R78" s="97" t="str">
        <f>IF(P78="","",T78*M78*LOOKUP(RIGHT($D$2,3),定数!$A$6:$A$13,定数!$B$6:$B$13))</f>
        <v/>
      </c>
      <c r="S78" s="97"/>
      <c r="T78" s="98" t="str">
        <f t="shared" si="11"/>
        <v/>
      </c>
      <c r="U78" s="98"/>
      <c r="V78" s="22" t="str">
        <f t="shared" si="7"/>
        <v/>
      </c>
      <c r="W78" t="str">
        <f t="shared" si="8"/>
        <v/>
      </c>
      <c r="X78" s="34" t="str">
        <f t="shared" si="12"/>
        <v/>
      </c>
      <c r="Y78" s="35" t="str">
        <f t="shared" si="13"/>
        <v/>
      </c>
    </row>
    <row r="79" spans="2:25">
      <c r="B79" s="92">
        <v>71</v>
      </c>
      <c r="C79" s="93" t="str">
        <f>IF(R78="","",C78+R78)</f>
        <v/>
      </c>
      <c r="D79" s="93"/>
      <c r="E79" s="92"/>
      <c r="F79" s="8"/>
      <c r="G79" s="92"/>
      <c r="H79" s="94"/>
      <c r="I79" s="94"/>
      <c r="J79" s="92"/>
      <c r="K79" s="95" t="str">
        <f t="shared" si="10"/>
        <v/>
      </c>
      <c r="L79" s="96"/>
      <c r="M79" s="64" t="str">
        <f>IF(J79="","",(K79/J79)/LOOKUP(RIGHT($D$2,3),定数!$A$6:$A$13,定数!$B$6:$B$13))</f>
        <v/>
      </c>
      <c r="N79" s="92"/>
      <c r="O79" s="8"/>
      <c r="P79" s="94"/>
      <c r="Q79" s="94"/>
      <c r="R79" s="97" t="str">
        <f>IF(P79="","",T79*M79*LOOKUP(RIGHT($D$2,3),定数!$A$6:$A$13,定数!$B$6:$B$13))</f>
        <v/>
      </c>
      <c r="S79" s="97"/>
      <c r="T79" s="98" t="str">
        <f t="shared" si="11"/>
        <v/>
      </c>
      <c r="U79" s="98"/>
      <c r="V79" s="1" t="str">
        <f t="shared" si="7"/>
        <v/>
      </c>
      <c r="W79" t="str">
        <f t="shared" si="8"/>
        <v/>
      </c>
      <c r="X79" s="34" t="str">
        <f t="shared" si="12"/>
        <v/>
      </c>
      <c r="Y79" s="35" t="str">
        <f t="shared" si="13"/>
        <v/>
      </c>
    </row>
    <row r="80" spans="2:25">
      <c r="B80" s="92">
        <v>72</v>
      </c>
      <c r="C80" s="93" t="str">
        <f>IF(R79="","",C79+R79)</f>
        <v/>
      </c>
      <c r="D80" s="93"/>
      <c r="E80" s="92"/>
      <c r="F80" s="8"/>
      <c r="G80" s="92"/>
      <c r="H80" s="94"/>
      <c r="I80" s="94"/>
      <c r="J80" s="92"/>
      <c r="K80" s="95" t="str">
        <f t="shared" si="10"/>
        <v/>
      </c>
      <c r="L80" s="96"/>
      <c r="M80" s="64" t="str">
        <f>IF(J80="","",(K80/J80)/LOOKUP(RIGHT($D$2,3),定数!$A$6:$A$13,定数!$B$6:$B$13))</f>
        <v/>
      </c>
      <c r="N80" s="92"/>
      <c r="O80" s="8"/>
      <c r="P80" s="94"/>
      <c r="Q80" s="94"/>
      <c r="R80" s="97" t="str">
        <f>IF(P80="","",T80*M80*LOOKUP(RIGHT($D$2,3),定数!$A$6:$A$13,定数!$B$6:$B$13))</f>
        <v/>
      </c>
      <c r="S80" s="97"/>
      <c r="T80" s="98" t="str">
        <f t="shared" si="11"/>
        <v/>
      </c>
      <c r="U80" s="98"/>
      <c r="V80" s="22" t="str">
        <f t="shared" si="7"/>
        <v/>
      </c>
      <c r="W80" t="str">
        <f t="shared" si="8"/>
        <v/>
      </c>
      <c r="X80" s="34" t="str">
        <f t="shared" si="12"/>
        <v/>
      </c>
      <c r="Y80" s="35" t="str">
        <f t="shared" si="13"/>
        <v/>
      </c>
    </row>
    <row r="81" spans="2:25">
      <c r="B81" s="92">
        <v>73</v>
      </c>
      <c r="C81" s="93" t="str">
        <f t="shared" si="9"/>
        <v/>
      </c>
      <c r="D81" s="93"/>
      <c r="E81" s="92"/>
      <c r="F81" s="8"/>
      <c r="G81" s="92"/>
      <c r="H81" s="94"/>
      <c r="I81" s="94"/>
      <c r="J81" s="92"/>
      <c r="K81" s="95" t="str">
        <f t="shared" si="10"/>
        <v/>
      </c>
      <c r="L81" s="96"/>
      <c r="M81" s="64" t="str">
        <f>IF(J81="","",(K81/J81)/LOOKUP(RIGHT($D$2,3),定数!$A$6:$A$13,定数!$B$6:$B$13))</f>
        <v/>
      </c>
      <c r="N81" s="92"/>
      <c r="O81" s="8"/>
      <c r="P81" s="94"/>
      <c r="Q81" s="94"/>
      <c r="R81" s="97" t="str">
        <f>IF(P81="","",T81*M81*LOOKUP(RIGHT($D$2,3),定数!$A$6:$A$13,定数!$B$6:$B$13))</f>
        <v/>
      </c>
      <c r="S81" s="97"/>
      <c r="T81" s="98" t="str">
        <f t="shared" si="11"/>
        <v/>
      </c>
      <c r="U81" s="98"/>
      <c r="V81" s="22" t="str">
        <f t="shared" si="7"/>
        <v/>
      </c>
      <c r="W81" t="str">
        <f t="shared" si="8"/>
        <v/>
      </c>
      <c r="X81" s="34" t="str">
        <f t="shared" si="12"/>
        <v/>
      </c>
      <c r="Y81" s="35" t="str">
        <f t="shared" si="13"/>
        <v/>
      </c>
    </row>
    <row r="82" spans="2:25">
      <c r="B82" s="92">
        <v>74</v>
      </c>
      <c r="C82" s="93" t="str">
        <f t="shared" si="9"/>
        <v/>
      </c>
      <c r="D82" s="93"/>
      <c r="E82" s="92"/>
      <c r="F82" s="8"/>
      <c r="G82" s="92"/>
      <c r="H82" s="94"/>
      <c r="I82" s="94"/>
      <c r="J82" s="92"/>
      <c r="K82" s="95" t="str">
        <f t="shared" si="10"/>
        <v/>
      </c>
      <c r="L82" s="96"/>
      <c r="M82" s="64" t="str">
        <f>IF(J82="","",(K82/J82)/LOOKUP(RIGHT($D$2,3),定数!$A$6:$A$13,定数!$B$6:$B$13))</f>
        <v/>
      </c>
      <c r="N82" s="92"/>
      <c r="O82" s="8"/>
      <c r="P82" s="94"/>
      <c r="Q82" s="94"/>
      <c r="R82" s="97" t="str">
        <f>IF(P82="","",T82*M82*LOOKUP(RIGHT($D$2,3),定数!$A$6:$A$13,定数!$B$6:$B$13))</f>
        <v/>
      </c>
      <c r="S82" s="97"/>
      <c r="T82" s="98" t="str">
        <f t="shared" si="11"/>
        <v/>
      </c>
      <c r="U82" s="98"/>
      <c r="V82" s="22" t="str">
        <f t="shared" si="7"/>
        <v/>
      </c>
      <c r="W82" t="str">
        <f t="shared" si="8"/>
        <v/>
      </c>
      <c r="X82" s="34" t="str">
        <f t="shared" si="12"/>
        <v/>
      </c>
      <c r="Y82" s="35" t="str">
        <f t="shared" si="13"/>
        <v/>
      </c>
    </row>
    <row r="83" spans="2:25">
      <c r="B83" s="92">
        <v>75</v>
      </c>
      <c r="C83" s="93" t="str">
        <f>IF(R82="","",C82+R82)</f>
        <v/>
      </c>
      <c r="D83" s="93"/>
      <c r="E83" s="92"/>
      <c r="F83" s="8"/>
      <c r="G83" s="92"/>
      <c r="H83" s="94"/>
      <c r="I83" s="94"/>
      <c r="J83" s="92"/>
      <c r="K83" s="95" t="str">
        <f t="shared" si="10"/>
        <v/>
      </c>
      <c r="L83" s="96"/>
      <c r="M83" s="64" t="str">
        <f>IF(J83="","",(K83/J83)/LOOKUP(RIGHT($D$2,3),定数!$A$6:$A$13,定数!$B$6:$B$13))</f>
        <v/>
      </c>
      <c r="N83" s="92"/>
      <c r="O83" s="8"/>
      <c r="P83" s="94"/>
      <c r="Q83" s="94"/>
      <c r="R83" s="97" t="str">
        <f>IF(P83="","",T83*M83*LOOKUP(RIGHT($D$2,3),定数!$A$6:$A$13,定数!$B$6:$B$13))</f>
        <v/>
      </c>
      <c r="S83" s="97"/>
      <c r="T83" s="98" t="str">
        <f t="shared" si="11"/>
        <v/>
      </c>
      <c r="U83" s="98"/>
      <c r="V83" s="22" t="str">
        <f t="shared" si="7"/>
        <v/>
      </c>
      <c r="W83" t="str">
        <f t="shared" si="8"/>
        <v/>
      </c>
      <c r="X83" s="34" t="str">
        <f t="shared" si="12"/>
        <v/>
      </c>
      <c r="Y83" s="35" t="str">
        <f t="shared" si="13"/>
        <v/>
      </c>
    </row>
    <row r="84" spans="2:25">
      <c r="B84" s="92">
        <v>76</v>
      </c>
      <c r="C84" s="93" t="str">
        <f>IF(R83="","",C83+R83)</f>
        <v/>
      </c>
      <c r="D84" s="93"/>
      <c r="E84" s="92"/>
      <c r="F84" s="8"/>
      <c r="G84" s="92"/>
      <c r="H84" s="94"/>
      <c r="I84" s="94"/>
      <c r="J84" s="92"/>
      <c r="K84" s="95" t="str">
        <f t="shared" si="10"/>
        <v/>
      </c>
      <c r="L84" s="96"/>
      <c r="M84" s="64" t="str">
        <f>IF(J84="","",(K84/J84)/LOOKUP(RIGHT($D$2,3),定数!$A$6:$A$13,定数!$B$6:$B$13))</f>
        <v/>
      </c>
      <c r="N84" s="92"/>
      <c r="O84" s="8"/>
      <c r="P84" s="94"/>
      <c r="Q84" s="94"/>
      <c r="R84" s="97" t="str">
        <f>IF(P84="","",T84*M84*LOOKUP(RIGHT($D$2,3),定数!$A$6:$A$13,定数!$B$6:$B$13))</f>
        <v/>
      </c>
      <c r="S84" s="97"/>
      <c r="T84" s="98" t="str">
        <f t="shared" si="11"/>
        <v/>
      </c>
      <c r="U84" s="98"/>
      <c r="V84" s="22" t="str">
        <f t="shared" si="7"/>
        <v/>
      </c>
      <c r="W84" t="str">
        <f t="shared" si="8"/>
        <v/>
      </c>
      <c r="X84" s="34" t="str">
        <f t="shared" si="12"/>
        <v/>
      </c>
      <c r="Y84" s="35" t="str">
        <f t="shared" si="13"/>
        <v/>
      </c>
    </row>
    <row r="85" spans="2:25">
      <c r="B85" s="92">
        <v>77</v>
      </c>
      <c r="C85" s="93" t="str">
        <f>IF(R84="","",C84+R84)</f>
        <v/>
      </c>
      <c r="D85" s="93"/>
      <c r="E85" s="92"/>
      <c r="F85" s="8"/>
      <c r="G85" s="92"/>
      <c r="H85" s="94"/>
      <c r="I85" s="94"/>
      <c r="J85" s="92"/>
      <c r="K85" s="95" t="str">
        <f t="shared" si="10"/>
        <v/>
      </c>
      <c r="L85" s="96"/>
      <c r="M85" s="64" t="str">
        <f>IF(J85="","",(K85/J85)/LOOKUP(RIGHT($D$2,3),定数!$A$6:$A$13,定数!$B$6:$B$13))</f>
        <v/>
      </c>
      <c r="N85" s="92"/>
      <c r="O85" s="8"/>
      <c r="P85" s="94"/>
      <c r="Q85" s="94"/>
      <c r="R85" s="97" t="str">
        <f>IF(P85="","",T85*M85*LOOKUP(RIGHT($D$2,3),定数!$A$6:$A$13,定数!$B$6:$B$13))</f>
        <v/>
      </c>
      <c r="S85" s="97"/>
      <c r="T85" s="98" t="str">
        <f t="shared" si="11"/>
        <v/>
      </c>
      <c r="U85" s="98"/>
      <c r="V85" s="22" t="str">
        <f t="shared" si="7"/>
        <v/>
      </c>
      <c r="W85" t="str">
        <f t="shared" si="8"/>
        <v/>
      </c>
      <c r="X85" s="34" t="str">
        <f t="shared" si="12"/>
        <v/>
      </c>
      <c r="Y85" s="35" t="str">
        <f t="shared" si="13"/>
        <v/>
      </c>
    </row>
    <row r="86" spans="2:25">
      <c r="B86" s="92">
        <v>78</v>
      </c>
      <c r="C86" s="93" t="str">
        <f t="shared" si="9"/>
        <v/>
      </c>
      <c r="D86" s="93"/>
      <c r="E86" s="92"/>
      <c r="F86" s="8"/>
      <c r="G86" s="92"/>
      <c r="H86" s="94"/>
      <c r="I86" s="94"/>
      <c r="J86" s="92"/>
      <c r="K86" s="95" t="str">
        <f t="shared" si="10"/>
        <v/>
      </c>
      <c r="L86" s="96"/>
      <c r="M86" s="64" t="str">
        <f>IF(J86="","",(K86/J86)/LOOKUP(RIGHT($D$2,3),定数!$A$6:$A$13,定数!$B$6:$B$13))</f>
        <v/>
      </c>
      <c r="N86" s="92"/>
      <c r="O86" s="8"/>
      <c r="P86" s="94"/>
      <c r="Q86" s="94"/>
      <c r="R86" s="97" t="str">
        <f>IF(P86="","",T86*M86*LOOKUP(RIGHT($D$2,3),定数!$A$6:$A$13,定数!$B$6:$B$13))</f>
        <v/>
      </c>
      <c r="S86" s="97"/>
      <c r="T86" s="98" t="str">
        <f t="shared" si="11"/>
        <v/>
      </c>
      <c r="U86" s="98"/>
      <c r="V86" s="22" t="str">
        <f t="shared" si="7"/>
        <v/>
      </c>
      <c r="W86" t="str">
        <f t="shared" si="8"/>
        <v/>
      </c>
      <c r="X86" s="34" t="str">
        <f t="shared" si="12"/>
        <v/>
      </c>
      <c r="Y86" s="35" t="str">
        <f t="shared" si="13"/>
        <v/>
      </c>
    </row>
    <row r="87" spans="2:25">
      <c r="B87" s="92">
        <v>79</v>
      </c>
      <c r="C87" s="93" t="str">
        <f>IF(R86="","",C86+R86)</f>
        <v/>
      </c>
      <c r="D87" s="93"/>
      <c r="E87" s="92"/>
      <c r="F87" s="8"/>
      <c r="G87" s="92"/>
      <c r="H87" s="94"/>
      <c r="I87" s="94"/>
      <c r="J87" s="92"/>
      <c r="K87" s="95" t="str">
        <f t="shared" si="10"/>
        <v/>
      </c>
      <c r="L87" s="96"/>
      <c r="M87" s="64" t="str">
        <f>IF(J87="","",(K87/J87)/LOOKUP(RIGHT($D$2,3),定数!$A$6:$A$13,定数!$B$6:$B$13))</f>
        <v/>
      </c>
      <c r="N87" s="92"/>
      <c r="O87" s="8"/>
      <c r="P87" s="94"/>
      <c r="Q87" s="94"/>
      <c r="R87" s="97" t="str">
        <f>IF(P87="","",T87*M87*LOOKUP(RIGHT($D$2,3),定数!$A$6:$A$13,定数!$B$6:$B$13))</f>
        <v/>
      </c>
      <c r="S87" s="97"/>
      <c r="T87" s="98" t="str">
        <f t="shared" si="11"/>
        <v/>
      </c>
      <c r="U87" s="98"/>
      <c r="V87" s="22" t="str">
        <f t="shared" si="7"/>
        <v/>
      </c>
      <c r="W87" t="str">
        <f t="shared" si="8"/>
        <v/>
      </c>
      <c r="X87" s="34" t="str">
        <f t="shared" si="12"/>
        <v/>
      </c>
      <c r="Y87" s="35" t="str">
        <f t="shared" si="13"/>
        <v/>
      </c>
    </row>
    <row r="88" spans="2:25">
      <c r="B88" s="92">
        <v>80</v>
      </c>
      <c r="C88" s="93" t="str">
        <f t="shared" si="9"/>
        <v/>
      </c>
      <c r="D88" s="93"/>
      <c r="E88" s="92"/>
      <c r="F88" s="8"/>
      <c r="G88" s="92"/>
      <c r="H88" s="94"/>
      <c r="I88" s="94"/>
      <c r="J88" s="92"/>
      <c r="K88" s="95" t="str">
        <f t="shared" si="10"/>
        <v/>
      </c>
      <c r="L88" s="96"/>
      <c r="M88" s="64" t="str">
        <f>IF(J88="","",(K88/J88)/LOOKUP(RIGHT($D$2,3),定数!$A$6:$A$13,定数!$B$6:$B$13))</f>
        <v/>
      </c>
      <c r="N88" s="92"/>
      <c r="O88" s="8"/>
      <c r="P88" s="94"/>
      <c r="Q88" s="94"/>
      <c r="R88" s="97" t="str">
        <f>IF(P88="","",T88*M88*LOOKUP(RIGHT($D$2,3),定数!$A$6:$A$13,定数!$B$6:$B$13))</f>
        <v/>
      </c>
      <c r="S88" s="97"/>
      <c r="T88" s="98" t="str">
        <f t="shared" si="11"/>
        <v/>
      </c>
      <c r="U88" s="98"/>
      <c r="V88" s="22" t="str">
        <f t="shared" si="7"/>
        <v/>
      </c>
      <c r="W88" t="str">
        <f t="shared" si="8"/>
        <v/>
      </c>
      <c r="X88" s="34" t="str">
        <f t="shared" si="12"/>
        <v/>
      </c>
      <c r="Y88" s="35" t="str">
        <f t="shared" si="13"/>
        <v/>
      </c>
    </row>
    <row r="89" spans="2:25">
      <c r="B89" s="92">
        <v>81</v>
      </c>
      <c r="C89" s="93" t="str">
        <f>IF(R88="","",C88+R88)</f>
        <v/>
      </c>
      <c r="D89" s="93"/>
      <c r="E89" s="92"/>
      <c r="F89" s="8"/>
      <c r="G89" s="92"/>
      <c r="H89" s="94"/>
      <c r="I89" s="94"/>
      <c r="J89" s="92"/>
      <c r="K89" s="95" t="str">
        <f t="shared" si="10"/>
        <v/>
      </c>
      <c r="L89" s="96"/>
      <c r="M89" s="64" t="str">
        <f>IF(J89="","",(K89/J89)/LOOKUP(RIGHT($D$2,3),定数!$A$6:$A$13,定数!$B$6:$B$13))</f>
        <v/>
      </c>
      <c r="N89" s="92"/>
      <c r="O89" s="8"/>
      <c r="P89" s="94"/>
      <c r="Q89" s="94"/>
      <c r="R89" s="97" t="str">
        <f>IF(P89="","",T89*M89*LOOKUP(RIGHT($D$2,3),定数!$A$6:$A$13,定数!$B$6:$B$13))</f>
        <v/>
      </c>
      <c r="S89" s="97"/>
      <c r="T89" s="98" t="str">
        <f t="shared" si="11"/>
        <v/>
      </c>
      <c r="U89" s="98"/>
      <c r="V89" s="22" t="str">
        <f t="shared" si="7"/>
        <v/>
      </c>
      <c r="W89" t="str">
        <f t="shared" si="8"/>
        <v/>
      </c>
      <c r="X89" s="34" t="str">
        <f t="shared" si="12"/>
        <v/>
      </c>
      <c r="Y89" s="35" t="str">
        <f t="shared" si="13"/>
        <v/>
      </c>
    </row>
    <row r="90" spans="2:25">
      <c r="B90" s="92">
        <v>82</v>
      </c>
      <c r="C90" s="93" t="str">
        <f t="shared" si="9"/>
        <v/>
      </c>
      <c r="D90" s="93"/>
      <c r="E90" s="92"/>
      <c r="F90" s="8"/>
      <c r="G90" s="92"/>
      <c r="H90" s="94"/>
      <c r="I90" s="94"/>
      <c r="J90" s="92"/>
      <c r="K90" s="95" t="str">
        <f t="shared" si="10"/>
        <v/>
      </c>
      <c r="L90" s="96"/>
      <c r="M90" s="64" t="str">
        <f>IF(J90="","",(K90/J90)/LOOKUP(RIGHT($D$2,3),定数!$A$6:$A$13,定数!$B$6:$B$13))</f>
        <v/>
      </c>
      <c r="N90" s="92"/>
      <c r="O90" s="8"/>
      <c r="P90" s="94"/>
      <c r="Q90" s="94"/>
      <c r="R90" s="97" t="str">
        <f>IF(P90="","",T90*M90*LOOKUP(RIGHT($D$2,3),定数!$A$6:$A$13,定数!$B$6:$B$13))</f>
        <v/>
      </c>
      <c r="S90" s="97"/>
      <c r="T90" s="98" t="str">
        <f t="shared" si="11"/>
        <v/>
      </c>
      <c r="U90" s="98"/>
      <c r="V90" s="22" t="str">
        <f t="shared" si="7"/>
        <v/>
      </c>
      <c r="W90" t="str">
        <f t="shared" si="8"/>
        <v/>
      </c>
      <c r="X90" s="34" t="str">
        <f t="shared" si="12"/>
        <v/>
      </c>
      <c r="Y90" s="35" t="str">
        <f t="shared" si="13"/>
        <v/>
      </c>
    </row>
    <row r="91" spans="2:25">
      <c r="B91" s="92">
        <v>83</v>
      </c>
      <c r="C91" s="93" t="str">
        <f t="shared" si="9"/>
        <v/>
      </c>
      <c r="D91" s="93"/>
      <c r="E91" s="92"/>
      <c r="F91" s="8"/>
      <c r="G91" s="92"/>
      <c r="H91" s="94"/>
      <c r="I91" s="94"/>
      <c r="J91" s="92"/>
      <c r="K91" s="95" t="str">
        <f t="shared" si="10"/>
        <v/>
      </c>
      <c r="L91" s="96"/>
      <c r="M91" s="64" t="str">
        <f>IF(J91="","",(K91/J91)/LOOKUP(RIGHT($D$2,3),定数!$A$6:$A$13,定数!$B$6:$B$13))</f>
        <v/>
      </c>
      <c r="N91" s="92"/>
      <c r="O91" s="8"/>
      <c r="P91" s="94"/>
      <c r="Q91" s="94"/>
      <c r="R91" s="97" t="str">
        <f>IF(P91="","",T91*M91*LOOKUP(RIGHT($D$2,3),定数!$A$6:$A$13,定数!$B$6:$B$13))</f>
        <v/>
      </c>
      <c r="S91" s="97"/>
      <c r="T91" s="98" t="str">
        <f t="shared" si="11"/>
        <v/>
      </c>
      <c r="U91" s="98"/>
      <c r="V91" s="22" t="str">
        <f t="shared" si="7"/>
        <v/>
      </c>
      <c r="W91" t="str">
        <f t="shared" si="8"/>
        <v/>
      </c>
      <c r="X91" s="34" t="str">
        <f t="shared" si="12"/>
        <v/>
      </c>
      <c r="Y91" s="35" t="str">
        <f t="shared" si="13"/>
        <v/>
      </c>
    </row>
    <row r="92" spans="2:25">
      <c r="B92" s="92">
        <v>84</v>
      </c>
      <c r="C92" s="93" t="str">
        <f t="shared" si="9"/>
        <v/>
      </c>
      <c r="D92" s="93"/>
      <c r="E92" s="92"/>
      <c r="F92" s="8"/>
      <c r="G92" s="92"/>
      <c r="H92" s="94"/>
      <c r="I92" s="94"/>
      <c r="J92" s="92"/>
      <c r="K92" s="95" t="str">
        <f t="shared" si="10"/>
        <v/>
      </c>
      <c r="L92" s="96"/>
      <c r="M92" s="64" t="str">
        <f>IF(J92="","",(K92/J92)/LOOKUP(RIGHT($D$2,3),定数!$A$6:$A$13,定数!$B$6:$B$13))</f>
        <v/>
      </c>
      <c r="N92" s="92"/>
      <c r="O92" s="8"/>
      <c r="P92" s="94"/>
      <c r="Q92" s="94"/>
      <c r="R92" s="97" t="str">
        <f>IF(P92="","",T92*M92*LOOKUP(RIGHT($D$2,3),定数!$A$6:$A$13,定数!$B$6:$B$13))</f>
        <v/>
      </c>
      <c r="S92" s="97"/>
      <c r="T92" s="98" t="str">
        <f t="shared" si="11"/>
        <v/>
      </c>
      <c r="U92" s="98"/>
      <c r="V92" s="22" t="str">
        <f t="shared" si="7"/>
        <v/>
      </c>
      <c r="W92" t="str">
        <f t="shared" si="8"/>
        <v/>
      </c>
      <c r="X92" s="34" t="str">
        <f t="shared" si="12"/>
        <v/>
      </c>
      <c r="Y92" s="35" t="str">
        <f t="shared" si="13"/>
        <v/>
      </c>
    </row>
    <row r="93" spans="2:25">
      <c r="B93" s="92">
        <v>85</v>
      </c>
      <c r="C93" s="93" t="str">
        <f>IF(R92="","",C92+R92)</f>
        <v/>
      </c>
      <c r="D93" s="93"/>
      <c r="E93" s="92"/>
      <c r="F93" s="8"/>
      <c r="G93" s="92"/>
      <c r="H93" s="94"/>
      <c r="I93" s="94"/>
      <c r="J93" s="92"/>
      <c r="K93" s="95" t="str">
        <f t="shared" si="10"/>
        <v/>
      </c>
      <c r="L93" s="96"/>
      <c r="M93" s="64" t="str">
        <f>IF(J93="","",(K93/J93)/LOOKUP(RIGHT($D$2,3),定数!$A$6:$A$13,定数!$B$6:$B$13))</f>
        <v/>
      </c>
      <c r="N93" s="92"/>
      <c r="O93" s="8"/>
      <c r="P93" s="94"/>
      <c r="Q93" s="94"/>
      <c r="R93" s="97" t="str">
        <f>IF(P93="","",T93*M93*LOOKUP(RIGHT($D$2,3),定数!$A$6:$A$13,定数!$B$6:$B$13))</f>
        <v/>
      </c>
      <c r="S93" s="97"/>
      <c r="T93" s="98" t="str">
        <f t="shared" si="11"/>
        <v/>
      </c>
      <c r="U93" s="98"/>
      <c r="V93" s="1" t="str">
        <f t="shared" si="7"/>
        <v/>
      </c>
      <c r="W93" t="str">
        <f t="shared" si="8"/>
        <v/>
      </c>
      <c r="X93" s="34" t="str">
        <f t="shared" si="12"/>
        <v/>
      </c>
      <c r="Y93" s="35" t="str">
        <f t="shared" si="13"/>
        <v/>
      </c>
    </row>
    <row r="94" spans="2:25">
      <c r="B94" s="92">
        <v>86</v>
      </c>
      <c r="C94" s="93" t="str">
        <f>IF(R93="","",C93+R93)</f>
        <v/>
      </c>
      <c r="D94" s="93"/>
      <c r="E94" s="92"/>
      <c r="F94" s="8"/>
      <c r="G94" s="92"/>
      <c r="H94" s="94"/>
      <c r="I94" s="94"/>
      <c r="J94" s="92"/>
      <c r="K94" s="95" t="str">
        <f t="shared" si="10"/>
        <v/>
      </c>
      <c r="L94" s="96"/>
      <c r="M94" s="64" t="str">
        <f>IF(J94="","",(K94/J94)/LOOKUP(RIGHT($D$2,3),定数!$A$6:$A$13,定数!$B$6:$B$13))</f>
        <v/>
      </c>
      <c r="N94" s="92"/>
      <c r="O94" s="8"/>
      <c r="P94" s="94"/>
      <c r="Q94" s="94"/>
      <c r="R94" s="97" t="str">
        <f>IF(P94="","",T94*M94*LOOKUP(RIGHT($D$2,3),定数!$A$6:$A$13,定数!$B$6:$B$13))</f>
        <v/>
      </c>
      <c r="S94" s="97"/>
      <c r="T94" s="98" t="str">
        <f t="shared" si="11"/>
        <v/>
      </c>
      <c r="U94" s="98"/>
      <c r="V94" s="22" t="str">
        <f t="shared" si="7"/>
        <v/>
      </c>
      <c r="W94" t="str">
        <f t="shared" si="8"/>
        <v/>
      </c>
      <c r="X94" s="34" t="str">
        <f t="shared" si="12"/>
        <v/>
      </c>
      <c r="Y94" s="35" t="str">
        <f t="shared" si="13"/>
        <v/>
      </c>
    </row>
    <row r="95" spans="2:25">
      <c r="B95" s="92">
        <v>87</v>
      </c>
      <c r="C95" s="93" t="str">
        <f t="shared" si="9"/>
        <v/>
      </c>
      <c r="D95" s="93"/>
      <c r="E95" s="92"/>
      <c r="F95" s="8"/>
      <c r="G95" s="92"/>
      <c r="H95" s="94"/>
      <c r="I95" s="94"/>
      <c r="J95" s="92"/>
      <c r="K95" s="95" t="str">
        <f t="shared" si="10"/>
        <v/>
      </c>
      <c r="L95" s="96"/>
      <c r="M95" s="64" t="str">
        <f>IF(J95="","",(K95/J95)/LOOKUP(RIGHT($D$2,3),定数!$A$6:$A$13,定数!$B$6:$B$13))</f>
        <v/>
      </c>
      <c r="N95" s="92"/>
      <c r="O95" s="8"/>
      <c r="P95" s="94"/>
      <c r="Q95" s="94"/>
      <c r="R95" s="97" t="str">
        <f>IF(P95="","",T95*M95*LOOKUP(RIGHT($D$2,3),定数!$A$6:$A$13,定数!$B$6:$B$13))</f>
        <v/>
      </c>
      <c r="S95" s="97"/>
      <c r="T95" s="98" t="str">
        <f t="shared" si="11"/>
        <v/>
      </c>
      <c r="U95" s="98"/>
      <c r="V95" s="22" t="str">
        <f t="shared" si="7"/>
        <v/>
      </c>
      <c r="W95" t="str">
        <f t="shared" si="8"/>
        <v/>
      </c>
      <c r="X95" s="34" t="str">
        <f t="shared" si="12"/>
        <v/>
      </c>
      <c r="Y95" s="35" t="str">
        <f t="shared" si="13"/>
        <v/>
      </c>
    </row>
    <row r="96" spans="2:25">
      <c r="B96" s="92">
        <v>88</v>
      </c>
      <c r="C96" s="93" t="str">
        <f t="shared" si="9"/>
        <v/>
      </c>
      <c r="D96" s="93"/>
      <c r="E96" s="92"/>
      <c r="F96" s="8"/>
      <c r="G96" s="92"/>
      <c r="H96" s="94"/>
      <c r="I96" s="94"/>
      <c r="J96" s="92"/>
      <c r="K96" s="95" t="str">
        <f t="shared" si="10"/>
        <v/>
      </c>
      <c r="L96" s="96"/>
      <c r="M96" s="64" t="str">
        <f>IF(J96="","",(K96/J96)/LOOKUP(RIGHT($D$2,3),定数!$A$6:$A$13,定数!$B$6:$B$13))</f>
        <v/>
      </c>
      <c r="N96" s="92"/>
      <c r="O96" s="8"/>
      <c r="P96" s="94"/>
      <c r="Q96" s="94"/>
      <c r="R96" s="97" t="str">
        <f>IF(P96="","",T96*M96*LOOKUP(RIGHT($D$2,3),定数!$A$6:$A$13,定数!$B$6:$B$13))</f>
        <v/>
      </c>
      <c r="S96" s="97"/>
      <c r="T96" s="98" t="str">
        <f t="shared" si="11"/>
        <v/>
      </c>
      <c r="U96" s="98"/>
      <c r="V96" s="22" t="str">
        <f t="shared" si="7"/>
        <v/>
      </c>
      <c r="W96" t="str">
        <f t="shared" si="8"/>
        <v/>
      </c>
      <c r="X96" s="34" t="str">
        <f t="shared" si="12"/>
        <v/>
      </c>
      <c r="Y96" s="35" t="str">
        <f t="shared" si="13"/>
        <v/>
      </c>
    </row>
    <row r="97" spans="2:25">
      <c r="B97" s="92">
        <v>89</v>
      </c>
      <c r="C97" s="93" t="str">
        <f t="shared" si="9"/>
        <v/>
      </c>
      <c r="D97" s="93"/>
      <c r="E97" s="92"/>
      <c r="F97" s="8"/>
      <c r="G97" s="92"/>
      <c r="H97" s="94"/>
      <c r="I97" s="94"/>
      <c r="J97" s="92"/>
      <c r="K97" s="95" t="str">
        <f t="shared" si="10"/>
        <v/>
      </c>
      <c r="L97" s="96"/>
      <c r="M97" s="64" t="str">
        <f>IF(J97="","",(K97/J97)/LOOKUP(RIGHT($D$2,3),定数!$A$6:$A$13,定数!$B$6:$B$13))</f>
        <v/>
      </c>
      <c r="N97" s="92"/>
      <c r="O97" s="8"/>
      <c r="P97" s="94"/>
      <c r="Q97" s="94"/>
      <c r="R97" s="97" t="str">
        <f>IF(P97="","",T97*M97*LOOKUP(RIGHT($D$2,3),定数!$A$6:$A$13,定数!$B$6:$B$13))</f>
        <v/>
      </c>
      <c r="S97" s="97"/>
      <c r="T97" s="98" t="str">
        <f t="shared" si="11"/>
        <v/>
      </c>
      <c r="U97" s="98"/>
      <c r="V97" s="22" t="str">
        <f t="shared" si="7"/>
        <v/>
      </c>
      <c r="W97" t="str">
        <f t="shared" si="8"/>
        <v/>
      </c>
      <c r="X97" s="34" t="str">
        <f t="shared" si="12"/>
        <v/>
      </c>
      <c r="Y97" s="35" t="str">
        <f t="shared" si="13"/>
        <v/>
      </c>
    </row>
    <row r="98" spans="2:25">
      <c r="B98" s="92">
        <v>90</v>
      </c>
      <c r="C98" s="93" t="str">
        <f t="shared" si="9"/>
        <v/>
      </c>
      <c r="D98" s="93"/>
      <c r="E98" s="92"/>
      <c r="F98" s="8"/>
      <c r="G98" s="92"/>
      <c r="H98" s="94"/>
      <c r="I98" s="94"/>
      <c r="J98" s="92"/>
      <c r="K98" s="95" t="str">
        <f t="shared" si="10"/>
        <v/>
      </c>
      <c r="L98" s="96"/>
      <c r="M98" s="64" t="str">
        <f>IF(J98="","",(K98/J98)/LOOKUP(RIGHT($D$2,3),定数!$A$6:$A$13,定数!$B$6:$B$13))</f>
        <v/>
      </c>
      <c r="N98" s="92"/>
      <c r="O98" s="8"/>
      <c r="P98" s="94"/>
      <c r="Q98" s="94"/>
      <c r="R98" s="97" t="str">
        <f>IF(P98="","",T98*M98*LOOKUP(RIGHT($D$2,3),定数!$A$6:$A$13,定数!$B$6:$B$13))</f>
        <v/>
      </c>
      <c r="S98" s="97"/>
      <c r="T98" s="98" t="str">
        <f t="shared" si="11"/>
        <v/>
      </c>
      <c r="U98" s="98"/>
      <c r="V98" s="22" t="str">
        <f t="shared" si="7"/>
        <v/>
      </c>
      <c r="W98" t="str">
        <f t="shared" si="8"/>
        <v/>
      </c>
      <c r="X98" s="34" t="str">
        <f t="shared" si="12"/>
        <v/>
      </c>
      <c r="Y98" s="35" t="str">
        <f t="shared" si="13"/>
        <v/>
      </c>
    </row>
    <row r="99" spans="2:25">
      <c r="B99" s="92">
        <v>91</v>
      </c>
      <c r="C99" s="93" t="str">
        <f t="shared" si="9"/>
        <v/>
      </c>
      <c r="D99" s="93"/>
      <c r="E99" s="92"/>
      <c r="F99" s="8"/>
      <c r="G99" s="92"/>
      <c r="H99" s="94"/>
      <c r="I99" s="94"/>
      <c r="J99" s="92"/>
      <c r="K99" s="95" t="str">
        <f t="shared" si="10"/>
        <v/>
      </c>
      <c r="L99" s="96"/>
      <c r="M99" s="64" t="str">
        <f>IF(J99="","",(K99/J99)/LOOKUP(RIGHT($D$2,3),定数!$A$6:$A$13,定数!$B$6:$B$13))</f>
        <v/>
      </c>
      <c r="N99" s="92"/>
      <c r="O99" s="8"/>
      <c r="P99" s="94"/>
      <c r="Q99" s="94"/>
      <c r="R99" s="97" t="str">
        <f>IF(P99="","",T99*M99*LOOKUP(RIGHT($D$2,3),定数!$A$6:$A$13,定数!$B$6:$B$13))</f>
        <v/>
      </c>
      <c r="S99" s="97"/>
      <c r="T99" s="98" t="str">
        <f t="shared" si="11"/>
        <v/>
      </c>
      <c r="U99" s="98"/>
      <c r="V99" s="22" t="str">
        <f t="shared" si="7"/>
        <v/>
      </c>
      <c r="W99" t="str">
        <f t="shared" si="8"/>
        <v/>
      </c>
      <c r="X99" s="34" t="str">
        <f t="shared" si="12"/>
        <v/>
      </c>
      <c r="Y99" s="35" t="str">
        <f t="shared" si="13"/>
        <v/>
      </c>
    </row>
    <row r="100" spans="2:25">
      <c r="B100" s="92">
        <v>92</v>
      </c>
      <c r="C100" s="93" t="str">
        <f t="shared" si="9"/>
        <v/>
      </c>
      <c r="D100" s="93"/>
      <c r="E100" s="92"/>
      <c r="F100" s="8"/>
      <c r="G100" s="92"/>
      <c r="H100" s="94"/>
      <c r="I100" s="94"/>
      <c r="J100" s="92"/>
      <c r="K100" s="95" t="str">
        <f t="shared" si="10"/>
        <v/>
      </c>
      <c r="L100" s="96"/>
      <c r="M100" s="64" t="str">
        <f>IF(J100="","",(K100/J100)/LOOKUP(RIGHT($D$2,3),定数!$A$6:$A$13,定数!$B$6:$B$13))</f>
        <v/>
      </c>
      <c r="N100" s="55"/>
      <c r="O100" s="8"/>
      <c r="P100" s="94"/>
      <c r="Q100" s="94"/>
      <c r="R100" s="97" t="str">
        <f>IF(P100="","",T100*M100*LOOKUP(RIGHT($D$2,3),定数!$A$6:$A$13,定数!$B$6:$B$13))</f>
        <v/>
      </c>
      <c r="S100" s="97"/>
      <c r="T100" s="98" t="str">
        <f t="shared" si="11"/>
        <v/>
      </c>
      <c r="U100" s="98"/>
      <c r="V100" s="22" t="str">
        <f t="shared" si="7"/>
        <v/>
      </c>
      <c r="W100" t="str">
        <f t="shared" si="8"/>
        <v/>
      </c>
      <c r="X100" s="34" t="str">
        <f t="shared" si="12"/>
        <v/>
      </c>
      <c r="Y100" s="35" t="str">
        <f t="shared" si="13"/>
        <v/>
      </c>
    </row>
    <row r="101" spans="2:25">
      <c r="B101" s="92">
        <v>93</v>
      </c>
      <c r="C101" s="93" t="str">
        <f t="shared" si="9"/>
        <v/>
      </c>
      <c r="D101" s="93"/>
      <c r="E101" s="92"/>
      <c r="F101" s="8"/>
      <c r="G101" s="92"/>
      <c r="H101" s="94"/>
      <c r="I101" s="94"/>
      <c r="J101" s="92"/>
      <c r="K101" s="95" t="str">
        <f t="shared" si="10"/>
        <v/>
      </c>
      <c r="L101" s="96"/>
      <c r="M101" s="64" t="str">
        <f>IF(J101="","",(K101/J101)/LOOKUP(RIGHT($D$2,3),定数!$A$6:$A$13,定数!$B$6:$B$13))</f>
        <v/>
      </c>
      <c r="N101" s="92"/>
      <c r="O101" s="8"/>
      <c r="P101" s="94"/>
      <c r="Q101" s="94"/>
      <c r="R101" s="97" t="str">
        <f>IF(P101="","",T101*M101*LOOKUP(RIGHT($D$2,3),定数!$A$6:$A$13,定数!$B$6:$B$13))</f>
        <v/>
      </c>
      <c r="S101" s="97"/>
      <c r="T101" s="98" t="str">
        <f t="shared" si="11"/>
        <v/>
      </c>
      <c r="U101" s="98"/>
      <c r="V101" s="22" t="str">
        <f t="shared" si="7"/>
        <v/>
      </c>
      <c r="W101" t="str">
        <f t="shared" si="8"/>
        <v/>
      </c>
      <c r="X101" s="34" t="str">
        <f t="shared" si="12"/>
        <v/>
      </c>
      <c r="Y101" s="35" t="str">
        <f t="shared" si="13"/>
        <v/>
      </c>
    </row>
    <row r="102" spans="2:25">
      <c r="B102" s="92">
        <v>94</v>
      </c>
      <c r="C102" s="93" t="str">
        <f t="shared" si="9"/>
        <v/>
      </c>
      <c r="D102" s="93"/>
      <c r="E102" s="92"/>
      <c r="F102" s="8"/>
      <c r="G102" s="92"/>
      <c r="H102" s="94"/>
      <c r="I102" s="94"/>
      <c r="J102" s="92"/>
      <c r="K102" s="95" t="str">
        <f t="shared" si="10"/>
        <v/>
      </c>
      <c r="L102" s="96"/>
      <c r="M102" s="64" t="str">
        <f>IF(J102="","",(K102/J102)/LOOKUP(RIGHT($D$2,3),定数!$A$6:$A$13,定数!$B$6:$B$13))</f>
        <v/>
      </c>
      <c r="N102" s="92"/>
      <c r="O102" s="8"/>
      <c r="P102" s="94"/>
      <c r="Q102" s="94"/>
      <c r="R102" s="97" t="str">
        <f>IF(P102="","",T102*M102*LOOKUP(RIGHT($D$2,3),定数!$A$6:$A$13,定数!$B$6:$B$13))</f>
        <v/>
      </c>
      <c r="S102" s="97"/>
      <c r="T102" s="98" t="str">
        <f t="shared" si="11"/>
        <v/>
      </c>
      <c r="U102" s="98"/>
      <c r="V102" s="22" t="str">
        <f t="shared" si="7"/>
        <v/>
      </c>
      <c r="W102" t="str">
        <f t="shared" si="8"/>
        <v/>
      </c>
      <c r="X102" s="34" t="str">
        <f t="shared" si="12"/>
        <v/>
      </c>
      <c r="Y102" s="35" t="str">
        <f t="shared" si="13"/>
        <v/>
      </c>
    </row>
    <row r="103" spans="2:25">
      <c r="B103" s="92">
        <v>95</v>
      </c>
      <c r="C103" s="93" t="str">
        <f>IF(R102="","",C102+R102)</f>
        <v/>
      </c>
      <c r="D103" s="93"/>
      <c r="E103" s="92"/>
      <c r="F103" s="8"/>
      <c r="G103" s="92"/>
      <c r="H103" s="94"/>
      <c r="I103" s="94"/>
      <c r="J103" s="92"/>
      <c r="K103" s="95" t="str">
        <f t="shared" si="10"/>
        <v/>
      </c>
      <c r="L103" s="96"/>
      <c r="M103" s="64" t="str">
        <f>IF(J103="","",(K103/J103)/LOOKUP(RIGHT($D$2,3),定数!$A$6:$A$13,定数!$B$6:$B$13))</f>
        <v/>
      </c>
      <c r="N103" s="92"/>
      <c r="O103" s="8"/>
      <c r="P103" s="94"/>
      <c r="Q103" s="94"/>
      <c r="R103" s="97" t="str">
        <f>IF(P103="","",T103*M103*LOOKUP(RIGHT($D$2,3),定数!$A$6:$A$13,定数!$B$6:$B$13))</f>
        <v/>
      </c>
      <c r="S103" s="97"/>
      <c r="T103" s="98" t="str">
        <f t="shared" si="11"/>
        <v/>
      </c>
      <c r="U103" s="98"/>
      <c r="V103" s="22" t="str">
        <f t="shared" si="7"/>
        <v/>
      </c>
      <c r="W103" t="str">
        <f t="shared" si="8"/>
        <v/>
      </c>
      <c r="X103" s="34" t="str">
        <f t="shared" si="12"/>
        <v/>
      </c>
      <c r="Y103" s="35" t="str">
        <f t="shared" si="13"/>
        <v/>
      </c>
    </row>
    <row r="104" spans="2:25">
      <c r="B104" s="92">
        <v>96</v>
      </c>
      <c r="C104" s="93" t="str">
        <f t="shared" si="9"/>
        <v/>
      </c>
      <c r="D104" s="93"/>
      <c r="E104" s="92"/>
      <c r="F104" s="8"/>
      <c r="G104" s="92"/>
      <c r="H104" s="94"/>
      <c r="I104" s="94"/>
      <c r="J104" s="92"/>
      <c r="K104" s="95" t="str">
        <f t="shared" si="10"/>
        <v/>
      </c>
      <c r="L104" s="96"/>
      <c r="M104" s="64" t="str">
        <f>IF(J104="","",(K104/J104)/LOOKUP(RIGHT($D$2,3),定数!$A$6:$A$13,定数!$B$6:$B$13))</f>
        <v/>
      </c>
      <c r="N104" s="92"/>
      <c r="O104" s="8"/>
      <c r="P104" s="94"/>
      <c r="Q104" s="94"/>
      <c r="R104" s="97" t="str">
        <f>IF(P104="","",T104*M104*LOOKUP(RIGHT($D$2,3),定数!$A$6:$A$13,定数!$B$6:$B$13))</f>
        <v/>
      </c>
      <c r="S104" s="97"/>
      <c r="T104" s="98" t="str">
        <f t="shared" si="11"/>
        <v/>
      </c>
      <c r="U104" s="98"/>
      <c r="V104" s="22" t="str">
        <f t="shared" si="7"/>
        <v/>
      </c>
      <c r="W104" t="str">
        <f t="shared" si="8"/>
        <v/>
      </c>
      <c r="X104" s="34" t="str">
        <f t="shared" si="12"/>
        <v/>
      </c>
      <c r="Y104" s="35" t="str">
        <f t="shared" si="13"/>
        <v/>
      </c>
    </row>
    <row r="105" spans="2:25">
      <c r="B105" s="92">
        <v>97</v>
      </c>
      <c r="C105" s="93" t="str">
        <f t="shared" si="9"/>
        <v/>
      </c>
      <c r="D105" s="93"/>
      <c r="E105" s="92"/>
      <c r="F105" s="8"/>
      <c r="G105" s="92"/>
      <c r="H105" s="94"/>
      <c r="I105" s="94"/>
      <c r="J105" s="92"/>
      <c r="K105" s="95" t="str">
        <f t="shared" si="10"/>
        <v/>
      </c>
      <c r="L105" s="96"/>
      <c r="M105" s="64" t="str">
        <f>IF(J105="","",(K105/J105)/LOOKUP(RIGHT($D$2,3),定数!$A$6:$A$13,定数!$B$6:$B$13))</f>
        <v/>
      </c>
      <c r="N105" s="92"/>
      <c r="O105" s="8"/>
      <c r="P105" s="94"/>
      <c r="Q105" s="94"/>
      <c r="R105" s="97" t="str">
        <f>IF(P105="","",T105*M105*LOOKUP(RIGHT($D$2,3),定数!$A$6:$A$13,定数!$B$6:$B$13))</f>
        <v/>
      </c>
      <c r="S105" s="97"/>
      <c r="T105" s="98" t="str">
        <f t="shared" si="11"/>
        <v/>
      </c>
      <c r="U105" s="98"/>
      <c r="V105" s="22" t="str">
        <f t="shared" si="7"/>
        <v/>
      </c>
      <c r="W105" t="str">
        <f t="shared" si="8"/>
        <v/>
      </c>
      <c r="X105" s="34" t="str">
        <f t="shared" si="12"/>
        <v/>
      </c>
      <c r="Y105" s="35" t="str">
        <f t="shared" si="13"/>
        <v/>
      </c>
    </row>
    <row r="106" spans="2:25">
      <c r="B106" s="92">
        <v>98</v>
      </c>
      <c r="C106" s="93" t="str">
        <f t="shared" si="9"/>
        <v/>
      </c>
      <c r="D106" s="93"/>
      <c r="E106" s="92"/>
      <c r="F106" s="8"/>
      <c r="G106" s="92"/>
      <c r="H106" s="94"/>
      <c r="I106" s="94"/>
      <c r="J106" s="92"/>
      <c r="K106" s="95" t="str">
        <f t="shared" si="10"/>
        <v/>
      </c>
      <c r="L106" s="96"/>
      <c r="M106" s="64" t="str">
        <f>IF(J106="","",(K106/J106)/LOOKUP(RIGHT($D$2,3),定数!$A$6:$A$13,定数!$B$6:$B$13))</f>
        <v/>
      </c>
      <c r="N106" s="92"/>
      <c r="O106" s="8"/>
      <c r="P106" s="94"/>
      <c r="Q106" s="94"/>
      <c r="R106" s="97" t="str">
        <f>IF(P106="","",T106*M106*LOOKUP(RIGHT($D$2,3),定数!$A$6:$A$13,定数!$B$6:$B$13))</f>
        <v/>
      </c>
      <c r="S106" s="97"/>
      <c r="T106" s="98" t="str">
        <f t="shared" si="11"/>
        <v/>
      </c>
      <c r="U106" s="98"/>
      <c r="V106" s="22" t="str">
        <f t="shared" si="7"/>
        <v/>
      </c>
      <c r="W106" t="str">
        <f t="shared" si="8"/>
        <v/>
      </c>
      <c r="X106" s="34" t="str">
        <f t="shared" si="12"/>
        <v/>
      </c>
      <c r="Y106" s="35" t="str">
        <f t="shared" si="13"/>
        <v/>
      </c>
    </row>
    <row r="107" spans="2:25">
      <c r="B107" s="92">
        <v>99</v>
      </c>
      <c r="C107" s="93" t="str">
        <f t="shared" si="9"/>
        <v/>
      </c>
      <c r="D107" s="93"/>
      <c r="E107" s="92"/>
      <c r="F107" s="8"/>
      <c r="G107" s="92"/>
      <c r="H107" s="94"/>
      <c r="I107" s="94"/>
      <c r="J107" s="92"/>
      <c r="K107" s="95" t="str">
        <f t="shared" si="10"/>
        <v/>
      </c>
      <c r="L107" s="96"/>
      <c r="M107" s="64" t="str">
        <f>IF(J107="","",(K107/J107)/LOOKUP(RIGHT($D$2,3),定数!$A$6:$A$13,定数!$B$6:$B$13))</f>
        <v/>
      </c>
      <c r="N107" s="92"/>
      <c r="O107" s="8"/>
      <c r="P107" s="94"/>
      <c r="Q107" s="94"/>
      <c r="R107" s="97" t="str">
        <f>IF(P107="","",T107*M107*LOOKUP(RIGHT($D$2,3),定数!$A$6:$A$13,定数!$B$6:$B$13))</f>
        <v/>
      </c>
      <c r="S107" s="97"/>
      <c r="T107" s="98" t="str">
        <f t="shared" si="11"/>
        <v/>
      </c>
      <c r="U107" s="98"/>
      <c r="V107" s="1" t="str">
        <f t="shared" si="7"/>
        <v/>
      </c>
      <c r="W107" t="str">
        <f>IF(T107&lt;&gt;"",IF(T107&lt;0,1+W106,0),"")</f>
        <v/>
      </c>
      <c r="X107" s="34" t="str">
        <f t="shared" si="12"/>
        <v/>
      </c>
      <c r="Y107" s="35" t="str">
        <f t="shared" si="13"/>
        <v/>
      </c>
    </row>
    <row r="108" spans="2:25">
      <c r="B108" s="92">
        <v>100</v>
      </c>
      <c r="C108" s="93" t="str">
        <f t="shared" si="9"/>
        <v/>
      </c>
      <c r="D108" s="93"/>
      <c r="E108" s="92"/>
      <c r="F108" s="8"/>
      <c r="G108" s="92"/>
      <c r="H108" s="94"/>
      <c r="I108" s="94"/>
      <c r="J108" s="92"/>
      <c r="K108" s="95" t="str">
        <f t="shared" si="10"/>
        <v/>
      </c>
      <c r="L108" s="96"/>
      <c r="M108" s="64" t="str">
        <f>IF(J108="","",(K108/J108)/LOOKUP(RIGHT($D$2,3),定数!$A$6:$A$13,定数!$B$6:$B$13))</f>
        <v/>
      </c>
      <c r="N108" s="92"/>
      <c r="O108" s="8"/>
      <c r="P108" s="94"/>
      <c r="Q108" s="94"/>
      <c r="R108" s="97" t="str">
        <f>IF(P108="","",T108*M108*LOOKUP(RIGHT($D$2,3),定数!$A$6:$A$13,定数!$B$6:$B$13))</f>
        <v/>
      </c>
      <c r="S108" s="97"/>
      <c r="T108" s="98" t="str">
        <f t="shared" si="11"/>
        <v/>
      </c>
      <c r="U108" s="98"/>
      <c r="V108" s="22" t="str">
        <f t="shared" si="7"/>
        <v/>
      </c>
      <c r="W108" t="str">
        <f>IF(T108&lt;&gt;"",IF(T108&lt;0,1+W107,0),"")</f>
        <v/>
      </c>
      <c r="X108" s="34" t="str">
        <f t="shared" si="12"/>
        <v/>
      </c>
      <c r="Y108" s="35" t="str">
        <f t="shared" si="13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7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N4:Q4"/>
    <mergeCell ref="R4:S4"/>
    <mergeCell ref="T4:U4"/>
    <mergeCell ref="J5:K5"/>
    <mergeCell ref="L5:M5"/>
    <mergeCell ref="T5:U5"/>
    <mergeCell ref="B4:C4"/>
    <mergeCell ref="D4:E4"/>
    <mergeCell ref="F4:G4"/>
    <mergeCell ref="H4:I4"/>
    <mergeCell ref="J4:K4"/>
    <mergeCell ref="L4:M4"/>
    <mergeCell ref="N2:Q2"/>
    <mergeCell ref="R2:S2"/>
    <mergeCell ref="T2:U2"/>
    <mergeCell ref="B3:C3"/>
    <mergeCell ref="D3:Q3"/>
    <mergeCell ref="R3:S3"/>
    <mergeCell ref="T3:U3"/>
    <mergeCell ref="B2:C2"/>
    <mergeCell ref="D2:E2"/>
    <mergeCell ref="F2:G2"/>
    <mergeCell ref="H2:I2"/>
    <mergeCell ref="J2:K2"/>
    <mergeCell ref="L2:M2"/>
  </mergeCells>
  <phoneticPr fontId="3"/>
  <conditionalFormatting sqref="G9:G108">
    <cfRule type="cellIs" dxfId="3" priority="1" stopIfTrue="1" operator="equal">
      <formula>"買"</formula>
    </cfRule>
    <cfRule type="cellIs" dxfId="2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2:Z109"/>
  <sheetViews>
    <sheetView zoomScale="115" zoomScaleNormal="115" workbookViewId="0">
      <pane ySplit="8" topLeftCell="A9" activePane="bottomLeft" state="frozen"/>
      <selection pane="bottomLeft" activeCell="O43" sqref="O43"/>
    </sheetView>
  </sheetViews>
  <sheetFormatPr defaultRowHeight="13.2"/>
  <cols>
    <col min="1" max="1" width="2.88671875" customWidth="1"/>
    <col min="2" max="18" width="6.6640625" customWidth="1"/>
    <col min="21" max="21" width="11" customWidth="1"/>
    <col min="22" max="22" width="2.33203125" style="22" hidden="1" customWidth="1"/>
    <col min="23" max="23" width="4.6640625" hidden="1" customWidth="1"/>
  </cols>
  <sheetData>
    <row r="2" spans="2:26">
      <c r="B2" s="131" t="s">
        <v>5</v>
      </c>
      <c r="C2" s="131"/>
      <c r="D2" s="145" t="s">
        <v>118</v>
      </c>
      <c r="E2" s="145"/>
      <c r="F2" s="131" t="s">
        <v>6</v>
      </c>
      <c r="G2" s="131"/>
      <c r="H2" s="136" t="s">
        <v>99</v>
      </c>
      <c r="I2" s="136"/>
      <c r="J2" s="131" t="s">
        <v>7</v>
      </c>
      <c r="K2" s="131"/>
      <c r="L2" s="146">
        <v>1000000</v>
      </c>
      <c r="M2" s="145"/>
      <c r="N2" s="138"/>
      <c r="O2" s="139"/>
      <c r="P2" s="139"/>
      <c r="Q2" s="140"/>
      <c r="R2" s="131" t="s">
        <v>8</v>
      </c>
      <c r="S2" s="131"/>
      <c r="T2" s="137">
        <f>SUM(L2,D4)</f>
        <v>3207275.3107512393</v>
      </c>
      <c r="U2" s="136"/>
      <c r="V2" s="1"/>
      <c r="W2" s="1"/>
      <c r="X2" s="1"/>
      <c r="Z2" s="22"/>
    </row>
    <row r="3" spans="2:26" ht="60" customHeight="1">
      <c r="B3" s="131" t="s">
        <v>9</v>
      </c>
      <c r="C3" s="131"/>
      <c r="D3" s="141" t="s">
        <v>136</v>
      </c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3"/>
      <c r="R3" s="131" t="s">
        <v>10</v>
      </c>
      <c r="S3" s="131"/>
      <c r="T3" s="144" t="s">
        <v>143</v>
      </c>
      <c r="U3" s="144"/>
      <c r="V3" s="1"/>
      <c r="W3" s="1"/>
      <c r="Z3" s="22"/>
    </row>
    <row r="4" spans="2:26">
      <c r="B4" s="131" t="s">
        <v>11</v>
      </c>
      <c r="C4" s="131"/>
      <c r="D4" s="134">
        <f>SUM($R$9:$S$993)</f>
        <v>2207275.3107512393</v>
      </c>
      <c r="E4" s="134"/>
      <c r="F4" s="131" t="s">
        <v>12</v>
      </c>
      <c r="G4" s="131"/>
      <c r="H4" s="135">
        <f>SUM($T$9:$U$108)</f>
        <v>2563.0000000000073</v>
      </c>
      <c r="I4" s="136"/>
      <c r="J4" s="128"/>
      <c r="K4" s="128"/>
      <c r="L4" s="137"/>
      <c r="M4" s="137"/>
      <c r="N4" s="125"/>
      <c r="O4" s="126"/>
      <c r="P4" s="126"/>
      <c r="Q4" s="127"/>
      <c r="R4" s="128" t="s">
        <v>58</v>
      </c>
      <c r="S4" s="128"/>
      <c r="T4" s="129">
        <f>MAX(Y:Y)</f>
        <v>8.7761261538461088E-2</v>
      </c>
      <c r="U4" s="129"/>
      <c r="V4" s="1"/>
      <c r="W4" s="1"/>
      <c r="X4" s="1"/>
      <c r="Z4" s="22"/>
    </row>
    <row r="5" spans="2:26">
      <c r="B5" s="87" t="s">
        <v>15</v>
      </c>
      <c r="C5" s="85">
        <f>COUNTIF($R$9:$R$990,"&gt;0")</f>
        <v>31</v>
      </c>
      <c r="D5" s="84" t="s">
        <v>16</v>
      </c>
      <c r="E5" s="90">
        <f>COUNTIF($R$9:$R$990,"&lt;0")</f>
        <v>19</v>
      </c>
      <c r="F5" s="84" t="s">
        <v>17</v>
      </c>
      <c r="G5" s="85">
        <f>COUNTIF($R$9:$R$990,"=0")</f>
        <v>0</v>
      </c>
      <c r="H5" s="84" t="s">
        <v>18</v>
      </c>
      <c r="I5" s="86">
        <f>C5/SUM(C5,E5,G5)</f>
        <v>0.62</v>
      </c>
      <c r="J5" s="130" t="s">
        <v>19</v>
      </c>
      <c r="K5" s="131"/>
      <c r="L5" s="132">
        <f>MAX(V9:V993)</f>
        <v>4</v>
      </c>
      <c r="M5" s="133"/>
      <c r="N5" s="13"/>
      <c r="O5" s="13"/>
      <c r="P5" s="13"/>
      <c r="Q5" s="13"/>
      <c r="R5" s="17" t="s">
        <v>20</v>
      </c>
      <c r="S5" s="9"/>
      <c r="T5" s="132">
        <f>MAX(W9:W993)</f>
        <v>3</v>
      </c>
      <c r="U5" s="133"/>
      <c r="V5" s="1"/>
      <c r="W5" s="1"/>
      <c r="X5" s="1"/>
      <c r="Z5" s="22"/>
    </row>
    <row r="6" spans="2:26">
      <c r="B6" s="11"/>
      <c r="C6" s="13"/>
      <c r="D6" s="14"/>
      <c r="E6" s="89"/>
      <c r="F6" s="11"/>
      <c r="G6" s="89"/>
      <c r="H6" s="11"/>
      <c r="I6" s="16"/>
      <c r="J6" s="11"/>
      <c r="K6" s="11"/>
      <c r="L6" s="89"/>
      <c r="M6" s="89"/>
      <c r="N6" s="12"/>
      <c r="O6" s="12"/>
      <c r="P6" s="89"/>
      <c r="Q6" s="88"/>
      <c r="R6" s="1"/>
      <c r="S6" s="1"/>
      <c r="T6" s="1"/>
    </row>
    <row r="7" spans="2:26">
      <c r="B7" s="112" t="s">
        <v>21</v>
      </c>
      <c r="C7" s="114" t="s">
        <v>22</v>
      </c>
      <c r="D7" s="115"/>
      <c r="E7" s="118" t="s">
        <v>23</v>
      </c>
      <c r="F7" s="119"/>
      <c r="G7" s="119"/>
      <c r="H7" s="119"/>
      <c r="I7" s="107"/>
      <c r="J7" s="120" t="s">
        <v>24</v>
      </c>
      <c r="K7" s="121"/>
      <c r="L7" s="109"/>
      <c r="M7" s="122" t="s">
        <v>25</v>
      </c>
      <c r="N7" s="123" t="s">
        <v>26</v>
      </c>
      <c r="O7" s="124"/>
      <c r="P7" s="124"/>
      <c r="Q7" s="111"/>
      <c r="R7" s="105" t="s">
        <v>27</v>
      </c>
      <c r="S7" s="105"/>
      <c r="T7" s="105"/>
      <c r="U7" s="105"/>
    </row>
    <row r="8" spans="2:26">
      <c r="B8" s="113"/>
      <c r="C8" s="116"/>
      <c r="D8" s="117"/>
      <c r="E8" s="18" t="s">
        <v>28</v>
      </c>
      <c r="F8" s="18" t="s">
        <v>29</v>
      </c>
      <c r="G8" s="18" t="s">
        <v>30</v>
      </c>
      <c r="H8" s="106" t="s">
        <v>31</v>
      </c>
      <c r="I8" s="107"/>
      <c r="J8" s="4" t="s">
        <v>32</v>
      </c>
      <c r="K8" s="108" t="s">
        <v>33</v>
      </c>
      <c r="L8" s="109"/>
      <c r="M8" s="122"/>
      <c r="N8" s="5" t="s">
        <v>28</v>
      </c>
      <c r="O8" s="5" t="s">
        <v>29</v>
      </c>
      <c r="P8" s="110" t="s">
        <v>31</v>
      </c>
      <c r="Q8" s="111"/>
      <c r="R8" s="105" t="s">
        <v>34</v>
      </c>
      <c r="S8" s="105"/>
      <c r="T8" s="105" t="s">
        <v>32</v>
      </c>
      <c r="U8" s="105"/>
      <c r="Y8" t="s">
        <v>57</v>
      </c>
    </row>
    <row r="9" spans="2:26">
      <c r="B9" s="68">
        <v>1</v>
      </c>
      <c r="C9" s="99">
        <f>L2</f>
        <v>1000000</v>
      </c>
      <c r="D9" s="99"/>
      <c r="E9" s="68">
        <v>2010</v>
      </c>
      <c r="F9" s="69">
        <v>43469</v>
      </c>
      <c r="G9" s="68" t="s">
        <v>4</v>
      </c>
      <c r="H9" s="100">
        <v>0.89959999999999996</v>
      </c>
      <c r="I9" s="100"/>
      <c r="J9" s="68">
        <v>60</v>
      </c>
      <c r="K9" s="99">
        <f>IF(J9="","",C9*0.03)</f>
        <v>30000</v>
      </c>
      <c r="L9" s="99"/>
      <c r="M9" s="70">
        <f>IF(J9="","",(K9/J9)/LOOKUP(RIGHT($D$2,3),定数!$A$6:$A$13,定数!$B$6:$B$13))</f>
        <v>4.166666666666667</v>
      </c>
      <c r="N9" s="68">
        <v>2010</v>
      </c>
      <c r="O9" s="69">
        <v>43469</v>
      </c>
      <c r="P9" s="100">
        <v>0.91120000000000001</v>
      </c>
      <c r="Q9" s="100"/>
      <c r="R9" s="103">
        <f>IF(P9="","",T9*M9*LOOKUP(RIGHT($D$2,3),定数!$A$6:$A$13,定数!$B$6:$B$13))</f>
        <v>58000.000000000276</v>
      </c>
      <c r="S9" s="103"/>
      <c r="T9" s="104">
        <f>IF(P9="","",IF(G9="買",(P9-H9),(H9-P9))*IF(RIGHT($D$2,3)="JPY",100,10000))</f>
        <v>116.00000000000054</v>
      </c>
      <c r="U9" s="104"/>
      <c r="V9" s="1">
        <f>IF(T9&lt;&gt;"",IF(T9&gt;0,1+V8,0),"")</f>
        <v>1</v>
      </c>
      <c r="W9">
        <f>IF(T9&lt;&gt;"",IF(T9&lt;0,1+W8,0),"")</f>
        <v>0</v>
      </c>
    </row>
    <row r="10" spans="2:26">
      <c r="B10" s="68">
        <v>2</v>
      </c>
      <c r="C10" s="99">
        <f t="shared" ref="C10:C73" si="0">IF(R9="","",C9+R9)</f>
        <v>1058000.0000000002</v>
      </c>
      <c r="D10" s="99"/>
      <c r="E10" s="68"/>
      <c r="F10" s="69">
        <v>43473</v>
      </c>
      <c r="G10" s="68" t="s">
        <v>4</v>
      </c>
      <c r="H10" s="100">
        <v>0.91839999999999999</v>
      </c>
      <c r="I10" s="100"/>
      <c r="J10" s="68">
        <v>60</v>
      </c>
      <c r="K10" s="101">
        <f>IF(J10="","",C10*0.03)</f>
        <v>31740.000000000007</v>
      </c>
      <c r="L10" s="102"/>
      <c r="M10" s="70">
        <f>IF(J10="","",(K10/J10)/LOOKUP(RIGHT($D$2,3),定数!$A$6:$A$13,定数!$B$6:$B$13))</f>
        <v>4.4083333333333341</v>
      </c>
      <c r="N10" s="68"/>
      <c r="O10" s="69">
        <v>43476</v>
      </c>
      <c r="P10" s="100">
        <v>0.92979999999999996</v>
      </c>
      <c r="Q10" s="100"/>
      <c r="R10" s="103">
        <f>IF(P10="","",T10*M10*LOOKUP(RIGHT($D$2,3),定数!$A$6:$A$13,定数!$B$6:$B$13))</f>
        <v>60305.999999999833</v>
      </c>
      <c r="S10" s="103"/>
      <c r="T10" s="104">
        <f>IF(P10="","",IF(G10="買",(P10-H10),(H10-P10))*IF(RIGHT($D$2,3)="JPY",100,10000))</f>
        <v>113.99999999999966</v>
      </c>
      <c r="U10" s="104"/>
      <c r="V10" s="22">
        <f t="shared" ref="V10:V73" si="1">IF(T10&lt;&gt;"",IF(T10&gt;0,1+V9,0),"")</f>
        <v>2</v>
      </c>
      <c r="W10">
        <f t="shared" ref="W10:W73" si="2">IF(T10&lt;&gt;"",IF(T10&lt;0,1+W9,0),"")</f>
        <v>0</v>
      </c>
      <c r="X10" s="34">
        <f>IF(C10&lt;&gt;"",MAX(C10,C9),"")</f>
        <v>1058000.0000000002</v>
      </c>
    </row>
    <row r="11" spans="2:26">
      <c r="B11" s="68">
        <v>3</v>
      </c>
      <c r="C11" s="99">
        <f t="shared" si="0"/>
        <v>1118306</v>
      </c>
      <c r="D11" s="99"/>
      <c r="E11" s="68"/>
      <c r="F11" s="69">
        <v>43477</v>
      </c>
      <c r="G11" s="68" t="s">
        <v>4</v>
      </c>
      <c r="H11" s="100">
        <v>0.9304</v>
      </c>
      <c r="I11" s="100"/>
      <c r="J11" s="68">
        <v>69</v>
      </c>
      <c r="K11" s="101">
        <f t="shared" ref="K11:K74" si="3">IF(J11="","",C11*0.03)</f>
        <v>33549.18</v>
      </c>
      <c r="L11" s="102"/>
      <c r="M11" s="70">
        <f>IF(J11="","",(K11/J11)/LOOKUP(RIGHT($D$2,3),定数!$A$6:$A$13,定数!$B$6:$B$13))</f>
        <v>4.0518333333333336</v>
      </c>
      <c r="N11" s="68"/>
      <c r="O11" s="69">
        <v>43477</v>
      </c>
      <c r="P11" s="100">
        <v>0.92349999999999999</v>
      </c>
      <c r="Q11" s="100"/>
      <c r="R11" s="103">
        <f>IF(P11="","",T11*M11*LOOKUP(RIGHT($D$2,3),定数!$A$6:$A$13,定数!$B$6:$B$13))</f>
        <v>-33549.18000000008</v>
      </c>
      <c r="S11" s="103"/>
      <c r="T11" s="104">
        <f>IF(P11="","",IF(G11="買",(P11-H11),(H11-P11))*IF(RIGHT($D$2,3)="JPY",100,10000))</f>
        <v>-69.000000000000171</v>
      </c>
      <c r="U11" s="104"/>
      <c r="V11" s="22">
        <f t="shared" si="1"/>
        <v>0</v>
      </c>
      <c r="W11">
        <f t="shared" si="2"/>
        <v>1</v>
      </c>
      <c r="X11" s="34">
        <f>IF(C11&lt;&gt;"",MAX(X10,C11),"")</f>
        <v>1118306</v>
      </c>
      <c r="Y11" s="35">
        <f>IF(X11&lt;&gt;"",1-(C11/X11),"")</f>
        <v>0</v>
      </c>
    </row>
    <row r="12" spans="2:26">
      <c r="B12" s="68">
        <v>4</v>
      </c>
      <c r="C12" s="99">
        <f t="shared" si="0"/>
        <v>1084756.8199999998</v>
      </c>
      <c r="D12" s="99"/>
      <c r="E12" s="68"/>
      <c r="F12" s="69">
        <v>43490</v>
      </c>
      <c r="G12" s="68" t="s">
        <v>3</v>
      </c>
      <c r="H12" s="100">
        <v>0.9032</v>
      </c>
      <c r="I12" s="100"/>
      <c r="J12" s="68">
        <v>61</v>
      </c>
      <c r="K12" s="101">
        <f t="shared" si="3"/>
        <v>32542.704599999994</v>
      </c>
      <c r="L12" s="102"/>
      <c r="M12" s="70">
        <f>IF(J12="","",(K12/J12)/LOOKUP(RIGHT($D$2,3),定数!$A$6:$A$13,定数!$B$6:$B$13))</f>
        <v>4.4457246721311465</v>
      </c>
      <c r="N12" s="68"/>
      <c r="O12" s="69">
        <v>43492</v>
      </c>
      <c r="P12" s="100">
        <v>0.89139999999999997</v>
      </c>
      <c r="Q12" s="100"/>
      <c r="R12" s="103">
        <f>IF(P12="","",T12*M12*LOOKUP(RIGHT($D$2,3),定数!$A$6:$A$13,定数!$B$6:$B$13))</f>
        <v>62951.461357377215</v>
      </c>
      <c r="S12" s="103"/>
      <c r="T12" s="104">
        <f t="shared" ref="T12:T75" si="4">IF(P12="","",IF(G12="買",(P12-H12),(H12-P12))*IF(RIGHT($D$2,3)="JPY",100,10000))</f>
        <v>118.00000000000033</v>
      </c>
      <c r="U12" s="104"/>
      <c r="V12" s="22">
        <f t="shared" si="1"/>
        <v>1</v>
      </c>
      <c r="W12">
        <f t="shared" si="2"/>
        <v>0</v>
      </c>
      <c r="X12" s="34">
        <f t="shared" ref="X12:X75" si="5">IF(C12&lt;&gt;"",MAX(X11,C12),"")</f>
        <v>1118306</v>
      </c>
      <c r="Y12" s="35">
        <f t="shared" ref="Y12:Y75" si="6">IF(X12&lt;&gt;"",1-(C12/X12),"")</f>
        <v>3.0000000000000138E-2</v>
      </c>
    </row>
    <row r="13" spans="2:26">
      <c r="B13" s="68">
        <v>5</v>
      </c>
      <c r="C13" s="99">
        <f t="shared" si="0"/>
        <v>1147708.2813573771</v>
      </c>
      <c r="D13" s="99"/>
      <c r="E13" s="68"/>
      <c r="F13" s="69">
        <v>43512</v>
      </c>
      <c r="G13" s="68" t="s">
        <v>4</v>
      </c>
      <c r="H13" s="100">
        <v>0.89139999999999997</v>
      </c>
      <c r="I13" s="100"/>
      <c r="J13" s="68">
        <v>129</v>
      </c>
      <c r="K13" s="101">
        <f t="shared" si="3"/>
        <v>34431.248440721312</v>
      </c>
      <c r="L13" s="102"/>
      <c r="M13" s="70">
        <f>IF(J13="","",(K13/J13)/LOOKUP(RIGHT($D$2,3),定数!$A$6:$A$13,定数!$B$6:$B$13))</f>
        <v>2.224240855343754</v>
      </c>
      <c r="N13" s="68"/>
      <c r="O13" s="69">
        <v>43534</v>
      </c>
      <c r="P13" s="100">
        <v>0.91659999999999997</v>
      </c>
      <c r="Q13" s="100"/>
      <c r="R13" s="103">
        <f>IF(P13="","",T13*M13*LOOKUP(RIGHT($D$2,3),定数!$A$6:$A$13,定数!$B$6:$B$13))</f>
        <v>67261.04346559511</v>
      </c>
      <c r="S13" s="103"/>
      <c r="T13" s="104">
        <f t="shared" si="4"/>
        <v>252</v>
      </c>
      <c r="U13" s="104"/>
      <c r="V13" s="22">
        <f t="shared" si="1"/>
        <v>2</v>
      </c>
      <c r="W13">
        <f t="shared" si="2"/>
        <v>0</v>
      </c>
      <c r="X13" s="34">
        <f t="shared" si="5"/>
        <v>1147708.2813573771</v>
      </c>
      <c r="Y13" s="35">
        <f t="shared" si="6"/>
        <v>0</v>
      </c>
    </row>
    <row r="14" spans="2:26">
      <c r="B14" s="68">
        <v>6</v>
      </c>
      <c r="C14" s="99">
        <f t="shared" si="0"/>
        <v>1214969.3248229721</v>
      </c>
      <c r="D14" s="99"/>
      <c r="E14" s="68"/>
      <c r="F14" s="69">
        <v>43535</v>
      </c>
      <c r="G14" s="68" t="s">
        <v>4</v>
      </c>
      <c r="H14" s="100">
        <v>0.91559999999999997</v>
      </c>
      <c r="I14" s="100"/>
      <c r="J14" s="68">
        <v>44</v>
      </c>
      <c r="K14" s="101">
        <f t="shared" si="3"/>
        <v>36449.079744689159</v>
      </c>
      <c r="L14" s="102"/>
      <c r="M14" s="70">
        <f>IF(J14="","",(K14/J14)/LOOKUP(RIGHT($D$2,3),定数!$A$6:$A$13,定数!$B$6:$B$13))</f>
        <v>6.9032348001305222</v>
      </c>
      <c r="N14" s="68"/>
      <c r="O14" s="69">
        <v>43535</v>
      </c>
      <c r="P14" s="100">
        <v>0.91120000000000001</v>
      </c>
      <c r="Q14" s="100"/>
      <c r="R14" s="103">
        <f>IF(P14="","",T14*M14*LOOKUP(RIGHT($D$2,3),定数!$A$6:$A$13,定数!$B$6:$B$13))</f>
        <v>-36449.079744688825</v>
      </c>
      <c r="S14" s="103"/>
      <c r="T14" s="104">
        <f t="shared" si="4"/>
        <v>-43.999999999999595</v>
      </c>
      <c r="U14" s="104"/>
      <c r="V14" s="22">
        <f t="shared" si="1"/>
        <v>0</v>
      </c>
      <c r="W14">
        <f t="shared" si="2"/>
        <v>1</v>
      </c>
      <c r="X14" s="34">
        <f t="shared" si="5"/>
        <v>1214969.3248229721</v>
      </c>
      <c r="Y14" s="35">
        <f t="shared" si="6"/>
        <v>0</v>
      </c>
    </row>
    <row r="15" spans="2:26">
      <c r="B15" s="68">
        <v>7</v>
      </c>
      <c r="C15" s="99">
        <f t="shared" si="0"/>
        <v>1178520.2450782831</v>
      </c>
      <c r="D15" s="99"/>
      <c r="E15" s="68"/>
      <c r="F15" s="69">
        <v>43563</v>
      </c>
      <c r="G15" s="68" t="s">
        <v>4</v>
      </c>
      <c r="H15" s="100">
        <v>0.92510000000000003</v>
      </c>
      <c r="I15" s="100"/>
      <c r="J15" s="68">
        <v>30</v>
      </c>
      <c r="K15" s="101">
        <f t="shared" si="3"/>
        <v>35355.607352348496</v>
      </c>
      <c r="L15" s="102"/>
      <c r="M15" s="70">
        <f>IF(J15="","",(K15/J15)/LOOKUP(RIGHT($D$2,3),定数!$A$6:$A$13,定数!$B$6:$B$13))</f>
        <v>9.8210020423190265</v>
      </c>
      <c r="N15" s="68"/>
      <c r="O15" s="69">
        <v>43564</v>
      </c>
      <c r="P15" s="100">
        <v>0.93079999999999996</v>
      </c>
      <c r="Q15" s="100"/>
      <c r="R15" s="103">
        <f>IF(P15="","",T15*M15*LOOKUP(RIGHT($D$2,3),定数!$A$6:$A$13,定数!$B$6:$B$13))</f>
        <v>67175.653969461287</v>
      </c>
      <c r="S15" s="103"/>
      <c r="T15" s="104">
        <f t="shared" si="4"/>
        <v>56.999999999999275</v>
      </c>
      <c r="U15" s="104"/>
      <c r="V15" s="22">
        <f t="shared" si="1"/>
        <v>1</v>
      </c>
      <c r="W15">
        <f t="shared" si="2"/>
        <v>0</v>
      </c>
      <c r="X15" s="34">
        <f t="shared" si="5"/>
        <v>1214969.3248229721</v>
      </c>
      <c r="Y15" s="35">
        <f t="shared" si="6"/>
        <v>2.9999999999999805E-2</v>
      </c>
    </row>
    <row r="16" spans="2:26">
      <c r="B16" s="68">
        <v>8</v>
      </c>
      <c r="C16" s="99">
        <f>IF(R15="","",C15+R15)</f>
        <v>1245695.8990477445</v>
      </c>
      <c r="D16" s="99"/>
      <c r="E16" s="68"/>
      <c r="F16" s="69">
        <v>43620</v>
      </c>
      <c r="G16" s="68" t="s">
        <v>4</v>
      </c>
      <c r="H16" s="100">
        <v>0.84540000000000004</v>
      </c>
      <c r="I16" s="100"/>
      <c r="J16" s="68">
        <v>90</v>
      </c>
      <c r="K16" s="101">
        <f t="shared" si="3"/>
        <v>37370.876971432335</v>
      </c>
      <c r="L16" s="102"/>
      <c r="M16" s="70">
        <f>IF(J16="","",(K16/J16)/LOOKUP(RIGHT($D$2,3),定数!$A$6:$A$13,定数!$B$6:$B$13))</f>
        <v>3.4602663862437351</v>
      </c>
      <c r="N16" s="68"/>
      <c r="O16" s="69">
        <v>43620</v>
      </c>
      <c r="P16" s="100">
        <v>0.83640000000000003</v>
      </c>
      <c r="Q16" s="100"/>
      <c r="R16" s="103">
        <f>IF(P16="","",T16*M16*LOOKUP(RIGHT($D$2,3),定数!$A$6:$A$13,定数!$B$6:$B$13))</f>
        <v>-37370.876971432372</v>
      </c>
      <c r="S16" s="103"/>
      <c r="T16" s="104">
        <f t="shared" si="4"/>
        <v>-90.000000000000085</v>
      </c>
      <c r="U16" s="104"/>
      <c r="V16" s="22">
        <f t="shared" si="1"/>
        <v>0</v>
      </c>
      <c r="W16">
        <f t="shared" si="2"/>
        <v>1</v>
      </c>
      <c r="X16" s="34">
        <f t="shared" si="5"/>
        <v>1245695.8990477445</v>
      </c>
      <c r="Y16" s="35">
        <f t="shared" si="6"/>
        <v>0</v>
      </c>
    </row>
    <row r="17" spans="2:25">
      <c r="B17" s="68">
        <v>9</v>
      </c>
      <c r="C17" s="99">
        <f t="shared" si="0"/>
        <v>1208325.022076312</v>
      </c>
      <c r="D17" s="99"/>
      <c r="E17" s="68"/>
      <c r="F17" s="69">
        <v>43631</v>
      </c>
      <c r="G17" s="68" t="s">
        <v>4</v>
      </c>
      <c r="H17" s="100">
        <v>0.85829999999999995</v>
      </c>
      <c r="I17" s="100"/>
      <c r="J17" s="68">
        <v>81</v>
      </c>
      <c r="K17" s="101">
        <f t="shared" si="3"/>
        <v>36249.750662289356</v>
      </c>
      <c r="L17" s="102"/>
      <c r="M17" s="70">
        <f>IF(J17="","",(K17/J17)/LOOKUP(RIGHT($D$2,3),定数!$A$6:$A$13,定数!$B$6:$B$13))</f>
        <v>3.7293982162849133</v>
      </c>
      <c r="N17" s="68"/>
      <c r="O17" s="69">
        <v>43637</v>
      </c>
      <c r="P17" s="100">
        <v>0.88060000000000005</v>
      </c>
      <c r="Q17" s="100"/>
      <c r="R17" s="103">
        <f>IF(P17="","",T17*M17*LOOKUP(RIGHT($D$2,3),定数!$A$6:$A$13,定数!$B$6:$B$13))</f>
        <v>99798.696267784719</v>
      </c>
      <c r="S17" s="103"/>
      <c r="T17" s="104">
        <f t="shared" si="4"/>
        <v>223.00000000000097</v>
      </c>
      <c r="U17" s="104"/>
      <c r="V17" s="22">
        <f t="shared" si="1"/>
        <v>1</v>
      </c>
      <c r="W17">
        <f t="shared" si="2"/>
        <v>0</v>
      </c>
      <c r="X17" s="34">
        <f t="shared" si="5"/>
        <v>1245695.8990477445</v>
      </c>
      <c r="Y17" s="35">
        <f t="shared" si="6"/>
        <v>3.0000000000000138E-2</v>
      </c>
    </row>
    <row r="18" spans="2:25">
      <c r="B18" s="68">
        <v>10</v>
      </c>
      <c r="C18" s="99">
        <f t="shared" si="0"/>
        <v>1308123.7183440968</v>
      </c>
      <c r="D18" s="99"/>
      <c r="E18" s="68"/>
      <c r="F18" s="69">
        <v>43638</v>
      </c>
      <c r="G18" s="68" t="s">
        <v>4</v>
      </c>
      <c r="H18" s="100">
        <v>0.87939999999999996</v>
      </c>
      <c r="I18" s="100"/>
      <c r="J18" s="68">
        <v>54</v>
      </c>
      <c r="K18" s="101">
        <f t="shared" si="3"/>
        <v>39243.7115503229</v>
      </c>
      <c r="L18" s="102"/>
      <c r="M18" s="70">
        <f>IF(J18="","",(K18/J18)/LOOKUP(RIGHT($D$2,3),定数!$A$6:$A$13,定数!$B$6:$B$13))</f>
        <v>6.0561283256671148</v>
      </c>
      <c r="N18" s="68"/>
      <c r="O18" s="69">
        <v>43638</v>
      </c>
      <c r="P18" s="100">
        <v>0.874</v>
      </c>
      <c r="Q18" s="100"/>
      <c r="R18" s="103">
        <f>IF(P18="","",T18*M18*LOOKUP(RIGHT($D$2,3),定数!$A$6:$A$13,定数!$B$6:$B$13))</f>
        <v>-39243.711550322616</v>
      </c>
      <c r="S18" s="103"/>
      <c r="T18" s="104">
        <f t="shared" si="4"/>
        <v>-53.999999999999602</v>
      </c>
      <c r="U18" s="104"/>
      <c r="V18" s="22">
        <f t="shared" si="1"/>
        <v>0</v>
      </c>
      <c r="W18">
        <f t="shared" si="2"/>
        <v>1</v>
      </c>
      <c r="X18" s="34">
        <f t="shared" si="5"/>
        <v>1308123.7183440968</v>
      </c>
      <c r="Y18" s="35">
        <f t="shared" si="6"/>
        <v>0</v>
      </c>
    </row>
    <row r="19" spans="2:25">
      <c r="B19" s="68">
        <v>11</v>
      </c>
      <c r="C19" s="99">
        <f t="shared" si="0"/>
        <v>1268880.0067937742</v>
      </c>
      <c r="D19" s="99"/>
      <c r="E19" s="68"/>
      <c r="F19" s="69">
        <v>43648</v>
      </c>
      <c r="G19" s="68" t="s">
        <v>3</v>
      </c>
      <c r="H19" s="100">
        <v>0.84440000000000004</v>
      </c>
      <c r="I19" s="100"/>
      <c r="J19" s="68">
        <v>66</v>
      </c>
      <c r="K19" s="101">
        <f t="shared" si="3"/>
        <v>38066.400203813224</v>
      </c>
      <c r="L19" s="102"/>
      <c r="M19" s="70">
        <f>IF(J19="","",(K19/J19)/LOOKUP(RIGHT($D$2,3),定数!$A$6:$A$13,定数!$B$6:$B$13))</f>
        <v>4.8063636620976293</v>
      </c>
      <c r="N19" s="68"/>
      <c r="O19" s="69">
        <v>43652</v>
      </c>
      <c r="P19" s="100">
        <v>0.83169999999999999</v>
      </c>
      <c r="Q19" s="100"/>
      <c r="R19" s="103">
        <f>IF(P19="","",T19*M19*LOOKUP(RIGHT($D$2,3),定数!$A$6:$A$13,定数!$B$6:$B$13))</f>
        <v>73248.982210368136</v>
      </c>
      <c r="S19" s="103"/>
      <c r="T19" s="104">
        <f t="shared" si="4"/>
        <v>127.00000000000044</v>
      </c>
      <c r="U19" s="104"/>
      <c r="V19" s="22">
        <f t="shared" si="1"/>
        <v>1</v>
      </c>
      <c r="W19">
        <f t="shared" si="2"/>
        <v>0</v>
      </c>
      <c r="X19" s="34">
        <f t="shared" si="5"/>
        <v>1308123.7183440968</v>
      </c>
      <c r="Y19" s="35">
        <f t="shared" si="6"/>
        <v>2.9999999999999805E-2</v>
      </c>
    </row>
    <row r="20" spans="2:25">
      <c r="B20" s="68">
        <v>12</v>
      </c>
      <c r="C20" s="99">
        <f t="shared" si="0"/>
        <v>1342128.9890041423</v>
      </c>
      <c r="D20" s="99"/>
      <c r="E20" s="68"/>
      <c r="F20" s="69">
        <v>43658</v>
      </c>
      <c r="G20" s="68" t="s">
        <v>4</v>
      </c>
      <c r="H20" s="100">
        <v>0.87519999999999998</v>
      </c>
      <c r="I20" s="100"/>
      <c r="J20" s="68">
        <v>31</v>
      </c>
      <c r="K20" s="101">
        <f t="shared" si="3"/>
        <v>40263.869670124266</v>
      </c>
      <c r="L20" s="102"/>
      <c r="M20" s="70">
        <f>IF(J20="","",(K20/J20)/LOOKUP(RIGHT($D$2,3),定数!$A$6:$A$13,定数!$B$6:$B$13))</f>
        <v>10.823620879065663</v>
      </c>
      <c r="N20" s="74"/>
      <c r="O20" s="69">
        <v>43659</v>
      </c>
      <c r="P20" s="100">
        <v>0.87209999999999999</v>
      </c>
      <c r="Q20" s="100"/>
      <c r="R20" s="103">
        <f>IF(P20="","",T20*M20*LOOKUP(RIGHT($D$2,3),定数!$A$6:$A$13,定数!$B$6:$B$13))</f>
        <v>-40263.869670124157</v>
      </c>
      <c r="S20" s="103"/>
      <c r="T20" s="104">
        <f t="shared" si="4"/>
        <v>-30.999999999999915</v>
      </c>
      <c r="U20" s="104"/>
      <c r="V20" s="22">
        <f t="shared" si="1"/>
        <v>0</v>
      </c>
      <c r="W20">
        <f t="shared" si="2"/>
        <v>1</v>
      </c>
      <c r="X20" s="34">
        <f t="shared" si="5"/>
        <v>1342128.9890041423</v>
      </c>
      <c r="Y20" s="35">
        <f t="shared" si="6"/>
        <v>0</v>
      </c>
    </row>
    <row r="21" spans="2:25">
      <c r="B21" s="68">
        <v>13</v>
      </c>
      <c r="C21" s="99">
        <f>IF(R20="","",C20+R20)</f>
        <v>1301865.1193340181</v>
      </c>
      <c r="D21" s="99"/>
      <c r="E21" s="68"/>
      <c r="F21" s="69">
        <v>43666</v>
      </c>
      <c r="G21" s="68" t="s">
        <v>4</v>
      </c>
      <c r="H21" s="100">
        <v>0.88139999999999996</v>
      </c>
      <c r="I21" s="100"/>
      <c r="J21" s="68">
        <v>101</v>
      </c>
      <c r="K21" s="101">
        <f t="shared" si="3"/>
        <v>39055.953580020541</v>
      </c>
      <c r="L21" s="102"/>
      <c r="M21" s="70">
        <f>IF(J21="","",(K21/J21)/LOOKUP(RIGHT($D$2,3),定数!$A$6:$A$13,定数!$B$6:$B$13))</f>
        <v>3.2224384141931139</v>
      </c>
      <c r="N21" s="68"/>
      <c r="O21" s="69">
        <v>43672</v>
      </c>
      <c r="P21" s="100">
        <v>0.9012</v>
      </c>
      <c r="Q21" s="100"/>
      <c r="R21" s="103">
        <f>IF(P21="","",T21*M21*LOOKUP(RIGHT($D$2,3),定数!$A$6:$A$13,定数!$B$6:$B$13))</f>
        <v>76565.13672122854</v>
      </c>
      <c r="S21" s="103"/>
      <c r="T21" s="104">
        <f t="shared" si="4"/>
        <v>198.0000000000004</v>
      </c>
      <c r="U21" s="104"/>
      <c r="V21" s="22">
        <f t="shared" si="1"/>
        <v>1</v>
      </c>
      <c r="W21">
        <f t="shared" si="2"/>
        <v>0</v>
      </c>
      <c r="X21" s="34">
        <f t="shared" si="5"/>
        <v>1342128.9890041423</v>
      </c>
      <c r="Y21" s="35">
        <f t="shared" si="6"/>
        <v>3.0000000000000027E-2</v>
      </c>
    </row>
    <row r="22" spans="2:25">
      <c r="B22" s="92">
        <v>14</v>
      </c>
      <c r="C22" s="93">
        <f t="shared" si="0"/>
        <v>1378430.2560552466</v>
      </c>
      <c r="D22" s="93"/>
      <c r="E22" s="92"/>
      <c r="F22" s="8">
        <v>43702</v>
      </c>
      <c r="G22" s="68" t="s">
        <v>3</v>
      </c>
      <c r="H22" s="94">
        <v>0.88200000000000001</v>
      </c>
      <c r="I22" s="94"/>
      <c r="J22" s="92">
        <v>74</v>
      </c>
      <c r="K22" s="95">
        <f t="shared" si="3"/>
        <v>41352.907681657394</v>
      </c>
      <c r="L22" s="96"/>
      <c r="M22" s="64">
        <f>IF(J22="","",(K22/J22)/LOOKUP(RIGHT($D$2,3),定数!$A$6:$A$13,定数!$B$6:$B$13))</f>
        <v>4.6568589731596166</v>
      </c>
      <c r="N22" s="92"/>
      <c r="O22" s="8">
        <v>43703</v>
      </c>
      <c r="P22" s="94">
        <v>0.88939999999999997</v>
      </c>
      <c r="Q22" s="94"/>
      <c r="R22" s="97">
        <f>IF(P22="","",T22*M22*LOOKUP(RIGHT($D$2,3),定数!$A$6:$A$13,定数!$B$6:$B$13))</f>
        <v>-41352.907681657183</v>
      </c>
      <c r="S22" s="97"/>
      <c r="T22" s="98">
        <f t="shared" si="4"/>
        <v>-73.999999999999616</v>
      </c>
      <c r="U22" s="98"/>
      <c r="V22" s="22">
        <f t="shared" si="1"/>
        <v>0</v>
      </c>
      <c r="W22">
        <f t="shared" si="2"/>
        <v>1</v>
      </c>
      <c r="X22" s="34">
        <f t="shared" si="5"/>
        <v>1378430.2560552466</v>
      </c>
      <c r="Y22" s="35">
        <f t="shared" si="6"/>
        <v>0</v>
      </c>
    </row>
    <row r="23" spans="2:25">
      <c r="B23" s="92">
        <v>15</v>
      </c>
      <c r="C23" s="93">
        <f t="shared" si="0"/>
        <v>1337077.3483735893</v>
      </c>
      <c r="D23" s="93"/>
      <c r="E23" s="92"/>
      <c r="F23" s="8">
        <v>43715</v>
      </c>
      <c r="G23" s="68" t="s">
        <v>4</v>
      </c>
      <c r="H23" s="94">
        <v>0.91469999999999996</v>
      </c>
      <c r="I23" s="94"/>
      <c r="J23" s="92">
        <v>56</v>
      </c>
      <c r="K23" s="95">
        <f t="shared" si="3"/>
        <v>40112.320451207677</v>
      </c>
      <c r="L23" s="96"/>
      <c r="M23" s="64">
        <f>IF(J23="","",(K23/J23)/LOOKUP(RIGHT($D$2,3),定数!$A$6:$A$13,定数!$B$6:$B$13))</f>
        <v>5.9690953052392377</v>
      </c>
      <c r="N23" s="92"/>
      <c r="O23" s="8">
        <v>43717</v>
      </c>
      <c r="P23" s="94">
        <v>0.9254</v>
      </c>
      <c r="Q23" s="94"/>
      <c r="R23" s="97">
        <f>IF(P23="","",T23*M23*LOOKUP(RIGHT($D$2,3),定数!$A$6:$A$13,定数!$B$6:$B$13))</f>
        <v>76643.183719272114</v>
      </c>
      <c r="S23" s="97"/>
      <c r="T23" s="98">
        <f t="shared" si="4"/>
        <v>107.00000000000043</v>
      </c>
      <c r="U23" s="98"/>
      <c r="V23" s="1">
        <f t="shared" si="1"/>
        <v>1</v>
      </c>
      <c r="W23">
        <f t="shared" si="2"/>
        <v>0</v>
      </c>
      <c r="X23" s="34">
        <f t="shared" si="5"/>
        <v>1378430.2560552466</v>
      </c>
      <c r="Y23" s="35">
        <f t="shared" si="6"/>
        <v>2.9999999999999916E-2</v>
      </c>
    </row>
    <row r="24" spans="2:25">
      <c r="B24" s="92">
        <v>16</v>
      </c>
      <c r="C24" s="93">
        <f t="shared" si="0"/>
        <v>1413720.5320928614</v>
      </c>
      <c r="D24" s="93"/>
      <c r="E24" s="92"/>
      <c r="F24" s="8">
        <v>43731</v>
      </c>
      <c r="G24" s="68" t="s">
        <v>4</v>
      </c>
      <c r="H24" s="94">
        <v>0.95730000000000004</v>
      </c>
      <c r="I24" s="94"/>
      <c r="J24" s="92">
        <v>24</v>
      </c>
      <c r="K24" s="95">
        <f t="shared" si="3"/>
        <v>42411.615962785836</v>
      </c>
      <c r="L24" s="96"/>
      <c r="M24" s="64">
        <f>IF(J24="","",(K24/J24)/LOOKUP(RIGHT($D$2,3),定数!$A$6:$A$13,定数!$B$6:$B$13))</f>
        <v>14.72625554263397</v>
      </c>
      <c r="N24" s="92"/>
      <c r="O24" s="8">
        <v>43731</v>
      </c>
      <c r="P24" s="94">
        <v>0.95489999999999997</v>
      </c>
      <c r="Q24" s="94"/>
      <c r="R24" s="97">
        <f>IF(P24="","",T24*M24*LOOKUP(RIGHT($D$2,3),定数!$A$6:$A$13,定数!$B$6:$B$13))</f>
        <v>-42411.615962787051</v>
      </c>
      <c r="S24" s="97"/>
      <c r="T24" s="98">
        <f t="shared" si="4"/>
        <v>-24.000000000000689</v>
      </c>
      <c r="U24" s="98"/>
      <c r="V24" s="22">
        <f t="shared" si="1"/>
        <v>0</v>
      </c>
      <c r="W24">
        <f t="shared" si="2"/>
        <v>1</v>
      </c>
      <c r="X24" s="34">
        <f t="shared" si="5"/>
        <v>1413720.5320928614</v>
      </c>
      <c r="Y24" s="35">
        <f t="shared" si="6"/>
        <v>0</v>
      </c>
    </row>
    <row r="25" spans="2:25">
      <c r="B25" s="92">
        <v>17</v>
      </c>
      <c r="C25" s="93">
        <f t="shared" si="0"/>
        <v>1371308.9161300743</v>
      </c>
      <c r="D25" s="93"/>
      <c r="E25" s="92"/>
      <c r="F25" s="8">
        <v>43766</v>
      </c>
      <c r="G25" s="68" t="s">
        <v>3</v>
      </c>
      <c r="H25" s="94">
        <v>0.97629999999999995</v>
      </c>
      <c r="I25" s="94"/>
      <c r="J25" s="92">
        <v>57</v>
      </c>
      <c r="K25" s="95">
        <f t="shared" si="3"/>
        <v>41139.267483902229</v>
      </c>
      <c r="L25" s="96"/>
      <c r="M25" s="64">
        <f>IF(J25="","",(K25/J25)/LOOKUP(RIGHT($D$2,3),定数!$A$6:$A$13,定数!$B$6:$B$13))</f>
        <v>6.0145127900441855</v>
      </c>
      <c r="N25" s="92"/>
      <c r="O25" s="8">
        <v>43767</v>
      </c>
      <c r="P25" s="94">
        <v>0.98199999999999998</v>
      </c>
      <c r="Q25" s="94"/>
      <c r="R25" s="97">
        <f>IF(P25="","",T25*M25*LOOKUP(RIGHT($D$2,3),定数!$A$6:$A$13,定数!$B$6:$B$13))</f>
        <v>-41139.267483902506</v>
      </c>
      <c r="S25" s="97"/>
      <c r="T25" s="98">
        <f t="shared" si="4"/>
        <v>-57.000000000000384</v>
      </c>
      <c r="U25" s="98"/>
      <c r="V25" s="22">
        <f t="shared" si="1"/>
        <v>0</v>
      </c>
      <c r="W25">
        <f t="shared" si="2"/>
        <v>2</v>
      </c>
      <c r="X25" s="34">
        <f t="shared" si="5"/>
        <v>1413720.5320928614</v>
      </c>
      <c r="Y25" s="35">
        <f t="shared" si="6"/>
        <v>3.0000000000000915E-2</v>
      </c>
    </row>
    <row r="26" spans="2:25">
      <c r="B26" s="92">
        <v>18</v>
      </c>
      <c r="C26" s="93">
        <f t="shared" si="0"/>
        <v>1330169.6486461719</v>
      </c>
      <c r="D26" s="93"/>
      <c r="E26" s="92"/>
      <c r="F26" s="8">
        <v>43793</v>
      </c>
      <c r="G26" s="68" t="s">
        <v>3</v>
      </c>
      <c r="H26" s="94">
        <v>0.98180000000000001</v>
      </c>
      <c r="I26" s="94"/>
      <c r="J26" s="92">
        <v>37</v>
      </c>
      <c r="K26" s="95">
        <f t="shared" si="3"/>
        <v>39905.089459385155</v>
      </c>
      <c r="L26" s="96"/>
      <c r="M26" s="64">
        <f>IF(J26="","",(K26/J26)/LOOKUP(RIGHT($D$2,3),定数!$A$6:$A$13,定数!$B$6:$B$13))</f>
        <v>8.987632761122784</v>
      </c>
      <c r="N26" s="92"/>
      <c r="O26" s="8">
        <v>43795</v>
      </c>
      <c r="P26" s="94">
        <v>0.97450000000000003</v>
      </c>
      <c r="Q26" s="94"/>
      <c r="R26" s="97">
        <f>IF(P26="","",T26*M26*LOOKUP(RIGHT($D$2,3),定数!$A$6:$A$13,定数!$B$6:$B$13))</f>
        <v>78731.662987435295</v>
      </c>
      <c r="S26" s="97"/>
      <c r="T26" s="98">
        <f t="shared" si="4"/>
        <v>72.99999999999973</v>
      </c>
      <c r="U26" s="98"/>
      <c r="V26" s="22">
        <f t="shared" si="1"/>
        <v>1</v>
      </c>
      <c r="W26">
        <f t="shared" si="2"/>
        <v>0</v>
      </c>
      <c r="X26" s="34">
        <f t="shared" si="5"/>
        <v>1413720.5320928614</v>
      </c>
      <c r="Y26" s="35">
        <f t="shared" si="6"/>
        <v>5.910000000000093E-2</v>
      </c>
    </row>
    <row r="27" spans="2:25">
      <c r="B27" s="92">
        <v>19</v>
      </c>
      <c r="C27" s="93">
        <f>IF(R26="","",C26+R26)</f>
        <v>1408901.3116336071</v>
      </c>
      <c r="D27" s="93"/>
      <c r="E27" s="92"/>
      <c r="F27" s="8">
        <v>43814</v>
      </c>
      <c r="G27" s="68" t="s">
        <v>4</v>
      </c>
      <c r="H27" s="94">
        <v>0.99460000000000004</v>
      </c>
      <c r="I27" s="94"/>
      <c r="J27" s="92">
        <v>57</v>
      </c>
      <c r="K27" s="95">
        <f t="shared" si="3"/>
        <v>42267.039349008213</v>
      </c>
      <c r="L27" s="96"/>
      <c r="M27" s="64">
        <f>IF(J27="","",(K27/J27)/LOOKUP(RIGHT($D$2,3),定数!$A$6:$A$13,定数!$B$6:$B$13))</f>
        <v>6.1793917176912592</v>
      </c>
      <c r="N27" s="92"/>
      <c r="O27" s="8">
        <v>43814</v>
      </c>
      <c r="P27" s="94">
        <v>0.9889</v>
      </c>
      <c r="Q27" s="94"/>
      <c r="R27" s="97">
        <f>IF(P27="","",T27*M27*LOOKUP(RIGHT($D$2,3),定数!$A$6:$A$13,定数!$B$6:$B$13))</f>
        <v>-42267.039349008497</v>
      </c>
      <c r="S27" s="97"/>
      <c r="T27" s="98">
        <f t="shared" si="4"/>
        <v>-57.000000000000384</v>
      </c>
      <c r="U27" s="98"/>
      <c r="V27" s="22">
        <f t="shared" si="1"/>
        <v>0</v>
      </c>
      <c r="W27">
        <f t="shared" si="2"/>
        <v>1</v>
      </c>
      <c r="X27" s="34">
        <f t="shared" si="5"/>
        <v>1413720.5320928614</v>
      </c>
      <c r="Y27" s="35">
        <f t="shared" si="6"/>
        <v>3.4088918918931954E-3</v>
      </c>
    </row>
    <row r="28" spans="2:25">
      <c r="B28" s="92">
        <v>20</v>
      </c>
      <c r="C28" s="93">
        <f>IF(R27="","",C27+R27)</f>
        <v>1366634.2722845986</v>
      </c>
      <c r="D28" s="93"/>
      <c r="E28" s="92"/>
      <c r="F28" s="8">
        <v>43826</v>
      </c>
      <c r="G28" s="68" t="s">
        <v>4</v>
      </c>
      <c r="H28" s="94">
        <v>1.0051000000000001</v>
      </c>
      <c r="I28" s="94"/>
      <c r="J28" s="92">
        <v>65</v>
      </c>
      <c r="K28" s="95">
        <f t="shared" si="3"/>
        <v>40999.028168537952</v>
      </c>
      <c r="L28" s="96"/>
      <c r="M28" s="64">
        <f>IF(J28="","",(K28/J28)/LOOKUP(RIGHT($D$2,3),定数!$A$6:$A$13,定数!$B$6:$B$13))</f>
        <v>5.2562856626330712</v>
      </c>
      <c r="N28" s="92"/>
      <c r="O28" s="8">
        <v>43828</v>
      </c>
      <c r="P28" s="94">
        <v>1.0178</v>
      </c>
      <c r="Q28" s="94"/>
      <c r="R28" s="97">
        <f>IF(P28="","",T28*M28*LOOKUP(RIGHT($D$2,3),定数!$A$6:$A$13,定数!$B$6:$B$13))</f>
        <v>80105.793498527579</v>
      </c>
      <c r="S28" s="97"/>
      <c r="T28" s="98">
        <f t="shared" si="4"/>
        <v>126.99999999999933</v>
      </c>
      <c r="U28" s="98"/>
      <c r="V28" s="22">
        <f t="shared" si="1"/>
        <v>1</v>
      </c>
      <c r="W28">
        <f t="shared" si="2"/>
        <v>0</v>
      </c>
      <c r="X28" s="34">
        <f t="shared" si="5"/>
        <v>1413720.5320928614</v>
      </c>
      <c r="Y28" s="35">
        <f t="shared" si="6"/>
        <v>3.3306625135136603E-2</v>
      </c>
    </row>
    <row r="29" spans="2:25">
      <c r="B29" s="92">
        <v>21</v>
      </c>
      <c r="C29" s="93">
        <f t="shared" si="0"/>
        <v>1446740.065783126</v>
      </c>
      <c r="D29" s="93"/>
      <c r="E29" s="92"/>
      <c r="F29" s="8">
        <v>43829</v>
      </c>
      <c r="G29" s="68" t="s">
        <v>4</v>
      </c>
      <c r="H29" s="94">
        <v>1.016</v>
      </c>
      <c r="I29" s="94"/>
      <c r="J29" s="92">
        <v>43</v>
      </c>
      <c r="K29" s="95">
        <f t="shared" si="3"/>
        <v>43402.201973493778</v>
      </c>
      <c r="L29" s="96"/>
      <c r="M29" s="64">
        <f>IF(J29="","",(K29/J29)/LOOKUP(RIGHT($D$2,3),定数!$A$6:$A$13,定数!$B$6:$B$13))</f>
        <v>8.4112794522274772</v>
      </c>
      <c r="N29" s="92"/>
      <c r="O29" s="8">
        <v>43830</v>
      </c>
      <c r="P29" s="94">
        <v>1.0242</v>
      </c>
      <c r="Q29" s="94"/>
      <c r="R29" s="97">
        <f>IF(P29="","",T29*M29*LOOKUP(RIGHT($D$2,3),定数!$A$6:$A$13,定数!$B$6:$B$13))</f>
        <v>82766.989809918232</v>
      </c>
      <c r="S29" s="97"/>
      <c r="T29" s="98">
        <f t="shared" si="4"/>
        <v>81.999999999999858</v>
      </c>
      <c r="U29" s="98"/>
      <c r="V29" s="22">
        <f t="shared" si="1"/>
        <v>2</v>
      </c>
      <c r="W29">
        <f t="shared" si="2"/>
        <v>0</v>
      </c>
      <c r="X29" s="34">
        <f t="shared" si="5"/>
        <v>1446740.065783126</v>
      </c>
      <c r="Y29" s="35">
        <f t="shared" si="6"/>
        <v>0</v>
      </c>
    </row>
    <row r="30" spans="2:25">
      <c r="B30" s="92">
        <v>22</v>
      </c>
      <c r="C30" s="93">
        <f>IF(R29="","",C29+R29)</f>
        <v>1529507.0555930443</v>
      </c>
      <c r="D30" s="93"/>
      <c r="E30" s="92">
        <v>2011</v>
      </c>
      <c r="F30" s="8">
        <v>43475</v>
      </c>
      <c r="G30" s="68" t="s">
        <v>3</v>
      </c>
      <c r="H30" s="94">
        <v>0.99439999999999995</v>
      </c>
      <c r="I30" s="94"/>
      <c r="J30" s="92">
        <v>38</v>
      </c>
      <c r="K30" s="95">
        <f t="shared" si="3"/>
        <v>45885.211667791329</v>
      </c>
      <c r="L30" s="96"/>
      <c r="M30" s="64">
        <f>IF(J30="","",(K30/J30)/LOOKUP(RIGHT($D$2,3),定数!$A$6:$A$13,定数!$B$6:$B$13))</f>
        <v>10.062546418375291</v>
      </c>
      <c r="N30" s="92">
        <v>2011</v>
      </c>
      <c r="O30" s="8">
        <v>43476</v>
      </c>
      <c r="P30" s="94">
        <v>0.98719999999999997</v>
      </c>
      <c r="Q30" s="94"/>
      <c r="R30" s="97">
        <f>IF(P30="","",T30*M30*LOOKUP(RIGHT($D$2,3),定数!$A$6:$A$13,定数!$B$6:$B$13))</f>
        <v>86940.401054762318</v>
      </c>
      <c r="S30" s="97"/>
      <c r="T30" s="98">
        <f t="shared" si="4"/>
        <v>71.999999999999844</v>
      </c>
      <c r="U30" s="98"/>
      <c r="V30" s="22">
        <f t="shared" si="1"/>
        <v>3</v>
      </c>
      <c r="W30">
        <f t="shared" si="2"/>
        <v>0</v>
      </c>
      <c r="X30" s="34">
        <f t="shared" si="5"/>
        <v>1529507.0555930443</v>
      </c>
      <c r="Y30" s="35">
        <f t="shared" si="6"/>
        <v>0</v>
      </c>
    </row>
    <row r="31" spans="2:25">
      <c r="B31" s="92">
        <v>23</v>
      </c>
      <c r="C31" s="93">
        <f t="shared" si="0"/>
        <v>1616447.4566478066</v>
      </c>
      <c r="D31" s="93"/>
      <c r="E31" s="92"/>
      <c r="F31" s="8">
        <v>43534</v>
      </c>
      <c r="G31" s="68" t="s">
        <v>3</v>
      </c>
      <c r="H31" s="94">
        <v>1.0087999999999999</v>
      </c>
      <c r="I31" s="94"/>
      <c r="J31" s="92">
        <v>29</v>
      </c>
      <c r="K31" s="95">
        <f t="shared" si="3"/>
        <v>48493.423699434192</v>
      </c>
      <c r="L31" s="96"/>
      <c r="M31" s="64">
        <f>IF(J31="","",(K31/J31)/LOOKUP(RIGHT($D$2,3),定数!$A$6:$A$13,定数!$B$6:$B$13))</f>
        <v>13.934891867653503</v>
      </c>
      <c r="N31" s="92"/>
      <c r="O31" s="8">
        <v>43534</v>
      </c>
      <c r="P31" s="94">
        <v>1.0033000000000001</v>
      </c>
      <c r="Q31" s="94"/>
      <c r="R31" s="97">
        <f>IF(P31="","",T31*M31*LOOKUP(RIGHT($D$2,3),定数!$A$6:$A$13,定数!$B$6:$B$13))</f>
        <v>91970.286326510424</v>
      </c>
      <c r="S31" s="97"/>
      <c r="T31" s="98">
        <f t="shared" si="4"/>
        <v>54.99999999999838</v>
      </c>
      <c r="U31" s="98"/>
      <c r="V31" s="22">
        <f t="shared" si="1"/>
        <v>4</v>
      </c>
      <c r="W31">
        <f t="shared" si="2"/>
        <v>0</v>
      </c>
      <c r="X31" s="34">
        <f t="shared" si="5"/>
        <v>1616447.4566478066</v>
      </c>
      <c r="Y31" s="35">
        <f t="shared" si="6"/>
        <v>0</v>
      </c>
    </row>
    <row r="32" spans="2:25">
      <c r="B32" s="92">
        <v>24</v>
      </c>
      <c r="C32" s="93">
        <f t="shared" si="0"/>
        <v>1708417.7429743169</v>
      </c>
      <c r="D32" s="93"/>
      <c r="E32" s="92"/>
      <c r="F32" s="8">
        <v>43553</v>
      </c>
      <c r="G32" s="68" t="s">
        <v>4</v>
      </c>
      <c r="H32" s="94">
        <v>1.0251999999999999</v>
      </c>
      <c r="I32" s="94"/>
      <c r="J32" s="92">
        <v>28</v>
      </c>
      <c r="K32" s="95">
        <f t="shared" si="3"/>
        <v>51252.532289229508</v>
      </c>
      <c r="L32" s="96"/>
      <c r="M32" s="64">
        <f>IF(J32="","",(K32/J32)/LOOKUP(RIGHT($D$2,3),定数!$A$6:$A$13,定数!$B$6:$B$13))</f>
        <v>15.253729847984973</v>
      </c>
      <c r="N32" s="92"/>
      <c r="O32" s="8">
        <v>43553</v>
      </c>
      <c r="P32" s="94">
        <v>1.0224</v>
      </c>
      <c r="Q32" s="94"/>
      <c r="R32" s="97">
        <f>IF(P32="","",T32*M32*LOOKUP(RIGHT($D$2,3),定数!$A$6:$A$13,定数!$B$6:$B$13))</f>
        <v>-51252.532289227929</v>
      </c>
      <c r="S32" s="97"/>
      <c r="T32" s="98">
        <f t="shared" si="4"/>
        <v>-27.999999999999137</v>
      </c>
      <c r="U32" s="98"/>
      <c r="V32" s="22">
        <f t="shared" si="1"/>
        <v>0</v>
      </c>
      <c r="W32">
        <f t="shared" si="2"/>
        <v>1</v>
      </c>
      <c r="X32" s="34">
        <f t="shared" si="5"/>
        <v>1708417.7429743169</v>
      </c>
      <c r="Y32" s="35">
        <f t="shared" si="6"/>
        <v>0</v>
      </c>
    </row>
    <row r="33" spans="2:25">
      <c r="B33" s="92">
        <v>25</v>
      </c>
      <c r="C33" s="93">
        <f>IF(R32="","",C32+R32)</f>
        <v>1657165.210685089</v>
      </c>
      <c r="D33" s="93"/>
      <c r="E33" s="92"/>
      <c r="F33" s="8">
        <v>43602</v>
      </c>
      <c r="G33" s="68" t="s">
        <v>3</v>
      </c>
      <c r="H33" s="94">
        <v>1.0550999999999999</v>
      </c>
      <c r="I33" s="94"/>
      <c r="J33" s="92">
        <v>91</v>
      </c>
      <c r="K33" s="95">
        <f t="shared" si="3"/>
        <v>49714.956320552665</v>
      </c>
      <c r="L33" s="96"/>
      <c r="M33" s="64">
        <f>IF(J33="","",(K33/J33)/LOOKUP(RIGHT($D$2,3),定数!$A$6:$A$13,定数!$B$6:$B$13))</f>
        <v>4.5526516777062884</v>
      </c>
      <c r="N33" s="92"/>
      <c r="O33" s="8">
        <v>43603</v>
      </c>
      <c r="P33" s="94">
        <v>1.0642</v>
      </c>
      <c r="Q33" s="94"/>
      <c r="R33" s="97">
        <f>IF(P33="","",T33*M33*LOOKUP(RIGHT($D$2,3),定数!$A$6:$A$13,定数!$B$6:$B$13))</f>
        <v>-49714.956320553261</v>
      </c>
      <c r="S33" s="97"/>
      <c r="T33" s="98">
        <f t="shared" si="4"/>
        <v>-91.00000000000108</v>
      </c>
      <c r="U33" s="98"/>
      <c r="V33" s="22">
        <f t="shared" si="1"/>
        <v>0</v>
      </c>
      <c r="W33">
        <f t="shared" si="2"/>
        <v>2</v>
      </c>
      <c r="X33" s="34">
        <f t="shared" si="5"/>
        <v>1708417.7429743169</v>
      </c>
      <c r="Y33" s="35">
        <f t="shared" si="6"/>
        <v>2.9999999999999027E-2</v>
      </c>
    </row>
    <row r="34" spans="2:25">
      <c r="B34" s="92">
        <v>26</v>
      </c>
      <c r="C34" s="93">
        <f>IF(R33="","",C33+R33)</f>
        <v>1607450.2543645357</v>
      </c>
      <c r="D34" s="93"/>
      <c r="E34" s="92"/>
      <c r="F34" s="8">
        <v>43626</v>
      </c>
      <c r="G34" s="68" t="s">
        <v>3</v>
      </c>
      <c r="H34" s="94">
        <v>1.0617000000000001</v>
      </c>
      <c r="I34" s="94"/>
      <c r="J34" s="92">
        <v>35</v>
      </c>
      <c r="K34" s="95">
        <f t="shared" si="3"/>
        <v>48223.507630936067</v>
      </c>
      <c r="L34" s="96"/>
      <c r="M34" s="64">
        <f>IF(J34="","",(K34/J34)/LOOKUP(RIGHT($D$2,3),定数!$A$6:$A$13,定数!$B$6:$B$13))</f>
        <v>11.481787531175254</v>
      </c>
      <c r="N34" s="92"/>
      <c r="O34" s="8">
        <v>43626</v>
      </c>
      <c r="P34" s="94">
        <v>1.0550999999999999</v>
      </c>
      <c r="Q34" s="94"/>
      <c r="R34" s="97">
        <f>IF(P34="","",T34*M34*LOOKUP(RIGHT($D$2,3),定数!$A$6:$A$13,定数!$B$6:$B$13))</f>
        <v>90935.757246910245</v>
      </c>
      <c r="S34" s="97"/>
      <c r="T34" s="98">
        <f t="shared" si="4"/>
        <v>66.00000000000162</v>
      </c>
      <c r="U34" s="98"/>
      <c r="V34" s="22">
        <f t="shared" si="1"/>
        <v>1</v>
      </c>
      <c r="W34">
        <f t="shared" si="2"/>
        <v>0</v>
      </c>
      <c r="X34" s="34">
        <f t="shared" si="5"/>
        <v>1708417.7429743169</v>
      </c>
      <c r="Y34" s="35">
        <f t="shared" si="6"/>
        <v>5.9099999999999486E-2</v>
      </c>
    </row>
    <row r="35" spans="2:25">
      <c r="B35" s="92">
        <v>27</v>
      </c>
      <c r="C35" s="93">
        <f>IF(R34="","",C34+R34)</f>
        <v>1698386.0116114458</v>
      </c>
      <c r="D35" s="93"/>
      <c r="E35" s="92"/>
      <c r="F35" s="8">
        <v>43667</v>
      </c>
      <c r="G35" s="68" t="s">
        <v>4</v>
      </c>
      <c r="H35" s="94">
        <v>1.0749</v>
      </c>
      <c r="I35" s="94"/>
      <c r="J35" s="92">
        <v>57</v>
      </c>
      <c r="K35" s="95">
        <f t="shared" si="3"/>
        <v>50951.58034834337</v>
      </c>
      <c r="L35" s="96"/>
      <c r="M35" s="64">
        <f>IF(J35="","",(K35/J35)/LOOKUP(RIGHT($D$2,3),定数!$A$6:$A$13,定数!$B$6:$B$13))</f>
        <v>7.4490614544361646</v>
      </c>
      <c r="N35" s="92"/>
      <c r="O35" s="8">
        <v>43667</v>
      </c>
      <c r="P35" s="94">
        <v>1.0857000000000001</v>
      </c>
      <c r="Q35" s="94"/>
      <c r="R35" s="97">
        <f>IF(P35="","",T35*M35*LOOKUP(RIGHT($D$2,3),定数!$A$6:$A$13,定数!$B$6:$B$13))</f>
        <v>96539.836449493974</v>
      </c>
      <c r="S35" s="97"/>
      <c r="T35" s="98">
        <f t="shared" si="4"/>
        <v>108.00000000000142</v>
      </c>
      <c r="U35" s="98"/>
      <c r="V35" s="22">
        <f t="shared" si="1"/>
        <v>2</v>
      </c>
      <c r="W35">
        <f t="shared" si="2"/>
        <v>0</v>
      </c>
      <c r="X35" s="34">
        <f t="shared" si="5"/>
        <v>1708417.7429743169</v>
      </c>
      <c r="Y35" s="35">
        <f t="shared" si="6"/>
        <v>5.8719428571410992E-3</v>
      </c>
    </row>
    <row r="36" spans="2:25">
      <c r="B36" s="92">
        <v>28</v>
      </c>
      <c r="C36" s="93">
        <f>IF(R35="","",C35+R35)</f>
        <v>1794925.8480609397</v>
      </c>
      <c r="D36" s="93"/>
      <c r="E36" s="92"/>
      <c r="F36" s="8">
        <v>43671</v>
      </c>
      <c r="G36" s="68" t="s">
        <v>4</v>
      </c>
      <c r="H36" s="94">
        <v>1.0831</v>
      </c>
      <c r="I36" s="94"/>
      <c r="J36" s="92">
        <v>37</v>
      </c>
      <c r="K36" s="95">
        <f t="shared" si="3"/>
        <v>53847.775441828191</v>
      </c>
      <c r="L36" s="96"/>
      <c r="M36" s="64">
        <f>IF(J36="","",(K36/J36)/LOOKUP(RIGHT($D$2,3),定数!$A$6:$A$13,定数!$B$6:$B$13))</f>
        <v>12.127877351763107</v>
      </c>
      <c r="N36" s="92"/>
      <c r="O36" s="8">
        <v>43672</v>
      </c>
      <c r="P36" s="94">
        <v>1.0899000000000001</v>
      </c>
      <c r="Q36" s="94"/>
      <c r="R36" s="97">
        <f>IF(P36="","",T36*M36*LOOKUP(RIGHT($D$2,3),定数!$A$6:$A$13,定数!$B$6:$B$13))</f>
        <v>98963.479190388985</v>
      </c>
      <c r="S36" s="97"/>
      <c r="T36" s="98">
        <f t="shared" si="4"/>
        <v>68.000000000001393</v>
      </c>
      <c r="U36" s="98"/>
      <c r="V36" s="22">
        <f t="shared" si="1"/>
        <v>3</v>
      </c>
      <c r="W36">
        <f t="shared" si="2"/>
        <v>0</v>
      </c>
      <c r="X36" s="34">
        <f t="shared" si="5"/>
        <v>1794925.8480609397</v>
      </c>
      <c r="Y36" s="35">
        <f t="shared" si="6"/>
        <v>0</v>
      </c>
    </row>
    <row r="37" spans="2:25">
      <c r="B37" s="92">
        <v>29</v>
      </c>
      <c r="C37" s="93">
        <f t="shared" si="0"/>
        <v>1893889.3272513286</v>
      </c>
      <c r="D37" s="93"/>
      <c r="E37" s="92"/>
      <c r="F37" s="8">
        <v>43687</v>
      </c>
      <c r="G37" s="68" t="s">
        <v>3</v>
      </c>
      <c r="H37" s="94">
        <v>1.0307999999999999</v>
      </c>
      <c r="I37" s="94"/>
      <c r="J37" s="92">
        <v>105</v>
      </c>
      <c r="K37" s="95">
        <f t="shared" si="3"/>
        <v>56816.679817539858</v>
      </c>
      <c r="L37" s="96"/>
      <c r="M37" s="64">
        <f>IF(J37="","",(K37/J37)/LOOKUP(RIGHT($D$2,3),定数!$A$6:$A$13,定数!$B$6:$B$13))</f>
        <v>4.5092603029793539</v>
      </c>
      <c r="N37" s="92"/>
      <c r="O37" s="8">
        <v>43692</v>
      </c>
      <c r="P37" s="94">
        <v>1.0412999999999999</v>
      </c>
      <c r="Q37" s="94"/>
      <c r="R37" s="97">
        <f>IF(P37="","",T37*M37*LOOKUP(RIGHT($D$2,3),定数!$A$6:$A$13,定数!$B$6:$B$13))</f>
        <v>-56816.679817539618</v>
      </c>
      <c r="S37" s="97"/>
      <c r="T37" s="98">
        <f t="shared" si="4"/>
        <v>-104.99999999999955</v>
      </c>
      <c r="U37" s="98"/>
      <c r="V37" s="1">
        <f t="shared" si="1"/>
        <v>0</v>
      </c>
      <c r="W37">
        <f t="shared" si="2"/>
        <v>1</v>
      </c>
      <c r="X37" s="34">
        <f t="shared" si="5"/>
        <v>1893889.3272513286</v>
      </c>
      <c r="Y37" s="35">
        <f t="shared" si="6"/>
        <v>0</v>
      </c>
    </row>
    <row r="38" spans="2:25">
      <c r="B38" s="92">
        <v>30</v>
      </c>
      <c r="C38" s="93">
        <f>IF(R37="","",C37+R37)</f>
        <v>1837072.647433789</v>
      </c>
      <c r="D38" s="93"/>
      <c r="E38" s="92"/>
      <c r="F38" s="8">
        <v>43703</v>
      </c>
      <c r="G38" s="68" t="s">
        <v>4</v>
      </c>
      <c r="H38" s="94">
        <v>1.0518000000000001</v>
      </c>
      <c r="I38" s="94"/>
      <c r="J38" s="92">
        <v>47</v>
      </c>
      <c r="K38" s="95">
        <f t="shared" si="3"/>
        <v>55112.179423013666</v>
      </c>
      <c r="L38" s="96"/>
      <c r="M38" s="64">
        <f>IF(J38="","",(K38/J38)/LOOKUP(RIGHT($D$2,3),定数!$A$6:$A$13,定数!$B$6:$B$13))</f>
        <v>9.7716630182648334</v>
      </c>
      <c r="N38" s="92"/>
      <c r="O38" s="8">
        <v>43706</v>
      </c>
      <c r="P38" s="94">
        <v>1.0608</v>
      </c>
      <c r="Q38" s="94"/>
      <c r="R38" s="97">
        <f>IF(P38="","",T38*M38*LOOKUP(RIGHT($D$2,3),定数!$A$6:$A$13,定数!$B$6:$B$13))</f>
        <v>105533.96059725901</v>
      </c>
      <c r="S38" s="97"/>
      <c r="T38" s="98">
        <f t="shared" si="4"/>
        <v>89.999999999998977</v>
      </c>
      <c r="U38" s="98"/>
      <c r="V38" s="22">
        <f t="shared" si="1"/>
        <v>1</v>
      </c>
      <c r="W38">
        <f t="shared" si="2"/>
        <v>0</v>
      </c>
      <c r="X38" s="34">
        <f t="shared" si="5"/>
        <v>1893889.3272513286</v>
      </c>
      <c r="Y38" s="35">
        <f t="shared" si="6"/>
        <v>2.9999999999999916E-2</v>
      </c>
    </row>
    <row r="39" spans="2:25">
      <c r="B39" s="92">
        <v>31</v>
      </c>
      <c r="C39" s="93">
        <f>IF(R38="","",C38+R38)</f>
        <v>1942606.608031048</v>
      </c>
      <c r="D39" s="93"/>
      <c r="E39" s="92"/>
      <c r="F39" s="8">
        <v>43709</v>
      </c>
      <c r="G39" s="68" t="s">
        <v>4</v>
      </c>
      <c r="H39" s="94">
        <v>1.0721000000000001</v>
      </c>
      <c r="I39" s="94"/>
      <c r="J39" s="92">
        <v>63</v>
      </c>
      <c r="K39" s="95">
        <f t="shared" si="3"/>
        <v>58278.198240931437</v>
      </c>
      <c r="L39" s="96"/>
      <c r="M39" s="64">
        <f>IF(J39="","",(K39/J39)/LOOKUP(RIGHT($D$2,3),定数!$A$6:$A$13,定数!$B$6:$B$13))</f>
        <v>7.7087563810755872</v>
      </c>
      <c r="N39" s="92"/>
      <c r="O39" s="8">
        <v>43710</v>
      </c>
      <c r="P39" s="94">
        <v>1.0658000000000001</v>
      </c>
      <c r="Q39" s="94"/>
      <c r="R39" s="97">
        <f>IF(P39="","",T39*M39*LOOKUP(RIGHT($D$2,3),定数!$A$6:$A$13,定数!$B$6:$B$13))</f>
        <v>-58278.198240931182</v>
      </c>
      <c r="S39" s="97"/>
      <c r="T39" s="98">
        <f t="shared" si="4"/>
        <v>-62.999999999999723</v>
      </c>
      <c r="U39" s="98"/>
      <c r="V39" s="22">
        <f t="shared" si="1"/>
        <v>0</v>
      </c>
      <c r="W39">
        <f t="shared" si="2"/>
        <v>1</v>
      </c>
      <c r="X39" s="34">
        <f t="shared" si="5"/>
        <v>1942606.608031048</v>
      </c>
      <c r="Y39" s="35">
        <f t="shared" si="6"/>
        <v>0</v>
      </c>
    </row>
    <row r="40" spans="2:25">
      <c r="B40" s="92">
        <v>32</v>
      </c>
      <c r="C40" s="93">
        <f t="shared" si="0"/>
        <v>1884328.4097901168</v>
      </c>
      <c r="D40" s="93"/>
      <c r="E40" s="92"/>
      <c r="F40" s="8">
        <v>43730</v>
      </c>
      <c r="G40" s="68" t="s">
        <v>3</v>
      </c>
      <c r="H40" s="94">
        <v>1.0032000000000001</v>
      </c>
      <c r="I40" s="94"/>
      <c r="J40" s="92">
        <v>226</v>
      </c>
      <c r="K40" s="95">
        <f t="shared" si="3"/>
        <v>56529.852293703501</v>
      </c>
      <c r="L40" s="96"/>
      <c r="M40" s="64">
        <f>IF(J40="","",(K40/J40)/LOOKUP(RIGHT($D$2,3),定数!$A$6:$A$13,定数!$B$6:$B$13))</f>
        <v>2.0844340816262354</v>
      </c>
      <c r="N40" s="92"/>
      <c r="O40" s="8">
        <v>43741</v>
      </c>
      <c r="P40" s="94">
        <v>0.9587</v>
      </c>
      <c r="Q40" s="94"/>
      <c r="R40" s="97">
        <f>IF(P40="","",T40*M40*LOOKUP(RIGHT($D$2,3),定数!$A$6:$A$13,定数!$B$6:$B$13))</f>
        <v>111308.77995884122</v>
      </c>
      <c r="S40" s="97"/>
      <c r="T40" s="98">
        <f t="shared" si="4"/>
        <v>445.00000000000097</v>
      </c>
      <c r="U40" s="98"/>
      <c r="V40" s="22">
        <f t="shared" si="1"/>
        <v>1</v>
      </c>
      <c r="W40">
        <f t="shared" si="2"/>
        <v>0</v>
      </c>
      <c r="X40" s="34">
        <f t="shared" si="5"/>
        <v>1942606.608031048</v>
      </c>
      <c r="Y40" s="35">
        <f t="shared" si="6"/>
        <v>2.9999999999999805E-2</v>
      </c>
    </row>
    <row r="41" spans="2:25">
      <c r="B41" s="92">
        <v>33</v>
      </c>
      <c r="C41" s="93">
        <f t="shared" si="0"/>
        <v>1995637.189748958</v>
      </c>
      <c r="D41" s="93"/>
      <c r="E41" s="92"/>
      <c r="F41" s="8">
        <v>43750</v>
      </c>
      <c r="G41" s="68" t="s">
        <v>4</v>
      </c>
      <c r="H41" s="94">
        <v>0.99639999999999995</v>
      </c>
      <c r="I41" s="94"/>
      <c r="J41" s="92">
        <v>100</v>
      </c>
      <c r="K41" s="95">
        <f t="shared" si="3"/>
        <v>59869.115692468738</v>
      </c>
      <c r="L41" s="96"/>
      <c r="M41" s="64">
        <f>IF(J41="","",(K41/J41)/LOOKUP(RIGHT($D$2,3),定数!$A$6:$A$13,定数!$B$6:$B$13))</f>
        <v>4.9890929743723946</v>
      </c>
      <c r="N41" s="92"/>
      <c r="O41" s="8">
        <v>43750</v>
      </c>
      <c r="P41" s="94">
        <v>1.0158</v>
      </c>
      <c r="Q41" s="94"/>
      <c r="R41" s="97">
        <f>IF(P41="","",T41*M41*LOOKUP(RIGHT($D$2,3),定数!$A$6:$A$13,定数!$B$6:$B$13))</f>
        <v>116146.08444338986</v>
      </c>
      <c r="S41" s="97"/>
      <c r="T41" s="98">
        <f t="shared" si="4"/>
        <v>194.00000000000085</v>
      </c>
      <c r="U41" s="98"/>
      <c r="V41" s="22">
        <f t="shared" si="1"/>
        <v>2</v>
      </c>
      <c r="W41">
        <f t="shared" si="2"/>
        <v>0</v>
      </c>
      <c r="X41" s="34">
        <f t="shared" si="5"/>
        <v>1995637.189748958</v>
      </c>
      <c r="Y41" s="35">
        <f t="shared" si="6"/>
        <v>0</v>
      </c>
    </row>
    <row r="42" spans="2:25">
      <c r="B42" s="92">
        <v>34</v>
      </c>
      <c r="C42" s="93">
        <f t="shared" si="0"/>
        <v>2111783.2741923477</v>
      </c>
      <c r="D42" s="93"/>
      <c r="E42" s="92"/>
      <c r="F42" s="8">
        <v>43787</v>
      </c>
      <c r="G42" s="68" t="s">
        <v>3</v>
      </c>
      <c r="H42" s="94">
        <v>1.0006999999999999</v>
      </c>
      <c r="I42" s="94"/>
      <c r="J42" s="92">
        <v>100</v>
      </c>
      <c r="K42" s="95">
        <f>IF(J42="","",C42*0.03)</f>
        <v>63353.498225770425</v>
      </c>
      <c r="L42" s="96"/>
      <c r="M42" s="64">
        <f>IF(J42="","",(K42/J42)/LOOKUP(RIGHT($D$2,3),定数!$A$6:$A$13,定数!$B$6:$B$13))</f>
        <v>5.279458185480868</v>
      </c>
      <c r="N42" s="92"/>
      <c r="O42" s="8">
        <v>43790</v>
      </c>
      <c r="P42" s="94">
        <v>0.98119999999999996</v>
      </c>
      <c r="Q42" s="94"/>
      <c r="R42" s="97">
        <f>IF(P42="","",T42*M42*LOOKUP(RIGHT($D$2,3),定数!$A$6:$A$13,定数!$B$6:$B$13))</f>
        <v>123539.32154025209</v>
      </c>
      <c r="S42" s="97"/>
      <c r="T42" s="98">
        <f t="shared" si="4"/>
        <v>194.99999999999963</v>
      </c>
      <c r="U42" s="98"/>
      <c r="V42" s="22">
        <f t="shared" si="1"/>
        <v>3</v>
      </c>
      <c r="W42">
        <f t="shared" si="2"/>
        <v>0</v>
      </c>
      <c r="X42" s="34">
        <f t="shared" si="5"/>
        <v>2111783.2741923477</v>
      </c>
      <c r="Y42" s="35">
        <f t="shared" si="6"/>
        <v>0</v>
      </c>
    </row>
    <row r="43" spans="2:25">
      <c r="B43" s="92">
        <v>35</v>
      </c>
      <c r="C43" s="160">
        <f t="shared" si="0"/>
        <v>2235322.5957326</v>
      </c>
      <c r="D43" s="161"/>
      <c r="E43" s="92">
        <v>2012</v>
      </c>
      <c r="F43" s="8">
        <v>43478</v>
      </c>
      <c r="G43" s="68" t="s">
        <v>4</v>
      </c>
      <c r="H43" s="94">
        <v>1.0339</v>
      </c>
      <c r="I43" s="94"/>
      <c r="J43" s="92">
        <v>38</v>
      </c>
      <c r="K43" s="95">
        <f t="shared" si="3"/>
        <v>67059.677871977998</v>
      </c>
      <c r="L43" s="96"/>
      <c r="M43" s="64">
        <f>IF(J43="","",(K43/J43)/LOOKUP(RIGHT($D$2,3),定数!$A$6:$A$13,定数!$B$6:$B$13))</f>
        <v>14.706069708767105</v>
      </c>
      <c r="N43" s="92">
        <v>2012</v>
      </c>
      <c r="O43" s="8">
        <v>43478</v>
      </c>
      <c r="P43" s="94">
        <v>1.0301</v>
      </c>
      <c r="Q43" s="94"/>
      <c r="R43" s="97">
        <f>IF(P43="","",T43*M43*LOOKUP(RIGHT($D$2,3),定数!$A$6:$A$13,定数!$B$6:$B$13))</f>
        <v>-67059.677871978449</v>
      </c>
      <c r="S43" s="97"/>
      <c r="T43" s="98">
        <f t="shared" si="4"/>
        <v>-38.000000000000256</v>
      </c>
      <c r="U43" s="98"/>
      <c r="V43" s="22">
        <f t="shared" si="1"/>
        <v>0</v>
      </c>
      <c r="W43">
        <f t="shared" si="2"/>
        <v>1</v>
      </c>
      <c r="X43" s="34">
        <f t="shared" si="5"/>
        <v>2235322.5957326</v>
      </c>
      <c r="Y43" s="35">
        <f t="shared" si="6"/>
        <v>0</v>
      </c>
    </row>
    <row r="44" spans="2:25">
      <c r="B44" s="92">
        <v>36</v>
      </c>
      <c r="C44" s="93">
        <f t="shared" si="0"/>
        <v>2168262.9178606216</v>
      </c>
      <c r="D44" s="93"/>
      <c r="E44" s="92"/>
      <c r="F44" s="8">
        <v>43484</v>
      </c>
      <c r="G44" s="68" t="s">
        <v>141</v>
      </c>
      <c r="H44" s="94">
        <v>1.0407</v>
      </c>
      <c r="I44" s="94"/>
      <c r="J44" s="92">
        <v>37</v>
      </c>
      <c r="K44" s="95">
        <f t="shared" si="3"/>
        <v>65047.887535818649</v>
      </c>
      <c r="L44" s="96"/>
      <c r="M44" s="64">
        <f>IF(J44="","",(K44/J44)/LOOKUP(RIGHT($D$2,3),定数!$A$6:$A$13,定数!$B$6:$B$13))</f>
        <v>14.650425120679875</v>
      </c>
      <c r="N44" s="92"/>
      <c r="O44" s="8">
        <v>43485</v>
      </c>
      <c r="P44" s="94">
        <v>1.0476000000000001</v>
      </c>
      <c r="Q44" s="94"/>
      <c r="R44" s="97">
        <f>IF(P44="","",T44*M44*LOOKUP(RIGHT($D$2,3),定数!$A$6:$A$13,定数!$B$6:$B$13))</f>
        <v>121305.51999923162</v>
      </c>
      <c r="S44" s="97"/>
      <c r="T44" s="98">
        <f t="shared" si="4"/>
        <v>69.000000000001279</v>
      </c>
      <c r="U44" s="98"/>
      <c r="V44" s="22">
        <f t="shared" si="1"/>
        <v>1</v>
      </c>
      <c r="W44">
        <f t="shared" si="2"/>
        <v>0</v>
      </c>
      <c r="X44" s="34">
        <f t="shared" si="5"/>
        <v>2235322.5957326</v>
      </c>
      <c r="Y44" s="35">
        <f t="shared" si="6"/>
        <v>3.0000000000000138E-2</v>
      </c>
    </row>
    <row r="45" spans="2:25">
      <c r="B45" s="92">
        <v>37</v>
      </c>
      <c r="C45" s="93">
        <f t="shared" si="0"/>
        <v>2289568.4378598533</v>
      </c>
      <c r="D45" s="93"/>
      <c r="E45" s="92"/>
      <c r="F45" s="8">
        <v>43489</v>
      </c>
      <c r="G45" s="68" t="s">
        <v>4</v>
      </c>
      <c r="H45" s="94">
        <v>1.0479000000000001</v>
      </c>
      <c r="I45" s="94"/>
      <c r="J45" s="92">
        <v>52</v>
      </c>
      <c r="K45" s="95">
        <f t="shared" si="3"/>
        <v>68687.053135795592</v>
      </c>
      <c r="L45" s="96"/>
      <c r="M45" s="64">
        <f>IF(J45="","",(K45/J45)/LOOKUP(RIGHT($D$2,3),定数!$A$6:$A$13,定数!$B$6:$B$13))</f>
        <v>11.007540566633908</v>
      </c>
      <c r="N45" s="92"/>
      <c r="O45" s="8">
        <v>43490</v>
      </c>
      <c r="P45" s="94">
        <v>1.0578000000000001</v>
      </c>
      <c r="Q45" s="94"/>
      <c r="R45" s="97">
        <f>IF(P45="","",T45*M45*LOOKUP(RIGHT($D$2,3),定数!$A$6:$A$13,定数!$B$6:$B$13))</f>
        <v>130769.58193161109</v>
      </c>
      <c r="S45" s="97"/>
      <c r="T45" s="98">
        <f t="shared" si="4"/>
        <v>99.000000000000199</v>
      </c>
      <c r="U45" s="98"/>
      <c r="V45" s="22">
        <f t="shared" si="1"/>
        <v>2</v>
      </c>
      <c r="W45">
        <f t="shared" si="2"/>
        <v>0</v>
      </c>
      <c r="X45" s="34">
        <f t="shared" si="5"/>
        <v>2289568.4378598533</v>
      </c>
      <c r="Y45" s="35">
        <f t="shared" si="6"/>
        <v>0</v>
      </c>
    </row>
    <row r="46" spans="2:25">
      <c r="B46" s="92">
        <v>38</v>
      </c>
      <c r="C46" s="93">
        <f t="shared" si="0"/>
        <v>2420338.0197914643</v>
      </c>
      <c r="D46" s="93"/>
      <c r="E46" s="92"/>
      <c r="F46" s="8">
        <v>43499</v>
      </c>
      <c r="G46" s="68" t="s">
        <v>4</v>
      </c>
      <c r="H46" s="94">
        <v>1.0701000000000001</v>
      </c>
      <c r="I46" s="94"/>
      <c r="J46" s="92">
        <v>30</v>
      </c>
      <c r="K46" s="95">
        <f t="shared" si="3"/>
        <v>72610.140593743927</v>
      </c>
      <c r="L46" s="96"/>
      <c r="M46" s="64">
        <f>IF(J46="","",(K46/J46)/LOOKUP(RIGHT($D$2,3),定数!$A$6:$A$13,定数!$B$6:$B$13))</f>
        <v>20.169483498262203</v>
      </c>
      <c r="N46" s="92"/>
      <c r="O46" s="8">
        <v>43499</v>
      </c>
      <c r="P46" s="94">
        <v>1.0755999999999999</v>
      </c>
      <c r="Q46" s="94"/>
      <c r="R46" s="97">
        <f>IF(P46="","",T46*M46*LOOKUP(RIGHT($D$2,3),定数!$A$6:$A$13,定数!$B$6:$B$13))</f>
        <v>133118.59108852662</v>
      </c>
      <c r="S46" s="97"/>
      <c r="T46" s="98">
        <f t="shared" si="4"/>
        <v>54.99999999999838</v>
      </c>
      <c r="U46" s="98"/>
      <c r="V46" s="22">
        <f t="shared" si="1"/>
        <v>3</v>
      </c>
      <c r="W46">
        <f t="shared" si="2"/>
        <v>0</v>
      </c>
      <c r="X46" s="34">
        <f t="shared" si="5"/>
        <v>2420338.0197914643</v>
      </c>
      <c r="Y46" s="35">
        <f t="shared" si="6"/>
        <v>0</v>
      </c>
    </row>
    <row r="47" spans="2:25">
      <c r="B47" s="92">
        <v>39</v>
      </c>
      <c r="C47" s="93">
        <f t="shared" si="0"/>
        <v>2553456.6108799907</v>
      </c>
      <c r="D47" s="93"/>
      <c r="E47" s="92"/>
      <c r="F47" s="8">
        <v>43502</v>
      </c>
      <c r="G47" s="68" t="s">
        <v>4</v>
      </c>
      <c r="H47" s="94">
        <v>1.073</v>
      </c>
      <c r="I47" s="94"/>
      <c r="J47" s="92">
        <v>48</v>
      </c>
      <c r="K47" s="95">
        <f t="shared" si="3"/>
        <v>76603.698326399724</v>
      </c>
      <c r="L47" s="96"/>
      <c r="M47" s="64">
        <f>IF(J47="","",(K47/J47)/LOOKUP(RIGHT($D$2,3),定数!$A$6:$A$13,定数!$B$6:$B$13))</f>
        <v>13.299253181666618</v>
      </c>
      <c r="N47" s="92"/>
      <c r="O47" s="8">
        <v>43503</v>
      </c>
      <c r="P47" s="94">
        <v>1.0820000000000001</v>
      </c>
      <c r="Q47" s="94"/>
      <c r="R47" s="97">
        <f>IF(P47="","",T47*M47*LOOKUP(RIGHT($D$2,3),定数!$A$6:$A$13,定数!$B$6:$B$13))</f>
        <v>143631.93436200137</v>
      </c>
      <c r="S47" s="97"/>
      <c r="T47" s="98">
        <f t="shared" si="4"/>
        <v>90.000000000001194</v>
      </c>
      <c r="U47" s="98"/>
      <c r="V47" s="22">
        <f t="shared" si="1"/>
        <v>4</v>
      </c>
      <c r="W47">
        <f t="shared" si="2"/>
        <v>0</v>
      </c>
      <c r="X47" s="34">
        <f t="shared" si="5"/>
        <v>2553456.6108799907</v>
      </c>
      <c r="Y47" s="35">
        <f t="shared" si="6"/>
        <v>0</v>
      </c>
    </row>
    <row r="48" spans="2:25">
      <c r="B48" s="92">
        <v>40</v>
      </c>
      <c r="C48" s="93">
        <f t="shared" si="0"/>
        <v>2697088.545241992</v>
      </c>
      <c r="D48" s="93"/>
      <c r="E48" s="92"/>
      <c r="F48" s="8">
        <v>43505</v>
      </c>
      <c r="G48" s="68" t="s">
        <v>4</v>
      </c>
      <c r="H48" s="94">
        <v>1.0804</v>
      </c>
      <c r="I48" s="94"/>
      <c r="J48" s="92">
        <v>65</v>
      </c>
      <c r="K48" s="95">
        <f t="shared" si="3"/>
        <v>80912.656357259752</v>
      </c>
      <c r="L48" s="96"/>
      <c r="M48" s="64">
        <f>IF(J48="","",(K48/J48)/LOOKUP(RIGHT($D$2,3),定数!$A$6:$A$13,定数!$B$6:$B$13))</f>
        <v>10.373417481699967</v>
      </c>
      <c r="N48" s="92"/>
      <c r="O48" s="8">
        <v>43506</v>
      </c>
      <c r="P48" s="94">
        <v>1.0738000000000001</v>
      </c>
      <c r="Q48" s="94"/>
      <c r="R48" s="97">
        <f>IF(P48="","",T48*M48*LOOKUP(RIGHT($D$2,3),定数!$A$6:$A$13,定数!$B$6:$B$13))</f>
        <v>-82157.466455062968</v>
      </c>
      <c r="S48" s="97"/>
      <c r="T48" s="98">
        <f t="shared" si="4"/>
        <v>-65.999999999999389</v>
      </c>
      <c r="U48" s="98"/>
      <c r="V48" s="22">
        <f t="shared" si="1"/>
        <v>0</v>
      </c>
      <c r="W48">
        <f t="shared" si="2"/>
        <v>1</v>
      </c>
      <c r="X48" s="34">
        <f t="shared" si="5"/>
        <v>2697088.545241992</v>
      </c>
      <c r="Y48" s="35">
        <f t="shared" si="6"/>
        <v>0</v>
      </c>
    </row>
    <row r="49" spans="2:25">
      <c r="B49" s="92">
        <v>41</v>
      </c>
      <c r="C49" s="93">
        <f>IF(R48="","",C48+R48)</f>
        <v>2614931.0787869291</v>
      </c>
      <c r="D49" s="93"/>
      <c r="E49" s="92"/>
      <c r="F49" s="8">
        <v>43525</v>
      </c>
      <c r="G49" s="68" t="s">
        <v>4</v>
      </c>
      <c r="H49" s="94">
        <v>1.0764</v>
      </c>
      <c r="I49" s="94"/>
      <c r="J49" s="92">
        <v>51</v>
      </c>
      <c r="K49" s="95">
        <f t="shared" si="3"/>
        <v>78447.932363607877</v>
      </c>
      <c r="L49" s="96"/>
      <c r="M49" s="64">
        <f>IF(J49="","",(K49/J49)/LOOKUP(RIGHT($D$2,3),定数!$A$6:$A$13,定数!$B$6:$B$13))</f>
        <v>12.818289601896712</v>
      </c>
      <c r="N49" s="92"/>
      <c r="O49" s="8">
        <v>43529</v>
      </c>
      <c r="P49" s="94">
        <v>1.0712999999999999</v>
      </c>
      <c r="Q49" s="94"/>
      <c r="R49" s="97">
        <f>IF(P49="","",T49*M49*LOOKUP(RIGHT($D$2,3),定数!$A$6:$A$13,定数!$B$6:$B$13))</f>
        <v>-78447.932363609478</v>
      </c>
      <c r="S49" s="97"/>
      <c r="T49" s="98">
        <f t="shared" si="4"/>
        <v>-51.000000000001044</v>
      </c>
      <c r="U49" s="98"/>
      <c r="V49" s="22">
        <f t="shared" si="1"/>
        <v>0</v>
      </c>
      <c r="W49">
        <f t="shared" si="2"/>
        <v>2</v>
      </c>
      <c r="X49" s="34">
        <f t="shared" si="5"/>
        <v>2697088.545241992</v>
      </c>
      <c r="Y49" s="35">
        <f t="shared" si="6"/>
        <v>3.0461538461538096E-2</v>
      </c>
    </row>
    <row r="50" spans="2:25">
      <c r="B50" s="92">
        <v>42</v>
      </c>
      <c r="C50" s="93">
        <f t="shared" si="0"/>
        <v>2536483.1464233198</v>
      </c>
      <c r="D50" s="93"/>
      <c r="E50" s="92"/>
      <c r="F50" s="8">
        <v>43547</v>
      </c>
      <c r="G50" s="68" t="s">
        <v>3</v>
      </c>
      <c r="H50" s="94">
        <v>1.0373000000000001</v>
      </c>
      <c r="I50" s="94"/>
      <c r="J50" s="92">
        <v>77</v>
      </c>
      <c r="K50" s="95">
        <f t="shared" si="3"/>
        <v>76094.494392699591</v>
      </c>
      <c r="L50" s="96"/>
      <c r="M50" s="64">
        <f>IF(J50="","",(K50/J50)/LOOKUP(RIGHT($D$2,3),定数!$A$6:$A$13,定数!$B$6:$B$13))</f>
        <v>8.2353348909848041</v>
      </c>
      <c r="N50" s="92"/>
      <c r="O50" s="8">
        <v>43547</v>
      </c>
      <c r="P50" s="94">
        <v>1.0449999999999999</v>
      </c>
      <c r="Q50" s="94"/>
      <c r="R50" s="97">
        <f>IF(P50="","",T50*M50*LOOKUP(RIGHT($D$2,3),定数!$A$6:$A$13,定数!$B$6:$B$13))</f>
        <v>-76094.494392697787</v>
      </c>
      <c r="S50" s="97"/>
      <c r="T50" s="98">
        <f t="shared" si="4"/>
        <v>-76.999999999998181</v>
      </c>
      <c r="U50" s="98"/>
      <c r="V50" s="22">
        <f t="shared" si="1"/>
        <v>0</v>
      </c>
      <c r="W50">
        <f t="shared" si="2"/>
        <v>3</v>
      </c>
      <c r="X50" s="34">
        <f t="shared" si="5"/>
        <v>2697088.545241992</v>
      </c>
      <c r="Y50" s="35">
        <f t="shared" si="6"/>
        <v>5.9547692307692524E-2</v>
      </c>
    </row>
    <row r="51" spans="2:25">
      <c r="B51" s="92">
        <v>43</v>
      </c>
      <c r="C51" s="93">
        <f t="shared" si="0"/>
        <v>2460388.6520306221</v>
      </c>
      <c r="D51" s="93"/>
      <c r="E51" s="92"/>
      <c r="F51" s="8">
        <v>43602</v>
      </c>
      <c r="G51" s="68" t="s">
        <v>3</v>
      </c>
      <c r="H51" s="94">
        <v>0.9899</v>
      </c>
      <c r="I51" s="94"/>
      <c r="J51" s="92">
        <v>59</v>
      </c>
      <c r="K51" s="95">
        <f t="shared" si="3"/>
        <v>73811.659560918662</v>
      </c>
      <c r="L51" s="96"/>
      <c r="M51" s="64">
        <f>IF(J51="","",(K51/J51)/LOOKUP(RIGHT($D$2,3),定数!$A$6:$A$13,定数!$B$6:$B$13))</f>
        <v>10.425375644197551</v>
      </c>
      <c r="N51" s="92"/>
      <c r="O51" s="8">
        <v>43607</v>
      </c>
      <c r="P51" s="94">
        <v>0.9788</v>
      </c>
      <c r="Q51" s="94"/>
      <c r="R51" s="97">
        <f>IF(P51="","",T51*M51*LOOKUP(RIGHT($D$2,3),定数!$A$6:$A$13,定数!$B$6:$B$13))</f>
        <v>138866.00358071135</v>
      </c>
      <c r="S51" s="97"/>
      <c r="T51" s="98">
        <f t="shared" si="4"/>
        <v>110.99999999999999</v>
      </c>
      <c r="U51" s="98"/>
      <c r="V51" s="1">
        <f t="shared" si="1"/>
        <v>1</v>
      </c>
      <c r="W51">
        <f t="shared" si="2"/>
        <v>0</v>
      </c>
      <c r="X51" s="34">
        <f t="shared" si="5"/>
        <v>2697088.545241992</v>
      </c>
      <c r="Y51" s="35">
        <f t="shared" si="6"/>
        <v>8.7761261538461088E-2</v>
      </c>
    </row>
    <row r="52" spans="2:25">
      <c r="B52" s="92">
        <v>44</v>
      </c>
      <c r="C52" s="93">
        <f t="shared" si="0"/>
        <v>2599254.6556113334</v>
      </c>
      <c r="D52" s="93"/>
      <c r="E52" s="92"/>
      <c r="F52" s="8">
        <v>43706</v>
      </c>
      <c r="G52" s="68" t="s">
        <v>3</v>
      </c>
      <c r="H52" s="94">
        <v>1.0351999999999999</v>
      </c>
      <c r="I52" s="94"/>
      <c r="J52" s="92">
        <v>46</v>
      </c>
      <c r="K52" s="95">
        <f t="shared" si="3"/>
        <v>77977.639668339994</v>
      </c>
      <c r="L52" s="96"/>
      <c r="M52" s="64">
        <f>IF(J52="","",(K52/J52)/LOOKUP(RIGHT($D$2,3),定数!$A$6:$A$13,定数!$B$6:$B$13))</f>
        <v>14.126383997887679</v>
      </c>
      <c r="N52" s="92"/>
      <c r="O52" s="8">
        <v>43711</v>
      </c>
      <c r="P52" s="94">
        <v>1.0264</v>
      </c>
      <c r="Q52" s="94"/>
      <c r="R52" s="97">
        <f>IF(P52="","",T52*M52*LOOKUP(RIGHT($D$2,3),定数!$A$6:$A$13,定数!$B$6:$B$13))</f>
        <v>149174.6150176925</v>
      </c>
      <c r="S52" s="97"/>
      <c r="T52" s="98">
        <f t="shared" si="4"/>
        <v>87.99999999999919</v>
      </c>
      <c r="U52" s="98"/>
      <c r="V52" s="22">
        <f t="shared" si="1"/>
        <v>2</v>
      </c>
      <c r="W52">
        <f t="shared" si="2"/>
        <v>0</v>
      </c>
      <c r="X52" s="34">
        <f t="shared" si="5"/>
        <v>2697088.545241992</v>
      </c>
      <c r="Y52" s="35">
        <f t="shared" si="6"/>
        <v>3.6273888672750498E-2</v>
      </c>
    </row>
    <row r="53" spans="2:25">
      <c r="B53" s="92">
        <v>45</v>
      </c>
      <c r="C53" s="93">
        <f t="shared" si="0"/>
        <v>2748429.270629026</v>
      </c>
      <c r="D53" s="93"/>
      <c r="E53" s="92"/>
      <c r="F53" s="8">
        <v>43712</v>
      </c>
      <c r="G53" s="68" t="s">
        <v>3</v>
      </c>
      <c r="H53" s="94">
        <v>1.0235000000000001</v>
      </c>
      <c r="I53" s="94"/>
      <c r="J53" s="92">
        <v>52</v>
      </c>
      <c r="K53" s="95">
        <f t="shared" si="3"/>
        <v>82452.87811887078</v>
      </c>
      <c r="L53" s="96"/>
      <c r="M53" s="64">
        <f>IF(J53="","",(K53/J53)/LOOKUP(RIGHT($D$2,3),定数!$A$6:$A$13,定数!$B$6:$B$13))</f>
        <v>13.213602262639547</v>
      </c>
      <c r="N53" s="92"/>
      <c r="O53" s="8">
        <v>43714</v>
      </c>
      <c r="P53" s="94">
        <v>1.0286999999999999</v>
      </c>
      <c r="Q53" s="94"/>
      <c r="R53" s="97">
        <f>IF(P53="","",T53*M53*LOOKUP(RIGHT($D$2,3),定数!$A$6:$A$13,定数!$B$6:$B$13))</f>
        <v>-82452.878118868743</v>
      </c>
      <c r="S53" s="97"/>
      <c r="T53" s="98">
        <f t="shared" si="4"/>
        <v>-51.999999999998714</v>
      </c>
      <c r="U53" s="98"/>
      <c r="V53" s="22">
        <f t="shared" si="1"/>
        <v>0</v>
      </c>
      <c r="W53">
        <f t="shared" si="2"/>
        <v>1</v>
      </c>
      <c r="X53" s="34">
        <f t="shared" si="5"/>
        <v>2748429.270629026</v>
      </c>
      <c r="Y53" s="35">
        <f t="shared" si="6"/>
        <v>0</v>
      </c>
    </row>
    <row r="54" spans="2:25">
      <c r="B54" s="92">
        <v>46</v>
      </c>
      <c r="C54" s="93">
        <f t="shared" si="0"/>
        <v>2665976.3925101571</v>
      </c>
      <c r="D54" s="93"/>
      <c r="E54" s="92"/>
      <c r="F54" s="8">
        <v>43719</v>
      </c>
      <c r="G54" s="68" t="s">
        <v>4</v>
      </c>
      <c r="H54" s="94">
        <v>1.0353000000000001</v>
      </c>
      <c r="I54" s="94"/>
      <c r="J54" s="92">
        <v>31</v>
      </c>
      <c r="K54" s="95">
        <f t="shared" si="3"/>
        <v>79979.291775304708</v>
      </c>
      <c r="L54" s="96"/>
      <c r="M54" s="64">
        <f>IF(J54="","",(K54/J54)/LOOKUP(RIGHT($D$2,3),定数!$A$6:$A$13,定数!$B$6:$B$13))</f>
        <v>21.499809617017394</v>
      </c>
      <c r="N54" s="92"/>
      <c r="O54" s="8">
        <v>43719</v>
      </c>
      <c r="P54" s="94">
        <v>1.0409999999999999</v>
      </c>
      <c r="Q54" s="94"/>
      <c r="R54" s="97">
        <f>IF(P54="","",T54*M54*LOOKUP(RIGHT($D$2,3),定数!$A$6:$A$13,定数!$B$6:$B$13))</f>
        <v>147058.69778039426</v>
      </c>
      <c r="S54" s="97"/>
      <c r="T54" s="98">
        <f t="shared" si="4"/>
        <v>56.999999999998167</v>
      </c>
      <c r="U54" s="98"/>
      <c r="V54" s="22">
        <f t="shared" si="1"/>
        <v>1</v>
      </c>
      <c r="W54">
        <f t="shared" si="2"/>
        <v>0</v>
      </c>
      <c r="X54" s="34">
        <f t="shared" si="5"/>
        <v>2748429.270629026</v>
      </c>
      <c r="Y54" s="35">
        <f t="shared" si="6"/>
        <v>2.9999999999999361E-2</v>
      </c>
    </row>
    <row r="55" spans="2:25">
      <c r="B55" s="92">
        <v>47</v>
      </c>
      <c r="C55" s="93">
        <f t="shared" si="0"/>
        <v>2813035.0902905515</v>
      </c>
      <c r="D55" s="93"/>
      <c r="E55" s="92"/>
      <c r="F55" s="8">
        <v>43740</v>
      </c>
      <c r="G55" s="68" t="s">
        <v>3</v>
      </c>
      <c r="H55" s="94">
        <v>1.0354000000000001</v>
      </c>
      <c r="I55" s="94"/>
      <c r="J55" s="92">
        <v>49</v>
      </c>
      <c r="K55" s="95">
        <f t="shared" si="3"/>
        <v>84391.052708716539</v>
      </c>
      <c r="L55" s="96"/>
      <c r="M55" s="64">
        <f>IF(J55="","",(K55/J55)/LOOKUP(RIGHT($D$2,3),定数!$A$6:$A$13,定数!$B$6:$B$13))</f>
        <v>14.35221984842118</v>
      </c>
      <c r="N55" s="92"/>
      <c r="O55" s="8">
        <v>43740</v>
      </c>
      <c r="P55" s="94">
        <v>1.0262</v>
      </c>
      <c r="Q55" s="94"/>
      <c r="R55" s="97">
        <f>IF(P55="","",T55*M55*LOOKUP(RIGHT($D$2,3),定数!$A$6:$A$13,定数!$B$6:$B$13))</f>
        <v>158448.50712657149</v>
      </c>
      <c r="S55" s="97"/>
      <c r="T55" s="98">
        <f t="shared" si="4"/>
        <v>92.000000000000966</v>
      </c>
      <c r="U55" s="98"/>
      <c r="V55" s="22">
        <f t="shared" si="1"/>
        <v>2</v>
      </c>
      <c r="W55">
        <f t="shared" si="2"/>
        <v>0</v>
      </c>
      <c r="X55" s="34">
        <f t="shared" si="5"/>
        <v>2813035.0902905515</v>
      </c>
      <c r="Y55" s="35">
        <f t="shared" si="6"/>
        <v>0</v>
      </c>
    </row>
    <row r="56" spans="2:25">
      <c r="B56" s="92">
        <v>48</v>
      </c>
      <c r="C56" s="93">
        <f t="shared" si="0"/>
        <v>2971483.5974171232</v>
      </c>
      <c r="D56" s="93"/>
      <c r="E56" s="92"/>
      <c r="F56" s="8">
        <v>43755</v>
      </c>
      <c r="G56" s="68" t="s">
        <v>4</v>
      </c>
      <c r="H56" s="94">
        <v>1.0288999999999999</v>
      </c>
      <c r="I56" s="94"/>
      <c r="J56" s="92">
        <v>39</v>
      </c>
      <c r="K56" s="95">
        <f t="shared" si="3"/>
        <v>89144.507922513687</v>
      </c>
      <c r="L56" s="96"/>
      <c r="M56" s="64">
        <f>IF(J56="","",(K56/J56)/LOOKUP(RIGHT($D$2,3),定数!$A$6:$A$13,定数!$B$6:$B$13))</f>
        <v>19.047971778314889</v>
      </c>
      <c r="N56" s="92"/>
      <c r="O56" s="8">
        <v>43755</v>
      </c>
      <c r="P56" s="94">
        <v>1.0362</v>
      </c>
      <c r="Q56" s="94"/>
      <c r="R56" s="97">
        <f>IF(P56="","",T56*M56*LOOKUP(RIGHT($D$2,3),定数!$A$6:$A$13,定数!$B$6:$B$13))</f>
        <v>166860.23277804031</v>
      </c>
      <c r="S56" s="97"/>
      <c r="T56" s="98">
        <f t="shared" si="4"/>
        <v>73.000000000000838</v>
      </c>
      <c r="U56" s="98"/>
      <c r="V56" s="22">
        <f t="shared" si="1"/>
        <v>3</v>
      </c>
      <c r="W56">
        <f t="shared" si="2"/>
        <v>0</v>
      </c>
      <c r="X56" s="34">
        <f t="shared" si="5"/>
        <v>2971483.5974171232</v>
      </c>
      <c r="Y56" s="35">
        <f t="shared" si="6"/>
        <v>0</v>
      </c>
    </row>
    <row r="57" spans="2:25">
      <c r="B57" s="92">
        <v>49</v>
      </c>
      <c r="C57" s="93">
        <f t="shared" si="0"/>
        <v>3138343.8301951634</v>
      </c>
      <c r="D57" s="93"/>
      <c r="E57" s="92"/>
      <c r="F57" s="8">
        <v>43764</v>
      </c>
      <c r="G57" s="68" t="s">
        <v>4</v>
      </c>
      <c r="H57" s="94">
        <v>1.0330999999999999</v>
      </c>
      <c r="I57" s="94"/>
      <c r="J57" s="92">
        <v>28</v>
      </c>
      <c r="K57" s="95">
        <f t="shared" si="3"/>
        <v>94150.314905854902</v>
      </c>
      <c r="L57" s="96"/>
      <c r="M57" s="64">
        <f>IF(J57="","",(K57/J57)/LOOKUP(RIGHT($D$2,3),定数!$A$6:$A$13,定数!$B$6:$B$13))</f>
        <v>28.020927055313958</v>
      </c>
      <c r="N57" s="92"/>
      <c r="O57" s="8">
        <v>43764</v>
      </c>
      <c r="P57" s="94">
        <v>1.0381</v>
      </c>
      <c r="Q57" s="94"/>
      <c r="R57" s="97">
        <f>IF(P57="","",T57*M57*LOOKUP(RIGHT($D$2,3),定数!$A$6:$A$13,定数!$B$6:$B$13))</f>
        <v>168125.56233188763</v>
      </c>
      <c r="S57" s="97"/>
      <c r="T57" s="98">
        <f t="shared" si="4"/>
        <v>50.000000000001151</v>
      </c>
      <c r="U57" s="98"/>
      <c r="V57" s="22">
        <f t="shared" si="1"/>
        <v>4</v>
      </c>
      <c r="W57">
        <f t="shared" si="2"/>
        <v>0</v>
      </c>
      <c r="X57" s="34">
        <f t="shared" si="5"/>
        <v>3138343.8301951634</v>
      </c>
      <c r="Y57" s="35">
        <f t="shared" si="6"/>
        <v>0</v>
      </c>
    </row>
    <row r="58" spans="2:25">
      <c r="B58" s="92">
        <v>50</v>
      </c>
      <c r="C58" s="93">
        <f t="shared" si="0"/>
        <v>3306469.3925270508</v>
      </c>
      <c r="D58" s="93"/>
      <c r="E58" s="92"/>
      <c r="F58" s="8">
        <v>43770</v>
      </c>
      <c r="G58" s="68" t="s">
        <v>4</v>
      </c>
      <c r="H58" s="94">
        <v>1.0387999999999999</v>
      </c>
      <c r="I58" s="94"/>
      <c r="J58" s="92">
        <v>37</v>
      </c>
      <c r="K58" s="95">
        <f t="shared" si="3"/>
        <v>99194.081775811515</v>
      </c>
      <c r="L58" s="96"/>
      <c r="M58" s="64">
        <f>IF(J58="","",(K58/J58)/LOOKUP(RIGHT($D$2,3),定数!$A$6:$A$13,定数!$B$6:$B$13))</f>
        <v>22.341009408966556</v>
      </c>
      <c r="N58" s="92"/>
      <c r="O58" s="8">
        <v>43771</v>
      </c>
      <c r="P58" s="94">
        <v>1.0350999999999999</v>
      </c>
      <c r="Q58" s="94"/>
      <c r="R58" s="97">
        <f>IF(P58="","",T58*M58*LOOKUP(RIGHT($D$2,3),定数!$A$6:$A$13,定数!$B$6:$B$13))</f>
        <v>-99194.081775812505</v>
      </c>
      <c r="S58" s="97"/>
      <c r="T58" s="98">
        <f t="shared" si="4"/>
        <v>-37.000000000000369</v>
      </c>
      <c r="U58" s="98"/>
      <c r="V58" s="22">
        <f t="shared" si="1"/>
        <v>0</v>
      </c>
      <c r="W58">
        <f t="shared" si="2"/>
        <v>1</v>
      </c>
      <c r="X58" s="34">
        <f t="shared" si="5"/>
        <v>3306469.3925270508</v>
      </c>
      <c r="Y58" s="35">
        <f t="shared" si="6"/>
        <v>0</v>
      </c>
    </row>
    <row r="59" spans="2:25">
      <c r="B59" s="92">
        <v>51</v>
      </c>
      <c r="C59" s="93">
        <f t="shared" si="0"/>
        <v>3207275.3107512384</v>
      </c>
      <c r="D59" s="93"/>
      <c r="E59" s="92"/>
      <c r="F59" s="8"/>
      <c r="G59" s="92"/>
      <c r="H59" s="94"/>
      <c r="I59" s="94"/>
      <c r="J59" s="92"/>
      <c r="K59" s="95" t="str">
        <f t="shared" si="3"/>
        <v/>
      </c>
      <c r="L59" s="96"/>
      <c r="M59" s="64" t="str">
        <f>IF(J59="","",(K59/J59)/LOOKUP(RIGHT($D$2,3),定数!$A$6:$A$13,定数!$B$6:$B$13))</f>
        <v/>
      </c>
      <c r="N59" s="92"/>
      <c r="O59" s="8"/>
      <c r="P59" s="94"/>
      <c r="Q59" s="94"/>
      <c r="R59" s="97" t="str">
        <f>IF(P59="","",T59*M59*LOOKUP(RIGHT($D$2,3),定数!$A$6:$A$13,定数!$B$6:$B$13))</f>
        <v/>
      </c>
      <c r="S59" s="97"/>
      <c r="T59" s="98" t="str">
        <f t="shared" si="4"/>
        <v/>
      </c>
      <c r="U59" s="98"/>
      <c r="V59" s="22" t="str">
        <f t="shared" si="1"/>
        <v/>
      </c>
      <c r="W59" t="str">
        <f t="shared" si="2"/>
        <v/>
      </c>
      <c r="X59" s="34">
        <f t="shared" si="5"/>
        <v>3306469.3925270508</v>
      </c>
      <c r="Y59" s="35">
        <f t="shared" si="6"/>
        <v>3.0000000000000249E-2</v>
      </c>
    </row>
    <row r="60" spans="2:25">
      <c r="B60" s="92">
        <v>52</v>
      </c>
      <c r="C60" s="93" t="str">
        <f t="shared" si="0"/>
        <v/>
      </c>
      <c r="D60" s="93"/>
      <c r="E60" s="92"/>
      <c r="F60" s="8"/>
      <c r="G60" s="92"/>
      <c r="H60" s="94"/>
      <c r="I60" s="94"/>
      <c r="J60" s="92"/>
      <c r="K60" s="95" t="str">
        <f t="shared" si="3"/>
        <v/>
      </c>
      <c r="L60" s="96"/>
      <c r="M60" s="64" t="str">
        <f>IF(J60="","",(K60/J60)/LOOKUP(RIGHT($D$2,3),定数!$A$6:$A$13,定数!$B$6:$B$13))</f>
        <v/>
      </c>
      <c r="N60" s="92"/>
      <c r="O60" s="8"/>
      <c r="P60" s="94"/>
      <c r="Q60" s="94"/>
      <c r="R60" s="97" t="str">
        <f>IF(P60="","",T60*M60*LOOKUP(RIGHT($D$2,3),定数!$A$6:$A$13,定数!$B$6:$B$13))</f>
        <v/>
      </c>
      <c r="S60" s="97"/>
      <c r="T60" s="98" t="str">
        <f t="shared" si="4"/>
        <v/>
      </c>
      <c r="U60" s="98"/>
      <c r="V60" s="22" t="str">
        <f t="shared" si="1"/>
        <v/>
      </c>
      <c r="W60" t="str">
        <f t="shared" si="2"/>
        <v/>
      </c>
      <c r="X60" s="34" t="str">
        <f t="shared" si="5"/>
        <v/>
      </c>
      <c r="Y60" s="35" t="str">
        <f t="shared" si="6"/>
        <v/>
      </c>
    </row>
    <row r="61" spans="2:25">
      <c r="B61" s="92">
        <v>53</v>
      </c>
      <c r="C61" s="93" t="str">
        <f t="shared" si="0"/>
        <v/>
      </c>
      <c r="D61" s="93"/>
      <c r="E61" s="92"/>
      <c r="F61" s="8"/>
      <c r="G61" s="92"/>
      <c r="H61" s="94"/>
      <c r="I61" s="94"/>
      <c r="J61" s="92"/>
      <c r="K61" s="95" t="str">
        <f t="shared" si="3"/>
        <v/>
      </c>
      <c r="L61" s="96"/>
      <c r="M61" s="64" t="str">
        <f>IF(J61="","",(K61/J61)/LOOKUP(RIGHT($D$2,3),定数!$A$6:$A$13,定数!$B$6:$B$13))</f>
        <v/>
      </c>
      <c r="N61" s="92"/>
      <c r="O61" s="8"/>
      <c r="P61" s="94"/>
      <c r="Q61" s="94"/>
      <c r="R61" s="97" t="str">
        <f>IF(P61="","",T61*M61*LOOKUP(RIGHT($D$2,3),定数!$A$6:$A$13,定数!$B$6:$B$13))</f>
        <v/>
      </c>
      <c r="S61" s="97"/>
      <c r="T61" s="98" t="str">
        <f t="shared" si="4"/>
        <v/>
      </c>
      <c r="U61" s="98"/>
      <c r="V61" s="22" t="str">
        <f t="shared" si="1"/>
        <v/>
      </c>
      <c r="W61" t="str">
        <f t="shared" si="2"/>
        <v/>
      </c>
      <c r="X61" s="34" t="str">
        <f t="shared" si="5"/>
        <v/>
      </c>
      <c r="Y61" s="35" t="str">
        <f t="shared" si="6"/>
        <v/>
      </c>
    </row>
    <row r="62" spans="2:25">
      <c r="B62" s="92">
        <v>54</v>
      </c>
      <c r="C62" s="93" t="str">
        <f>IF(R61="","",C61+R61)</f>
        <v/>
      </c>
      <c r="D62" s="93"/>
      <c r="E62" s="92"/>
      <c r="F62" s="8"/>
      <c r="G62" s="92"/>
      <c r="H62" s="94"/>
      <c r="I62" s="94"/>
      <c r="J62" s="92"/>
      <c r="K62" s="95" t="str">
        <f t="shared" si="3"/>
        <v/>
      </c>
      <c r="L62" s="96"/>
      <c r="M62" s="64" t="str">
        <f>IF(J62="","",(K62/J62)/LOOKUP(RIGHT($D$2,3),定数!$A$6:$A$13,定数!$B$6:$B$13))</f>
        <v/>
      </c>
      <c r="N62" s="92"/>
      <c r="O62" s="8"/>
      <c r="P62" s="94"/>
      <c r="Q62" s="94"/>
      <c r="R62" s="97" t="str">
        <f>IF(P62="","",T62*M62*LOOKUP(RIGHT($D$2,3),定数!$A$6:$A$13,定数!$B$6:$B$13))</f>
        <v/>
      </c>
      <c r="S62" s="97"/>
      <c r="T62" s="98" t="str">
        <f t="shared" si="4"/>
        <v/>
      </c>
      <c r="U62" s="98"/>
      <c r="V62" s="22" t="str">
        <f t="shared" si="1"/>
        <v/>
      </c>
      <c r="W62" t="str">
        <f t="shared" si="2"/>
        <v/>
      </c>
      <c r="X62" s="34" t="str">
        <f t="shared" si="5"/>
        <v/>
      </c>
      <c r="Y62" s="35" t="str">
        <f t="shared" si="6"/>
        <v/>
      </c>
    </row>
    <row r="63" spans="2:25">
      <c r="B63" s="92">
        <v>55</v>
      </c>
      <c r="C63" s="93" t="str">
        <f t="shared" si="0"/>
        <v/>
      </c>
      <c r="D63" s="93"/>
      <c r="E63" s="92"/>
      <c r="F63" s="8"/>
      <c r="G63" s="92"/>
      <c r="H63" s="94"/>
      <c r="I63" s="94"/>
      <c r="J63" s="92"/>
      <c r="K63" s="95" t="str">
        <f t="shared" si="3"/>
        <v/>
      </c>
      <c r="L63" s="96"/>
      <c r="M63" s="64" t="str">
        <f>IF(J63="","",(K63/J63)/LOOKUP(RIGHT($D$2,3),定数!$A$6:$A$13,定数!$B$6:$B$13))</f>
        <v/>
      </c>
      <c r="N63" s="92"/>
      <c r="O63" s="8"/>
      <c r="P63" s="94"/>
      <c r="Q63" s="94"/>
      <c r="R63" s="97" t="str">
        <f>IF(P63="","",T63*M63*LOOKUP(RIGHT($D$2,3),定数!$A$6:$A$13,定数!$B$6:$B$13))</f>
        <v/>
      </c>
      <c r="S63" s="97"/>
      <c r="T63" s="98" t="str">
        <f t="shared" si="4"/>
        <v/>
      </c>
      <c r="U63" s="98"/>
      <c r="V63" s="22" t="str">
        <f t="shared" si="1"/>
        <v/>
      </c>
      <c r="W63" t="str">
        <f t="shared" si="2"/>
        <v/>
      </c>
      <c r="X63" s="34" t="str">
        <f t="shared" si="5"/>
        <v/>
      </c>
      <c r="Y63" s="35" t="str">
        <f t="shared" si="6"/>
        <v/>
      </c>
    </row>
    <row r="64" spans="2:25">
      <c r="B64" s="92">
        <v>56</v>
      </c>
      <c r="C64" s="93" t="str">
        <f>IF(R63="","",C63+R63)</f>
        <v/>
      </c>
      <c r="D64" s="93"/>
      <c r="E64" s="92"/>
      <c r="F64" s="8"/>
      <c r="G64" s="92"/>
      <c r="H64" s="94"/>
      <c r="I64" s="94"/>
      <c r="J64" s="92"/>
      <c r="K64" s="95" t="str">
        <f t="shared" si="3"/>
        <v/>
      </c>
      <c r="L64" s="96"/>
      <c r="M64" s="64" t="str">
        <f>IF(J64="","",(K64/J64)/LOOKUP(RIGHT($D$2,3),定数!$A$6:$A$13,定数!$B$6:$B$13))</f>
        <v/>
      </c>
      <c r="N64" s="92"/>
      <c r="O64" s="8"/>
      <c r="P64" s="94"/>
      <c r="Q64" s="94"/>
      <c r="R64" s="97" t="str">
        <f>IF(P64="","",T64*M64*LOOKUP(RIGHT($D$2,3),定数!$A$6:$A$13,定数!$B$6:$B$13))</f>
        <v/>
      </c>
      <c r="S64" s="97"/>
      <c r="T64" s="98" t="str">
        <f t="shared" si="4"/>
        <v/>
      </c>
      <c r="U64" s="98"/>
      <c r="V64" s="22" t="str">
        <f t="shared" si="1"/>
        <v/>
      </c>
      <c r="W64" t="str">
        <f t="shared" si="2"/>
        <v/>
      </c>
      <c r="X64" s="34" t="str">
        <f t="shared" si="5"/>
        <v/>
      </c>
      <c r="Y64" s="35" t="str">
        <f t="shared" si="6"/>
        <v/>
      </c>
    </row>
    <row r="65" spans="2:25">
      <c r="B65" s="92">
        <v>57</v>
      </c>
      <c r="C65" s="93" t="str">
        <f>IF(R64="","",C64+R64)</f>
        <v/>
      </c>
      <c r="D65" s="93"/>
      <c r="E65" s="92"/>
      <c r="F65" s="8"/>
      <c r="G65" s="92"/>
      <c r="H65" s="94"/>
      <c r="I65" s="94"/>
      <c r="J65" s="92"/>
      <c r="K65" s="95" t="str">
        <f t="shared" si="3"/>
        <v/>
      </c>
      <c r="L65" s="96"/>
      <c r="M65" s="64" t="str">
        <f>IF(J65="","",(K65/J65)/LOOKUP(RIGHT($D$2,3),定数!$A$6:$A$13,定数!$B$6:$B$13))</f>
        <v/>
      </c>
      <c r="N65" s="92"/>
      <c r="O65" s="8"/>
      <c r="P65" s="94"/>
      <c r="Q65" s="94"/>
      <c r="R65" s="97" t="str">
        <f>IF(P65="","",T65*M65*LOOKUP(RIGHT($D$2,3),定数!$A$6:$A$13,定数!$B$6:$B$13))</f>
        <v/>
      </c>
      <c r="S65" s="97"/>
      <c r="T65" s="98" t="str">
        <f t="shared" si="4"/>
        <v/>
      </c>
      <c r="U65" s="98"/>
      <c r="V65" s="1" t="str">
        <f t="shared" si="1"/>
        <v/>
      </c>
      <c r="W65" t="str">
        <f t="shared" si="2"/>
        <v/>
      </c>
      <c r="X65" s="34" t="str">
        <f t="shared" si="5"/>
        <v/>
      </c>
      <c r="Y65" s="35" t="str">
        <f t="shared" si="6"/>
        <v/>
      </c>
    </row>
    <row r="66" spans="2:25">
      <c r="B66" s="92">
        <v>58</v>
      </c>
      <c r="C66" s="93" t="str">
        <f t="shared" si="0"/>
        <v/>
      </c>
      <c r="D66" s="93"/>
      <c r="E66" s="92"/>
      <c r="F66" s="8"/>
      <c r="G66" s="92"/>
      <c r="H66" s="94"/>
      <c r="I66" s="94"/>
      <c r="J66" s="92"/>
      <c r="K66" s="95" t="str">
        <f t="shared" si="3"/>
        <v/>
      </c>
      <c r="L66" s="96"/>
      <c r="M66" s="64" t="str">
        <f>IF(J66="","",(K66/J66)/LOOKUP(RIGHT($D$2,3),定数!$A$6:$A$13,定数!$B$6:$B$13))</f>
        <v/>
      </c>
      <c r="N66" s="92"/>
      <c r="O66" s="8"/>
      <c r="P66" s="94"/>
      <c r="Q66" s="94"/>
      <c r="R66" s="97" t="str">
        <f>IF(P66="","",T66*M66*LOOKUP(RIGHT($D$2,3),定数!$A$6:$A$13,定数!$B$6:$B$13))</f>
        <v/>
      </c>
      <c r="S66" s="97"/>
      <c r="T66" s="98" t="str">
        <f t="shared" si="4"/>
        <v/>
      </c>
      <c r="U66" s="98"/>
      <c r="V66" s="22" t="str">
        <f t="shared" si="1"/>
        <v/>
      </c>
      <c r="W66" t="str">
        <f t="shared" si="2"/>
        <v/>
      </c>
      <c r="X66" s="34" t="str">
        <f t="shared" si="5"/>
        <v/>
      </c>
      <c r="Y66" s="35" t="str">
        <f t="shared" si="6"/>
        <v/>
      </c>
    </row>
    <row r="67" spans="2:25">
      <c r="B67" s="92">
        <v>59</v>
      </c>
      <c r="C67" s="93" t="str">
        <f t="shared" si="0"/>
        <v/>
      </c>
      <c r="D67" s="93"/>
      <c r="E67" s="92"/>
      <c r="F67" s="8"/>
      <c r="G67" s="92"/>
      <c r="H67" s="94"/>
      <c r="I67" s="94"/>
      <c r="J67" s="92"/>
      <c r="K67" s="95" t="str">
        <f t="shared" si="3"/>
        <v/>
      </c>
      <c r="L67" s="96"/>
      <c r="M67" s="64" t="str">
        <f>IF(J67="","",(K67/J67)/LOOKUP(RIGHT($D$2,3),定数!$A$6:$A$13,定数!$B$6:$B$13))</f>
        <v/>
      </c>
      <c r="N67" s="92"/>
      <c r="O67" s="8"/>
      <c r="P67" s="94"/>
      <c r="Q67" s="94"/>
      <c r="R67" s="97" t="str">
        <f>IF(P67="","",T67*M67*LOOKUP(RIGHT($D$2,3),定数!$A$6:$A$13,定数!$B$6:$B$13))</f>
        <v/>
      </c>
      <c r="S67" s="97"/>
      <c r="T67" s="98" t="str">
        <f t="shared" si="4"/>
        <v/>
      </c>
      <c r="U67" s="98"/>
      <c r="V67" s="22" t="str">
        <f t="shared" si="1"/>
        <v/>
      </c>
      <c r="W67" t="str">
        <f t="shared" si="2"/>
        <v/>
      </c>
      <c r="X67" s="34" t="str">
        <f t="shared" si="5"/>
        <v/>
      </c>
      <c r="Y67" s="35" t="str">
        <f t="shared" si="6"/>
        <v/>
      </c>
    </row>
    <row r="68" spans="2:25">
      <c r="B68" s="92">
        <v>60</v>
      </c>
      <c r="C68" s="93" t="str">
        <f>IF(R67="","",C67+R67)</f>
        <v/>
      </c>
      <c r="D68" s="93"/>
      <c r="E68" s="92"/>
      <c r="F68" s="8"/>
      <c r="G68" s="92"/>
      <c r="H68" s="94"/>
      <c r="I68" s="94"/>
      <c r="J68" s="92"/>
      <c r="K68" s="95" t="str">
        <f t="shared" si="3"/>
        <v/>
      </c>
      <c r="L68" s="96"/>
      <c r="M68" s="64" t="str">
        <f>IF(J68="","",(K68/J68)/LOOKUP(RIGHT($D$2,3),定数!$A$6:$A$13,定数!$B$6:$B$13))</f>
        <v/>
      </c>
      <c r="N68" s="92"/>
      <c r="O68" s="8"/>
      <c r="P68" s="94"/>
      <c r="Q68" s="94"/>
      <c r="R68" s="97" t="str">
        <f>IF(P68="","",T68*M68*LOOKUP(RIGHT($D$2,3),定数!$A$6:$A$13,定数!$B$6:$B$13))</f>
        <v/>
      </c>
      <c r="S68" s="97"/>
      <c r="T68" s="98" t="str">
        <f t="shared" si="4"/>
        <v/>
      </c>
      <c r="U68" s="98"/>
      <c r="V68" s="22" t="str">
        <f t="shared" si="1"/>
        <v/>
      </c>
      <c r="W68" t="str">
        <f t="shared" si="2"/>
        <v/>
      </c>
      <c r="X68" s="34" t="str">
        <f t="shared" si="5"/>
        <v/>
      </c>
      <c r="Y68" s="35" t="str">
        <f t="shared" si="6"/>
        <v/>
      </c>
    </row>
    <row r="69" spans="2:25">
      <c r="B69" s="92">
        <v>61</v>
      </c>
      <c r="C69" s="93" t="str">
        <f>IF(R68="","",C68+R68)</f>
        <v/>
      </c>
      <c r="D69" s="93"/>
      <c r="E69" s="92"/>
      <c r="F69" s="8"/>
      <c r="G69" s="92"/>
      <c r="H69" s="94"/>
      <c r="I69" s="94"/>
      <c r="J69" s="92"/>
      <c r="K69" s="95" t="str">
        <f t="shared" si="3"/>
        <v/>
      </c>
      <c r="L69" s="96"/>
      <c r="M69" s="64" t="str">
        <f>IF(J69="","",(K69/J69)/LOOKUP(RIGHT($D$2,3),定数!$A$6:$A$13,定数!$B$6:$B$13))</f>
        <v/>
      </c>
      <c r="N69" s="92"/>
      <c r="O69" s="8"/>
      <c r="P69" s="94"/>
      <c r="Q69" s="94"/>
      <c r="R69" s="97" t="str">
        <f>IF(P69="","",T69*M69*LOOKUP(RIGHT($D$2,3),定数!$A$6:$A$13,定数!$B$6:$B$13))</f>
        <v/>
      </c>
      <c r="S69" s="97"/>
      <c r="T69" s="98" t="str">
        <f t="shared" si="4"/>
        <v/>
      </c>
      <c r="U69" s="98"/>
      <c r="V69" s="22" t="str">
        <f t="shared" si="1"/>
        <v/>
      </c>
      <c r="W69" t="str">
        <f t="shared" si="2"/>
        <v/>
      </c>
      <c r="X69" s="34" t="str">
        <f t="shared" si="5"/>
        <v/>
      </c>
      <c r="Y69" s="35" t="str">
        <f t="shared" si="6"/>
        <v/>
      </c>
    </row>
    <row r="70" spans="2:25">
      <c r="B70" s="92">
        <v>62</v>
      </c>
      <c r="C70" s="93" t="str">
        <f t="shared" si="0"/>
        <v/>
      </c>
      <c r="D70" s="93"/>
      <c r="E70" s="92"/>
      <c r="F70" s="8"/>
      <c r="G70" s="92"/>
      <c r="H70" s="94"/>
      <c r="I70" s="94"/>
      <c r="J70" s="92"/>
      <c r="K70" s="95" t="str">
        <f t="shared" si="3"/>
        <v/>
      </c>
      <c r="L70" s="96"/>
      <c r="M70" s="64" t="str">
        <f>IF(J70="","",(K70/J70)/LOOKUP(RIGHT($D$2,3),定数!$A$6:$A$13,定数!$B$6:$B$13))</f>
        <v/>
      </c>
      <c r="N70" s="92"/>
      <c r="O70" s="8"/>
      <c r="P70" s="94"/>
      <c r="Q70" s="94"/>
      <c r="R70" s="97" t="str">
        <f>IF(P70="","",T70*M70*LOOKUP(RIGHT($D$2,3),定数!$A$6:$A$13,定数!$B$6:$B$13))</f>
        <v/>
      </c>
      <c r="S70" s="97"/>
      <c r="T70" s="98" t="str">
        <f t="shared" si="4"/>
        <v/>
      </c>
      <c r="U70" s="98"/>
      <c r="V70" s="22" t="str">
        <f t="shared" si="1"/>
        <v/>
      </c>
      <c r="W70" t="str">
        <f t="shared" si="2"/>
        <v/>
      </c>
      <c r="X70" s="34" t="str">
        <f t="shared" si="5"/>
        <v/>
      </c>
      <c r="Y70" s="35" t="str">
        <f t="shared" si="6"/>
        <v/>
      </c>
    </row>
    <row r="71" spans="2:25">
      <c r="B71" s="92">
        <v>63</v>
      </c>
      <c r="C71" s="93" t="str">
        <f t="shared" si="0"/>
        <v/>
      </c>
      <c r="D71" s="93"/>
      <c r="E71" s="92"/>
      <c r="F71" s="8"/>
      <c r="G71" s="92"/>
      <c r="H71" s="94"/>
      <c r="I71" s="94"/>
      <c r="J71" s="92"/>
      <c r="K71" s="95" t="str">
        <f t="shared" si="3"/>
        <v/>
      </c>
      <c r="L71" s="96"/>
      <c r="M71" s="64" t="str">
        <f>IF(J71="","",(K71/J71)/LOOKUP(RIGHT($D$2,3),定数!$A$6:$A$13,定数!$B$6:$B$13))</f>
        <v/>
      </c>
      <c r="N71" s="92"/>
      <c r="O71" s="8"/>
      <c r="P71" s="94"/>
      <c r="Q71" s="94"/>
      <c r="R71" s="97" t="str">
        <f>IF(P71="","",T71*M71*LOOKUP(RIGHT($D$2,3),定数!$A$6:$A$13,定数!$B$6:$B$13))</f>
        <v/>
      </c>
      <c r="S71" s="97"/>
      <c r="T71" s="98" t="str">
        <f t="shared" si="4"/>
        <v/>
      </c>
      <c r="U71" s="98"/>
      <c r="V71" s="22" t="str">
        <f t="shared" si="1"/>
        <v/>
      </c>
      <c r="W71" t="str">
        <f t="shared" si="2"/>
        <v/>
      </c>
      <c r="X71" s="34" t="str">
        <f t="shared" si="5"/>
        <v/>
      </c>
      <c r="Y71" s="35" t="str">
        <f t="shared" si="6"/>
        <v/>
      </c>
    </row>
    <row r="72" spans="2:25">
      <c r="B72" s="92">
        <v>64</v>
      </c>
      <c r="C72" s="93" t="str">
        <f t="shared" si="0"/>
        <v/>
      </c>
      <c r="D72" s="93"/>
      <c r="E72" s="92"/>
      <c r="F72" s="8"/>
      <c r="G72" s="92"/>
      <c r="H72" s="94"/>
      <c r="I72" s="94"/>
      <c r="J72" s="92"/>
      <c r="K72" s="95" t="str">
        <f t="shared" si="3"/>
        <v/>
      </c>
      <c r="L72" s="96"/>
      <c r="M72" s="64" t="str">
        <f>IF(J72="","",(K72/J72)/LOOKUP(RIGHT($D$2,3),定数!$A$6:$A$13,定数!$B$6:$B$13))</f>
        <v/>
      </c>
      <c r="N72" s="92"/>
      <c r="O72" s="8"/>
      <c r="P72" s="94"/>
      <c r="Q72" s="94"/>
      <c r="R72" s="97" t="str">
        <f>IF(P72="","",T72*M72*LOOKUP(RIGHT($D$2,3),定数!$A$6:$A$13,定数!$B$6:$B$13))</f>
        <v/>
      </c>
      <c r="S72" s="97"/>
      <c r="T72" s="98" t="str">
        <f t="shared" si="4"/>
        <v/>
      </c>
      <c r="U72" s="98"/>
      <c r="V72" s="22" t="str">
        <f t="shared" si="1"/>
        <v/>
      </c>
      <c r="W72" t="str">
        <f t="shared" si="2"/>
        <v/>
      </c>
      <c r="X72" s="34" t="str">
        <f t="shared" si="5"/>
        <v/>
      </c>
      <c r="Y72" s="35" t="str">
        <f t="shared" si="6"/>
        <v/>
      </c>
    </row>
    <row r="73" spans="2:25">
      <c r="B73" s="92">
        <v>65</v>
      </c>
      <c r="C73" s="93" t="str">
        <f t="shared" si="0"/>
        <v/>
      </c>
      <c r="D73" s="93"/>
      <c r="E73" s="92"/>
      <c r="F73" s="8"/>
      <c r="G73" s="92"/>
      <c r="H73" s="94"/>
      <c r="I73" s="94"/>
      <c r="J73" s="92"/>
      <c r="K73" s="95" t="str">
        <f t="shared" si="3"/>
        <v/>
      </c>
      <c r="L73" s="96"/>
      <c r="M73" s="64" t="str">
        <f>IF(J73="","",(K73/J73)/LOOKUP(RIGHT($D$2,3),定数!$A$6:$A$13,定数!$B$6:$B$13))</f>
        <v/>
      </c>
      <c r="N73" s="92"/>
      <c r="O73" s="8"/>
      <c r="P73" s="94"/>
      <c r="Q73" s="94"/>
      <c r="R73" s="97" t="str">
        <f>IF(P73="","",T73*M73*LOOKUP(RIGHT($D$2,3),定数!$A$6:$A$13,定数!$B$6:$B$13))</f>
        <v/>
      </c>
      <c r="S73" s="97"/>
      <c r="T73" s="98" t="str">
        <f t="shared" si="4"/>
        <v/>
      </c>
      <c r="U73" s="98"/>
      <c r="V73" s="22" t="str">
        <f t="shared" si="1"/>
        <v/>
      </c>
      <c r="W73" t="str">
        <f t="shared" si="2"/>
        <v/>
      </c>
      <c r="X73" s="34" t="str">
        <f t="shared" si="5"/>
        <v/>
      </c>
      <c r="Y73" s="35" t="str">
        <f t="shared" si="6"/>
        <v/>
      </c>
    </row>
    <row r="74" spans="2:25">
      <c r="B74" s="92">
        <v>66</v>
      </c>
      <c r="C74" s="93" t="str">
        <f>IF(R73="","",C73+R73)</f>
        <v/>
      </c>
      <c r="D74" s="93"/>
      <c r="E74" s="92"/>
      <c r="F74" s="8"/>
      <c r="G74" s="92"/>
      <c r="H74" s="94"/>
      <c r="I74" s="94"/>
      <c r="J74" s="92"/>
      <c r="K74" s="95" t="str">
        <f t="shared" si="3"/>
        <v/>
      </c>
      <c r="L74" s="96"/>
      <c r="M74" s="64" t="str">
        <f>IF(J74="","",(K74/J74)/LOOKUP(RIGHT($D$2,3),定数!$A$6:$A$13,定数!$B$6:$B$13))</f>
        <v/>
      </c>
      <c r="N74" s="92"/>
      <c r="O74" s="8"/>
      <c r="P74" s="94"/>
      <c r="Q74" s="94"/>
      <c r="R74" s="97" t="str">
        <f>IF(P74="","",T74*M74*LOOKUP(RIGHT($D$2,3),定数!$A$6:$A$13,定数!$B$6:$B$13))</f>
        <v/>
      </c>
      <c r="S74" s="97"/>
      <c r="T74" s="98" t="str">
        <f t="shared" si="4"/>
        <v/>
      </c>
      <c r="U74" s="98"/>
      <c r="V74" s="22" t="str">
        <f t="shared" ref="V74:V108" si="7">IF(T74&lt;&gt;"",IF(T74&gt;0,1+V73,0),"")</f>
        <v/>
      </c>
      <c r="W74" t="str">
        <f t="shared" ref="W74:W106" si="8">IF(T74&lt;&gt;"",IF(T74&lt;0,1+W73,0),"")</f>
        <v/>
      </c>
      <c r="X74" s="34" t="str">
        <f t="shared" si="5"/>
        <v/>
      </c>
      <c r="Y74" s="35" t="str">
        <f t="shared" si="6"/>
        <v/>
      </c>
    </row>
    <row r="75" spans="2:25">
      <c r="B75" s="92">
        <v>67</v>
      </c>
      <c r="C75" s="93" t="str">
        <f t="shared" ref="C75:C108" si="9">IF(R74="","",C74+R74)</f>
        <v/>
      </c>
      <c r="D75" s="93"/>
      <c r="E75" s="92"/>
      <c r="F75" s="8"/>
      <c r="G75" s="92"/>
      <c r="H75" s="94"/>
      <c r="I75" s="94"/>
      <c r="J75" s="92"/>
      <c r="K75" s="95" t="str">
        <f t="shared" ref="K75:K108" si="10">IF(J75="","",C75*0.03)</f>
        <v/>
      </c>
      <c r="L75" s="96"/>
      <c r="M75" s="64" t="str">
        <f>IF(J75="","",(K75/J75)/LOOKUP(RIGHT($D$2,3),定数!$A$6:$A$13,定数!$B$6:$B$13))</f>
        <v/>
      </c>
      <c r="N75" s="92"/>
      <c r="O75" s="8"/>
      <c r="P75" s="94"/>
      <c r="Q75" s="94"/>
      <c r="R75" s="97" t="str">
        <f>IF(P75="","",T75*M75*LOOKUP(RIGHT($D$2,3),定数!$A$6:$A$13,定数!$B$6:$B$13))</f>
        <v/>
      </c>
      <c r="S75" s="97"/>
      <c r="T75" s="98" t="str">
        <f t="shared" si="4"/>
        <v/>
      </c>
      <c r="U75" s="98"/>
      <c r="V75" s="22" t="str">
        <f t="shared" si="7"/>
        <v/>
      </c>
      <c r="W75" t="str">
        <f t="shared" si="8"/>
        <v/>
      </c>
      <c r="X75" s="34" t="str">
        <f t="shared" si="5"/>
        <v/>
      </c>
      <c r="Y75" s="35" t="str">
        <f t="shared" si="6"/>
        <v/>
      </c>
    </row>
    <row r="76" spans="2:25">
      <c r="B76" s="92">
        <v>68</v>
      </c>
      <c r="C76" s="93" t="str">
        <f t="shared" si="9"/>
        <v/>
      </c>
      <c r="D76" s="93"/>
      <c r="E76" s="92"/>
      <c r="F76" s="8"/>
      <c r="G76" s="92"/>
      <c r="H76" s="94"/>
      <c r="I76" s="94"/>
      <c r="J76" s="92"/>
      <c r="K76" s="95" t="str">
        <f t="shared" si="10"/>
        <v/>
      </c>
      <c r="L76" s="96"/>
      <c r="M76" s="64" t="str">
        <f>IF(J76="","",(K76/J76)/LOOKUP(RIGHT($D$2,3),定数!$A$6:$A$13,定数!$B$6:$B$13))</f>
        <v/>
      </c>
      <c r="N76" s="92"/>
      <c r="O76" s="8"/>
      <c r="P76" s="94"/>
      <c r="Q76" s="94"/>
      <c r="R76" s="97" t="str">
        <f>IF(P76="","",T76*M76*LOOKUP(RIGHT($D$2,3),定数!$A$6:$A$13,定数!$B$6:$B$13))</f>
        <v/>
      </c>
      <c r="S76" s="97"/>
      <c r="T76" s="98" t="str">
        <f t="shared" ref="T76:T108" si="11">IF(P76="","",IF(G76="買",(P76-H76),(H76-P76))*IF(RIGHT($D$2,3)="JPY",100,10000))</f>
        <v/>
      </c>
      <c r="U76" s="98"/>
      <c r="V76" s="22" t="str">
        <f t="shared" si="7"/>
        <v/>
      </c>
      <c r="W76" t="str">
        <f t="shared" si="8"/>
        <v/>
      </c>
      <c r="X76" s="34" t="str">
        <f t="shared" ref="X76:X108" si="12">IF(C76&lt;&gt;"",MAX(X75,C76),"")</f>
        <v/>
      </c>
      <c r="Y76" s="35" t="str">
        <f t="shared" ref="Y76:Y108" si="13">IF(X76&lt;&gt;"",1-(C76/X76),"")</f>
        <v/>
      </c>
    </row>
    <row r="77" spans="2:25">
      <c r="B77" s="92">
        <v>69</v>
      </c>
      <c r="C77" s="93" t="str">
        <f t="shared" si="9"/>
        <v/>
      </c>
      <c r="D77" s="93"/>
      <c r="E77" s="92"/>
      <c r="F77" s="8"/>
      <c r="G77" s="92"/>
      <c r="H77" s="94"/>
      <c r="I77" s="94"/>
      <c r="J77" s="92"/>
      <c r="K77" s="95" t="str">
        <f t="shared" si="10"/>
        <v/>
      </c>
      <c r="L77" s="96"/>
      <c r="M77" s="64" t="str">
        <f>IF(J77="","",(K77/J77)/LOOKUP(RIGHT($D$2,3),定数!$A$6:$A$13,定数!$B$6:$B$13))</f>
        <v/>
      </c>
      <c r="N77" s="92"/>
      <c r="O77" s="8"/>
      <c r="P77" s="94"/>
      <c r="Q77" s="94"/>
      <c r="R77" s="97" t="str">
        <f>IF(P77="","",T77*M77*LOOKUP(RIGHT($D$2,3),定数!$A$6:$A$13,定数!$B$6:$B$13))</f>
        <v/>
      </c>
      <c r="S77" s="97"/>
      <c r="T77" s="98" t="str">
        <f t="shared" si="11"/>
        <v/>
      </c>
      <c r="U77" s="98"/>
      <c r="V77" s="22" t="str">
        <f t="shared" si="7"/>
        <v/>
      </c>
      <c r="W77" t="str">
        <f t="shared" si="8"/>
        <v/>
      </c>
      <c r="X77" s="34" t="str">
        <f t="shared" si="12"/>
        <v/>
      </c>
      <c r="Y77" s="35" t="str">
        <f t="shared" si="13"/>
        <v/>
      </c>
    </row>
    <row r="78" spans="2:25">
      <c r="B78" s="92">
        <v>70</v>
      </c>
      <c r="C78" s="93" t="str">
        <f>IF(R77="","",C77+R77)</f>
        <v/>
      </c>
      <c r="D78" s="93"/>
      <c r="E78" s="92"/>
      <c r="F78" s="8"/>
      <c r="G78" s="92"/>
      <c r="H78" s="94"/>
      <c r="I78" s="94"/>
      <c r="J78" s="92"/>
      <c r="K78" s="95" t="str">
        <f t="shared" si="10"/>
        <v/>
      </c>
      <c r="L78" s="96"/>
      <c r="M78" s="64" t="str">
        <f>IF(J78="","",(K78/J78)/LOOKUP(RIGHT($D$2,3),定数!$A$6:$A$13,定数!$B$6:$B$13))</f>
        <v/>
      </c>
      <c r="N78" s="92"/>
      <c r="O78" s="8"/>
      <c r="P78" s="94"/>
      <c r="Q78" s="94"/>
      <c r="R78" s="97" t="str">
        <f>IF(P78="","",T78*M78*LOOKUP(RIGHT($D$2,3),定数!$A$6:$A$13,定数!$B$6:$B$13))</f>
        <v/>
      </c>
      <c r="S78" s="97"/>
      <c r="T78" s="98" t="str">
        <f t="shared" si="11"/>
        <v/>
      </c>
      <c r="U78" s="98"/>
      <c r="V78" s="22" t="str">
        <f t="shared" si="7"/>
        <v/>
      </c>
      <c r="W78" t="str">
        <f t="shared" si="8"/>
        <v/>
      </c>
      <c r="X78" s="34" t="str">
        <f t="shared" si="12"/>
        <v/>
      </c>
      <c r="Y78" s="35" t="str">
        <f t="shared" si="13"/>
        <v/>
      </c>
    </row>
    <row r="79" spans="2:25">
      <c r="B79" s="92">
        <v>71</v>
      </c>
      <c r="C79" s="93" t="str">
        <f>IF(R78="","",C78+R78)</f>
        <v/>
      </c>
      <c r="D79" s="93"/>
      <c r="E79" s="92"/>
      <c r="F79" s="8"/>
      <c r="G79" s="92"/>
      <c r="H79" s="94"/>
      <c r="I79" s="94"/>
      <c r="J79" s="92"/>
      <c r="K79" s="95" t="str">
        <f t="shared" si="10"/>
        <v/>
      </c>
      <c r="L79" s="96"/>
      <c r="M79" s="64" t="str">
        <f>IF(J79="","",(K79/J79)/LOOKUP(RIGHT($D$2,3),定数!$A$6:$A$13,定数!$B$6:$B$13))</f>
        <v/>
      </c>
      <c r="N79" s="92"/>
      <c r="O79" s="8"/>
      <c r="P79" s="94"/>
      <c r="Q79" s="94"/>
      <c r="R79" s="97" t="str">
        <f>IF(P79="","",T79*M79*LOOKUP(RIGHT($D$2,3),定数!$A$6:$A$13,定数!$B$6:$B$13))</f>
        <v/>
      </c>
      <c r="S79" s="97"/>
      <c r="T79" s="98" t="str">
        <f t="shared" si="11"/>
        <v/>
      </c>
      <c r="U79" s="98"/>
      <c r="V79" s="1" t="str">
        <f t="shared" si="7"/>
        <v/>
      </c>
      <c r="W79" t="str">
        <f t="shared" si="8"/>
        <v/>
      </c>
      <c r="X79" s="34" t="str">
        <f t="shared" si="12"/>
        <v/>
      </c>
      <c r="Y79" s="35" t="str">
        <f t="shared" si="13"/>
        <v/>
      </c>
    </row>
    <row r="80" spans="2:25">
      <c r="B80" s="92">
        <v>72</v>
      </c>
      <c r="C80" s="93" t="str">
        <f>IF(R79="","",C79+R79)</f>
        <v/>
      </c>
      <c r="D80" s="93"/>
      <c r="E80" s="92"/>
      <c r="F80" s="8"/>
      <c r="G80" s="92"/>
      <c r="H80" s="94"/>
      <c r="I80" s="94"/>
      <c r="J80" s="92"/>
      <c r="K80" s="95" t="str">
        <f t="shared" si="10"/>
        <v/>
      </c>
      <c r="L80" s="96"/>
      <c r="M80" s="64" t="str">
        <f>IF(J80="","",(K80/J80)/LOOKUP(RIGHT($D$2,3),定数!$A$6:$A$13,定数!$B$6:$B$13))</f>
        <v/>
      </c>
      <c r="N80" s="92"/>
      <c r="O80" s="8"/>
      <c r="P80" s="94"/>
      <c r="Q80" s="94"/>
      <c r="R80" s="97" t="str">
        <f>IF(P80="","",T80*M80*LOOKUP(RIGHT($D$2,3),定数!$A$6:$A$13,定数!$B$6:$B$13))</f>
        <v/>
      </c>
      <c r="S80" s="97"/>
      <c r="T80" s="98" t="str">
        <f t="shared" si="11"/>
        <v/>
      </c>
      <c r="U80" s="98"/>
      <c r="V80" s="22" t="str">
        <f t="shared" si="7"/>
        <v/>
      </c>
      <c r="W80" t="str">
        <f t="shared" si="8"/>
        <v/>
      </c>
      <c r="X80" s="34" t="str">
        <f t="shared" si="12"/>
        <v/>
      </c>
      <c r="Y80" s="35" t="str">
        <f t="shared" si="13"/>
        <v/>
      </c>
    </row>
    <row r="81" spans="2:25">
      <c r="B81" s="92">
        <v>73</v>
      </c>
      <c r="C81" s="93" t="str">
        <f t="shared" si="9"/>
        <v/>
      </c>
      <c r="D81" s="93"/>
      <c r="E81" s="92"/>
      <c r="F81" s="8"/>
      <c r="G81" s="92"/>
      <c r="H81" s="94"/>
      <c r="I81" s="94"/>
      <c r="J81" s="92"/>
      <c r="K81" s="95" t="str">
        <f t="shared" si="10"/>
        <v/>
      </c>
      <c r="L81" s="96"/>
      <c r="M81" s="64" t="str">
        <f>IF(J81="","",(K81/J81)/LOOKUP(RIGHT($D$2,3),定数!$A$6:$A$13,定数!$B$6:$B$13))</f>
        <v/>
      </c>
      <c r="N81" s="92"/>
      <c r="O81" s="8"/>
      <c r="P81" s="94"/>
      <c r="Q81" s="94"/>
      <c r="R81" s="97" t="str">
        <f>IF(P81="","",T81*M81*LOOKUP(RIGHT($D$2,3),定数!$A$6:$A$13,定数!$B$6:$B$13))</f>
        <v/>
      </c>
      <c r="S81" s="97"/>
      <c r="T81" s="98" t="str">
        <f t="shared" si="11"/>
        <v/>
      </c>
      <c r="U81" s="98"/>
      <c r="V81" s="22" t="str">
        <f t="shared" si="7"/>
        <v/>
      </c>
      <c r="W81" t="str">
        <f t="shared" si="8"/>
        <v/>
      </c>
      <c r="X81" s="34" t="str">
        <f t="shared" si="12"/>
        <v/>
      </c>
      <c r="Y81" s="35" t="str">
        <f t="shared" si="13"/>
        <v/>
      </c>
    </row>
    <row r="82" spans="2:25">
      <c r="B82" s="92">
        <v>74</v>
      </c>
      <c r="C82" s="93" t="str">
        <f t="shared" si="9"/>
        <v/>
      </c>
      <c r="D82" s="93"/>
      <c r="E82" s="92"/>
      <c r="F82" s="8"/>
      <c r="G82" s="92"/>
      <c r="H82" s="94"/>
      <c r="I82" s="94"/>
      <c r="J82" s="92"/>
      <c r="K82" s="95" t="str">
        <f t="shared" si="10"/>
        <v/>
      </c>
      <c r="L82" s="96"/>
      <c r="M82" s="64" t="str">
        <f>IF(J82="","",(K82/J82)/LOOKUP(RIGHT($D$2,3),定数!$A$6:$A$13,定数!$B$6:$B$13))</f>
        <v/>
      </c>
      <c r="N82" s="92"/>
      <c r="O82" s="8"/>
      <c r="P82" s="94"/>
      <c r="Q82" s="94"/>
      <c r="R82" s="97" t="str">
        <f>IF(P82="","",T82*M82*LOOKUP(RIGHT($D$2,3),定数!$A$6:$A$13,定数!$B$6:$B$13))</f>
        <v/>
      </c>
      <c r="S82" s="97"/>
      <c r="T82" s="98" t="str">
        <f t="shared" si="11"/>
        <v/>
      </c>
      <c r="U82" s="98"/>
      <c r="V82" s="22" t="str">
        <f t="shared" si="7"/>
        <v/>
      </c>
      <c r="W82" t="str">
        <f t="shared" si="8"/>
        <v/>
      </c>
      <c r="X82" s="34" t="str">
        <f t="shared" si="12"/>
        <v/>
      </c>
      <c r="Y82" s="35" t="str">
        <f t="shared" si="13"/>
        <v/>
      </c>
    </row>
    <row r="83" spans="2:25">
      <c r="B83" s="92">
        <v>75</v>
      </c>
      <c r="C83" s="93" t="str">
        <f>IF(R82="","",C82+R82)</f>
        <v/>
      </c>
      <c r="D83" s="93"/>
      <c r="E83" s="92"/>
      <c r="F83" s="8"/>
      <c r="G83" s="92"/>
      <c r="H83" s="94"/>
      <c r="I83" s="94"/>
      <c r="J83" s="92"/>
      <c r="K83" s="95" t="str">
        <f t="shared" si="10"/>
        <v/>
      </c>
      <c r="L83" s="96"/>
      <c r="M83" s="64" t="str">
        <f>IF(J83="","",(K83/J83)/LOOKUP(RIGHT($D$2,3),定数!$A$6:$A$13,定数!$B$6:$B$13))</f>
        <v/>
      </c>
      <c r="N83" s="92"/>
      <c r="O83" s="8"/>
      <c r="P83" s="94"/>
      <c r="Q83" s="94"/>
      <c r="R83" s="97" t="str">
        <f>IF(P83="","",T83*M83*LOOKUP(RIGHT($D$2,3),定数!$A$6:$A$13,定数!$B$6:$B$13))</f>
        <v/>
      </c>
      <c r="S83" s="97"/>
      <c r="T83" s="98" t="str">
        <f t="shared" si="11"/>
        <v/>
      </c>
      <c r="U83" s="98"/>
      <c r="V83" s="22" t="str">
        <f t="shared" si="7"/>
        <v/>
      </c>
      <c r="W83" t="str">
        <f t="shared" si="8"/>
        <v/>
      </c>
      <c r="X83" s="34" t="str">
        <f t="shared" si="12"/>
        <v/>
      </c>
      <c r="Y83" s="35" t="str">
        <f t="shared" si="13"/>
        <v/>
      </c>
    </row>
    <row r="84" spans="2:25">
      <c r="B84" s="92">
        <v>76</v>
      </c>
      <c r="C84" s="93" t="str">
        <f>IF(R83="","",C83+R83)</f>
        <v/>
      </c>
      <c r="D84" s="93"/>
      <c r="E84" s="92"/>
      <c r="F84" s="8"/>
      <c r="G84" s="92"/>
      <c r="H84" s="94"/>
      <c r="I84" s="94"/>
      <c r="J84" s="92"/>
      <c r="K84" s="95" t="str">
        <f t="shared" si="10"/>
        <v/>
      </c>
      <c r="L84" s="96"/>
      <c r="M84" s="64" t="str">
        <f>IF(J84="","",(K84/J84)/LOOKUP(RIGHT($D$2,3),定数!$A$6:$A$13,定数!$B$6:$B$13))</f>
        <v/>
      </c>
      <c r="N84" s="92"/>
      <c r="O84" s="8"/>
      <c r="P84" s="94"/>
      <c r="Q84" s="94"/>
      <c r="R84" s="97" t="str">
        <f>IF(P84="","",T84*M84*LOOKUP(RIGHT($D$2,3),定数!$A$6:$A$13,定数!$B$6:$B$13))</f>
        <v/>
      </c>
      <c r="S84" s="97"/>
      <c r="T84" s="98" t="str">
        <f t="shared" si="11"/>
        <v/>
      </c>
      <c r="U84" s="98"/>
      <c r="V84" s="22" t="str">
        <f t="shared" si="7"/>
        <v/>
      </c>
      <c r="W84" t="str">
        <f t="shared" si="8"/>
        <v/>
      </c>
      <c r="X84" s="34" t="str">
        <f t="shared" si="12"/>
        <v/>
      </c>
      <c r="Y84" s="35" t="str">
        <f t="shared" si="13"/>
        <v/>
      </c>
    </row>
    <row r="85" spans="2:25">
      <c r="B85" s="92">
        <v>77</v>
      </c>
      <c r="C85" s="93" t="str">
        <f>IF(R84="","",C84+R84)</f>
        <v/>
      </c>
      <c r="D85" s="93"/>
      <c r="E85" s="92"/>
      <c r="F85" s="8"/>
      <c r="G85" s="92"/>
      <c r="H85" s="94"/>
      <c r="I85" s="94"/>
      <c r="J85" s="92"/>
      <c r="K85" s="95" t="str">
        <f t="shared" si="10"/>
        <v/>
      </c>
      <c r="L85" s="96"/>
      <c r="M85" s="64" t="str">
        <f>IF(J85="","",(K85/J85)/LOOKUP(RIGHT($D$2,3),定数!$A$6:$A$13,定数!$B$6:$B$13))</f>
        <v/>
      </c>
      <c r="N85" s="92"/>
      <c r="O85" s="8"/>
      <c r="P85" s="94"/>
      <c r="Q85" s="94"/>
      <c r="R85" s="97" t="str">
        <f>IF(P85="","",T85*M85*LOOKUP(RIGHT($D$2,3),定数!$A$6:$A$13,定数!$B$6:$B$13))</f>
        <v/>
      </c>
      <c r="S85" s="97"/>
      <c r="T85" s="98" t="str">
        <f t="shared" si="11"/>
        <v/>
      </c>
      <c r="U85" s="98"/>
      <c r="V85" s="22" t="str">
        <f t="shared" si="7"/>
        <v/>
      </c>
      <c r="W85" t="str">
        <f t="shared" si="8"/>
        <v/>
      </c>
      <c r="X85" s="34" t="str">
        <f t="shared" si="12"/>
        <v/>
      </c>
      <c r="Y85" s="35" t="str">
        <f t="shared" si="13"/>
        <v/>
      </c>
    </row>
    <row r="86" spans="2:25">
      <c r="B86" s="92">
        <v>78</v>
      </c>
      <c r="C86" s="93" t="str">
        <f t="shared" si="9"/>
        <v/>
      </c>
      <c r="D86" s="93"/>
      <c r="E86" s="92"/>
      <c r="F86" s="8"/>
      <c r="G86" s="92"/>
      <c r="H86" s="94"/>
      <c r="I86" s="94"/>
      <c r="J86" s="92"/>
      <c r="K86" s="95" t="str">
        <f t="shared" si="10"/>
        <v/>
      </c>
      <c r="L86" s="96"/>
      <c r="M86" s="64" t="str">
        <f>IF(J86="","",(K86/J86)/LOOKUP(RIGHT($D$2,3),定数!$A$6:$A$13,定数!$B$6:$B$13))</f>
        <v/>
      </c>
      <c r="N86" s="92"/>
      <c r="O86" s="8"/>
      <c r="P86" s="94"/>
      <c r="Q86" s="94"/>
      <c r="R86" s="97" t="str">
        <f>IF(P86="","",T86*M86*LOOKUP(RIGHT($D$2,3),定数!$A$6:$A$13,定数!$B$6:$B$13))</f>
        <v/>
      </c>
      <c r="S86" s="97"/>
      <c r="T86" s="98" t="str">
        <f t="shared" si="11"/>
        <v/>
      </c>
      <c r="U86" s="98"/>
      <c r="V86" s="22" t="str">
        <f t="shared" si="7"/>
        <v/>
      </c>
      <c r="W86" t="str">
        <f t="shared" si="8"/>
        <v/>
      </c>
      <c r="X86" s="34" t="str">
        <f t="shared" si="12"/>
        <v/>
      </c>
      <c r="Y86" s="35" t="str">
        <f t="shared" si="13"/>
        <v/>
      </c>
    </row>
    <row r="87" spans="2:25">
      <c r="B87" s="92">
        <v>79</v>
      </c>
      <c r="C87" s="93" t="str">
        <f>IF(R86="","",C86+R86)</f>
        <v/>
      </c>
      <c r="D87" s="93"/>
      <c r="E87" s="92"/>
      <c r="F87" s="8"/>
      <c r="G87" s="92"/>
      <c r="H87" s="94"/>
      <c r="I87" s="94"/>
      <c r="J87" s="92"/>
      <c r="K87" s="95" t="str">
        <f t="shared" si="10"/>
        <v/>
      </c>
      <c r="L87" s="96"/>
      <c r="M87" s="64" t="str">
        <f>IF(J87="","",(K87/J87)/LOOKUP(RIGHT($D$2,3),定数!$A$6:$A$13,定数!$B$6:$B$13))</f>
        <v/>
      </c>
      <c r="N87" s="92"/>
      <c r="O87" s="8"/>
      <c r="P87" s="94"/>
      <c r="Q87" s="94"/>
      <c r="R87" s="97" t="str">
        <f>IF(P87="","",T87*M87*LOOKUP(RIGHT($D$2,3),定数!$A$6:$A$13,定数!$B$6:$B$13))</f>
        <v/>
      </c>
      <c r="S87" s="97"/>
      <c r="T87" s="98" t="str">
        <f t="shared" si="11"/>
        <v/>
      </c>
      <c r="U87" s="98"/>
      <c r="V87" s="22" t="str">
        <f t="shared" si="7"/>
        <v/>
      </c>
      <c r="W87" t="str">
        <f t="shared" si="8"/>
        <v/>
      </c>
      <c r="X87" s="34" t="str">
        <f t="shared" si="12"/>
        <v/>
      </c>
      <c r="Y87" s="35" t="str">
        <f t="shared" si="13"/>
        <v/>
      </c>
    </row>
    <row r="88" spans="2:25">
      <c r="B88" s="92">
        <v>80</v>
      </c>
      <c r="C88" s="93" t="str">
        <f t="shared" si="9"/>
        <v/>
      </c>
      <c r="D88" s="93"/>
      <c r="E88" s="92"/>
      <c r="F88" s="8"/>
      <c r="G88" s="92"/>
      <c r="H88" s="94"/>
      <c r="I88" s="94"/>
      <c r="J88" s="92"/>
      <c r="K88" s="95" t="str">
        <f t="shared" si="10"/>
        <v/>
      </c>
      <c r="L88" s="96"/>
      <c r="M88" s="64" t="str">
        <f>IF(J88="","",(K88/J88)/LOOKUP(RIGHT($D$2,3),定数!$A$6:$A$13,定数!$B$6:$B$13))</f>
        <v/>
      </c>
      <c r="N88" s="92"/>
      <c r="O88" s="8"/>
      <c r="P88" s="94"/>
      <c r="Q88" s="94"/>
      <c r="R88" s="97" t="str">
        <f>IF(P88="","",T88*M88*LOOKUP(RIGHT($D$2,3),定数!$A$6:$A$13,定数!$B$6:$B$13))</f>
        <v/>
      </c>
      <c r="S88" s="97"/>
      <c r="T88" s="98" t="str">
        <f t="shared" si="11"/>
        <v/>
      </c>
      <c r="U88" s="98"/>
      <c r="V88" s="22" t="str">
        <f t="shared" si="7"/>
        <v/>
      </c>
      <c r="W88" t="str">
        <f t="shared" si="8"/>
        <v/>
      </c>
      <c r="X88" s="34" t="str">
        <f t="shared" si="12"/>
        <v/>
      </c>
      <c r="Y88" s="35" t="str">
        <f t="shared" si="13"/>
        <v/>
      </c>
    </row>
    <row r="89" spans="2:25">
      <c r="B89" s="92">
        <v>81</v>
      </c>
      <c r="C89" s="93" t="str">
        <f>IF(R88="","",C88+R88)</f>
        <v/>
      </c>
      <c r="D89" s="93"/>
      <c r="E89" s="92"/>
      <c r="F89" s="8"/>
      <c r="G89" s="92"/>
      <c r="H89" s="94"/>
      <c r="I89" s="94"/>
      <c r="J89" s="92"/>
      <c r="K89" s="95" t="str">
        <f t="shared" si="10"/>
        <v/>
      </c>
      <c r="L89" s="96"/>
      <c r="M89" s="64" t="str">
        <f>IF(J89="","",(K89/J89)/LOOKUP(RIGHT($D$2,3),定数!$A$6:$A$13,定数!$B$6:$B$13))</f>
        <v/>
      </c>
      <c r="N89" s="92"/>
      <c r="O89" s="8"/>
      <c r="P89" s="94"/>
      <c r="Q89" s="94"/>
      <c r="R89" s="97" t="str">
        <f>IF(P89="","",T89*M89*LOOKUP(RIGHT($D$2,3),定数!$A$6:$A$13,定数!$B$6:$B$13))</f>
        <v/>
      </c>
      <c r="S89" s="97"/>
      <c r="T89" s="98" t="str">
        <f t="shared" si="11"/>
        <v/>
      </c>
      <c r="U89" s="98"/>
      <c r="V89" s="22" t="str">
        <f t="shared" si="7"/>
        <v/>
      </c>
      <c r="W89" t="str">
        <f t="shared" si="8"/>
        <v/>
      </c>
      <c r="X89" s="34" t="str">
        <f t="shared" si="12"/>
        <v/>
      </c>
      <c r="Y89" s="35" t="str">
        <f t="shared" si="13"/>
        <v/>
      </c>
    </row>
    <row r="90" spans="2:25">
      <c r="B90" s="92">
        <v>82</v>
      </c>
      <c r="C90" s="93" t="str">
        <f t="shared" si="9"/>
        <v/>
      </c>
      <c r="D90" s="93"/>
      <c r="E90" s="92"/>
      <c r="F90" s="8"/>
      <c r="G90" s="92"/>
      <c r="H90" s="94"/>
      <c r="I90" s="94"/>
      <c r="J90" s="92"/>
      <c r="K90" s="95" t="str">
        <f t="shared" si="10"/>
        <v/>
      </c>
      <c r="L90" s="96"/>
      <c r="M90" s="64" t="str">
        <f>IF(J90="","",(K90/J90)/LOOKUP(RIGHT($D$2,3),定数!$A$6:$A$13,定数!$B$6:$B$13))</f>
        <v/>
      </c>
      <c r="N90" s="92"/>
      <c r="O90" s="8"/>
      <c r="P90" s="94"/>
      <c r="Q90" s="94"/>
      <c r="R90" s="97" t="str">
        <f>IF(P90="","",T90*M90*LOOKUP(RIGHT($D$2,3),定数!$A$6:$A$13,定数!$B$6:$B$13))</f>
        <v/>
      </c>
      <c r="S90" s="97"/>
      <c r="T90" s="98" t="str">
        <f t="shared" si="11"/>
        <v/>
      </c>
      <c r="U90" s="98"/>
      <c r="V90" s="22" t="str">
        <f t="shared" si="7"/>
        <v/>
      </c>
      <c r="W90" t="str">
        <f t="shared" si="8"/>
        <v/>
      </c>
      <c r="X90" s="34" t="str">
        <f t="shared" si="12"/>
        <v/>
      </c>
      <c r="Y90" s="35" t="str">
        <f t="shared" si="13"/>
        <v/>
      </c>
    </row>
    <row r="91" spans="2:25">
      <c r="B91" s="92">
        <v>83</v>
      </c>
      <c r="C91" s="93" t="str">
        <f t="shared" si="9"/>
        <v/>
      </c>
      <c r="D91" s="93"/>
      <c r="E91" s="92"/>
      <c r="F91" s="8"/>
      <c r="G91" s="92"/>
      <c r="H91" s="94"/>
      <c r="I91" s="94"/>
      <c r="J91" s="92"/>
      <c r="K91" s="95" t="str">
        <f t="shared" si="10"/>
        <v/>
      </c>
      <c r="L91" s="96"/>
      <c r="M91" s="64" t="str">
        <f>IF(J91="","",(K91/J91)/LOOKUP(RIGHT($D$2,3),定数!$A$6:$A$13,定数!$B$6:$B$13))</f>
        <v/>
      </c>
      <c r="N91" s="92"/>
      <c r="O91" s="8"/>
      <c r="P91" s="94"/>
      <c r="Q91" s="94"/>
      <c r="R91" s="97" t="str">
        <f>IF(P91="","",T91*M91*LOOKUP(RIGHT($D$2,3),定数!$A$6:$A$13,定数!$B$6:$B$13))</f>
        <v/>
      </c>
      <c r="S91" s="97"/>
      <c r="T91" s="98" t="str">
        <f t="shared" si="11"/>
        <v/>
      </c>
      <c r="U91" s="98"/>
      <c r="V91" s="22" t="str">
        <f t="shared" si="7"/>
        <v/>
      </c>
      <c r="W91" t="str">
        <f t="shared" si="8"/>
        <v/>
      </c>
      <c r="X91" s="34" t="str">
        <f t="shared" si="12"/>
        <v/>
      </c>
      <c r="Y91" s="35" t="str">
        <f t="shared" si="13"/>
        <v/>
      </c>
    </row>
    <row r="92" spans="2:25">
      <c r="B92" s="92">
        <v>84</v>
      </c>
      <c r="C92" s="93" t="str">
        <f t="shared" si="9"/>
        <v/>
      </c>
      <c r="D92" s="93"/>
      <c r="E92" s="92"/>
      <c r="F92" s="8"/>
      <c r="G92" s="92"/>
      <c r="H92" s="94"/>
      <c r="I92" s="94"/>
      <c r="J92" s="92"/>
      <c r="K92" s="95" t="str">
        <f t="shared" si="10"/>
        <v/>
      </c>
      <c r="L92" s="96"/>
      <c r="M92" s="64" t="str">
        <f>IF(J92="","",(K92/J92)/LOOKUP(RIGHT($D$2,3),定数!$A$6:$A$13,定数!$B$6:$B$13))</f>
        <v/>
      </c>
      <c r="N92" s="92"/>
      <c r="O92" s="8"/>
      <c r="P92" s="94"/>
      <c r="Q92" s="94"/>
      <c r="R92" s="97" t="str">
        <f>IF(P92="","",T92*M92*LOOKUP(RIGHT($D$2,3),定数!$A$6:$A$13,定数!$B$6:$B$13))</f>
        <v/>
      </c>
      <c r="S92" s="97"/>
      <c r="T92" s="98" t="str">
        <f t="shared" si="11"/>
        <v/>
      </c>
      <c r="U92" s="98"/>
      <c r="V92" s="22" t="str">
        <f t="shared" si="7"/>
        <v/>
      </c>
      <c r="W92" t="str">
        <f t="shared" si="8"/>
        <v/>
      </c>
      <c r="X92" s="34" t="str">
        <f t="shared" si="12"/>
        <v/>
      </c>
      <c r="Y92" s="35" t="str">
        <f t="shared" si="13"/>
        <v/>
      </c>
    </row>
    <row r="93" spans="2:25">
      <c r="B93" s="92">
        <v>85</v>
      </c>
      <c r="C93" s="93" t="str">
        <f>IF(R92="","",C92+R92)</f>
        <v/>
      </c>
      <c r="D93" s="93"/>
      <c r="E93" s="92"/>
      <c r="F93" s="8"/>
      <c r="G93" s="92"/>
      <c r="H93" s="94"/>
      <c r="I93" s="94"/>
      <c r="J93" s="92"/>
      <c r="K93" s="95" t="str">
        <f t="shared" si="10"/>
        <v/>
      </c>
      <c r="L93" s="96"/>
      <c r="M93" s="64" t="str">
        <f>IF(J93="","",(K93/J93)/LOOKUP(RIGHT($D$2,3),定数!$A$6:$A$13,定数!$B$6:$B$13))</f>
        <v/>
      </c>
      <c r="N93" s="92"/>
      <c r="O93" s="8"/>
      <c r="P93" s="94"/>
      <c r="Q93" s="94"/>
      <c r="R93" s="97" t="str">
        <f>IF(P93="","",T93*M93*LOOKUP(RIGHT($D$2,3),定数!$A$6:$A$13,定数!$B$6:$B$13))</f>
        <v/>
      </c>
      <c r="S93" s="97"/>
      <c r="T93" s="98" t="str">
        <f t="shared" si="11"/>
        <v/>
      </c>
      <c r="U93" s="98"/>
      <c r="V93" s="1" t="str">
        <f t="shared" si="7"/>
        <v/>
      </c>
      <c r="W93" t="str">
        <f t="shared" si="8"/>
        <v/>
      </c>
      <c r="X93" s="34" t="str">
        <f t="shared" si="12"/>
        <v/>
      </c>
      <c r="Y93" s="35" t="str">
        <f t="shared" si="13"/>
        <v/>
      </c>
    </row>
    <row r="94" spans="2:25">
      <c r="B94" s="92">
        <v>86</v>
      </c>
      <c r="C94" s="93" t="str">
        <f>IF(R93="","",C93+R93)</f>
        <v/>
      </c>
      <c r="D94" s="93"/>
      <c r="E94" s="92"/>
      <c r="F94" s="8"/>
      <c r="G94" s="92"/>
      <c r="H94" s="94"/>
      <c r="I94" s="94"/>
      <c r="J94" s="92"/>
      <c r="K94" s="95" t="str">
        <f t="shared" si="10"/>
        <v/>
      </c>
      <c r="L94" s="96"/>
      <c r="M94" s="64" t="str">
        <f>IF(J94="","",(K94/J94)/LOOKUP(RIGHT($D$2,3),定数!$A$6:$A$13,定数!$B$6:$B$13))</f>
        <v/>
      </c>
      <c r="N94" s="92"/>
      <c r="O94" s="8"/>
      <c r="P94" s="94"/>
      <c r="Q94" s="94"/>
      <c r="R94" s="97" t="str">
        <f>IF(P94="","",T94*M94*LOOKUP(RIGHT($D$2,3),定数!$A$6:$A$13,定数!$B$6:$B$13))</f>
        <v/>
      </c>
      <c r="S94" s="97"/>
      <c r="T94" s="98" t="str">
        <f t="shared" si="11"/>
        <v/>
      </c>
      <c r="U94" s="98"/>
      <c r="V94" s="22" t="str">
        <f t="shared" si="7"/>
        <v/>
      </c>
      <c r="W94" t="str">
        <f t="shared" si="8"/>
        <v/>
      </c>
      <c r="X94" s="34" t="str">
        <f t="shared" si="12"/>
        <v/>
      </c>
      <c r="Y94" s="35" t="str">
        <f t="shared" si="13"/>
        <v/>
      </c>
    </row>
    <row r="95" spans="2:25">
      <c r="B95" s="92">
        <v>87</v>
      </c>
      <c r="C95" s="93" t="str">
        <f t="shared" si="9"/>
        <v/>
      </c>
      <c r="D95" s="93"/>
      <c r="E95" s="92"/>
      <c r="F95" s="8"/>
      <c r="G95" s="92"/>
      <c r="H95" s="94"/>
      <c r="I95" s="94"/>
      <c r="J95" s="92"/>
      <c r="K95" s="95" t="str">
        <f t="shared" si="10"/>
        <v/>
      </c>
      <c r="L95" s="96"/>
      <c r="M95" s="64" t="str">
        <f>IF(J95="","",(K95/J95)/LOOKUP(RIGHT($D$2,3),定数!$A$6:$A$13,定数!$B$6:$B$13))</f>
        <v/>
      </c>
      <c r="N95" s="92"/>
      <c r="O95" s="8"/>
      <c r="P95" s="94"/>
      <c r="Q95" s="94"/>
      <c r="R95" s="97" t="str">
        <f>IF(P95="","",T95*M95*LOOKUP(RIGHT($D$2,3),定数!$A$6:$A$13,定数!$B$6:$B$13))</f>
        <v/>
      </c>
      <c r="S95" s="97"/>
      <c r="T95" s="98" t="str">
        <f t="shared" si="11"/>
        <v/>
      </c>
      <c r="U95" s="98"/>
      <c r="V95" s="22" t="str">
        <f t="shared" si="7"/>
        <v/>
      </c>
      <c r="W95" t="str">
        <f t="shared" si="8"/>
        <v/>
      </c>
      <c r="X95" s="34" t="str">
        <f t="shared" si="12"/>
        <v/>
      </c>
      <c r="Y95" s="35" t="str">
        <f t="shared" si="13"/>
        <v/>
      </c>
    </row>
    <row r="96" spans="2:25">
      <c r="B96" s="92">
        <v>88</v>
      </c>
      <c r="C96" s="93" t="str">
        <f t="shared" si="9"/>
        <v/>
      </c>
      <c r="D96" s="93"/>
      <c r="E96" s="92"/>
      <c r="F96" s="8"/>
      <c r="G96" s="92"/>
      <c r="H96" s="94"/>
      <c r="I96" s="94"/>
      <c r="J96" s="92"/>
      <c r="K96" s="95" t="str">
        <f t="shared" si="10"/>
        <v/>
      </c>
      <c r="L96" s="96"/>
      <c r="M96" s="64" t="str">
        <f>IF(J96="","",(K96/J96)/LOOKUP(RIGHT($D$2,3),定数!$A$6:$A$13,定数!$B$6:$B$13))</f>
        <v/>
      </c>
      <c r="N96" s="92"/>
      <c r="O96" s="8"/>
      <c r="P96" s="94"/>
      <c r="Q96" s="94"/>
      <c r="R96" s="97" t="str">
        <f>IF(P96="","",T96*M96*LOOKUP(RIGHT($D$2,3),定数!$A$6:$A$13,定数!$B$6:$B$13))</f>
        <v/>
      </c>
      <c r="S96" s="97"/>
      <c r="T96" s="98" t="str">
        <f t="shared" si="11"/>
        <v/>
      </c>
      <c r="U96" s="98"/>
      <c r="V96" s="22" t="str">
        <f t="shared" si="7"/>
        <v/>
      </c>
      <c r="W96" t="str">
        <f t="shared" si="8"/>
        <v/>
      </c>
      <c r="X96" s="34" t="str">
        <f t="shared" si="12"/>
        <v/>
      </c>
      <c r="Y96" s="35" t="str">
        <f t="shared" si="13"/>
        <v/>
      </c>
    </row>
    <row r="97" spans="2:25">
      <c r="B97" s="92">
        <v>89</v>
      </c>
      <c r="C97" s="93" t="str">
        <f t="shared" si="9"/>
        <v/>
      </c>
      <c r="D97" s="93"/>
      <c r="E97" s="92"/>
      <c r="F97" s="8"/>
      <c r="G97" s="92"/>
      <c r="H97" s="94"/>
      <c r="I97" s="94"/>
      <c r="J97" s="92"/>
      <c r="K97" s="95" t="str">
        <f t="shared" si="10"/>
        <v/>
      </c>
      <c r="L97" s="96"/>
      <c r="M97" s="64" t="str">
        <f>IF(J97="","",(K97/J97)/LOOKUP(RIGHT($D$2,3),定数!$A$6:$A$13,定数!$B$6:$B$13))</f>
        <v/>
      </c>
      <c r="N97" s="92"/>
      <c r="O97" s="8"/>
      <c r="P97" s="94"/>
      <c r="Q97" s="94"/>
      <c r="R97" s="97" t="str">
        <f>IF(P97="","",T97*M97*LOOKUP(RIGHT($D$2,3),定数!$A$6:$A$13,定数!$B$6:$B$13))</f>
        <v/>
      </c>
      <c r="S97" s="97"/>
      <c r="T97" s="98" t="str">
        <f t="shared" si="11"/>
        <v/>
      </c>
      <c r="U97" s="98"/>
      <c r="V97" s="22" t="str">
        <f t="shared" si="7"/>
        <v/>
      </c>
      <c r="W97" t="str">
        <f t="shared" si="8"/>
        <v/>
      </c>
      <c r="X97" s="34" t="str">
        <f t="shared" si="12"/>
        <v/>
      </c>
      <c r="Y97" s="35" t="str">
        <f t="shared" si="13"/>
        <v/>
      </c>
    </row>
    <row r="98" spans="2:25">
      <c r="B98" s="92">
        <v>90</v>
      </c>
      <c r="C98" s="93" t="str">
        <f t="shared" si="9"/>
        <v/>
      </c>
      <c r="D98" s="93"/>
      <c r="E98" s="92"/>
      <c r="F98" s="8"/>
      <c r="G98" s="92"/>
      <c r="H98" s="94"/>
      <c r="I98" s="94"/>
      <c r="J98" s="92"/>
      <c r="K98" s="95" t="str">
        <f t="shared" si="10"/>
        <v/>
      </c>
      <c r="L98" s="96"/>
      <c r="M98" s="64" t="str">
        <f>IF(J98="","",(K98/J98)/LOOKUP(RIGHT($D$2,3),定数!$A$6:$A$13,定数!$B$6:$B$13))</f>
        <v/>
      </c>
      <c r="N98" s="92"/>
      <c r="O98" s="8"/>
      <c r="P98" s="94"/>
      <c r="Q98" s="94"/>
      <c r="R98" s="97" t="str">
        <f>IF(P98="","",T98*M98*LOOKUP(RIGHT($D$2,3),定数!$A$6:$A$13,定数!$B$6:$B$13))</f>
        <v/>
      </c>
      <c r="S98" s="97"/>
      <c r="T98" s="98" t="str">
        <f t="shared" si="11"/>
        <v/>
      </c>
      <c r="U98" s="98"/>
      <c r="V98" s="22" t="str">
        <f t="shared" si="7"/>
        <v/>
      </c>
      <c r="W98" t="str">
        <f t="shared" si="8"/>
        <v/>
      </c>
      <c r="X98" s="34" t="str">
        <f t="shared" si="12"/>
        <v/>
      </c>
      <c r="Y98" s="35" t="str">
        <f t="shared" si="13"/>
        <v/>
      </c>
    </row>
    <row r="99" spans="2:25">
      <c r="B99" s="92">
        <v>91</v>
      </c>
      <c r="C99" s="93" t="str">
        <f t="shared" si="9"/>
        <v/>
      </c>
      <c r="D99" s="93"/>
      <c r="E99" s="92"/>
      <c r="F99" s="8"/>
      <c r="G99" s="92"/>
      <c r="H99" s="94"/>
      <c r="I99" s="94"/>
      <c r="J99" s="92"/>
      <c r="K99" s="95" t="str">
        <f t="shared" si="10"/>
        <v/>
      </c>
      <c r="L99" s="96"/>
      <c r="M99" s="64" t="str">
        <f>IF(J99="","",(K99/J99)/LOOKUP(RIGHT($D$2,3),定数!$A$6:$A$13,定数!$B$6:$B$13))</f>
        <v/>
      </c>
      <c r="N99" s="92"/>
      <c r="O99" s="8"/>
      <c r="P99" s="94"/>
      <c r="Q99" s="94"/>
      <c r="R99" s="97" t="str">
        <f>IF(P99="","",T99*M99*LOOKUP(RIGHT($D$2,3),定数!$A$6:$A$13,定数!$B$6:$B$13))</f>
        <v/>
      </c>
      <c r="S99" s="97"/>
      <c r="T99" s="98" t="str">
        <f t="shared" si="11"/>
        <v/>
      </c>
      <c r="U99" s="98"/>
      <c r="V99" s="22" t="str">
        <f t="shared" si="7"/>
        <v/>
      </c>
      <c r="W99" t="str">
        <f t="shared" si="8"/>
        <v/>
      </c>
      <c r="X99" s="34" t="str">
        <f t="shared" si="12"/>
        <v/>
      </c>
      <c r="Y99" s="35" t="str">
        <f t="shared" si="13"/>
        <v/>
      </c>
    </row>
    <row r="100" spans="2:25">
      <c r="B100" s="92">
        <v>92</v>
      </c>
      <c r="C100" s="93" t="str">
        <f t="shared" si="9"/>
        <v/>
      </c>
      <c r="D100" s="93"/>
      <c r="E100" s="92"/>
      <c r="F100" s="8"/>
      <c r="G100" s="92"/>
      <c r="H100" s="94"/>
      <c r="I100" s="94"/>
      <c r="J100" s="92"/>
      <c r="K100" s="95" t="str">
        <f t="shared" si="10"/>
        <v/>
      </c>
      <c r="L100" s="96"/>
      <c r="M100" s="64" t="str">
        <f>IF(J100="","",(K100/J100)/LOOKUP(RIGHT($D$2,3),定数!$A$6:$A$13,定数!$B$6:$B$13))</f>
        <v/>
      </c>
      <c r="N100" s="55"/>
      <c r="O100" s="8"/>
      <c r="P100" s="94"/>
      <c r="Q100" s="94"/>
      <c r="R100" s="97" t="str">
        <f>IF(P100="","",T100*M100*LOOKUP(RIGHT($D$2,3),定数!$A$6:$A$13,定数!$B$6:$B$13))</f>
        <v/>
      </c>
      <c r="S100" s="97"/>
      <c r="T100" s="98" t="str">
        <f t="shared" si="11"/>
        <v/>
      </c>
      <c r="U100" s="98"/>
      <c r="V100" s="22" t="str">
        <f t="shared" si="7"/>
        <v/>
      </c>
      <c r="W100" t="str">
        <f t="shared" si="8"/>
        <v/>
      </c>
      <c r="X100" s="34" t="str">
        <f t="shared" si="12"/>
        <v/>
      </c>
      <c r="Y100" s="35" t="str">
        <f t="shared" si="13"/>
        <v/>
      </c>
    </row>
    <row r="101" spans="2:25">
      <c r="B101" s="92">
        <v>93</v>
      </c>
      <c r="C101" s="93" t="str">
        <f t="shared" si="9"/>
        <v/>
      </c>
      <c r="D101" s="93"/>
      <c r="E101" s="92"/>
      <c r="F101" s="8"/>
      <c r="G101" s="92"/>
      <c r="H101" s="94"/>
      <c r="I101" s="94"/>
      <c r="J101" s="92"/>
      <c r="K101" s="95" t="str">
        <f t="shared" si="10"/>
        <v/>
      </c>
      <c r="L101" s="96"/>
      <c r="M101" s="64" t="str">
        <f>IF(J101="","",(K101/J101)/LOOKUP(RIGHT($D$2,3),定数!$A$6:$A$13,定数!$B$6:$B$13))</f>
        <v/>
      </c>
      <c r="N101" s="92"/>
      <c r="O101" s="8"/>
      <c r="P101" s="94"/>
      <c r="Q101" s="94"/>
      <c r="R101" s="97" t="str">
        <f>IF(P101="","",T101*M101*LOOKUP(RIGHT($D$2,3),定数!$A$6:$A$13,定数!$B$6:$B$13))</f>
        <v/>
      </c>
      <c r="S101" s="97"/>
      <c r="T101" s="98" t="str">
        <f t="shared" si="11"/>
        <v/>
      </c>
      <c r="U101" s="98"/>
      <c r="V101" s="22" t="str">
        <f t="shared" si="7"/>
        <v/>
      </c>
      <c r="W101" t="str">
        <f t="shared" si="8"/>
        <v/>
      </c>
      <c r="X101" s="34" t="str">
        <f t="shared" si="12"/>
        <v/>
      </c>
      <c r="Y101" s="35" t="str">
        <f t="shared" si="13"/>
        <v/>
      </c>
    </row>
    <row r="102" spans="2:25">
      <c r="B102" s="92">
        <v>94</v>
      </c>
      <c r="C102" s="93" t="str">
        <f t="shared" si="9"/>
        <v/>
      </c>
      <c r="D102" s="93"/>
      <c r="E102" s="92"/>
      <c r="F102" s="8"/>
      <c r="G102" s="92"/>
      <c r="H102" s="94"/>
      <c r="I102" s="94"/>
      <c r="J102" s="92"/>
      <c r="K102" s="95" t="str">
        <f t="shared" si="10"/>
        <v/>
      </c>
      <c r="L102" s="96"/>
      <c r="M102" s="64" t="str">
        <f>IF(J102="","",(K102/J102)/LOOKUP(RIGHT($D$2,3),定数!$A$6:$A$13,定数!$B$6:$B$13))</f>
        <v/>
      </c>
      <c r="N102" s="92"/>
      <c r="O102" s="8"/>
      <c r="P102" s="94"/>
      <c r="Q102" s="94"/>
      <c r="R102" s="97" t="str">
        <f>IF(P102="","",T102*M102*LOOKUP(RIGHT($D$2,3),定数!$A$6:$A$13,定数!$B$6:$B$13))</f>
        <v/>
      </c>
      <c r="S102" s="97"/>
      <c r="T102" s="98" t="str">
        <f t="shared" si="11"/>
        <v/>
      </c>
      <c r="U102" s="98"/>
      <c r="V102" s="22" t="str">
        <f t="shared" si="7"/>
        <v/>
      </c>
      <c r="W102" t="str">
        <f t="shared" si="8"/>
        <v/>
      </c>
      <c r="X102" s="34" t="str">
        <f t="shared" si="12"/>
        <v/>
      </c>
      <c r="Y102" s="35" t="str">
        <f t="shared" si="13"/>
        <v/>
      </c>
    </row>
    <row r="103" spans="2:25">
      <c r="B103" s="92">
        <v>95</v>
      </c>
      <c r="C103" s="93" t="str">
        <f>IF(R102="","",C102+R102)</f>
        <v/>
      </c>
      <c r="D103" s="93"/>
      <c r="E103" s="92"/>
      <c r="F103" s="8"/>
      <c r="G103" s="92"/>
      <c r="H103" s="94"/>
      <c r="I103" s="94"/>
      <c r="J103" s="92"/>
      <c r="K103" s="95" t="str">
        <f t="shared" si="10"/>
        <v/>
      </c>
      <c r="L103" s="96"/>
      <c r="M103" s="64" t="str">
        <f>IF(J103="","",(K103/J103)/LOOKUP(RIGHT($D$2,3),定数!$A$6:$A$13,定数!$B$6:$B$13))</f>
        <v/>
      </c>
      <c r="N103" s="92"/>
      <c r="O103" s="8"/>
      <c r="P103" s="94"/>
      <c r="Q103" s="94"/>
      <c r="R103" s="97" t="str">
        <f>IF(P103="","",T103*M103*LOOKUP(RIGHT($D$2,3),定数!$A$6:$A$13,定数!$B$6:$B$13))</f>
        <v/>
      </c>
      <c r="S103" s="97"/>
      <c r="T103" s="98" t="str">
        <f t="shared" si="11"/>
        <v/>
      </c>
      <c r="U103" s="98"/>
      <c r="V103" s="22" t="str">
        <f t="shared" si="7"/>
        <v/>
      </c>
      <c r="W103" t="str">
        <f t="shared" si="8"/>
        <v/>
      </c>
      <c r="X103" s="34" t="str">
        <f t="shared" si="12"/>
        <v/>
      </c>
      <c r="Y103" s="35" t="str">
        <f t="shared" si="13"/>
        <v/>
      </c>
    </row>
    <row r="104" spans="2:25">
      <c r="B104" s="92">
        <v>96</v>
      </c>
      <c r="C104" s="93" t="str">
        <f t="shared" si="9"/>
        <v/>
      </c>
      <c r="D104" s="93"/>
      <c r="E104" s="92"/>
      <c r="F104" s="8"/>
      <c r="G104" s="92"/>
      <c r="H104" s="94"/>
      <c r="I104" s="94"/>
      <c r="J104" s="92"/>
      <c r="K104" s="95" t="str">
        <f t="shared" si="10"/>
        <v/>
      </c>
      <c r="L104" s="96"/>
      <c r="M104" s="64" t="str">
        <f>IF(J104="","",(K104/J104)/LOOKUP(RIGHT($D$2,3),定数!$A$6:$A$13,定数!$B$6:$B$13))</f>
        <v/>
      </c>
      <c r="N104" s="92"/>
      <c r="O104" s="8"/>
      <c r="P104" s="94"/>
      <c r="Q104" s="94"/>
      <c r="R104" s="97" t="str">
        <f>IF(P104="","",T104*M104*LOOKUP(RIGHT($D$2,3),定数!$A$6:$A$13,定数!$B$6:$B$13))</f>
        <v/>
      </c>
      <c r="S104" s="97"/>
      <c r="T104" s="98" t="str">
        <f t="shared" si="11"/>
        <v/>
      </c>
      <c r="U104" s="98"/>
      <c r="V104" s="22" t="str">
        <f t="shared" si="7"/>
        <v/>
      </c>
      <c r="W104" t="str">
        <f t="shared" si="8"/>
        <v/>
      </c>
      <c r="X104" s="34" t="str">
        <f t="shared" si="12"/>
        <v/>
      </c>
      <c r="Y104" s="35" t="str">
        <f t="shared" si="13"/>
        <v/>
      </c>
    </row>
    <row r="105" spans="2:25">
      <c r="B105" s="92">
        <v>97</v>
      </c>
      <c r="C105" s="93" t="str">
        <f t="shared" si="9"/>
        <v/>
      </c>
      <c r="D105" s="93"/>
      <c r="E105" s="92"/>
      <c r="F105" s="8"/>
      <c r="G105" s="92"/>
      <c r="H105" s="94"/>
      <c r="I105" s="94"/>
      <c r="J105" s="92"/>
      <c r="K105" s="95" t="str">
        <f t="shared" si="10"/>
        <v/>
      </c>
      <c r="L105" s="96"/>
      <c r="M105" s="64" t="str">
        <f>IF(J105="","",(K105/J105)/LOOKUP(RIGHT($D$2,3),定数!$A$6:$A$13,定数!$B$6:$B$13))</f>
        <v/>
      </c>
      <c r="N105" s="92"/>
      <c r="O105" s="8"/>
      <c r="P105" s="94"/>
      <c r="Q105" s="94"/>
      <c r="R105" s="97" t="str">
        <f>IF(P105="","",T105*M105*LOOKUP(RIGHT($D$2,3),定数!$A$6:$A$13,定数!$B$6:$B$13))</f>
        <v/>
      </c>
      <c r="S105" s="97"/>
      <c r="T105" s="98" t="str">
        <f t="shared" si="11"/>
        <v/>
      </c>
      <c r="U105" s="98"/>
      <c r="V105" s="22" t="str">
        <f t="shared" si="7"/>
        <v/>
      </c>
      <c r="W105" t="str">
        <f t="shared" si="8"/>
        <v/>
      </c>
      <c r="X105" s="34" t="str">
        <f t="shared" si="12"/>
        <v/>
      </c>
      <c r="Y105" s="35" t="str">
        <f t="shared" si="13"/>
        <v/>
      </c>
    </row>
    <row r="106" spans="2:25">
      <c r="B106" s="92">
        <v>98</v>
      </c>
      <c r="C106" s="93" t="str">
        <f t="shared" si="9"/>
        <v/>
      </c>
      <c r="D106" s="93"/>
      <c r="E106" s="92"/>
      <c r="F106" s="8"/>
      <c r="G106" s="92"/>
      <c r="H106" s="94"/>
      <c r="I106" s="94"/>
      <c r="J106" s="92"/>
      <c r="K106" s="95" t="str">
        <f t="shared" si="10"/>
        <v/>
      </c>
      <c r="L106" s="96"/>
      <c r="M106" s="64" t="str">
        <f>IF(J106="","",(K106/J106)/LOOKUP(RIGHT($D$2,3),定数!$A$6:$A$13,定数!$B$6:$B$13))</f>
        <v/>
      </c>
      <c r="N106" s="92"/>
      <c r="O106" s="8"/>
      <c r="P106" s="94"/>
      <c r="Q106" s="94"/>
      <c r="R106" s="97" t="str">
        <f>IF(P106="","",T106*M106*LOOKUP(RIGHT($D$2,3),定数!$A$6:$A$13,定数!$B$6:$B$13))</f>
        <v/>
      </c>
      <c r="S106" s="97"/>
      <c r="T106" s="98" t="str">
        <f t="shared" si="11"/>
        <v/>
      </c>
      <c r="U106" s="98"/>
      <c r="V106" s="22" t="str">
        <f t="shared" si="7"/>
        <v/>
      </c>
      <c r="W106" t="str">
        <f t="shared" si="8"/>
        <v/>
      </c>
      <c r="X106" s="34" t="str">
        <f t="shared" si="12"/>
        <v/>
      </c>
      <c r="Y106" s="35" t="str">
        <f t="shared" si="13"/>
        <v/>
      </c>
    </row>
    <row r="107" spans="2:25">
      <c r="B107" s="92">
        <v>99</v>
      </c>
      <c r="C107" s="93" t="str">
        <f t="shared" si="9"/>
        <v/>
      </c>
      <c r="D107" s="93"/>
      <c r="E107" s="92"/>
      <c r="F107" s="8"/>
      <c r="G107" s="92"/>
      <c r="H107" s="94"/>
      <c r="I107" s="94"/>
      <c r="J107" s="92"/>
      <c r="K107" s="95" t="str">
        <f t="shared" si="10"/>
        <v/>
      </c>
      <c r="L107" s="96"/>
      <c r="M107" s="64" t="str">
        <f>IF(J107="","",(K107/J107)/LOOKUP(RIGHT($D$2,3),定数!$A$6:$A$13,定数!$B$6:$B$13))</f>
        <v/>
      </c>
      <c r="N107" s="92"/>
      <c r="O107" s="8"/>
      <c r="P107" s="94"/>
      <c r="Q107" s="94"/>
      <c r="R107" s="97" t="str">
        <f>IF(P107="","",T107*M107*LOOKUP(RIGHT($D$2,3),定数!$A$6:$A$13,定数!$B$6:$B$13))</f>
        <v/>
      </c>
      <c r="S107" s="97"/>
      <c r="T107" s="98" t="str">
        <f t="shared" si="11"/>
        <v/>
      </c>
      <c r="U107" s="98"/>
      <c r="V107" s="1" t="str">
        <f t="shared" si="7"/>
        <v/>
      </c>
      <c r="W107" t="str">
        <f>IF(T107&lt;&gt;"",IF(T107&lt;0,1+W106,0),"")</f>
        <v/>
      </c>
      <c r="X107" s="34" t="str">
        <f t="shared" si="12"/>
        <v/>
      </c>
      <c r="Y107" s="35" t="str">
        <f t="shared" si="13"/>
        <v/>
      </c>
    </row>
    <row r="108" spans="2:25">
      <c r="B108" s="92">
        <v>100</v>
      </c>
      <c r="C108" s="93" t="str">
        <f t="shared" si="9"/>
        <v/>
      </c>
      <c r="D108" s="93"/>
      <c r="E108" s="92"/>
      <c r="F108" s="8"/>
      <c r="G108" s="92"/>
      <c r="H108" s="94"/>
      <c r="I108" s="94"/>
      <c r="J108" s="92"/>
      <c r="K108" s="95" t="str">
        <f t="shared" si="10"/>
        <v/>
      </c>
      <c r="L108" s="96"/>
      <c r="M108" s="64" t="str">
        <f>IF(J108="","",(K108/J108)/LOOKUP(RIGHT($D$2,3),定数!$A$6:$A$13,定数!$B$6:$B$13))</f>
        <v/>
      </c>
      <c r="N108" s="92"/>
      <c r="O108" s="8"/>
      <c r="P108" s="94"/>
      <c r="Q108" s="94"/>
      <c r="R108" s="97" t="str">
        <f>IF(P108="","",T108*M108*LOOKUP(RIGHT($D$2,3),定数!$A$6:$A$13,定数!$B$6:$B$13))</f>
        <v/>
      </c>
      <c r="S108" s="97"/>
      <c r="T108" s="98" t="str">
        <f t="shared" si="11"/>
        <v/>
      </c>
      <c r="U108" s="98"/>
      <c r="V108" s="22" t="str">
        <f t="shared" si="7"/>
        <v/>
      </c>
      <c r="W108" t="str">
        <f>IF(T108&lt;&gt;"",IF(T108&lt;0,1+W107,0),"")</f>
        <v/>
      </c>
      <c r="X108" s="34" t="str">
        <f t="shared" si="12"/>
        <v/>
      </c>
      <c r="Y108" s="35" t="str">
        <f t="shared" si="13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7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N4:Q4"/>
    <mergeCell ref="R4:S4"/>
    <mergeCell ref="T4:U4"/>
    <mergeCell ref="J5:K5"/>
    <mergeCell ref="L5:M5"/>
    <mergeCell ref="T5:U5"/>
    <mergeCell ref="B4:C4"/>
    <mergeCell ref="D4:E4"/>
    <mergeCell ref="F4:G4"/>
    <mergeCell ref="H4:I4"/>
    <mergeCell ref="J4:K4"/>
    <mergeCell ref="L4:M4"/>
    <mergeCell ref="N2:Q2"/>
    <mergeCell ref="R2:S2"/>
    <mergeCell ref="T2:U2"/>
    <mergeCell ref="B3:C3"/>
    <mergeCell ref="D3:Q3"/>
    <mergeCell ref="R3:S3"/>
    <mergeCell ref="T3:U3"/>
    <mergeCell ref="B2:C2"/>
    <mergeCell ref="D2:E2"/>
    <mergeCell ref="F2:G2"/>
    <mergeCell ref="H2:I2"/>
    <mergeCell ref="J2:K2"/>
    <mergeCell ref="L2:M2"/>
  </mergeCells>
  <phoneticPr fontId="3"/>
  <conditionalFormatting sqref="G9:G108">
    <cfRule type="cellIs" dxfId="1" priority="1" stopIfTrue="1" operator="equal">
      <formula>"買"</formula>
    </cfRule>
    <cfRule type="cellIs" dxfId="0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B725"/>
  <sheetViews>
    <sheetView topLeftCell="D631" workbookViewId="0">
      <selection activeCell="A726" sqref="A726"/>
    </sheetView>
  </sheetViews>
  <sheetFormatPr defaultRowHeight="13.2"/>
  <sheetData>
    <row r="1" spans="1:1">
      <c r="A1">
        <v>1</v>
      </c>
    </row>
    <row r="39" spans="1:1">
      <c r="A39">
        <v>2</v>
      </c>
    </row>
    <row r="77" spans="1:1">
      <c r="A77">
        <v>3</v>
      </c>
    </row>
    <row r="115" spans="1:28">
      <c r="A115">
        <v>5</v>
      </c>
    </row>
    <row r="116" spans="1:28">
      <c r="AB116" t="s">
        <v>105</v>
      </c>
    </row>
    <row r="153" spans="1:1">
      <c r="A153">
        <v>6</v>
      </c>
    </row>
    <row r="191" spans="1:1">
      <c r="A191">
        <v>7</v>
      </c>
    </row>
    <row r="229" spans="1:1">
      <c r="A229">
        <v>8</v>
      </c>
    </row>
    <row r="267" spans="1:1">
      <c r="A267">
        <v>10</v>
      </c>
    </row>
    <row r="305" spans="1:1">
      <c r="A305">
        <v>12</v>
      </c>
    </row>
    <row r="343" spans="1:1">
      <c r="A343">
        <v>14</v>
      </c>
    </row>
    <row r="381" spans="1:1">
      <c r="A381">
        <v>16</v>
      </c>
    </row>
    <row r="419" spans="1:1">
      <c r="A419">
        <v>19</v>
      </c>
    </row>
    <row r="457" spans="1:1">
      <c r="A457">
        <v>24</v>
      </c>
    </row>
    <row r="495" spans="1:1">
      <c r="A495">
        <v>25</v>
      </c>
    </row>
    <row r="533" spans="1:1">
      <c r="A533">
        <v>31</v>
      </c>
    </row>
    <row r="565" spans="1:1">
      <c r="A565">
        <v>41</v>
      </c>
    </row>
    <row r="597" spans="1:1">
      <c r="A597">
        <v>41</v>
      </c>
    </row>
    <row r="629" spans="1:1">
      <c r="A629">
        <v>42</v>
      </c>
    </row>
    <row r="661" spans="1:1">
      <c r="A661">
        <v>45</v>
      </c>
    </row>
    <row r="693" spans="1:1">
      <c r="A693">
        <v>49</v>
      </c>
    </row>
    <row r="725" spans="1:1">
      <c r="A725">
        <v>50</v>
      </c>
    </row>
  </sheetData>
  <phoneticPr fontId="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N39"/>
  <sheetViews>
    <sheetView tabSelected="1" zoomScale="145" zoomScaleNormal="145" zoomScaleSheetLayoutView="100" workbookViewId="0">
      <selection activeCell="A7" sqref="A7:J15"/>
    </sheetView>
  </sheetViews>
  <sheetFormatPr defaultColWidth="9" defaultRowHeight="13.2"/>
  <cols>
    <col min="2" max="2" width="10.33203125" bestFit="1" customWidth="1"/>
  </cols>
  <sheetData>
    <row r="1" spans="1:12">
      <c r="A1" t="s">
        <v>0</v>
      </c>
    </row>
    <row r="2" spans="1:12" ht="13.2" customHeight="1">
      <c r="A2" s="152" t="s">
        <v>148</v>
      </c>
      <c r="B2" s="152"/>
      <c r="C2" s="152"/>
      <c r="D2" s="152"/>
      <c r="E2" s="152"/>
      <c r="F2" s="152"/>
      <c r="G2" s="152"/>
      <c r="H2" s="152"/>
      <c r="I2" s="152"/>
      <c r="J2" s="152"/>
      <c r="K2" s="75"/>
      <c r="L2" s="75"/>
    </row>
    <row r="3" spans="1:12">
      <c r="A3" s="152"/>
      <c r="B3" s="152"/>
      <c r="C3" s="152"/>
      <c r="D3" s="152"/>
      <c r="E3" s="152"/>
      <c r="F3" s="152"/>
      <c r="G3" s="152"/>
      <c r="H3" s="152"/>
      <c r="I3" s="152"/>
      <c r="J3" s="152"/>
      <c r="K3" s="75"/>
      <c r="L3" s="75"/>
    </row>
    <row r="4" spans="1:12">
      <c r="A4" s="73"/>
      <c r="B4" s="73"/>
      <c r="C4" s="73"/>
      <c r="D4" s="73"/>
      <c r="E4" s="73"/>
      <c r="F4" s="73"/>
      <c r="G4" s="73"/>
      <c r="H4" s="73"/>
      <c r="I4" s="73"/>
      <c r="J4" s="73"/>
      <c r="K4" s="75"/>
      <c r="L4" s="75"/>
    </row>
    <row r="6" spans="1:12">
      <c r="A6" t="s">
        <v>1</v>
      </c>
    </row>
    <row r="7" spans="1:12" ht="13.2" customHeight="1">
      <c r="A7" s="152" t="s">
        <v>150</v>
      </c>
      <c r="B7" s="152"/>
      <c r="C7" s="152"/>
      <c r="D7" s="152"/>
      <c r="E7" s="152"/>
      <c r="F7" s="152"/>
      <c r="G7" s="152"/>
      <c r="H7" s="152"/>
      <c r="I7" s="152"/>
      <c r="J7" s="152"/>
      <c r="K7" s="75"/>
      <c r="L7" s="75"/>
    </row>
    <row r="8" spans="1:12">
      <c r="A8" s="152"/>
      <c r="B8" s="152"/>
      <c r="C8" s="152"/>
      <c r="D8" s="152"/>
      <c r="E8" s="152"/>
      <c r="F8" s="152"/>
      <c r="G8" s="152"/>
      <c r="H8" s="152"/>
      <c r="I8" s="152"/>
      <c r="J8" s="152"/>
      <c r="K8" s="75"/>
      <c r="L8" s="75"/>
    </row>
    <row r="9" spans="1:12" ht="13.2" hidden="1" customHeight="1">
      <c r="A9" s="152"/>
      <c r="B9" s="152"/>
      <c r="C9" s="152"/>
      <c r="D9" s="152"/>
      <c r="E9" s="152"/>
      <c r="F9" s="152"/>
      <c r="G9" s="152"/>
      <c r="H9" s="152"/>
      <c r="I9" s="152"/>
      <c r="J9" s="152"/>
      <c r="K9" s="75"/>
      <c r="L9" s="75"/>
    </row>
    <row r="10" spans="1:12" ht="13.2" hidden="1" customHeight="1">
      <c r="A10" s="152"/>
      <c r="B10" s="152"/>
      <c r="C10" s="152"/>
      <c r="D10" s="152"/>
      <c r="E10" s="152"/>
      <c r="F10" s="152"/>
      <c r="G10" s="152"/>
      <c r="H10" s="152"/>
      <c r="I10" s="152"/>
      <c r="J10" s="152"/>
      <c r="K10" s="75"/>
      <c r="L10" s="75"/>
    </row>
    <row r="11" spans="1:12" ht="13.2" hidden="1" customHeight="1">
      <c r="A11" s="152"/>
      <c r="B11" s="152"/>
      <c r="C11" s="152"/>
      <c r="D11" s="152"/>
      <c r="E11" s="152"/>
      <c r="F11" s="152"/>
      <c r="G11" s="152"/>
      <c r="H11" s="152"/>
      <c r="I11" s="152"/>
      <c r="J11" s="152"/>
      <c r="K11" s="75"/>
      <c r="L11" s="75"/>
    </row>
    <row r="12" spans="1:12" ht="13.2" hidden="1" customHeight="1">
      <c r="A12" s="152"/>
      <c r="B12" s="152"/>
      <c r="C12" s="152"/>
      <c r="D12" s="152"/>
      <c r="E12" s="152"/>
      <c r="F12" s="152"/>
      <c r="G12" s="152"/>
      <c r="H12" s="152"/>
      <c r="I12" s="152"/>
      <c r="J12" s="152"/>
      <c r="K12" s="75"/>
      <c r="L12" s="75"/>
    </row>
    <row r="13" spans="1:12" ht="13.2" hidden="1" customHeight="1">
      <c r="A13" s="152"/>
      <c r="B13" s="152"/>
      <c r="C13" s="152"/>
      <c r="D13" s="152"/>
      <c r="E13" s="152"/>
      <c r="F13" s="152"/>
      <c r="G13" s="152"/>
      <c r="H13" s="152"/>
      <c r="I13" s="152"/>
      <c r="J13" s="152"/>
      <c r="K13" s="75"/>
      <c r="L13" s="75"/>
    </row>
    <row r="14" spans="1:12" ht="13.2" hidden="1" customHeight="1">
      <c r="A14" s="152"/>
      <c r="B14" s="152"/>
      <c r="C14" s="152"/>
      <c r="D14" s="152"/>
      <c r="E14" s="152"/>
      <c r="F14" s="152"/>
      <c r="G14" s="152"/>
      <c r="H14" s="152"/>
      <c r="I14" s="152"/>
      <c r="J14" s="152"/>
      <c r="K14" s="75"/>
      <c r="L14" s="75"/>
    </row>
    <row r="15" spans="1:12">
      <c r="A15" s="152"/>
      <c r="B15" s="152"/>
      <c r="C15" s="152"/>
      <c r="D15" s="152"/>
      <c r="E15" s="152"/>
      <c r="F15" s="152"/>
      <c r="G15" s="152"/>
      <c r="H15" s="152"/>
      <c r="I15" s="152"/>
      <c r="J15" s="152"/>
      <c r="K15" s="75"/>
      <c r="L15" s="75"/>
    </row>
    <row r="17" spans="1:13">
      <c r="A17" t="s">
        <v>2</v>
      </c>
    </row>
    <row r="18" spans="1:13" ht="13.2" customHeight="1">
      <c r="A18" s="152" t="s">
        <v>149</v>
      </c>
      <c r="B18" s="152"/>
      <c r="C18" s="152"/>
      <c r="D18" s="152"/>
      <c r="E18" s="152"/>
      <c r="F18" s="152"/>
      <c r="G18" s="152"/>
      <c r="H18" s="152"/>
      <c r="I18" s="152"/>
      <c r="J18" s="152"/>
      <c r="K18" s="75"/>
      <c r="L18" s="75"/>
    </row>
    <row r="20" spans="1:13" ht="13.2" customHeight="1">
      <c r="A20" s="136" t="s">
        <v>61</v>
      </c>
      <c r="B20" s="136" t="s">
        <v>62</v>
      </c>
      <c r="C20" s="136" t="s">
        <v>69</v>
      </c>
      <c r="D20" s="136" t="s">
        <v>70</v>
      </c>
      <c r="E20" s="155" t="s">
        <v>74</v>
      </c>
      <c r="F20" s="136" t="s">
        <v>59</v>
      </c>
      <c r="G20" s="136"/>
      <c r="H20" s="136"/>
      <c r="I20" s="132" t="s">
        <v>60</v>
      </c>
      <c r="J20" s="151"/>
      <c r="K20" s="133"/>
      <c r="L20" s="153" t="s">
        <v>121</v>
      </c>
      <c r="M20" s="153" t="s">
        <v>78</v>
      </c>
    </row>
    <row r="21" spans="1:13" ht="13.8" thickBot="1">
      <c r="A21" s="150"/>
      <c r="B21" s="150"/>
      <c r="C21" s="150"/>
      <c r="D21" s="150"/>
      <c r="E21" s="156"/>
      <c r="F21" s="44" t="s">
        <v>63</v>
      </c>
      <c r="G21" s="44" t="s">
        <v>64</v>
      </c>
      <c r="H21" s="44" t="s">
        <v>65</v>
      </c>
      <c r="I21" s="44" t="s">
        <v>63</v>
      </c>
      <c r="J21" s="44" t="s">
        <v>64</v>
      </c>
      <c r="K21" s="44" t="s">
        <v>120</v>
      </c>
      <c r="L21" s="154"/>
      <c r="M21" s="154"/>
    </row>
    <row r="22" spans="1:13" ht="13.8" thickTop="1">
      <c r="A22" s="147" t="s">
        <v>66</v>
      </c>
      <c r="B22" s="40" t="s">
        <v>67</v>
      </c>
      <c r="C22" s="40" t="s">
        <v>71</v>
      </c>
      <c r="D22" s="40">
        <v>22</v>
      </c>
      <c r="E22" s="45"/>
      <c r="F22" s="41">
        <v>0.47399999999999998</v>
      </c>
      <c r="G22" s="41">
        <v>0.51400000000000001</v>
      </c>
      <c r="H22" s="42">
        <v>0.56799999999999995</v>
      </c>
      <c r="I22" s="43">
        <v>0.73</v>
      </c>
      <c r="J22" s="43">
        <v>0.68</v>
      </c>
      <c r="K22" s="43">
        <v>0.68</v>
      </c>
      <c r="L22" s="76"/>
      <c r="M22" s="45"/>
    </row>
    <row r="23" spans="1:13">
      <c r="A23" s="148"/>
      <c r="B23" s="36"/>
      <c r="C23" s="36" t="s">
        <v>72</v>
      </c>
      <c r="D23" s="36">
        <v>100</v>
      </c>
      <c r="E23" s="46" t="s">
        <v>76</v>
      </c>
      <c r="F23" s="38">
        <v>1.0880000000000001</v>
      </c>
      <c r="G23" s="37">
        <v>0.86899999999999999</v>
      </c>
      <c r="H23" s="37">
        <v>0.307</v>
      </c>
      <c r="I23" s="39">
        <v>0.6</v>
      </c>
      <c r="J23" s="39">
        <v>0.54</v>
      </c>
      <c r="K23" s="39">
        <v>0.54</v>
      </c>
      <c r="L23" s="77" t="s">
        <v>122</v>
      </c>
      <c r="M23" s="46" t="s">
        <v>77</v>
      </c>
    </row>
    <row r="24" spans="1:13">
      <c r="A24" s="148"/>
      <c r="B24" s="36" t="s">
        <v>68</v>
      </c>
      <c r="C24" s="36" t="s">
        <v>73</v>
      </c>
      <c r="D24" s="36">
        <v>100</v>
      </c>
      <c r="E24" s="46" t="s">
        <v>75</v>
      </c>
      <c r="F24" s="37">
        <v>0.72399999999999998</v>
      </c>
      <c r="G24" s="37">
        <v>0.44800000000000001</v>
      </c>
      <c r="H24" s="38">
        <v>0.78800000000000003</v>
      </c>
      <c r="I24" s="39">
        <v>0.54</v>
      </c>
      <c r="J24" s="39">
        <v>0.47</v>
      </c>
      <c r="K24" s="39">
        <v>0.47</v>
      </c>
      <c r="L24" s="77" t="s">
        <v>123</v>
      </c>
      <c r="M24" s="46" t="s">
        <v>77</v>
      </c>
    </row>
    <row r="25" spans="1:13">
      <c r="A25" s="148"/>
      <c r="B25" s="47"/>
      <c r="C25" s="47" t="s">
        <v>80</v>
      </c>
      <c r="D25" s="47">
        <v>100</v>
      </c>
      <c r="E25" s="46" t="s">
        <v>76</v>
      </c>
      <c r="F25" s="37">
        <v>0.14499999999999999</v>
      </c>
      <c r="G25" s="37">
        <v>0.01</v>
      </c>
      <c r="H25" s="38">
        <v>0.21099999999999999</v>
      </c>
      <c r="I25" s="39">
        <v>0.5</v>
      </c>
      <c r="J25" s="39">
        <v>0.44</v>
      </c>
      <c r="K25" s="39">
        <v>0.44</v>
      </c>
      <c r="L25" s="77" t="s">
        <v>124</v>
      </c>
      <c r="M25" s="46" t="s">
        <v>81</v>
      </c>
    </row>
    <row r="26" spans="1:13">
      <c r="A26" s="148"/>
      <c r="B26" s="48" t="s">
        <v>82</v>
      </c>
      <c r="C26" s="48" t="s">
        <v>73</v>
      </c>
      <c r="D26" s="48">
        <v>100</v>
      </c>
      <c r="E26" s="46" t="s">
        <v>83</v>
      </c>
      <c r="F26" s="37">
        <v>0.78400000000000003</v>
      </c>
      <c r="G26" s="37">
        <v>1.347</v>
      </c>
      <c r="H26" s="38">
        <v>4.149</v>
      </c>
      <c r="I26" s="39">
        <v>0.55000000000000004</v>
      </c>
      <c r="J26" s="39">
        <v>0.54</v>
      </c>
      <c r="K26" s="39">
        <v>0.54</v>
      </c>
      <c r="L26" s="77" t="s">
        <v>125</v>
      </c>
      <c r="M26" s="46" t="s">
        <v>84</v>
      </c>
    </row>
    <row r="27" spans="1:13">
      <c r="A27" s="149"/>
      <c r="B27" s="48"/>
      <c r="C27" s="50" t="s">
        <v>86</v>
      </c>
      <c r="D27" s="48">
        <v>100</v>
      </c>
      <c r="E27" s="46" t="s">
        <v>87</v>
      </c>
      <c r="F27" s="37">
        <v>0.18099999999999999</v>
      </c>
      <c r="G27" s="38">
        <v>0.30599999999999999</v>
      </c>
      <c r="H27" s="49">
        <v>6.6000000000000003E-2</v>
      </c>
      <c r="I27" s="39">
        <v>0.5</v>
      </c>
      <c r="J27" s="39">
        <v>0.47</v>
      </c>
      <c r="K27" s="39">
        <v>0.47</v>
      </c>
      <c r="L27" s="77" t="s">
        <v>126</v>
      </c>
      <c r="M27" s="46" t="s">
        <v>88</v>
      </c>
    </row>
    <row r="28" spans="1:13">
      <c r="A28" s="136" t="s">
        <v>91</v>
      </c>
      <c r="B28" s="51" t="s">
        <v>67</v>
      </c>
      <c r="C28" s="51" t="s">
        <v>90</v>
      </c>
      <c r="D28" s="51">
        <v>100</v>
      </c>
      <c r="E28" s="46" t="s">
        <v>92</v>
      </c>
      <c r="F28" s="37">
        <v>2.9119999999999999</v>
      </c>
      <c r="G28" s="49">
        <v>2.6829999999999998</v>
      </c>
      <c r="H28" s="38">
        <v>3.37</v>
      </c>
      <c r="I28" s="39">
        <v>0.56999999999999995</v>
      </c>
      <c r="J28" s="39">
        <v>0.51</v>
      </c>
      <c r="K28" s="39">
        <v>0.51</v>
      </c>
      <c r="L28" s="77" t="s">
        <v>127</v>
      </c>
      <c r="M28" s="46" t="s">
        <v>81</v>
      </c>
    </row>
    <row r="29" spans="1:13">
      <c r="A29" s="136"/>
      <c r="B29" s="52"/>
      <c r="C29" s="52" t="s">
        <v>93</v>
      </c>
      <c r="D29" s="52">
        <v>100</v>
      </c>
      <c r="E29" s="46" t="s">
        <v>76</v>
      </c>
      <c r="F29" s="37">
        <v>-0.13300000000000001</v>
      </c>
      <c r="G29" s="49">
        <v>0.13800000000000001</v>
      </c>
      <c r="H29" s="38">
        <v>0.21299999999999999</v>
      </c>
      <c r="I29" s="39">
        <v>0.43</v>
      </c>
      <c r="J29" s="39">
        <v>0.41</v>
      </c>
      <c r="K29" s="39">
        <v>0.41</v>
      </c>
      <c r="L29" s="77" t="s">
        <v>128</v>
      </c>
      <c r="M29" s="46" t="s">
        <v>84</v>
      </c>
    </row>
    <row r="30" spans="1:13">
      <c r="A30" s="136"/>
      <c r="B30" s="53" t="s">
        <v>68</v>
      </c>
      <c r="C30" s="53" t="s">
        <v>73</v>
      </c>
      <c r="D30" s="53">
        <v>100</v>
      </c>
      <c r="E30" s="46" t="s">
        <v>94</v>
      </c>
      <c r="F30" s="37">
        <v>0.40200000000000002</v>
      </c>
      <c r="G30" s="38">
        <v>0.56999999999999995</v>
      </c>
      <c r="H30" s="49">
        <v>0.50600000000000001</v>
      </c>
      <c r="I30" s="39">
        <v>0.48</v>
      </c>
      <c r="J30" s="39">
        <v>0.45</v>
      </c>
      <c r="K30" s="39">
        <v>0.45</v>
      </c>
      <c r="L30" s="77" t="s">
        <v>129</v>
      </c>
      <c r="M30" s="46" t="s">
        <v>95</v>
      </c>
    </row>
    <row r="31" spans="1:13">
      <c r="A31" s="136"/>
      <c r="B31" s="53"/>
      <c r="C31" s="53" t="s">
        <v>80</v>
      </c>
      <c r="D31" s="53">
        <v>100</v>
      </c>
      <c r="E31" s="46" t="s">
        <v>96</v>
      </c>
      <c r="F31" s="37">
        <v>3.1E-2</v>
      </c>
      <c r="G31" s="37">
        <v>0</v>
      </c>
      <c r="H31" s="38">
        <v>0.123</v>
      </c>
      <c r="I31" s="39">
        <v>0.43</v>
      </c>
      <c r="J31" s="39">
        <v>0.39</v>
      </c>
      <c r="K31" s="39">
        <v>0.39</v>
      </c>
      <c r="L31" s="77" t="s">
        <v>130</v>
      </c>
      <c r="M31" s="46" t="s">
        <v>97</v>
      </c>
    </row>
    <row r="32" spans="1:13">
      <c r="A32" s="136"/>
      <c r="B32" s="54" t="s">
        <v>82</v>
      </c>
      <c r="C32" s="54" t="s">
        <v>73</v>
      </c>
      <c r="D32" s="54">
        <v>100</v>
      </c>
      <c r="E32" s="46" t="s">
        <v>98</v>
      </c>
      <c r="F32" s="38">
        <v>0.98399999999999999</v>
      </c>
      <c r="G32" s="49">
        <v>0.81799999999999995</v>
      </c>
      <c r="H32" s="49">
        <v>0.95799999999999996</v>
      </c>
      <c r="I32" s="39">
        <v>0.52</v>
      </c>
      <c r="J32" s="39">
        <v>0.46</v>
      </c>
      <c r="K32" s="39">
        <v>0.46</v>
      </c>
      <c r="L32" s="77" t="s">
        <v>131</v>
      </c>
      <c r="M32" s="46" t="s">
        <v>88</v>
      </c>
    </row>
    <row r="33" spans="1:14">
      <c r="A33" s="136"/>
      <c r="B33" s="54"/>
      <c r="C33" s="54" t="s">
        <v>80</v>
      </c>
      <c r="D33" s="54">
        <v>100</v>
      </c>
      <c r="E33" s="46" t="s">
        <v>96</v>
      </c>
      <c r="F33" s="38">
        <v>0.379</v>
      </c>
      <c r="G33" s="37">
        <v>0.09</v>
      </c>
      <c r="H33" s="49">
        <v>0.17399999999999999</v>
      </c>
      <c r="I33" s="39">
        <v>0.48</v>
      </c>
      <c r="J33" s="39">
        <v>0.4</v>
      </c>
      <c r="K33" s="39">
        <v>0.4</v>
      </c>
      <c r="L33" s="77" t="s">
        <v>132</v>
      </c>
      <c r="M33" s="46" t="s">
        <v>88</v>
      </c>
    </row>
    <row r="34" spans="1:14">
      <c r="A34" s="136" t="s">
        <v>100</v>
      </c>
      <c r="B34" s="67" t="s">
        <v>67</v>
      </c>
      <c r="C34" s="67" t="s">
        <v>102</v>
      </c>
      <c r="D34" s="56">
        <v>32</v>
      </c>
      <c r="E34" s="57" t="s">
        <v>108</v>
      </c>
      <c r="F34" s="38">
        <v>0.53</v>
      </c>
      <c r="G34" s="49">
        <v>0.42199999999999999</v>
      </c>
      <c r="H34" s="49">
        <v>0.42699999999999999</v>
      </c>
      <c r="I34" s="58">
        <v>0.67</v>
      </c>
      <c r="J34" s="58">
        <v>0.57599999999999996</v>
      </c>
      <c r="K34" s="58">
        <v>0.57599999999999996</v>
      </c>
      <c r="L34" s="78" t="s">
        <v>133</v>
      </c>
      <c r="M34" s="46" t="s">
        <v>103</v>
      </c>
    </row>
    <row r="35" spans="1:14">
      <c r="A35" s="136"/>
      <c r="B35" s="56" t="s">
        <v>107</v>
      </c>
      <c r="C35" s="71" t="s">
        <v>102</v>
      </c>
      <c r="D35" s="56">
        <v>50</v>
      </c>
      <c r="E35" s="57" t="s">
        <v>76</v>
      </c>
      <c r="F35" s="49">
        <v>0.56299999999999994</v>
      </c>
      <c r="G35" s="38">
        <v>0.89300000000000002</v>
      </c>
      <c r="H35" s="49">
        <v>0.85799999999999998</v>
      </c>
      <c r="I35" s="58">
        <v>0.6</v>
      </c>
      <c r="J35" s="58">
        <v>0.6</v>
      </c>
      <c r="K35" s="58">
        <v>0.5</v>
      </c>
      <c r="L35" s="58" t="s">
        <v>134</v>
      </c>
      <c r="M35" s="46" t="s">
        <v>84</v>
      </c>
    </row>
    <row r="36" spans="1:14">
      <c r="A36" s="136"/>
      <c r="B36" s="56" t="s">
        <v>117</v>
      </c>
      <c r="C36" s="72" t="s">
        <v>102</v>
      </c>
      <c r="D36" s="56">
        <v>50</v>
      </c>
      <c r="E36" s="57" t="s">
        <v>119</v>
      </c>
      <c r="F36" s="49">
        <v>0.56000000000000005</v>
      </c>
      <c r="G36" s="49">
        <v>0.78300000000000003</v>
      </c>
      <c r="H36" s="38">
        <v>1.1180000000000001</v>
      </c>
      <c r="I36" s="58">
        <v>0.6</v>
      </c>
      <c r="J36" s="58">
        <v>0.57999999999999996</v>
      </c>
      <c r="K36" s="58">
        <v>0.54</v>
      </c>
      <c r="L36" s="58" t="s">
        <v>135</v>
      </c>
      <c r="M36" s="46" t="s">
        <v>103</v>
      </c>
    </row>
    <row r="37" spans="1:14">
      <c r="A37" s="136"/>
      <c r="B37" s="56" t="s">
        <v>82</v>
      </c>
      <c r="C37" s="91" t="s">
        <v>102</v>
      </c>
      <c r="D37" s="56">
        <v>50</v>
      </c>
      <c r="E37" s="57" t="s">
        <v>145</v>
      </c>
      <c r="F37" s="49">
        <v>1.0740000000000001</v>
      </c>
      <c r="G37" s="49">
        <v>1.379</v>
      </c>
      <c r="H37" s="38">
        <v>2.2069999999999999</v>
      </c>
      <c r="I37" s="58">
        <v>0.68</v>
      </c>
      <c r="J37" s="58">
        <v>0.66</v>
      </c>
      <c r="K37" s="58">
        <v>0.62</v>
      </c>
      <c r="L37" s="58" t="s">
        <v>146</v>
      </c>
      <c r="M37" s="46" t="s">
        <v>84</v>
      </c>
      <c r="N37" s="162" t="s">
        <v>144</v>
      </c>
    </row>
    <row r="38" spans="1:14">
      <c r="A38" s="136"/>
      <c r="B38" s="56"/>
      <c r="C38" s="56"/>
      <c r="D38" s="56"/>
      <c r="E38" s="57"/>
      <c r="F38" s="49"/>
      <c r="G38" s="49"/>
      <c r="H38" s="49"/>
      <c r="I38" s="58"/>
      <c r="J38" s="58"/>
      <c r="K38" s="58"/>
      <c r="L38" s="58"/>
      <c r="M38" s="46"/>
    </row>
    <row r="39" spans="1:14">
      <c r="A39" s="136"/>
      <c r="B39" s="56"/>
      <c r="C39" s="56"/>
      <c r="D39" s="56"/>
      <c r="E39" s="57"/>
      <c r="F39" s="49"/>
      <c r="G39" s="49"/>
      <c r="H39" s="49"/>
      <c r="I39" s="58"/>
      <c r="J39" s="58"/>
      <c r="K39" s="58"/>
      <c r="L39" s="58"/>
      <c r="M39" s="46"/>
    </row>
  </sheetData>
  <mergeCells count="15">
    <mergeCell ref="I20:K20"/>
    <mergeCell ref="A2:J3"/>
    <mergeCell ref="M20:M21"/>
    <mergeCell ref="E20:E21"/>
    <mergeCell ref="A28:A33"/>
    <mergeCell ref="A18:J18"/>
    <mergeCell ref="A7:J15"/>
    <mergeCell ref="L20:L21"/>
    <mergeCell ref="A34:A39"/>
    <mergeCell ref="A22:A27"/>
    <mergeCell ref="F20:H20"/>
    <mergeCell ref="A20:A21"/>
    <mergeCell ref="B20:B21"/>
    <mergeCell ref="C20:C21"/>
    <mergeCell ref="D20:D21"/>
  </mergeCells>
  <phoneticPr fontId="3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B2:I14"/>
  <sheetViews>
    <sheetView zoomScaleSheetLayoutView="100" workbookViewId="0">
      <selection activeCell="D14" sqref="D14"/>
    </sheetView>
  </sheetViews>
  <sheetFormatPr defaultColWidth="8.88671875" defaultRowHeight="16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>
      <c r="B2" s="24" t="s">
        <v>39</v>
      </c>
      <c r="C2" s="26"/>
    </row>
    <row r="4" spans="2:9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>
      <c r="B5" s="27" t="s">
        <v>43</v>
      </c>
      <c r="C5" s="28" t="s">
        <v>67</v>
      </c>
      <c r="D5" s="28">
        <v>22</v>
      </c>
      <c r="E5" s="32">
        <v>43606</v>
      </c>
      <c r="F5" s="28">
        <v>100</v>
      </c>
      <c r="G5" s="32">
        <v>43611</v>
      </c>
      <c r="H5" s="28"/>
      <c r="I5" s="32"/>
    </row>
    <row r="6" spans="2:9">
      <c r="B6" s="27" t="s">
        <v>43</v>
      </c>
      <c r="C6" s="28" t="s">
        <v>79</v>
      </c>
      <c r="D6" s="28">
        <v>100</v>
      </c>
      <c r="E6" s="32">
        <v>43617</v>
      </c>
      <c r="F6" s="28">
        <v>100</v>
      </c>
      <c r="G6" s="32">
        <v>43619</v>
      </c>
      <c r="H6" s="28"/>
      <c r="I6" s="33"/>
    </row>
    <row r="7" spans="2:9">
      <c r="B7" s="27" t="s">
        <v>43</v>
      </c>
      <c r="C7" s="28" t="s">
        <v>85</v>
      </c>
      <c r="D7" s="28">
        <v>100</v>
      </c>
      <c r="E7" s="32">
        <v>43621</v>
      </c>
      <c r="F7" s="28">
        <v>100</v>
      </c>
      <c r="G7" s="32">
        <v>43621</v>
      </c>
      <c r="H7" s="28"/>
      <c r="I7" s="33"/>
    </row>
    <row r="8" spans="2:9">
      <c r="B8" s="27" t="s">
        <v>89</v>
      </c>
      <c r="C8" s="28" t="s">
        <v>67</v>
      </c>
      <c r="D8" s="28">
        <v>100</v>
      </c>
      <c r="E8" s="32">
        <v>43624</v>
      </c>
      <c r="F8" s="28">
        <v>100</v>
      </c>
      <c r="G8" s="32">
        <v>43625</v>
      </c>
      <c r="H8" s="28"/>
      <c r="I8" s="33"/>
    </row>
    <row r="9" spans="2:9">
      <c r="B9" s="27" t="s">
        <v>89</v>
      </c>
      <c r="C9" s="28" t="s">
        <v>68</v>
      </c>
      <c r="D9" s="28">
        <v>100</v>
      </c>
      <c r="E9" s="32">
        <v>43627</v>
      </c>
      <c r="F9" s="28">
        <v>100</v>
      </c>
      <c r="G9" s="32">
        <v>43630</v>
      </c>
      <c r="H9" s="28"/>
      <c r="I9" s="33"/>
    </row>
    <row r="10" spans="2:9">
      <c r="B10" s="27" t="s">
        <v>89</v>
      </c>
      <c r="C10" s="28" t="s">
        <v>82</v>
      </c>
      <c r="D10" s="28">
        <v>100</v>
      </c>
      <c r="E10" s="32">
        <v>43631</v>
      </c>
      <c r="F10" s="28">
        <v>100</v>
      </c>
      <c r="G10" s="32">
        <v>43632</v>
      </c>
      <c r="H10" s="28"/>
      <c r="I10" s="33"/>
    </row>
    <row r="11" spans="2:9">
      <c r="B11" s="27" t="s">
        <v>101</v>
      </c>
      <c r="C11" s="28" t="s">
        <v>67</v>
      </c>
      <c r="D11" s="28"/>
      <c r="E11" s="32"/>
      <c r="F11" s="28">
        <v>33</v>
      </c>
      <c r="G11" s="32">
        <v>43637</v>
      </c>
      <c r="H11" s="28"/>
      <c r="I11" s="33"/>
    </row>
    <row r="12" spans="2:9">
      <c r="B12" s="27" t="s">
        <v>109</v>
      </c>
      <c r="C12" s="28" t="s">
        <v>68</v>
      </c>
      <c r="D12" s="28"/>
      <c r="E12" s="32"/>
      <c r="F12" s="28">
        <v>50</v>
      </c>
      <c r="G12" s="32">
        <v>43639</v>
      </c>
      <c r="H12" s="28"/>
      <c r="I12" s="33"/>
    </row>
    <row r="13" spans="2:9">
      <c r="B13" s="27" t="s">
        <v>109</v>
      </c>
      <c r="C13" s="28" t="s">
        <v>82</v>
      </c>
      <c r="D13" s="28"/>
      <c r="E13" s="32"/>
      <c r="F13" s="28">
        <v>50</v>
      </c>
      <c r="G13" s="32">
        <v>43645</v>
      </c>
      <c r="H13" s="28"/>
      <c r="I13" s="33"/>
    </row>
    <row r="14" spans="2:9" ht="32.4">
      <c r="B14" s="27" t="s">
        <v>100</v>
      </c>
      <c r="C14" s="163" t="s">
        <v>147</v>
      </c>
      <c r="D14" s="28"/>
      <c r="E14" s="32"/>
      <c r="F14" s="28">
        <v>50</v>
      </c>
      <c r="G14" s="32">
        <v>43647</v>
      </c>
      <c r="H14" s="28"/>
      <c r="I14" s="33"/>
    </row>
  </sheetData>
  <phoneticPr fontId="3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K16"/>
  <sheetViews>
    <sheetView zoomScale="145" zoomScaleNormal="145" zoomScaleSheetLayoutView="100" workbookViewId="0">
      <selection activeCell="F21" sqref="F21"/>
    </sheetView>
  </sheetViews>
  <sheetFormatPr defaultColWidth="9" defaultRowHeight="13.2"/>
  <cols>
    <col min="2" max="2" width="10.33203125" bestFit="1" customWidth="1"/>
    <col min="12" max="12" width="9.88671875" bestFit="1" customWidth="1"/>
  </cols>
  <sheetData>
    <row r="1" spans="1:11">
      <c r="A1" t="s">
        <v>0</v>
      </c>
      <c r="K1" t="s">
        <v>116</v>
      </c>
    </row>
    <row r="2" spans="1:11" ht="13.2" customHeight="1">
      <c r="A2" s="152" t="s">
        <v>106</v>
      </c>
      <c r="B2" s="152"/>
      <c r="C2" s="152"/>
      <c r="D2" s="152"/>
      <c r="E2" s="152"/>
      <c r="F2" s="152"/>
      <c r="G2" s="152"/>
      <c r="H2" s="152"/>
      <c r="I2" s="152"/>
      <c r="J2" s="152"/>
      <c r="K2" t="s">
        <v>110</v>
      </c>
    </row>
    <row r="3" spans="1:11">
      <c r="A3" s="152"/>
      <c r="B3" s="152"/>
      <c r="C3" s="152"/>
      <c r="D3" s="152"/>
      <c r="E3" s="152"/>
      <c r="F3" s="152"/>
      <c r="G3" s="152"/>
      <c r="H3" s="152"/>
      <c r="I3" s="152"/>
      <c r="J3" s="152"/>
      <c r="K3" t="s">
        <v>111</v>
      </c>
    </row>
    <row r="4" spans="1:11">
      <c r="A4" s="152"/>
      <c r="B4" s="152"/>
      <c r="C4" s="152"/>
      <c r="D4" s="152"/>
      <c r="E4" s="152"/>
      <c r="F4" s="152"/>
      <c r="G4" s="152"/>
      <c r="H4" s="152"/>
      <c r="I4" s="152"/>
      <c r="J4" s="152"/>
      <c r="K4" t="s">
        <v>112</v>
      </c>
    </row>
    <row r="5" spans="1:11">
      <c r="A5" s="152"/>
      <c r="B5" s="152"/>
      <c r="C5" s="152"/>
      <c r="D5" s="152"/>
      <c r="E5" s="152"/>
      <c r="F5" s="152"/>
      <c r="G5" s="152"/>
      <c r="H5" s="152"/>
      <c r="I5" s="152"/>
      <c r="J5" s="152"/>
      <c r="K5" t="s">
        <v>113</v>
      </c>
    </row>
    <row r="6" spans="1:1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t="s">
        <v>114</v>
      </c>
    </row>
    <row r="7" spans="1:11">
      <c r="A7" s="152"/>
      <c r="B7" s="152"/>
      <c r="C7" s="152"/>
      <c r="D7" s="152"/>
      <c r="E7" s="152"/>
      <c r="F7" s="152"/>
      <c r="G7" s="152"/>
      <c r="H7" s="152"/>
      <c r="I7" s="152"/>
      <c r="J7" s="152"/>
      <c r="K7" t="s">
        <v>115</v>
      </c>
    </row>
    <row r="8" spans="1:11">
      <c r="A8" s="152"/>
      <c r="B8" s="152"/>
      <c r="C8" s="152"/>
      <c r="D8" s="152"/>
      <c r="E8" s="152"/>
      <c r="F8" s="152"/>
      <c r="G8" s="152"/>
      <c r="H8" s="152"/>
      <c r="I8" s="152"/>
      <c r="J8" s="152"/>
    </row>
    <row r="9" spans="1:11">
      <c r="A9" s="152"/>
      <c r="B9" s="152"/>
      <c r="C9" s="152"/>
      <c r="D9" s="152"/>
      <c r="E9" s="152"/>
      <c r="F9" s="152"/>
      <c r="G9" s="152"/>
      <c r="H9" s="152"/>
      <c r="I9" s="152"/>
      <c r="J9" s="152"/>
    </row>
    <row r="10" spans="1:11">
      <c r="A10" s="152"/>
      <c r="B10" s="152"/>
      <c r="C10" s="152"/>
      <c r="D10" s="152"/>
      <c r="E10" s="152"/>
      <c r="F10" s="152"/>
      <c r="G10" s="152"/>
      <c r="H10" s="152"/>
      <c r="I10" s="152"/>
      <c r="J10" s="152"/>
    </row>
    <row r="11" spans="1:11">
      <c r="A11" s="152"/>
      <c r="B11" s="152"/>
      <c r="C11" s="152"/>
      <c r="D11" s="152"/>
      <c r="E11" s="152"/>
      <c r="F11" s="152"/>
      <c r="G11" s="152"/>
      <c r="H11" s="152"/>
      <c r="I11" s="152"/>
      <c r="J11" s="152"/>
    </row>
    <row r="12" spans="1:11">
      <c r="A12" s="152"/>
      <c r="B12" s="152"/>
      <c r="C12" s="152"/>
      <c r="D12" s="152"/>
      <c r="E12" s="152"/>
      <c r="F12" s="152"/>
      <c r="G12" s="152"/>
      <c r="H12" s="152"/>
      <c r="I12" s="152"/>
      <c r="J12" s="152"/>
    </row>
    <row r="13" spans="1:11">
      <c r="A13" s="152"/>
      <c r="B13" s="152"/>
      <c r="C13" s="152"/>
      <c r="D13" s="152"/>
      <c r="E13" s="152"/>
      <c r="F13" s="152"/>
      <c r="G13" s="152"/>
      <c r="H13" s="152"/>
      <c r="I13" s="152"/>
      <c r="J13" s="152"/>
    </row>
    <row r="14" spans="1:11">
      <c r="A14" s="152"/>
      <c r="B14" s="152"/>
      <c r="C14" s="152"/>
      <c r="D14" s="152"/>
      <c r="E14" s="152"/>
      <c r="F14" s="152"/>
      <c r="G14" s="152"/>
      <c r="H14" s="152"/>
      <c r="I14" s="152"/>
      <c r="J14" s="152"/>
    </row>
    <row r="15" spans="1:11">
      <c r="A15" s="152"/>
      <c r="B15" s="152"/>
      <c r="C15" s="152"/>
      <c r="D15" s="152"/>
      <c r="E15" s="152"/>
      <c r="F15" s="152"/>
      <c r="G15" s="152"/>
      <c r="H15" s="152"/>
      <c r="I15" s="152"/>
      <c r="J15" s="152"/>
    </row>
    <row r="16" spans="1:11">
      <c r="A16" s="152"/>
      <c r="B16" s="152"/>
      <c r="C16" s="152"/>
      <c r="D16" s="152"/>
      <c r="E16" s="152"/>
      <c r="F16" s="152"/>
      <c r="G16" s="152"/>
      <c r="H16" s="152"/>
      <c r="I16" s="152"/>
      <c r="J16" s="152"/>
    </row>
  </sheetData>
  <mergeCells count="1">
    <mergeCell ref="A2:J16"/>
  </mergeCells>
  <phoneticPr fontId="3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AH117"/>
  <sheetViews>
    <sheetView workbookViewId="0">
      <selection activeCell="L20" sqref="L20"/>
    </sheetView>
  </sheetViews>
  <sheetFormatPr defaultRowHeight="13.2"/>
  <cols>
    <col min="1" max="16384" width="8.88671875" style="79"/>
  </cols>
  <sheetData>
    <row r="1" spans="1:12">
      <c r="A1" s="79">
        <v>26</v>
      </c>
    </row>
    <row r="2" spans="1:12" ht="13.8">
      <c r="L2" s="80" t="s">
        <v>137</v>
      </c>
    </row>
    <row r="3" spans="1:12">
      <c r="L3" s="81" t="s">
        <v>138</v>
      </c>
    </row>
    <row r="62" spans="1:34">
      <c r="M62" s="82" t="s">
        <v>139</v>
      </c>
    </row>
    <row r="64" spans="1:34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</row>
    <row r="66" spans="1:1">
      <c r="A66" s="79">
        <v>37</v>
      </c>
    </row>
    <row r="117" spans="13:13">
      <c r="M117" s="82" t="s">
        <v>140</v>
      </c>
    </row>
  </sheetData>
  <phoneticPr fontId="3"/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定数</vt:lpstr>
      <vt:lpstr>fib127</vt:lpstr>
      <vt:lpstr>fib150</vt:lpstr>
      <vt:lpstr>fib2.00</vt:lpstr>
      <vt:lpstr>画像</vt:lpstr>
      <vt:lpstr>気づき</vt:lpstr>
      <vt:lpstr>検証終了通貨</vt:lpstr>
      <vt:lpstr>忘備録 (6.23)</vt:lpstr>
      <vt:lpstr>忘備録（6.30）</vt:lpstr>
      <vt:lpstr>テンプレ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wagatsuma</cp:lastModifiedBy>
  <cp:revision/>
  <cp:lastPrinted>2015-07-15T10:17:15Z</cp:lastPrinted>
  <dcterms:created xsi:type="dcterms:W3CDTF">2013-10-09T23:04:08Z</dcterms:created>
  <dcterms:modified xsi:type="dcterms:W3CDTF">2019-07-01T13:49:59Z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