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5"/>
  </bookViews>
  <sheets>
    <sheet name="定数" sheetId="29" state="hidden" r:id="rId1"/>
    <sheet name="fib127" sheetId="44" r:id="rId2"/>
    <sheet name="fib150" sheetId="60" r:id="rId3"/>
    <sheet name="fib2.00" sheetId="61" r:id="rId4"/>
    <sheet name="画像" sheetId="59" r:id="rId5"/>
    <sheet name="気づき" sheetId="9" r:id="rId6"/>
    <sheet name="検証終了通貨" sheetId="10" r:id="rId7"/>
    <sheet name="忘備録 (6.23)" sheetId="47" r:id="rId8"/>
    <sheet name="忘備録（6.30）" sheetId="53" r:id="rId9"/>
    <sheet name="テンプレ" sheetId="17" state="hidden" r:id="rId10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8" i="61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V93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V91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V89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V87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V85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V83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V81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V79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V77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T68"/>
  <c r="V68" s="1"/>
  <c r="R68"/>
  <c r="C69" s="1"/>
  <c r="X69" s="1"/>
  <c r="Y69" s="1"/>
  <c r="M68"/>
  <c r="K68"/>
  <c r="V67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T57"/>
  <c r="W57" s="1"/>
  <c r="T56"/>
  <c r="T55"/>
  <c r="W55" s="1"/>
  <c r="T54"/>
  <c r="V53"/>
  <c r="T53"/>
  <c r="W53" s="1"/>
  <c r="T52"/>
  <c r="T51"/>
  <c r="W51" s="1"/>
  <c r="T50"/>
  <c r="T49"/>
  <c r="W49" s="1"/>
  <c r="T48"/>
  <c r="V48" s="1"/>
  <c r="V49" s="1"/>
  <c r="T47"/>
  <c r="W47" s="1"/>
  <c r="T46"/>
  <c r="V46" s="1"/>
  <c r="V47" s="1"/>
  <c r="V45"/>
  <c r="T45"/>
  <c r="T44"/>
  <c r="V43"/>
  <c r="T43"/>
  <c r="T42"/>
  <c r="V42" s="1"/>
  <c r="T41"/>
  <c r="W41" s="1"/>
  <c r="T40"/>
  <c r="V39"/>
  <c r="T39"/>
  <c r="W39" s="1"/>
  <c r="T38"/>
  <c r="T37"/>
  <c r="W37" s="1"/>
  <c r="T36"/>
  <c r="V36" s="1"/>
  <c r="T35"/>
  <c r="W35" s="1"/>
  <c r="T34"/>
  <c r="T33"/>
  <c r="T32"/>
  <c r="T31"/>
  <c r="W31" s="1"/>
  <c r="T30"/>
  <c r="V30" s="1"/>
  <c r="T29"/>
  <c r="W29" s="1"/>
  <c r="T28"/>
  <c r="T27"/>
  <c r="W27" s="1"/>
  <c r="T26"/>
  <c r="V26" s="1"/>
  <c r="T25"/>
  <c r="W25" s="1"/>
  <c r="T24"/>
  <c r="T23"/>
  <c r="W23" s="1"/>
  <c r="T22"/>
  <c r="T21"/>
  <c r="W21" s="1"/>
  <c r="T20"/>
  <c r="W20" s="1"/>
  <c r="T19"/>
  <c r="W19" s="1"/>
  <c r="T18"/>
  <c r="W18" s="1"/>
  <c r="V17"/>
  <c r="T17"/>
  <c r="W17" s="1"/>
  <c r="T16"/>
  <c r="W16" s="1"/>
  <c r="V15"/>
  <c r="T15"/>
  <c r="W15" s="1"/>
  <c r="T14"/>
  <c r="W14" s="1"/>
  <c r="V13"/>
  <c r="T13"/>
  <c r="T12"/>
  <c r="W12" s="1"/>
  <c r="T11"/>
  <c r="W11" s="1"/>
  <c r="T10"/>
  <c r="W10" s="1"/>
  <c r="T9"/>
  <c r="W9" s="1"/>
  <c r="C9"/>
  <c r="K9" s="1"/>
  <c r="M9" s="1"/>
  <c r="V108" i="60"/>
  <c r="T108"/>
  <c r="W108" s="1"/>
  <c r="R108"/>
  <c r="M108"/>
  <c r="K108"/>
  <c r="T107"/>
  <c r="W107" s="1"/>
  <c r="R107"/>
  <c r="C108" s="1"/>
  <c r="X108" s="1"/>
  <c r="Y108" s="1"/>
  <c r="M107"/>
  <c r="K107"/>
  <c r="V106"/>
  <c r="T106"/>
  <c r="W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V104"/>
  <c r="T104"/>
  <c r="W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V102"/>
  <c r="T102"/>
  <c r="W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V100"/>
  <c r="T100"/>
  <c r="W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V98"/>
  <c r="T98"/>
  <c r="W98" s="1"/>
  <c r="R98"/>
  <c r="C99" s="1"/>
  <c r="X99" s="1"/>
  <c r="Y99" s="1"/>
  <c r="M98"/>
  <c r="K98"/>
  <c r="T97"/>
  <c r="W97" s="1"/>
  <c r="R97"/>
  <c r="C98" s="1"/>
  <c r="X98" s="1"/>
  <c r="Y98" s="1"/>
  <c r="M97"/>
  <c r="K97"/>
  <c r="V96"/>
  <c r="T96"/>
  <c r="W96" s="1"/>
  <c r="R96"/>
  <c r="C97" s="1"/>
  <c r="X97" s="1"/>
  <c r="Y97" s="1"/>
  <c r="M96"/>
  <c r="K96"/>
  <c r="T95"/>
  <c r="W95" s="1"/>
  <c r="R95"/>
  <c r="C96" s="1"/>
  <c r="X96" s="1"/>
  <c r="Y96" s="1"/>
  <c r="M95"/>
  <c r="K95"/>
  <c r="V94"/>
  <c r="T94"/>
  <c r="W94" s="1"/>
  <c r="R94"/>
  <c r="C95" s="1"/>
  <c r="X95" s="1"/>
  <c r="Y95" s="1"/>
  <c r="M94"/>
  <c r="K94"/>
  <c r="T93"/>
  <c r="W93" s="1"/>
  <c r="R93"/>
  <c r="C94" s="1"/>
  <c r="X94" s="1"/>
  <c r="Y94" s="1"/>
  <c r="M93"/>
  <c r="K93"/>
  <c r="V92"/>
  <c r="T92"/>
  <c r="W92" s="1"/>
  <c r="R92"/>
  <c r="C93" s="1"/>
  <c r="X93" s="1"/>
  <c r="Y93" s="1"/>
  <c r="M92"/>
  <c r="K92"/>
  <c r="T91"/>
  <c r="W91" s="1"/>
  <c r="R91"/>
  <c r="C92" s="1"/>
  <c r="X92" s="1"/>
  <c r="Y92" s="1"/>
  <c r="M91"/>
  <c r="K91"/>
  <c r="V90"/>
  <c r="T90"/>
  <c r="W90" s="1"/>
  <c r="R90"/>
  <c r="C91" s="1"/>
  <c r="X91" s="1"/>
  <c r="Y91" s="1"/>
  <c r="M90"/>
  <c r="K90"/>
  <c r="T89"/>
  <c r="W89" s="1"/>
  <c r="R89"/>
  <c r="C90" s="1"/>
  <c r="X90" s="1"/>
  <c r="Y90" s="1"/>
  <c r="M89"/>
  <c r="K89"/>
  <c r="V88"/>
  <c r="T88"/>
  <c r="W88" s="1"/>
  <c r="R88"/>
  <c r="C89" s="1"/>
  <c r="X89" s="1"/>
  <c r="Y89" s="1"/>
  <c r="M88"/>
  <c r="K88"/>
  <c r="T87"/>
  <c r="W87" s="1"/>
  <c r="R87"/>
  <c r="C88" s="1"/>
  <c r="X88" s="1"/>
  <c r="Y88" s="1"/>
  <c r="M87"/>
  <c r="K87"/>
  <c r="V86"/>
  <c r="T86"/>
  <c r="W86" s="1"/>
  <c r="R86"/>
  <c r="C87" s="1"/>
  <c r="X87" s="1"/>
  <c r="Y87" s="1"/>
  <c r="M86"/>
  <c r="K86"/>
  <c r="T85"/>
  <c r="W85" s="1"/>
  <c r="R85"/>
  <c r="C86" s="1"/>
  <c r="X86" s="1"/>
  <c r="Y86" s="1"/>
  <c r="M85"/>
  <c r="K85"/>
  <c r="V84"/>
  <c r="T84"/>
  <c r="W84" s="1"/>
  <c r="R84"/>
  <c r="C85" s="1"/>
  <c r="X85" s="1"/>
  <c r="Y85" s="1"/>
  <c r="M84"/>
  <c r="K84"/>
  <c r="T83"/>
  <c r="W83" s="1"/>
  <c r="R83"/>
  <c r="C84" s="1"/>
  <c r="X84" s="1"/>
  <c r="Y84" s="1"/>
  <c r="M83"/>
  <c r="K83"/>
  <c r="V82"/>
  <c r="T82"/>
  <c r="W82" s="1"/>
  <c r="R82"/>
  <c r="C83" s="1"/>
  <c r="X83" s="1"/>
  <c r="Y83" s="1"/>
  <c r="M82"/>
  <c r="K82"/>
  <c r="T81"/>
  <c r="W81" s="1"/>
  <c r="R81"/>
  <c r="C82" s="1"/>
  <c r="X82" s="1"/>
  <c r="Y82" s="1"/>
  <c r="M81"/>
  <c r="K81"/>
  <c r="V80"/>
  <c r="T80"/>
  <c r="W80" s="1"/>
  <c r="R80"/>
  <c r="C81" s="1"/>
  <c r="X81" s="1"/>
  <c r="Y81" s="1"/>
  <c r="M80"/>
  <c r="K80"/>
  <c r="T79"/>
  <c r="W79" s="1"/>
  <c r="R79"/>
  <c r="C80" s="1"/>
  <c r="X80" s="1"/>
  <c r="Y80" s="1"/>
  <c r="M79"/>
  <c r="K79"/>
  <c r="V78"/>
  <c r="T78"/>
  <c r="W78" s="1"/>
  <c r="R78"/>
  <c r="C79" s="1"/>
  <c r="X79" s="1"/>
  <c r="Y79" s="1"/>
  <c r="M78"/>
  <c r="K78"/>
  <c r="T77"/>
  <c r="W77" s="1"/>
  <c r="R77"/>
  <c r="C78" s="1"/>
  <c r="X78" s="1"/>
  <c r="Y78" s="1"/>
  <c r="M77"/>
  <c r="K77"/>
  <c r="V76"/>
  <c r="T76"/>
  <c r="W76" s="1"/>
  <c r="R76"/>
  <c r="C77" s="1"/>
  <c r="X77" s="1"/>
  <c r="Y77" s="1"/>
  <c r="M76"/>
  <c r="K76"/>
  <c r="T75"/>
  <c r="W75" s="1"/>
  <c r="R75"/>
  <c r="C76" s="1"/>
  <c r="X76" s="1"/>
  <c r="Y76" s="1"/>
  <c r="M75"/>
  <c r="K75"/>
  <c r="V74"/>
  <c r="T74"/>
  <c r="W74" s="1"/>
  <c r="R74"/>
  <c r="C75" s="1"/>
  <c r="X75" s="1"/>
  <c r="Y75" s="1"/>
  <c r="M74"/>
  <c r="K74"/>
  <c r="T73"/>
  <c r="W73" s="1"/>
  <c r="R73"/>
  <c r="C74" s="1"/>
  <c r="X74" s="1"/>
  <c r="Y74" s="1"/>
  <c r="M73"/>
  <c r="K73"/>
  <c r="V72"/>
  <c r="T72"/>
  <c r="W72" s="1"/>
  <c r="R72"/>
  <c r="C73" s="1"/>
  <c r="X73" s="1"/>
  <c r="Y73" s="1"/>
  <c r="M72"/>
  <c r="K72"/>
  <c r="T71"/>
  <c r="W71" s="1"/>
  <c r="R71"/>
  <c r="C72" s="1"/>
  <c r="X72" s="1"/>
  <c r="Y72" s="1"/>
  <c r="M71"/>
  <c r="K71"/>
  <c r="V70"/>
  <c r="T70"/>
  <c r="W70" s="1"/>
  <c r="R70"/>
  <c r="C71" s="1"/>
  <c r="X71" s="1"/>
  <c r="Y71" s="1"/>
  <c r="M70"/>
  <c r="K70"/>
  <c r="T69"/>
  <c r="W69" s="1"/>
  <c r="R69"/>
  <c r="C70" s="1"/>
  <c r="X70" s="1"/>
  <c r="Y70" s="1"/>
  <c r="M69"/>
  <c r="K69"/>
  <c r="V68"/>
  <c r="T68"/>
  <c r="W68" s="1"/>
  <c r="R68"/>
  <c r="C69" s="1"/>
  <c r="X69" s="1"/>
  <c r="Y69" s="1"/>
  <c r="M68"/>
  <c r="K68"/>
  <c r="T67"/>
  <c r="W67" s="1"/>
  <c r="R67"/>
  <c r="C68" s="1"/>
  <c r="X68" s="1"/>
  <c r="Y68" s="1"/>
  <c r="M67"/>
  <c r="K67"/>
  <c r="V66"/>
  <c r="T66"/>
  <c r="W66" s="1"/>
  <c r="R66"/>
  <c r="C67" s="1"/>
  <c r="X67" s="1"/>
  <c r="Y67" s="1"/>
  <c r="M66"/>
  <c r="K66"/>
  <c r="T65"/>
  <c r="W65" s="1"/>
  <c r="R65"/>
  <c r="C66" s="1"/>
  <c r="X66" s="1"/>
  <c r="Y66" s="1"/>
  <c r="M65"/>
  <c r="K65"/>
  <c r="V64"/>
  <c r="T64"/>
  <c r="W64" s="1"/>
  <c r="R64"/>
  <c r="C65" s="1"/>
  <c r="X65" s="1"/>
  <c r="Y65" s="1"/>
  <c r="M64"/>
  <c r="K64"/>
  <c r="T63"/>
  <c r="W63" s="1"/>
  <c r="R63"/>
  <c r="C64" s="1"/>
  <c r="X64" s="1"/>
  <c r="Y64" s="1"/>
  <c r="M63"/>
  <c r="K63"/>
  <c r="V62"/>
  <c r="T62"/>
  <c r="W62" s="1"/>
  <c r="R62"/>
  <c r="C63" s="1"/>
  <c r="X63" s="1"/>
  <c r="Y63" s="1"/>
  <c r="M62"/>
  <c r="K62"/>
  <c r="T61"/>
  <c r="W61" s="1"/>
  <c r="R61"/>
  <c r="C62" s="1"/>
  <c r="X62" s="1"/>
  <c r="Y62" s="1"/>
  <c r="M61"/>
  <c r="K61"/>
  <c r="V60"/>
  <c r="T60"/>
  <c r="W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W58" s="1"/>
  <c r="T57"/>
  <c r="W57" s="1"/>
  <c r="T56"/>
  <c r="W56" s="1"/>
  <c r="T55"/>
  <c r="W55" s="1"/>
  <c r="T54"/>
  <c r="W54" s="1"/>
  <c r="T53"/>
  <c r="W53" s="1"/>
  <c r="T52"/>
  <c r="W52" s="1"/>
  <c r="T51"/>
  <c r="W51" s="1"/>
  <c r="T50"/>
  <c r="W50" s="1"/>
  <c r="T49"/>
  <c r="W49" s="1"/>
  <c r="V48"/>
  <c r="T48"/>
  <c r="W48" s="1"/>
  <c r="T47"/>
  <c r="W47" s="1"/>
  <c r="V46"/>
  <c r="T46"/>
  <c r="W46" s="1"/>
  <c r="T45"/>
  <c r="T44"/>
  <c r="W44" s="1"/>
  <c r="T43"/>
  <c r="V42"/>
  <c r="T42"/>
  <c r="T41"/>
  <c r="W41" s="1"/>
  <c r="T40"/>
  <c r="W40" s="1"/>
  <c r="T39"/>
  <c r="W39" s="1"/>
  <c r="T38"/>
  <c r="W38" s="1"/>
  <c r="T37"/>
  <c r="W37" s="1"/>
  <c r="V36"/>
  <c r="T36"/>
  <c r="W36" s="1"/>
  <c r="T35"/>
  <c r="W35" s="1"/>
  <c r="T34"/>
  <c r="W34" s="1"/>
  <c r="T33"/>
  <c r="T32"/>
  <c r="W32" s="1"/>
  <c r="T31"/>
  <c r="V30"/>
  <c r="T30"/>
  <c r="T29"/>
  <c r="T28"/>
  <c r="W28" s="1"/>
  <c r="T27"/>
  <c r="V26"/>
  <c r="T26"/>
  <c r="W26" s="1"/>
  <c r="T25"/>
  <c r="W25" s="1"/>
  <c r="T24"/>
  <c r="V24" s="1"/>
  <c r="T23"/>
  <c r="W23" s="1"/>
  <c r="T22"/>
  <c r="V22" s="1"/>
  <c r="V23" s="1"/>
  <c r="T21"/>
  <c r="W21" s="1"/>
  <c r="T20"/>
  <c r="T19"/>
  <c r="W19" s="1"/>
  <c r="T18"/>
  <c r="T17"/>
  <c r="W17" s="1"/>
  <c r="T16"/>
  <c r="V16" s="1"/>
  <c r="V17" s="1"/>
  <c r="V15"/>
  <c r="T15"/>
  <c r="W15" s="1"/>
  <c r="T14"/>
  <c r="V13"/>
  <c r="T13"/>
  <c r="T12"/>
  <c r="V12" s="1"/>
  <c r="T11"/>
  <c r="W11" s="1"/>
  <c r="T10"/>
  <c r="W10" s="1"/>
  <c r="T9"/>
  <c r="V9" s="1"/>
  <c r="C9"/>
  <c r="K9" s="1"/>
  <c r="M9" s="1"/>
  <c r="T108" i="44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T68"/>
  <c r="V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T57"/>
  <c r="T56"/>
  <c r="T55"/>
  <c r="T54"/>
  <c r="T53"/>
  <c r="T52"/>
  <c r="T51"/>
  <c r="T50"/>
  <c r="T49"/>
  <c r="T48"/>
  <c r="V48" s="1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W9" s="1"/>
  <c r="K9"/>
  <c r="M9" s="1"/>
  <c r="C9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V37" i="61" l="1"/>
  <c r="V40"/>
  <c r="V41" s="1"/>
  <c r="H4"/>
  <c r="W13"/>
  <c r="W22"/>
  <c r="W24"/>
  <c r="V44"/>
  <c r="V54"/>
  <c r="V55" s="1"/>
  <c r="V56" s="1"/>
  <c r="V57" s="1"/>
  <c r="V58" s="1"/>
  <c r="R9"/>
  <c r="V9"/>
  <c r="V12"/>
  <c r="V14"/>
  <c r="V16"/>
  <c r="V18"/>
  <c r="V19" s="1"/>
  <c r="V20" s="1"/>
  <c r="V21" s="1"/>
  <c r="V22"/>
  <c r="V23" s="1"/>
  <c r="V24"/>
  <c r="V25" s="1"/>
  <c r="V38"/>
  <c r="V50"/>
  <c r="V51" s="1"/>
  <c r="V52" s="1"/>
  <c r="W26"/>
  <c r="V27"/>
  <c r="V28" s="1"/>
  <c r="W28"/>
  <c r="V29"/>
  <c r="W30"/>
  <c r="V31"/>
  <c r="V32" s="1"/>
  <c r="W32"/>
  <c r="W33" s="1"/>
  <c r="V33"/>
  <c r="V34" s="1"/>
  <c r="V35" s="1"/>
  <c r="W34"/>
  <c r="W36"/>
  <c r="W38"/>
  <c r="W40"/>
  <c r="W42"/>
  <c r="W43" s="1"/>
  <c r="W44"/>
  <c r="W45" s="1"/>
  <c r="W46"/>
  <c r="W48"/>
  <c r="W50"/>
  <c r="W52"/>
  <c r="W54"/>
  <c r="W56"/>
  <c r="W58"/>
  <c r="V59"/>
  <c r="W60"/>
  <c r="V61"/>
  <c r="W62"/>
  <c r="V63"/>
  <c r="W64"/>
  <c r="V65"/>
  <c r="W66"/>
  <c r="W68"/>
  <c r="V69"/>
  <c r="W70"/>
  <c r="V71"/>
  <c r="W72"/>
  <c r="V73"/>
  <c r="W74"/>
  <c r="V75"/>
  <c r="W76"/>
  <c r="W78"/>
  <c r="W80"/>
  <c r="W82"/>
  <c r="W84"/>
  <c r="W86"/>
  <c r="W88"/>
  <c r="W90"/>
  <c r="W92"/>
  <c r="W94"/>
  <c r="V95"/>
  <c r="W96"/>
  <c r="V97"/>
  <c r="W98"/>
  <c r="V99"/>
  <c r="W100"/>
  <c r="V101"/>
  <c r="W102"/>
  <c r="V103"/>
  <c r="W104"/>
  <c r="V105"/>
  <c r="W106"/>
  <c r="V107"/>
  <c r="W108"/>
  <c r="V25" i="60"/>
  <c r="H4"/>
  <c r="V14"/>
  <c r="W33"/>
  <c r="W42"/>
  <c r="W43" s="1"/>
  <c r="W45"/>
  <c r="V10"/>
  <c r="V11" s="1"/>
  <c r="V18"/>
  <c r="V19" s="1"/>
  <c r="V20" s="1"/>
  <c r="V21" s="1"/>
  <c r="V27"/>
  <c r="V28" s="1"/>
  <c r="V29"/>
  <c r="V31"/>
  <c r="V32" s="1"/>
  <c r="W9"/>
  <c r="W12"/>
  <c r="W13" s="1"/>
  <c r="W14"/>
  <c r="W16"/>
  <c r="W18"/>
  <c r="W20"/>
  <c r="W22"/>
  <c r="W24"/>
  <c r="R9"/>
  <c r="W27"/>
  <c r="W29"/>
  <c r="W30" s="1"/>
  <c r="W31"/>
  <c r="V33"/>
  <c r="V34" s="1"/>
  <c r="V35" s="1"/>
  <c r="V37"/>
  <c r="V38" s="1"/>
  <c r="V39"/>
  <c r="V40" s="1"/>
  <c r="V41" s="1"/>
  <c r="V43"/>
  <c r="V44" s="1"/>
  <c r="V45"/>
  <c r="V47"/>
  <c r="V49"/>
  <c r="V50" s="1"/>
  <c r="V51" s="1"/>
  <c r="V52" s="1"/>
  <c r="V53"/>
  <c r="V54" s="1"/>
  <c r="V55" s="1"/>
  <c r="V56" s="1"/>
  <c r="V57" s="1"/>
  <c r="V58" s="1"/>
  <c r="V59"/>
  <c r="V61"/>
  <c r="V63"/>
  <c r="V65"/>
  <c r="V67"/>
  <c r="V69"/>
  <c r="V71"/>
  <c r="V73"/>
  <c r="V75"/>
  <c r="V77"/>
  <c r="V79"/>
  <c r="V81"/>
  <c r="V83"/>
  <c r="V85"/>
  <c r="V87"/>
  <c r="V89"/>
  <c r="V91"/>
  <c r="V93"/>
  <c r="V95"/>
  <c r="V97"/>
  <c r="V99"/>
  <c r="V101"/>
  <c r="V103"/>
  <c r="V105"/>
  <c r="V107"/>
  <c r="V63" i="44"/>
  <c r="W68"/>
  <c r="W60"/>
  <c r="V65"/>
  <c r="V71"/>
  <c r="V49"/>
  <c r="V50" s="1"/>
  <c r="V51" s="1"/>
  <c r="V52" s="1"/>
  <c r="V53" s="1"/>
  <c r="V54" s="1"/>
  <c r="V55" s="1"/>
  <c r="V56" s="1"/>
  <c r="V57" s="1"/>
  <c r="W10"/>
  <c r="V75"/>
  <c r="V79"/>
  <c r="V83"/>
  <c r="V87"/>
  <c r="V91"/>
  <c r="V95"/>
  <c r="V99"/>
  <c r="V103"/>
  <c r="V107"/>
  <c r="V43"/>
  <c r="V44" s="1"/>
  <c r="V45" s="1"/>
  <c r="V46" s="1"/>
  <c r="V47" s="1"/>
  <c r="V59"/>
  <c r="V61"/>
  <c r="W64"/>
  <c r="V67"/>
  <c r="V69"/>
  <c r="V73"/>
  <c r="V77"/>
  <c r="V81"/>
  <c r="V85"/>
  <c r="V89"/>
  <c r="V93"/>
  <c r="V97"/>
  <c r="V101"/>
  <c r="V105"/>
  <c r="H4"/>
  <c r="R9"/>
  <c r="C10" s="1"/>
  <c r="V9"/>
  <c r="V10" s="1"/>
  <c r="V11" s="1"/>
  <c r="V12" s="1"/>
  <c r="V13" s="1"/>
  <c r="V14" s="1"/>
  <c r="V15" s="1"/>
  <c r="V16" s="1"/>
  <c r="V17" s="1"/>
  <c r="V18" s="1"/>
  <c r="V19" s="1"/>
  <c r="V20" s="1"/>
  <c r="V21" s="1"/>
  <c r="W11"/>
  <c r="W12" s="1"/>
  <c r="W13" s="1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W42" s="1"/>
  <c r="W43" s="1"/>
  <c r="W44" s="1"/>
  <c r="W45" s="1"/>
  <c r="W46" s="1"/>
  <c r="W47" s="1"/>
  <c r="W48" s="1"/>
  <c r="W49" s="1"/>
  <c r="W50" s="1"/>
  <c r="W51" s="1"/>
  <c r="W52" s="1"/>
  <c r="W53" s="1"/>
  <c r="W54" s="1"/>
  <c r="W55" s="1"/>
  <c r="W56" s="1"/>
  <c r="W57" s="1"/>
  <c r="W58" s="1"/>
  <c r="W62"/>
  <c r="W66"/>
  <c r="W70"/>
  <c r="V22"/>
  <c r="V23" s="1"/>
  <c r="V24" s="1"/>
  <c r="V25" s="1"/>
  <c r="V26" s="1"/>
  <c r="V27" s="1"/>
  <c r="V28" s="1"/>
  <c r="V29" s="1"/>
  <c r="V30" s="1"/>
  <c r="V31" s="1"/>
  <c r="V32" s="1"/>
  <c r="V33" s="1"/>
  <c r="V34" s="1"/>
  <c r="V35" s="1"/>
  <c r="V36"/>
  <c r="V37" s="1"/>
  <c r="V38" s="1"/>
  <c r="V39" s="1"/>
  <c r="V40" s="1"/>
  <c r="V41" s="1"/>
  <c r="V42" s="1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P2" i="17"/>
  <c r="G5"/>
  <c r="T9"/>
  <c r="H4" s="1"/>
  <c r="E5"/>
  <c r="C10"/>
  <c r="D4"/>
  <c r="C5"/>
  <c r="I5" s="1"/>
  <c r="T5" i="61" l="1"/>
  <c r="V10"/>
  <c r="V11" s="1"/>
  <c r="C10"/>
  <c r="C10" i="60"/>
  <c r="T5"/>
  <c r="L5"/>
  <c r="T5" i="44"/>
  <c r="X10"/>
  <c r="K10"/>
  <c r="M10" s="1"/>
  <c r="R10" s="1"/>
  <c r="L5"/>
  <c r="L4" i="17"/>
  <c r="P4"/>
  <c r="L5" i="61" l="1"/>
  <c r="X10"/>
  <c r="K10"/>
  <c r="M10" s="1"/>
  <c r="R10" s="1"/>
  <c r="X10" i="60"/>
  <c r="K10"/>
  <c r="M10" s="1"/>
  <c r="R10" s="1"/>
  <c r="C11" i="44"/>
  <c r="C11" i="61" l="1"/>
  <c r="C11" i="60"/>
  <c r="X11" i="44"/>
  <c r="Y11" s="1"/>
  <c r="K11"/>
  <c r="M11" s="1"/>
  <c r="R11" s="1"/>
  <c r="X11" i="61" l="1"/>
  <c r="Y11" s="1"/>
  <c r="K11"/>
  <c r="M11" s="1"/>
  <c r="R11" s="1"/>
  <c r="X11" i="60"/>
  <c r="Y11" s="1"/>
  <c r="K11"/>
  <c r="M11" s="1"/>
  <c r="R11" s="1"/>
  <c r="C12" i="44"/>
  <c r="C12" i="61" l="1"/>
  <c r="C12" i="60"/>
  <c r="X12" i="44"/>
  <c r="Y12" s="1"/>
  <c r="K12"/>
  <c r="M12" s="1"/>
  <c r="R12" s="1"/>
  <c r="X12" i="61" l="1"/>
  <c r="Y12" s="1"/>
  <c r="K12"/>
  <c r="M12" s="1"/>
  <c r="R12" s="1"/>
  <c r="X12" i="60"/>
  <c r="Y12" s="1"/>
  <c r="K12"/>
  <c r="M12" s="1"/>
  <c r="R12" s="1"/>
  <c r="C13" i="44"/>
  <c r="C13" i="61" l="1"/>
  <c r="C13" i="60"/>
  <c r="X13" i="44"/>
  <c r="Y13" s="1"/>
  <c r="K13"/>
  <c r="M13" s="1"/>
  <c r="R13" s="1"/>
  <c r="X13" i="61" l="1"/>
  <c r="Y13" s="1"/>
  <c r="K13"/>
  <c r="M13" s="1"/>
  <c r="R13" s="1"/>
  <c r="X13" i="60"/>
  <c r="Y13" s="1"/>
  <c r="K13"/>
  <c r="M13" s="1"/>
  <c r="R13" s="1"/>
  <c r="C14" i="44"/>
  <c r="C14" i="61" l="1"/>
  <c r="C14" i="60"/>
  <c r="X14" i="44"/>
  <c r="Y14" s="1"/>
  <c r="K14"/>
  <c r="M14" s="1"/>
  <c r="R14" s="1"/>
  <c r="C15" s="1"/>
  <c r="X14" i="61" l="1"/>
  <c r="Y14" s="1"/>
  <c r="K14"/>
  <c r="M14" s="1"/>
  <c r="R14" s="1"/>
  <c r="C15" s="1"/>
  <c r="X14" i="60"/>
  <c r="Y14" s="1"/>
  <c r="K14"/>
  <c r="M14" s="1"/>
  <c r="R14" s="1"/>
  <c r="C15" s="1"/>
  <c r="X15" i="44"/>
  <c r="Y15" s="1"/>
  <c r="K15"/>
  <c r="M15" s="1"/>
  <c r="R15" s="1"/>
  <c r="C16" s="1"/>
  <c r="X15" i="61" l="1"/>
  <c r="Y15" s="1"/>
  <c r="K15"/>
  <c r="M15" s="1"/>
  <c r="R15" s="1"/>
  <c r="C16" s="1"/>
  <c r="X15" i="60"/>
  <c r="Y15" s="1"/>
  <c r="K15"/>
  <c r="M15" s="1"/>
  <c r="R15" s="1"/>
  <c r="C16" s="1"/>
  <c r="X16" i="44"/>
  <c r="Y16" s="1"/>
  <c r="K16"/>
  <c r="M16" s="1"/>
  <c r="R16" s="1"/>
  <c r="C17" s="1"/>
  <c r="X16" i="61" l="1"/>
  <c r="Y16" s="1"/>
  <c r="K16"/>
  <c r="M16" s="1"/>
  <c r="R16" s="1"/>
  <c r="C17" s="1"/>
  <c r="X16" i="60"/>
  <c r="Y16" s="1"/>
  <c r="K16"/>
  <c r="M16" s="1"/>
  <c r="R16" s="1"/>
  <c r="C17" s="1"/>
  <c r="X17" i="44"/>
  <c r="Y17" s="1"/>
  <c r="K17"/>
  <c r="M17" s="1"/>
  <c r="R17" s="1"/>
  <c r="C18" s="1"/>
  <c r="X17" i="61" l="1"/>
  <c r="Y17" s="1"/>
  <c r="K17"/>
  <c r="M17" s="1"/>
  <c r="R17" s="1"/>
  <c r="C18" s="1"/>
  <c r="X17" i="60"/>
  <c r="Y17" s="1"/>
  <c r="K17"/>
  <c r="M17" s="1"/>
  <c r="R17" s="1"/>
  <c r="C18" s="1"/>
  <c r="X18" i="44"/>
  <c r="Y18" s="1"/>
  <c r="K18"/>
  <c r="M18" s="1"/>
  <c r="R18" s="1"/>
  <c r="C19" s="1"/>
  <c r="X18" i="61" l="1"/>
  <c r="Y18" s="1"/>
  <c r="K18"/>
  <c r="M18" s="1"/>
  <c r="R18" s="1"/>
  <c r="C19" s="1"/>
  <c r="X18" i="60"/>
  <c r="Y18" s="1"/>
  <c r="K18"/>
  <c r="M18" s="1"/>
  <c r="R18" s="1"/>
  <c r="C19" s="1"/>
  <c r="X19" i="44"/>
  <c r="Y19" s="1"/>
  <c r="K19"/>
  <c r="M19" s="1"/>
  <c r="R19" s="1"/>
  <c r="C20" s="1"/>
  <c r="X19" i="61" l="1"/>
  <c r="Y19" s="1"/>
  <c r="K19"/>
  <c r="M19" s="1"/>
  <c r="R19" s="1"/>
  <c r="C20" s="1"/>
  <c r="X19" i="60"/>
  <c r="Y19" s="1"/>
  <c r="K19"/>
  <c r="M19" s="1"/>
  <c r="R19" s="1"/>
  <c r="C20" s="1"/>
  <c r="X20" i="44"/>
  <c r="Y20" s="1"/>
  <c r="K20"/>
  <c r="M20" s="1"/>
  <c r="R20" s="1"/>
  <c r="C21" s="1"/>
  <c r="X20" i="61" l="1"/>
  <c r="Y20" s="1"/>
  <c r="K20"/>
  <c r="M20" s="1"/>
  <c r="R20" s="1"/>
  <c r="C21" s="1"/>
  <c r="X20" i="60"/>
  <c r="Y20" s="1"/>
  <c r="K20"/>
  <c r="M20" s="1"/>
  <c r="R20" s="1"/>
  <c r="C21" s="1"/>
  <c r="X21" i="44"/>
  <c r="Y21" s="1"/>
  <c r="K21"/>
  <c r="M21" s="1"/>
  <c r="R21" s="1"/>
  <c r="C22" s="1"/>
  <c r="X21" i="61" l="1"/>
  <c r="Y21" s="1"/>
  <c r="K21"/>
  <c r="M21" s="1"/>
  <c r="R21" s="1"/>
  <c r="C22" s="1"/>
  <c r="X21" i="60"/>
  <c r="Y21" s="1"/>
  <c r="K21"/>
  <c r="M21" s="1"/>
  <c r="R21" s="1"/>
  <c r="C22" s="1"/>
  <c r="X22" i="44"/>
  <c r="Y22" s="1"/>
  <c r="K22"/>
  <c r="M22" s="1"/>
  <c r="R22" s="1"/>
  <c r="C23" s="1"/>
  <c r="X22" i="61" l="1"/>
  <c r="Y22" s="1"/>
  <c r="K22"/>
  <c r="M22" s="1"/>
  <c r="R22" s="1"/>
  <c r="C23" s="1"/>
  <c r="X22" i="60"/>
  <c r="Y22" s="1"/>
  <c r="K22"/>
  <c r="M22" s="1"/>
  <c r="R22" s="1"/>
  <c r="C23" s="1"/>
  <c r="X23" i="44"/>
  <c r="Y23" s="1"/>
  <c r="K23"/>
  <c r="M23" s="1"/>
  <c r="R23" s="1"/>
  <c r="C24" s="1"/>
  <c r="X23" i="61" l="1"/>
  <c r="Y23" s="1"/>
  <c r="K23"/>
  <c r="M23" s="1"/>
  <c r="R23" s="1"/>
  <c r="C24" s="1"/>
  <c r="X23" i="60"/>
  <c r="Y23" s="1"/>
  <c r="K23"/>
  <c r="M23" s="1"/>
  <c r="R23" s="1"/>
  <c r="C24" s="1"/>
  <c r="X24" i="44"/>
  <c r="Y24" s="1"/>
  <c r="K24"/>
  <c r="M24" s="1"/>
  <c r="R24" s="1"/>
  <c r="C25" s="1"/>
  <c r="X24" i="61" l="1"/>
  <c r="Y24" s="1"/>
  <c r="K24"/>
  <c r="M24" s="1"/>
  <c r="R24" s="1"/>
  <c r="C25" s="1"/>
  <c r="X24" i="60"/>
  <c r="Y24" s="1"/>
  <c r="K24"/>
  <c r="M24" s="1"/>
  <c r="R24" s="1"/>
  <c r="C25" s="1"/>
  <c r="X25" i="44"/>
  <c r="Y25" s="1"/>
  <c r="K25"/>
  <c r="M25" s="1"/>
  <c r="R25" s="1"/>
  <c r="C26" s="1"/>
  <c r="X25" i="61" l="1"/>
  <c r="Y25" s="1"/>
  <c r="K25"/>
  <c r="M25" s="1"/>
  <c r="R25" s="1"/>
  <c r="C26" s="1"/>
  <c r="X25" i="60"/>
  <c r="Y25" s="1"/>
  <c r="K25"/>
  <c r="M25" s="1"/>
  <c r="R25" s="1"/>
  <c r="C26" s="1"/>
  <c r="X26" i="44"/>
  <c r="Y26" s="1"/>
  <c r="K26"/>
  <c r="M26" s="1"/>
  <c r="R26" s="1"/>
  <c r="C27" s="1"/>
  <c r="X26" i="61" l="1"/>
  <c r="Y26" s="1"/>
  <c r="K26"/>
  <c r="M26" s="1"/>
  <c r="R26" s="1"/>
  <c r="C27" s="1"/>
  <c r="X26" i="60"/>
  <c r="Y26" s="1"/>
  <c r="K26"/>
  <c r="M26" s="1"/>
  <c r="R26" s="1"/>
  <c r="C27" s="1"/>
  <c r="X27" i="44"/>
  <c r="Y27" s="1"/>
  <c r="K27"/>
  <c r="M27" s="1"/>
  <c r="R27" s="1"/>
  <c r="C28" s="1"/>
  <c r="X27" i="61" l="1"/>
  <c r="Y27" s="1"/>
  <c r="K27"/>
  <c r="M27" s="1"/>
  <c r="R27" s="1"/>
  <c r="C28" s="1"/>
  <c r="X27" i="60"/>
  <c r="Y27" s="1"/>
  <c r="K27"/>
  <c r="M27" s="1"/>
  <c r="R27" s="1"/>
  <c r="C28" s="1"/>
  <c r="X28" i="44"/>
  <c r="Y28" s="1"/>
  <c r="K28"/>
  <c r="M28" s="1"/>
  <c r="R28" s="1"/>
  <c r="C29" s="1"/>
  <c r="X28" i="61" l="1"/>
  <c r="Y28" s="1"/>
  <c r="K28"/>
  <c r="M28" s="1"/>
  <c r="R28" s="1"/>
  <c r="C29" s="1"/>
  <c r="X28" i="60"/>
  <c r="Y28" s="1"/>
  <c r="K28"/>
  <c r="M28" s="1"/>
  <c r="R28" s="1"/>
  <c r="C29" s="1"/>
  <c r="X29" i="44"/>
  <c r="Y29" s="1"/>
  <c r="K29"/>
  <c r="M29" s="1"/>
  <c r="R29" s="1"/>
  <c r="C30" s="1"/>
  <c r="X29" i="61" l="1"/>
  <c r="Y29" s="1"/>
  <c r="K29"/>
  <c r="M29" s="1"/>
  <c r="R29" s="1"/>
  <c r="C30" s="1"/>
  <c r="X29" i="60"/>
  <c r="Y29" s="1"/>
  <c r="K29"/>
  <c r="M29" s="1"/>
  <c r="R29" s="1"/>
  <c r="C30" s="1"/>
  <c r="X30" i="44"/>
  <c r="Y30" s="1"/>
  <c r="K30"/>
  <c r="M30" s="1"/>
  <c r="R30" s="1"/>
  <c r="C31" s="1"/>
  <c r="X30" i="61" l="1"/>
  <c r="Y30" s="1"/>
  <c r="K30"/>
  <c r="M30" s="1"/>
  <c r="R30" s="1"/>
  <c r="C31" s="1"/>
  <c r="X30" i="60"/>
  <c r="Y30" s="1"/>
  <c r="K30"/>
  <c r="M30" s="1"/>
  <c r="R30" s="1"/>
  <c r="C31" s="1"/>
  <c r="X31" i="44"/>
  <c r="Y31" s="1"/>
  <c r="K31"/>
  <c r="M31" s="1"/>
  <c r="R31" s="1"/>
  <c r="C32" s="1"/>
  <c r="X31" i="61" l="1"/>
  <c r="Y31" s="1"/>
  <c r="K31"/>
  <c r="M31" s="1"/>
  <c r="R31" s="1"/>
  <c r="C32" s="1"/>
  <c r="X31" i="60"/>
  <c r="Y31" s="1"/>
  <c r="K31"/>
  <c r="M31" s="1"/>
  <c r="R31" s="1"/>
  <c r="C32" s="1"/>
  <c r="X32" i="44"/>
  <c r="Y32" s="1"/>
  <c r="K32"/>
  <c r="M32" s="1"/>
  <c r="R32" s="1"/>
  <c r="C33" s="1"/>
  <c r="X32" i="61" l="1"/>
  <c r="Y32" s="1"/>
  <c r="K32"/>
  <c r="M32" s="1"/>
  <c r="R32" s="1"/>
  <c r="C33" s="1"/>
  <c r="X32" i="60"/>
  <c r="Y32" s="1"/>
  <c r="K32"/>
  <c r="M32" s="1"/>
  <c r="R32" s="1"/>
  <c r="C33" s="1"/>
  <c r="X33" i="44"/>
  <c r="Y33" s="1"/>
  <c r="K33"/>
  <c r="M33" s="1"/>
  <c r="R33" s="1"/>
  <c r="C34" s="1"/>
  <c r="X33" i="61" l="1"/>
  <c r="Y33" s="1"/>
  <c r="K33"/>
  <c r="M33" s="1"/>
  <c r="R33" s="1"/>
  <c r="C34" s="1"/>
  <c r="X33" i="60"/>
  <c r="Y33" s="1"/>
  <c r="K33"/>
  <c r="M33" s="1"/>
  <c r="R33" s="1"/>
  <c r="C34" s="1"/>
  <c r="X34" i="44"/>
  <c r="Y34" s="1"/>
  <c r="K34"/>
  <c r="M34" s="1"/>
  <c r="R34" s="1"/>
  <c r="C35" s="1"/>
  <c r="X34" i="61" l="1"/>
  <c r="Y34" s="1"/>
  <c r="K34"/>
  <c r="M34" s="1"/>
  <c r="R34" s="1"/>
  <c r="C35" s="1"/>
  <c r="X34" i="60"/>
  <c r="Y34" s="1"/>
  <c r="K34"/>
  <c r="M34" s="1"/>
  <c r="R34" s="1"/>
  <c r="C35" s="1"/>
  <c r="X35" i="44"/>
  <c r="Y35" s="1"/>
  <c r="K35"/>
  <c r="M35" s="1"/>
  <c r="R35" s="1"/>
  <c r="C36" s="1"/>
  <c r="X35" i="61" l="1"/>
  <c r="Y35" s="1"/>
  <c r="K35"/>
  <c r="M35" s="1"/>
  <c r="R35" s="1"/>
  <c r="C36" s="1"/>
  <c r="X35" i="60"/>
  <c r="Y35" s="1"/>
  <c r="K35"/>
  <c r="M35" s="1"/>
  <c r="R35" s="1"/>
  <c r="C36" s="1"/>
  <c r="X36" i="44"/>
  <c r="Y36" s="1"/>
  <c r="K36"/>
  <c r="M36" s="1"/>
  <c r="R36" s="1"/>
  <c r="C37" s="1"/>
  <c r="X36" i="61" l="1"/>
  <c r="Y36" s="1"/>
  <c r="K36"/>
  <c r="M36" s="1"/>
  <c r="R36" s="1"/>
  <c r="C37" s="1"/>
  <c r="X36" i="60"/>
  <c r="Y36" s="1"/>
  <c r="K36"/>
  <c r="M36" s="1"/>
  <c r="R36" s="1"/>
  <c r="C37" s="1"/>
  <c r="X37" i="44"/>
  <c r="Y37" s="1"/>
  <c r="K37"/>
  <c r="M37" s="1"/>
  <c r="R37" s="1"/>
  <c r="C38" s="1"/>
  <c r="X37" i="61" l="1"/>
  <c r="Y37" s="1"/>
  <c r="K37"/>
  <c r="M37" s="1"/>
  <c r="R37" s="1"/>
  <c r="C38" s="1"/>
  <c r="X37" i="60"/>
  <c r="Y37" s="1"/>
  <c r="K37"/>
  <c r="M37" s="1"/>
  <c r="R37" s="1"/>
  <c r="C38" s="1"/>
  <c r="X38" i="44"/>
  <c r="Y38" s="1"/>
  <c r="K38"/>
  <c r="M38" s="1"/>
  <c r="R38" s="1"/>
  <c r="C39" s="1"/>
  <c r="X38" i="61" l="1"/>
  <c r="Y38" s="1"/>
  <c r="K38"/>
  <c r="M38" s="1"/>
  <c r="R38" s="1"/>
  <c r="C39" s="1"/>
  <c r="X38" i="60"/>
  <c r="Y38" s="1"/>
  <c r="K38"/>
  <c r="M38" s="1"/>
  <c r="R38" s="1"/>
  <c r="C39" s="1"/>
  <c r="X39" i="44"/>
  <c r="Y39" s="1"/>
  <c r="K39"/>
  <c r="M39" s="1"/>
  <c r="R39" s="1"/>
  <c r="C40" s="1"/>
  <c r="X39" i="61" l="1"/>
  <c r="Y39" s="1"/>
  <c r="K39"/>
  <c r="M39" s="1"/>
  <c r="R39" s="1"/>
  <c r="C40" s="1"/>
  <c r="X39" i="60"/>
  <c r="Y39" s="1"/>
  <c r="K39"/>
  <c r="M39" s="1"/>
  <c r="R39" s="1"/>
  <c r="C40" s="1"/>
  <c r="X40" i="44"/>
  <c r="Y40" s="1"/>
  <c r="K40"/>
  <c r="M40" s="1"/>
  <c r="R40" s="1"/>
  <c r="C41" s="1"/>
  <c r="X40" i="61" l="1"/>
  <c r="Y40" s="1"/>
  <c r="K40"/>
  <c r="M40" s="1"/>
  <c r="R40" s="1"/>
  <c r="C41" s="1"/>
  <c r="X40" i="60"/>
  <c r="Y40" s="1"/>
  <c r="K40"/>
  <c r="M40" s="1"/>
  <c r="R40" s="1"/>
  <c r="C41" s="1"/>
  <c r="X41" i="44"/>
  <c r="Y41" s="1"/>
  <c r="K41"/>
  <c r="M41" s="1"/>
  <c r="R41" s="1"/>
  <c r="X41" i="61" l="1"/>
  <c r="Y41" s="1"/>
  <c r="K41"/>
  <c r="M41" s="1"/>
  <c r="R41" s="1"/>
  <c r="C42" s="1"/>
  <c r="X41" i="60"/>
  <c r="Y41" s="1"/>
  <c r="K41"/>
  <c r="M41" s="1"/>
  <c r="R41" s="1"/>
  <c r="C42" s="1"/>
  <c r="C42" i="44"/>
  <c r="X42" i="61" l="1"/>
  <c r="Y42" s="1"/>
  <c r="K42"/>
  <c r="M42" s="1"/>
  <c r="R42" s="1"/>
  <c r="C43" s="1"/>
  <c r="X42" i="60"/>
  <c r="Y42" s="1"/>
  <c r="K42"/>
  <c r="M42" s="1"/>
  <c r="R42" s="1"/>
  <c r="C43" s="1"/>
  <c r="X42" i="44"/>
  <c r="Y42" s="1"/>
  <c r="K42"/>
  <c r="M42" s="1"/>
  <c r="R42" s="1"/>
  <c r="X43" i="61" l="1"/>
  <c r="Y43" s="1"/>
  <c r="K43"/>
  <c r="M43" s="1"/>
  <c r="R43" s="1"/>
  <c r="C44" s="1"/>
  <c r="X43" i="60"/>
  <c r="Y43" s="1"/>
  <c r="K43"/>
  <c r="M43" s="1"/>
  <c r="R43" s="1"/>
  <c r="C44" s="1"/>
  <c r="C43" i="44"/>
  <c r="X44" i="61" l="1"/>
  <c r="Y44" s="1"/>
  <c r="K44"/>
  <c r="M44" s="1"/>
  <c r="R44" s="1"/>
  <c r="C45" s="1"/>
  <c r="X44" i="60"/>
  <c r="Y44" s="1"/>
  <c r="K44"/>
  <c r="M44" s="1"/>
  <c r="R44" s="1"/>
  <c r="C45" s="1"/>
  <c r="X43" i="44"/>
  <c r="Y43" s="1"/>
  <c r="K43"/>
  <c r="M43" s="1"/>
  <c r="R43" s="1"/>
  <c r="X45" i="61" l="1"/>
  <c r="Y45" s="1"/>
  <c r="K45"/>
  <c r="M45" s="1"/>
  <c r="R45" s="1"/>
  <c r="C46" s="1"/>
  <c r="X45" i="60"/>
  <c r="Y45" s="1"/>
  <c r="K45"/>
  <c r="M45" s="1"/>
  <c r="R45" s="1"/>
  <c r="C46" s="1"/>
  <c r="C44" i="44"/>
  <c r="X46" i="61" l="1"/>
  <c r="Y46" s="1"/>
  <c r="K46"/>
  <c r="M46" s="1"/>
  <c r="R46" s="1"/>
  <c r="C47" s="1"/>
  <c r="X46" i="60"/>
  <c r="Y46" s="1"/>
  <c r="K46"/>
  <c r="M46" s="1"/>
  <c r="R46" s="1"/>
  <c r="C47" s="1"/>
  <c r="X44" i="44"/>
  <c r="Y44" s="1"/>
  <c r="K44"/>
  <c r="M44" s="1"/>
  <c r="R44" s="1"/>
  <c r="X47" i="61" l="1"/>
  <c r="Y47" s="1"/>
  <c r="K47"/>
  <c r="M47" s="1"/>
  <c r="R47" s="1"/>
  <c r="C48" s="1"/>
  <c r="X47" i="60"/>
  <c r="Y47" s="1"/>
  <c r="K47"/>
  <c r="M47" s="1"/>
  <c r="R47" s="1"/>
  <c r="C48" s="1"/>
  <c r="C45" i="44"/>
  <c r="X48" i="61" l="1"/>
  <c r="Y48" s="1"/>
  <c r="K48"/>
  <c r="M48" s="1"/>
  <c r="R48" s="1"/>
  <c r="C49" s="1"/>
  <c r="X48" i="60"/>
  <c r="Y48" s="1"/>
  <c r="K48"/>
  <c r="M48" s="1"/>
  <c r="R48" s="1"/>
  <c r="C49" s="1"/>
  <c r="X45" i="44"/>
  <c r="Y45" s="1"/>
  <c r="K45"/>
  <c r="M45" s="1"/>
  <c r="R45" s="1"/>
  <c r="X49" i="61" l="1"/>
  <c r="Y49" s="1"/>
  <c r="K49"/>
  <c r="M49" s="1"/>
  <c r="R49" s="1"/>
  <c r="C50" s="1"/>
  <c r="X49" i="60"/>
  <c r="Y49" s="1"/>
  <c r="K49"/>
  <c r="M49" s="1"/>
  <c r="R49" s="1"/>
  <c r="C50" s="1"/>
  <c r="C46" i="44"/>
  <c r="X50" i="61" l="1"/>
  <c r="Y50" s="1"/>
  <c r="K50"/>
  <c r="M50" s="1"/>
  <c r="R50" s="1"/>
  <c r="C51" s="1"/>
  <c r="X50" i="60"/>
  <c r="Y50" s="1"/>
  <c r="K50"/>
  <c r="M50" s="1"/>
  <c r="R50" s="1"/>
  <c r="C51" s="1"/>
  <c r="X46" i="44"/>
  <c r="Y46" s="1"/>
  <c r="K46"/>
  <c r="M46" s="1"/>
  <c r="R46" s="1"/>
  <c r="X51" i="61" l="1"/>
  <c r="Y51" s="1"/>
  <c r="K51"/>
  <c r="M51" s="1"/>
  <c r="R51" s="1"/>
  <c r="C52" s="1"/>
  <c r="X51" i="60"/>
  <c r="Y51" s="1"/>
  <c r="K51"/>
  <c r="M51" s="1"/>
  <c r="R51" s="1"/>
  <c r="C52" s="1"/>
  <c r="C47" i="44"/>
  <c r="X52" i="61" l="1"/>
  <c r="Y52" s="1"/>
  <c r="K52"/>
  <c r="M52" s="1"/>
  <c r="R52" s="1"/>
  <c r="C53" s="1"/>
  <c r="X52" i="60"/>
  <c r="Y52" s="1"/>
  <c r="K52"/>
  <c r="M52" s="1"/>
  <c r="R52" s="1"/>
  <c r="C53" s="1"/>
  <c r="X47" i="44"/>
  <c r="Y47" s="1"/>
  <c r="K47"/>
  <c r="M47" s="1"/>
  <c r="R47" s="1"/>
  <c r="C48" s="1"/>
  <c r="X53" i="61" l="1"/>
  <c r="Y53" s="1"/>
  <c r="K53"/>
  <c r="M53" s="1"/>
  <c r="R53" s="1"/>
  <c r="C54" s="1"/>
  <c r="X53" i="60"/>
  <c r="Y53" s="1"/>
  <c r="K53"/>
  <c r="M53" s="1"/>
  <c r="R53" s="1"/>
  <c r="C54" s="1"/>
  <c r="X48" i="44"/>
  <c r="Y48" s="1"/>
  <c r="K48"/>
  <c r="M48" s="1"/>
  <c r="R48" s="1"/>
  <c r="C49" s="1"/>
  <c r="X54" i="61" l="1"/>
  <c r="Y54" s="1"/>
  <c r="K54"/>
  <c r="M54" s="1"/>
  <c r="R54" s="1"/>
  <c r="C55" s="1"/>
  <c r="X54" i="60"/>
  <c r="Y54" s="1"/>
  <c r="K54"/>
  <c r="M54" s="1"/>
  <c r="R54" s="1"/>
  <c r="C55" s="1"/>
  <c r="X49" i="44"/>
  <c r="Y49" s="1"/>
  <c r="K49"/>
  <c r="M49" s="1"/>
  <c r="R49" s="1"/>
  <c r="C50" s="1"/>
  <c r="X55" i="61" l="1"/>
  <c r="Y55" s="1"/>
  <c r="K55"/>
  <c r="M55" s="1"/>
  <c r="R55" s="1"/>
  <c r="C56" s="1"/>
  <c r="X55" i="60"/>
  <c r="Y55" s="1"/>
  <c r="K55"/>
  <c r="M55" s="1"/>
  <c r="R55" s="1"/>
  <c r="C56" s="1"/>
  <c r="X50" i="44"/>
  <c r="Y50" s="1"/>
  <c r="K50"/>
  <c r="M50" s="1"/>
  <c r="R50" s="1"/>
  <c r="C51" s="1"/>
  <c r="X56" i="61" l="1"/>
  <c r="Y56" s="1"/>
  <c r="K56"/>
  <c r="M56" s="1"/>
  <c r="R56" s="1"/>
  <c r="C57" s="1"/>
  <c r="X56" i="60"/>
  <c r="Y56" s="1"/>
  <c r="K56"/>
  <c r="M56" s="1"/>
  <c r="R56" s="1"/>
  <c r="C57" s="1"/>
  <c r="X51" i="44"/>
  <c r="Y51" s="1"/>
  <c r="K51"/>
  <c r="M51" s="1"/>
  <c r="R51" s="1"/>
  <c r="C52" s="1"/>
  <c r="X57" i="61" l="1"/>
  <c r="Y57" s="1"/>
  <c r="K57"/>
  <c r="M57" s="1"/>
  <c r="R57" s="1"/>
  <c r="C58" s="1"/>
  <c r="X57" i="60"/>
  <c r="Y57" s="1"/>
  <c r="K57"/>
  <c r="M57" s="1"/>
  <c r="R57" s="1"/>
  <c r="C58" s="1"/>
  <c r="X52" i="44"/>
  <c r="Y52" s="1"/>
  <c r="K52"/>
  <c r="M52" s="1"/>
  <c r="R52" s="1"/>
  <c r="C53" s="1"/>
  <c r="X58" i="61" l="1"/>
  <c r="Y58" s="1"/>
  <c r="K58"/>
  <c r="M58" s="1"/>
  <c r="R58" s="1"/>
  <c r="X58" i="60"/>
  <c r="Y58" s="1"/>
  <c r="K58"/>
  <c r="M58" s="1"/>
  <c r="R58" s="1"/>
  <c r="X53" i="44"/>
  <c r="Y53" s="1"/>
  <c r="K53"/>
  <c r="M53" s="1"/>
  <c r="R53" s="1"/>
  <c r="C54" s="1"/>
  <c r="C59" i="61" l="1"/>
  <c r="X59" s="1"/>
  <c r="Y59" s="1"/>
  <c r="T4" s="1"/>
  <c r="D4"/>
  <c r="T2" s="1"/>
  <c r="G5"/>
  <c r="C5"/>
  <c r="E5"/>
  <c r="C59" i="60"/>
  <c r="X59" s="1"/>
  <c r="Y59" s="1"/>
  <c r="T4" s="1"/>
  <c r="C5"/>
  <c r="E5"/>
  <c r="D4"/>
  <c r="T2" s="1"/>
  <c r="G5"/>
  <c r="X54" i="44"/>
  <c r="Y54" s="1"/>
  <c r="K54"/>
  <c r="M54" s="1"/>
  <c r="R54" s="1"/>
  <c r="C55" s="1"/>
  <c r="I5" i="61" l="1"/>
  <c r="I5" i="60"/>
  <c r="X55" i="44"/>
  <c r="Y55" s="1"/>
  <c r="K55"/>
  <c r="M55" s="1"/>
  <c r="R55" s="1"/>
  <c r="C56" s="1"/>
  <c r="X56" l="1"/>
  <c r="Y56" s="1"/>
  <c r="K56"/>
  <c r="M56" s="1"/>
  <c r="R56" s="1"/>
  <c r="C57" s="1"/>
  <c r="X57" l="1"/>
  <c r="Y57" s="1"/>
  <c r="K57"/>
  <c r="M57" s="1"/>
  <c r="R57" s="1"/>
  <c r="C58" s="1"/>
  <c r="X58" l="1"/>
  <c r="Y58" s="1"/>
  <c r="K58"/>
  <c r="M58" s="1"/>
  <c r="R58" s="1"/>
  <c r="C59" l="1"/>
  <c r="X59" s="1"/>
  <c r="Y59" s="1"/>
  <c r="T4" s="1"/>
  <c r="E5"/>
  <c r="G5"/>
  <c r="D4"/>
  <c r="T2" s="1"/>
  <c r="C5"/>
  <c r="I5" l="1"/>
</calcChain>
</file>

<file path=xl/sharedStrings.xml><?xml version="1.0" encoding="utf-8"?>
<sst xmlns="http://schemas.openxmlformats.org/spreadsheetml/2006/main" count="563" uniqueCount="158">
  <si>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</si>
  <si>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</si>
  <si>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</si>
  <si>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</si>
  <si>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</si>
  <si>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4"/>
  </si>
  <si>
    <t>時間足</t>
    <rPh sb="0" eb="2">
      <t>ジカン</t>
    </rPh>
    <rPh sb="2" eb="3">
      <t>アシ</t>
    </rPh>
    <phoneticPr fontId="4"/>
  </si>
  <si>
    <t>当初資金</t>
    <rPh sb="0" eb="2">
      <t>トウショ</t>
    </rPh>
    <rPh sb="2" eb="4">
      <t>シキン</t>
    </rPh>
    <phoneticPr fontId="4"/>
  </si>
  <si>
    <t>最終資金</t>
    <rPh sb="0" eb="2">
      <t>サイシュウ</t>
    </rPh>
    <rPh sb="2" eb="4">
      <t>シキン</t>
    </rPh>
    <phoneticPr fontId="4"/>
  </si>
  <si>
    <t>エントリー理由</t>
    <rPh sb="5" eb="7">
      <t>リユウ</t>
    </rPh>
    <phoneticPr fontId="4"/>
  </si>
  <si>
    <t>決済理由</t>
    <rPh sb="0" eb="2">
      <t>ケッサイ</t>
    </rPh>
    <rPh sb="2" eb="4">
      <t>リユウ</t>
    </rPh>
    <phoneticPr fontId="4"/>
  </si>
  <si>
    <t>損益金額</t>
    <rPh sb="0" eb="2">
      <t>ソンエキ</t>
    </rPh>
    <rPh sb="2" eb="4">
      <t>キンガク</t>
    </rPh>
    <phoneticPr fontId="4"/>
  </si>
  <si>
    <t>損益pips</t>
    <rPh sb="0" eb="2">
      <t>ソンエキ</t>
    </rPh>
    <phoneticPr fontId="4"/>
  </si>
  <si>
    <t>最大ドローアップ</t>
    <rPh sb="0" eb="2">
      <t>サイダイ</t>
    </rPh>
    <phoneticPr fontId="4"/>
  </si>
  <si>
    <t>最大ドローダウン</t>
    <rPh sb="0" eb="2">
      <t>サイダイ</t>
    </rPh>
    <phoneticPr fontId="4"/>
  </si>
  <si>
    <t>勝数</t>
    <rPh sb="0" eb="1">
      <t>カ</t>
    </rPh>
    <rPh sb="1" eb="2">
      <t>カズ</t>
    </rPh>
    <phoneticPr fontId="4"/>
  </si>
  <si>
    <t>負数</t>
    <rPh sb="0" eb="1">
      <t>マ</t>
    </rPh>
    <rPh sb="1" eb="2">
      <t>カズ</t>
    </rPh>
    <phoneticPr fontId="4"/>
  </si>
  <si>
    <t>引分</t>
    <rPh sb="0" eb="1">
      <t>ヒ</t>
    </rPh>
    <rPh sb="1" eb="2">
      <t>ワ</t>
    </rPh>
    <phoneticPr fontId="4"/>
  </si>
  <si>
    <t>勝率</t>
    <rPh sb="0" eb="2">
      <t>ショウリツ</t>
    </rPh>
    <phoneticPr fontId="4"/>
  </si>
  <si>
    <t>最大連勝</t>
    <rPh sb="0" eb="2">
      <t>サイダイ</t>
    </rPh>
    <rPh sb="2" eb="4">
      <t>レンショウ</t>
    </rPh>
    <phoneticPr fontId="4"/>
  </si>
  <si>
    <t>最大連敗</t>
    <rPh sb="0" eb="2">
      <t>サイダイ</t>
    </rPh>
    <rPh sb="2" eb="4">
      <t>レンパイ</t>
    </rPh>
    <phoneticPr fontId="4"/>
  </si>
  <si>
    <t>No.</t>
    <phoneticPr fontId="4"/>
  </si>
  <si>
    <t>資金</t>
    <rPh sb="0" eb="2">
      <t>シキン</t>
    </rPh>
    <phoneticPr fontId="4"/>
  </si>
  <si>
    <t>エントリー</t>
    <phoneticPr fontId="4"/>
  </si>
  <si>
    <t>リスク（3%）</t>
    <phoneticPr fontId="4"/>
  </si>
  <si>
    <t>ロット</t>
    <phoneticPr fontId="4"/>
  </si>
  <si>
    <t>決済</t>
    <rPh sb="0" eb="2">
      <t>ケッサイ</t>
    </rPh>
    <phoneticPr fontId="4"/>
  </si>
  <si>
    <t>損益</t>
    <rPh sb="0" eb="2">
      <t>ソンエキ</t>
    </rPh>
    <phoneticPr fontId="4"/>
  </si>
  <si>
    <t>西暦</t>
    <rPh sb="0" eb="2">
      <t>セイレキ</t>
    </rPh>
    <phoneticPr fontId="4"/>
  </si>
  <si>
    <t>日付</t>
    <rPh sb="0" eb="2">
      <t>ヒヅケ</t>
    </rPh>
    <phoneticPr fontId="4"/>
  </si>
  <si>
    <t>売買</t>
    <rPh sb="0" eb="2">
      <t>バイバイ</t>
    </rPh>
    <phoneticPr fontId="4"/>
  </si>
  <si>
    <t>レート</t>
    <phoneticPr fontId="4"/>
  </si>
  <si>
    <t>pips</t>
    <phoneticPr fontId="4"/>
  </si>
  <si>
    <t>損失上限</t>
    <rPh sb="0" eb="2">
      <t>ソンシツ</t>
    </rPh>
    <rPh sb="2" eb="4">
      <t>ジョウゲン</t>
    </rPh>
    <phoneticPr fontId="4"/>
  </si>
  <si>
    <t>金額</t>
    <rPh sb="0" eb="2">
      <t>キンガク</t>
    </rPh>
    <phoneticPr fontId="4"/>
  </si>
  <si>
    <t>・トレーリングストップ（ダウ理論）</t>
    <rPh sb="14" eb="16">
      <t>リロン</t>
    </rPh>
    <phoneticPr fontId="4"/>
  </si>
  <si>
    <t>日足</t>
    <rPh sb="0" eb="2">
      <t>ヒアシ</t>
    </rPh>
    <phoneticPr fontId="4"/>
  </si>
  <si>
    <t>売</t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</si>
  <si>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4"/>
  </si>
  <si>
    <t>検証終了通貨</t>
    <rPh sb="0" eb="2">
      <t>ケンショウ</t>
    </rPh>
    <rPh sb="2" eb="4">
      <t>シュウリョウ</t>
    </rPh>
    <rPh sb="4" eb="6">
      <t>ツウカ</t>
    </rPh>
    <phoneticPr fontId="3"/>
  </si>
  <si>
    <t>通貨ペア</t>
    <rPh sb="0" eb="2">
      <t>ツウカ</t>
    </rPh>
    <phoneticPr fontId="3"/>
  </si>
  <si>
    <t>終了日</t>
    <rPh sb="0" eb="3">
      <t>シュウリョウビ</t>
    </rPh>
    <phoneticPr fontId="3"/>
  </si>
  <si>
    <t>ルール</t>
    <phoneticPr fontId="3"/>
  </si>
  <si>
    <t>PB</t>
    <phoneticPr fontId="3"/>
  </si>
  <si>
    <t>日足</t>
    <rPh sb="0" eb="2">
      <t>ヒアシ</t>
    </rPh>
    <phoneticPr fontId="3"/>
  </si>
  <si>
    <t>4Ｈ足</t>
    <rPh sb="2" eb="3">
      <t>アシ</t>
    </rPh>
    <phoneticPr fontId="3"/>
  </si>
  <si>
    <t>１Ｈ足</t>
    <rPh sb="2" eb="3">
      <t>アシ</t>
    </rPh>
    <phoneticPr fontId="3"/>
  </si>
  <si>
    <t>取引通貨単位</t>
    <rPh sb="0" eb="2">
      <t>トリヒキ</t>
    </rPh>
    <rPh sb="2" eb="4">
      <t>ツウカ</t>
    </rPh>
    <rPh sb="4" eb="6">
      <t>タンイ</t>
    </rPh>
    <phoneticPr fontId="3"/>
  </si>
  <si>
    <t>通貨平均価格</t>
    <rPh sb="0" eb="2">
      <t>ツウカ</t>
    </rPh>
    <rPh sb="2" eb="4">
      <t>ヘイキン</t>
    </rPh>
    <rPh sb="4" eb="6">
      <t>カカク</t>
    </rPh>
    <phoneticPr fontId="3"/>
  </si>
  <si>
    <t>USD</t>
    <phoneticPr fontId="3"/>
  </si>
  <si>
    <t>EUR</t>
    <phoneticPr fontId="3"/>
  </si>
  <si>
    <t>GBP</t>
    <phoneticPr fontId="3"/>
  </si>
  <si>
    <t>CHF</t>
    <phoneticPr fontId="3"/>
  </si>
  <si>
    <t>NZD</t>
    <phoneticPr fontId="3"/>
  </si>
  <si>
    <t>CAD</t>
    <phoneticPr fontId="3"/>
  </si>
  <si>
    <t>AUD</t>
    <phoneticPr fontId="3"/>
  </si>
  <si>
    <t>JPY</t>
    <phoneticPr fontId="3"/>
  </si>
  <si>
    <t>ドローダウン％</t>
    <phoneticPr fontId="3"/>
  </si>
  <si>
    <t>最大ドローダウン%</t>
    <rPh sb="0" eb="2">
      <t>サイダイ</t>
    </rPh>
    <phoneticPr fontId="4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</si>
  <si>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</si>
  <si>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</si>
  <si>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</si>
  <si>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</si>
  <si>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</si>
  <si>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</si>
  <si>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</si>
  <si>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</si>
  <si>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</si>
  <si>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3"/>
  </si>
  <si>
    <t>時間足</t>
    <rPh sb="0" eb="2">
      <t>ジカン</t>
    </rPh>
    <rPh sb="2" eb="3">
      <t>アシ</t>
    </rPh>
    <phoneticPr fontId="3"/>
  </si>
  <si>
    <t>検証回数</t>
    <rPh sb="0" eb="2">
      <t>ケンショウ</t>
    </rPh>
    <rPh sb="2" eb="4">
      <t>カイスウ</t>
    </rPh>
    <phoneticPr fontId="3"/>
  </si>
  <si>
    <t>Ｄ１</t>
    <phoneticPr fontId="3"/>
  </si>
  <si>
    <t>Ｈ4</t>
    <phoneticPr fontId="3"/>
  </si>
  <si>
    <t>D1</t>
    <phoneticPr fontId="3"/>
  </si>
  <si>
    <t>検証年数</t>
    <rPh sb="0" eb="2">
      <t>ケンショウ</t>
    </rPh>
    <rPh sb="2" eb="4">
      <t>ネンスウ</t>
    </rPh>
    <phoneticPr fontId="3"/>
  </si>
  <si>
    <t>26年</t>
    <rPh sb="2" eb="3">
      <t>ネン</t>
    </rPh>
    <phoneticPr fontId="3"/>
  </si>
  <si>
    <t>5年</t>
    <rPh sb="1" eb="2">
      <t>ネン</t>
    </rPh>
    <phoneticPr fontId="3"/>
  </si>
  <si>
    <t>5日間</t>
    <rPh sb="1" eb="3">
      <t>ニチカン</t>
    </rPh>
    <phoneticPr fontId="3"/>
  </si>
  <si>
    <t>検証に要した日数</t>
    <rPh sb="0" eb="2">
      <t>ケンショウ</t>
    </rPh>
    <rPh sb="3" eb="4">
      <t>ヨウ</t>
    </rPh>
    <rPh sb="6" eb="8">
      <t>ニッスウ</t>
    </rPh>
    <phoneticPr fontId="3"/>
  </si>
  <si>
    <t>EUR/USD</t>
    <phoneticPr fontId="3"/>
  </si>
  <si>
    <t>H4</t>
    <phoneticPr fontId="3"/>
  </si>
  <si>
    <t>3日間</t>
    <rPh sb="1" eb="3">
      <t>ニチカン</t>
    </rPh>
    <phoneticPr fontId="3"/>
  </si>
  <si>
    <t>AUD/USD</t>
    <phoneticPr fontId="3"/>
  </si>
  <si>
    <t>20年</t>
    <rPh sb="2" eb="3">
      <t>ネン</t>
    </rPh>
    <phoneticPr fontId="3"/>
  </si>
  <si>
    <t>2日間</t>
    <rPh sb="1" eb="3">
      <t>ニチカン</t>
    </rPh>
    <phoneticPr fontId="3"/>
  </si>
  <si>
    <t>AUD/USD</t>
    <phoneticPr fontId="3"/>
  </si>
  <si>
    <t>H4</t>
    <phoneticPr fontId="3"/>
  </si>
  <si>
    <t>5年</t>
    <rPh sb="1" eb="2">
      <t>ネン</t>
    </rPh>
    <phoneticPr fontId="3"/>
  </si>
  <si>
    <t>1日間</t>
    <rPh sb="1" eb="3">
      <t>ニチカン</t>
    </rPh>
    <phoneticPr fontId="3"/>
  </si>
  <si>
    <t>EB</t>
    <phoneticPr fontId="3"/>
  </si>
  <si>
    <t>Ｄ１</t>
  </si>
  <si>
    <t>EB</t>
    <phoneticPr fontId="3"/>
  </si>
  <si>
    <t>19年</t>
    <rPh sb="2" eb="3">
      <t>ネン</t>
    </rPh>
    <phoneticPr fontId="3"/>
  </si>
  <si>
    <t>H4</t>
    <phoneticPr fontId="3"/>
  </si>
  <si>
    <t>15年</t>
    <rPh sb="2" eb="3">
      <t>ネン</t>
    </rPh>
    <phoneticPr fontId="3"/>
  </si>
  <si>
    <t>3日間</t>
    <rPh sb="1" eb="3">
      <t>ニチカン</t>
    </rPh>
    <phoneticPr fontId="3"/>
  </si>
  <si>
    <t>4年</t>
    <rPh sb="1" eb="2">
      <t>ネン</t>
    </rPh>
    <phoneticPr fontId="3"/>
  </si>
  <si>
    <t>3日間</t>
    <rPh sb="1" eb="3">
      <t>ニチカン</t>
    </rPh>
    <phoneticPr fontId="3"/>
  </si>
  <si>
    <t>21年</t>
    <rPh sb="2" eb="3">
      <t>ネン</t>
    </rPh>
    <phoneticPr fontId="3"/>
  </si>
  <si>
    <t>4時間</t>
    <rPh sb="1" eb="3">
      <t>ジカン</t>
    </rPh>
    <phoneticPr fontId="4"/>
  </si>
  <si>
    <t>OB</t>
    <phoneticPr fontId="3"/>
  </si>
  <si>
    <t>OB</t>
    <phoneticPr fontId="3"/>
  </si>
  <si>
    <t>H4/M30</t>
    <phoneticPr fontId="3"/>
  </si>
  <si>
    <t>4日間</t>
    <rPh sb="1" eb="3">
      <t>ニチカン</t>
    </rPh>
    <phoneticPr fontId="3"/>
  </si>
  <si>
    <t>FIB-1.27</t>
    <phoneticPr fontId="4"/>
  </si>
  <si>
    <t>まだ、不慣れなのでエントリーのタイミングが不安定です。
12番ぐらいまでは特に？という箇所が見られますが、
13番以降は安定していると思います。
質問ですが、2,4,5,6,12については、左側のキャンドルがM30の条件が合わなくて、
エントリーできませんでしたが、次のキャンドルで条件がそろいエントリーしました。
こういった場合、一旦ＳＭＡから外に離れたほうが良いのでしょうか？
また、11ですが、同様に条件が合わず一回だけSMAの外に出た後、
直後にタッチし条件がそろいエントリーしました。これは、ありでしょうか？
自分の中で言語化するところで、基本ではないような気がします。</t>
    <rPh sb="3" eb="5">
      <t>フナ</t>
    </rPh>
    <rPh sb="21" eb="24">
      <t>フアンテイ</t>
    </rPh>
    <rPh sb="30" eb="31">
      <t>バン</t>
    </rPh>
    <rPh sb="37" eb="38">
      <t>トク</t>
    </rPh>
    <rPh sb="43" eb="45">
      <t>カショ</t>
    </rPh>
    <rPh sb="46" eb="47">
      <t>ミ</t>
    </rPh>
    <rPh sb="56" eb="59">
      <t>バンイコウ</t>
    </rPh>
    <rPh sb="60" eb="62">
      <t>アンテイ</t>
    </rPh>
    <rPh sb="67" eb="68">
      <t>オモ</t>
    </rPh>
    <rPh sb="74" eb="76">
      <t>シツモン</t>
    </rPh>
    <rPh sb="96" eb="98">
      <t>ヒダリガワ</t>
    </rPh>
    <rPh sb="109" eb="111">
      <t>ジョウケン</t>
    </rPh>
    <rPh sb="112" eb="113">
      <t>ア</t>
    </rPh>
    <rPh sb="134" eb="135">
      <t>ツギ</t>
    </rPh>
    <rPh sb="142" eb="144">
      <t>ジョウケン</t>
    </rPh>
    <rPh sb="164" eb="166">
      <t>バアイ</t>
    </rPh>
    <rPh sb="167" eb="169">
      <t>イッタン</t>
    </rPh>
    <rPh sb="174" eb="175">
      <t>ソト</t>
    </rPh>
    <rPh sb="176" eb="177">
      <t>ハナ</t>
    </rPh>
    <rPh sb="182" eb="183">
      <t>ヨ</t>
    </rPh>
    <rPh sb="201" eb="203">
      <t>ドウヨウ</t>
    </rPh>
    <rPh sb="204" eb="206">
      <t>ジョウケン</t>
    </rPh>
    <rPh sb="207" eb="208">
      <t>ア</t>
    </rPh>
    <rPh sb="210" eb="212">
      <t>イッカイ</t>
    </rPh>
    <rPh sb="218" eb="219">
      <t>ソト</t>
    </rPh>
    <rPh sb="220" eb="221">
      <t>デ</t>
    </rPh>
    <rPh sb="222" eb="223">
      <t>アト</t>
    </rPh>
    <rPh sb="225" eb="227">
      <t>チョクゴ</t>
    </rPh>
    <rPh sb="232" eb="234">
      <t>ジョウケン</t>
    </rPh>
    <rPh sb="261" eb="263">
      <t>ジブン</t>
    </rPh>
    <rPh sb="264" eb="265">
      <t>ナカ</t>
    </rPh>
    <rPh sb="266" eb="269">
      <t>ゲンゴカ</t>
    </rPh>
    <rPh sb="276" eb="278">
      <t>キホン</t>
    </rPh>
    <rPh sb="285" eb="286">
      <t>キ</t>
    </rPh>
    <phoneticPr fontId="3"/>
  </si>
  <si>
    <t>EUR/USD</t>
    <phoneticPr fontId="3"/>
  </si>
  <si>
    <t>5年</t>
    <rPh sb="1" eb="2">
      <t>ネン</t>
    </rPh>
    <phoneticPr fontId="3"/>
  </si>
  <si>
    <t>OB</t>
    <phoneticPr fontId="3"/>
  </si>
  <si>
    <t>6.12はＯＫです。</t>
    <phoneticPr fontId="3"/>
  </si>
  <si>
    <t>2.4.5は通常に見えるので画像の通りＯＫです。</t>
    <rPh sb="6" eb="8">
      <t>ツウジョウ</t>
    </rPh>
    <rPh sb="9" eb="10">
      <t>ミ</t>
    </rPh>
    <rPh sb="14" eb="16">
      <t>ガゾウ</t>
    </rPh>
    <rPh sb="17" eb="18">
      <t>トオ</t>
    </rPh>
    <phoneticPr fontId="3"/>
  </si>
  <si>
    <t>30分の条件はダウブレイクなのでＭＡは無視してＯＫです。</t>
    <rPh sb="2" eb="3">
      <t>フン</t>
    </rPh>
    <rPh sb="4" eb="6">
      <t>ジョウケン</t>
    </rPh>
    <rPh sb="19" eb="21">
      <t>ムシ</t>
    </rPh>
    <phoneticPr fontId="3"/>
  </si>
  <si>
    <t>4ＨのＭＡの見方としてもあってます。</t>
    <rPh sb="6" eb="8">
      <t>ミカタ</t>
    </rPh>
    <phoneticPr fontId="3"/>
  </si>
  <si>
    <t>11アリです。</t>
    <phoneticPr fontId="3"/>
  </si>
  <si>
    <t>いい感じですので進めてください。</t>
    <rPh sb="2" eb="3">
      <t>カン</t>
    </rPh>
    <rPh sb="8" eb="9">
      <t>スス</t>
    </rPh>
    <phoneticPr fontId="3"/>
  </si>
  <si>
    <t>6/13会田さんコメント</t>
    <rPh sb="4" eb="6">
      <t>アイタ</t>
    </rPh>
    <phoneticPr fontId="3"/>
  </si>
  <si>
    <t>AUD/USD</t>
    <phoneticPr fontId="3"/>
  </si>
  <si>
    <t>8年</t>
    <rPh sb="1" eb="2">
      <t>ネン</t>
    </rPh>
    <phoneticPr fontId="3"/>
  </si>
  <si>
    <t>fib2.00</t>
    <phoneticPr fontId="3"/>
  </si>
  <si>
    <t>検証した日</t>
    <rPh sb="0" eb="2">
      <t>ケンショウ</t>
    </rPh>
    <rPh sb="4" eb="5">
      <t>ヒ</t>
    </rPh>
    <phoneticPr fontId="3"/>
  </si>
  <si>
    <t>5/22-26</t>
    <phoneticPr fontId="3"/>
  </si>
  <si>
    <t>5/28-6/1</t>
    <phoneticPr fontId="3"/>
  </si>
  <si>
    <t>6/1-3</t>
    <phoneticPr fontId="3"/>
  </si>
  <si>
    <t>6/4-5</t>
    <phoneticPr fontId="3"/>
  </si>
  <si>
    <t>6/5</t>
    <phoneticPr fontId="3"/>
  </si>
  <si>
    <t>6/6-8</t>
    <phoneticPr fontId="3"/>
  </si>
  <si>
    <t>6/8-9</t>
    <phoneticPr fontId="3"/>
  </si>
  <si>
    <t>6/9-11</t>
    <phoneticPr fontId="3"/>
  </si>
  <si>
    <t>6/12-14</t>
    <phoneticPr fontId="3"/>
  </si>
  <si>
    <t>6/15</t>
    <phoneticPr fontId="3"/>
  </si>
  <si>
    <t>6/16</t>
    <phoneticPr fontId="3"/>
  </si>
  <si>
    <t>6/18-21</t>
    <phoneticPr fontId="3"/>
  </si>
  <si>
    <t>6/22-23</t>
    <phoneticPr fontId="3"/>
  </si>
  <si>
    <t>6/26-29</t>
    <phoneticPr fontId="3"/>
  </si>
  <si>
    <t>26はFibo途中の安値（赤MAあたり）から戻り高値で38.2以上戻っていればそこでエントリーでもいいです。</t>
  </si>
  <si>
    <t>37も26のような右引き出来そうです。</t>
  </si>
  <si>
    <t>Fiboを引き直すことで、何もしないと損切だったものが1.27,1.50では利確できた。</t>
    <rPh sb="5" eb="6">
      <t>ヒ</t>
    </rPh>
    <rPh sb="7" eb="8">
      <t>ナオ</t>
    </rPh>
    <rPh sb="13" eb="14">
      <t>ナニ</t>
    </rPh>
    <rPh sb="19" eb="21">
      <t>ソンギリ</t>
    </rPh>
    <rPh sb="38" eb="40">
      <t>リカク</t>
    </rPh>
    <phoneticPr fontId="14"/>
  </si>
  <si>
    <t>結果損切は変わらず。ただし、27と同様fiboの幅が狭くなったので、利確のチャンスが広がった。</t>
    <rPh sb="0" eb="2">
      <t>ケッカ</t>
    </rPh>
    <rPh sb="2" eb="4">
      <t>ソンギリ</t>
    </rPh>
    <rPh sb="5" eb="6">
      <t>カ</t>
    </rPh>
    <rPh sb="17" eb="19">
      <t>ドウヨウ</t>
    </rPh>
    <rPh sb="24" eb="25">
      <t>ハバ</t>
    </rPh>
    <rPh sb="26" eb="27">
      <t>セマ</t>
    </rPh>
    <rPh sb="34" eb="36">
      <t>リカク</t>
    </rPh>
    <rPh sb="42" eb="43">
      <t>ヒロ</t>
    </rPh>
    <phoneticPr fontId="14"/>
  </si>
  <si>
    <t>128SMA抜き</t>
    <rPh sb="6" eb="7">
      <t>ヌ</t>
    </rPh>
    <phoneticPr fontId="3"/>
  </si>
  <si>
    <t>3年</t>
    <rPh sb="1" eb="2">
      <t>ネン</t>
    </rPh>
    <phoneticPr fontId="3"/>
  </si>
  <si>
    <t>AUD/USD
128SMA抜き</t>
    <rPh sb="14" eb="15">
      <t>ヌ</t>
    </rPh>
    <phoneticPr fontId="3"/>
  </si>
  <si>
    <r>
      <rPr>
        <sz val="11"/>
        <color rgb="FFFF0000"/>
        <rFont val="ＭＳ Ｐゴシック"/>
        <family val="3"/>
        <charset val="128"/>
      </rPr>
      <t>20SMA,70SMAのみ使用</t>
    </r>
    <r>
      <rPr>
        <sz val="11"/>
        <color indexed="8"/>
        <rFont val="ＭＳ Ｐゴシック"/>
        <family val="3"/>
        <charset val="128"/>
      </rPr>
      <t>。20SMAタッチで時間足を2つ下げる。
　※MACDダイバージェンスで見送り。
下位足のダウブレイクでエントリー。
-0.618を超えたら、ストップ値をエントリー値に。</t>
    </r>
    <rPh sb="13" eb="15">
      <t>シヨウ</t>
    </rPh>
    <rPh sb="25" eb="27">
      <t>ジカン</t>
    </rPh>
    <rPh sb="27" eb="28">
      <t>アシ</t>
    </rPh>
    <rPh sb="31" eb="32">
      <t>サ</t>
    </rPh>
    <rPh sb="51" eb="53">
      <t>ミオク</t>
    </rPh>
    <rPh sb="56" eb="58">
      <t>カイ</t>
    </rPh>
    <rPh sb="58" eb="59">
      <t>アシ</t>
    </rPh>
    <rPh sb="81" eb="82">
      <t>コ</t>
    </rPh>
    <rPh sb="90" eb="91">
      <t>ネ</t>
    </rPh>
    <rPh sb="97" eb="98">
      <t>ネ</t>
    </rPh>
    <phoneticPr fontId="4"/>
  </si>
  <si>
    <t>EUR/USD
128SMA抜き</t>
    <rPh sb="14" eb="15">
      <t>ヌ</t>
    </rPh>
    <phoneticPr fontId="3"/>
  </si>
  <si>
    <t>MACDがデッドクロスだったか…</t>
    <phoneticPr fontId="3"/>
  </si>
  <si>
    <t>MACDが微妙にデッドクロス、レンジ</t>
    <rPh sb="5" eb="7">
      <t>ビミョウ</t>
    </rPh>
    <phoneticPr fontId="3"/>
  </si>
  <si>
    <t>MACDゴールデンクロスか？</t>
    <phoneticPr fontId="3"/>
  </si>
  <si>
    <t>0.618超え</t>
    <rPh sb="5" eb="6">
      <t>コ</t>
    </rPh>
    <phoneticPr fontId="3"/>
  </si>
  <si>
    <t>ストップを建値に</t>
    <rPh sb="5" eb="7">
      <t>タテネ</t>
    </rPh>
    <phoneticPr fontId="3"/>
  </si>
  <si>
    <t>デッドクロスでした</t>
    <phoneticPr fontId="3"/>
  </si>
  <si>
    <t>EURUSD</t>
    <phoneticPr fontId="3"/>
  </si>
  <si>
    <t>FIB-150</t>
    <phoneticPr fontId="4"/>
  </si>
  <si>
    <t>FIB-2.00</t>
    <phoneticPr fontId="4"/>
  </si>
  <si>
    <t>3年</t>
    <rPh sb="1" eb="2">
      <t>ネン</t>
    </rPh>
    <phoneticPr fontId="3"/>
  </si>
  <si>
    <t>6/30-7/1</t>
    <phoneticPr fontId="3"/>
  </si>
  <si>
    <t>7/2-4</t>
    <phoneticPr fontId="3"/>
  </si>
  <si>
    <t>0.618超えでストップを高値にしたところ利益率があがりました。</t>
    <rPh sb="5" eb="6">
      <t>コ</t>
    </rPh>
    <rPh sb="13" eb="15">
      <t>タカネ</t>
    </rPh>
    <rPh sb="21" eb="23">
      <t>リエキ</t>
    </rPh>
    <rPh sb="23" eb="24">
      <t>リツ</t>
    </rPh>
    <phoneticPr fontId="3"/>
  </si>
  <si>
    <t>大変調子が良かったので、ダメ押しでUSD/JPY　OB　128SMA抜きを検証します。</t>
    <rPh sb="0" eb="2">
      <t>タイヘン</t>
    </rPh>
    <rPh sb="2" eb="4">
      <t>チョウシ</t>
    </rPh>
    <rPh sb="5" eb="6">
      <t>ヨ</t>
    </rPh>
    <rPh sb="14" eb="15">
      <t>オ</t>
    </rPh>
    <rPh sb="34" eb="35">
      <t>ヌ</t>
    </rPh>
    <rPh sb="37" eb="39">
      <t>ケンショウ</t>
    </rPh>
    <phoneticPr fontId="3"/>
  </si>
  <si>
    <t>もう一度だけOB検証し、41さんシステムに向かいます。</t>
    <rPh sb="2" eb="4">
      <t>イチド</t>
    </rPh>
    <rPh sb="8" eb="10">
      <t>ケンショウ</t>
    </rPh>
    <rPh sb="21" eb="22">
      <t>ム</t>
    </rPh>
    <phoneticPr fontId="3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</si>
</sst>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5"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111111"/>
      <name val="Inherit"/>
      <family val="2"/>
    </font>
    <font>
      <sz val="10"/>
      <color rgb="FF111111"/>
      <name val="Inherit"/>
      <family val="2"/>
    </font>
    <font>
      <sz val="6"/>
      <name val="ＭＳ Ｐゴシック"/>
      <family val="2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6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9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top" wrapText="1"/>
    </xf>
    <xf numFmtId="56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4">
      <alignment vertical="center"/>
    </xf>
    <xf numFmtId="0" fontId="12" fillId="0" borderId="0" xfId="4" applyFont="1">
      <alignment vertical="center"/>
    </xf>
    <xf numFmtId="0" fontId="13" fillId="0" borderId="0" xfId="4" applyFont="1">
      <alignment vertical="center"/>
    </xf>
    <xf numFmtId="0" fontId="8" fillId="0" borderId="0" xfId="4" applyFont="1">
      <alignment vertical="center"/>
    </xf>
    <xf numFmtId="0" fontId="1" fillId="0" borderId="16" xfId="4" applyBorder="1">
      <alignment vertical="center"/>
    </xf>
    <xf numFmtId="0" fontId="0" fillId="0" borderId="1" xfId="0" applyBorder="1">
      <alignment vertical="center"/>
    </xf>
    <xf numFmtId="0" fontId="11" fillId="0" borderId="0" xfId="0" applyFont="1">
      <alignment vertical="center"/>
    </xf>
    <xf numFmtId="0" fontId="7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>
      <alignment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182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 wrapText="1"/>
    </xf>
    <xf numFmtId="180" fontId="9" fillId="0" borderId="2" xfId="0" applyNumberFormat="1" applyFont="1" applyBorder="1" applyAlignment="1">
      <alignment horizontal="center" vertical="center" wrapText="1"/>
    </xf>
    <xf numFmtId="180" fontId="9" fillId="0" borderId="1" xfId="0" applyNumberFormat="1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180" fontId="9" fillId="0" borderId="7" xfId="0" applyNumberFormat="1" applyFont="1" applyFill="1" applyBorder="1" applyAlignment="1">
      <alignment horizontal="center" vertical="center"/>
    </xf>
    <xf numFmtId="180" fontId="9" fillId="0" borderId="2" xfId="0" applyNumberFormat="1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</cellXfs>
  <cellStyles count="5">
    <cellStyle name="パーセント" xfId="1" builtinId="5"/>
    <cellStyle name="標準" xfId="0" builtinId="0"/>
    <cellStyle name="標準 2" xfId="2"/>
    <cellStyle name="標準 3" xfId="3"/>
    <cellStyle name="標準 4" xfId="4"/>
  </cellStyles>
  <dxfs count="1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5" Type="http://schemas.openxmlformats.org/officeDocument/2006/relationships/image" Target="../media/image50.png"/><Relationship Id="rId4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24</xdr:col>
      <xdr:colOff>403860</xdr:colOff>
      <xdr:row>32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11200" y="167640"/>
          <a:ext cx="7109460" cy="5196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405982</xdr:colOff>
      <xdr:row>32</xdr:row>
      <xdr:rowOff>1551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</xdr:row>
      <xdr:rowOff>0</xdr:rowOff>
    </xdr:from>
    <xdr:to>
      <xdr:col>24</xdr:col>
      <xdr:colOff>405982</xdr:colOff>
      <xdr:row>65</xdr:row>
      <xdr:rowOff>1551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569976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11</xdr:col>
      <xdr:colOff>405982</xdr:colOff>
      <xdr:row>65</xdr:row>
      <xdr:rowOff>1551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69976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66</xdr:row>
      <xdr:rowOff>0</xdr:rowOff>
    </xdr:from>
    <xdr:to>
      <xdr:col>24</xdr:col>
      <xdr:colOff>405982</xdr:colOff>
      <xdr:row>97</xdr:row>
      <xdr:rowOff>1551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24800" y="1106424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405982</xdr:colOff>
      <xdr:row>97</xdr:row>
      <xdr:rowOff>1551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11064240"/>
          <a:ext cx="7111582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98</xdr:row>
      <xdr:rowOff>0</xdr:rowOff>
    </xdr:from>
    <xdr:to>
      <xdr:col>25</xdr:col>
      <xdr:colOff>543365</xdr:colOff>
      <xdr:row>129</xdr:row>
      <xdr:rowOff>1551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4800" y="16428720"/>
          <a:ext cx="7858565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11</xdr:col>
      <xdr:colOff>207803</xdr:colOff>
      <xdr:row>129</xdr:row>
      <xdr:rowOff>1551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6428720"/>
          <a:ext cx="6913403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130</xdr:row>
      <xdr:rowOff>0</xdr:rowOff>
    </xdr:from>
    <xdr:to>
      <xdr:col>24</xdr:col>
      <xdr:colOff>207803</xdr:colOff>
      <xdr:row>161</xdr:row>
      <xdr:rowOff>1551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924800" y="21793200"/>
          <a:ext cx="6913403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11</xdr:col>
      <xdr:colOff>207803</xdr:colOff>
      <xdr:row>161</xdr:row>
      <xdr:rowOff>1551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1793200"/>
          <a:ext cx="6913403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162</xdr:row>
      <xdr:rowOff>0</xdr:rowOff>
    </xdr:from>
    <xdr:to>
      <xdr:col>27</xdr:col>
      <xdr:colOff>421772</xdr:colOff>
      <xdr:row>193</xdr:row>
      <xdr:rowOff>1551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4800" y="27157680"/>
          <a:ext cx="8956172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11</xdr:col>
      <xdr:colOff>329759</xdr:colOff>
      <xdr:row>193</xdr:row>
      <xdr:rowOff>1551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27157680"/>
          <a:ext cx="7035359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194</xdr:row>
      <xdr:rowOff>0</xdr:rowOff>
    </xdr:from>
    <xdr:to>
      <xdr:col>30</xdr:col>
      <xdr:colOff>452807</xdr:colOff>
      <xdr:row>225</xdr:row>
      <xdr:rowOff>1551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924800" y="32522160"/>
          <a:ext cx="10816007" cy="51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11</xdr:col>
      <xdr:colOff>276403</xdr:colOff>
      <xdr:row>225</xdr:row>
      <xdr:rowOff>1551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32522160"/>
          <a:ext cx="6982003" cy="519839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226</xdr:row>
      <xdr:rowOff>0</xdr:rowOff>
    </xdr:from>
    <xdr:to>
      <xdr:col>23</xdr:col>
      <xdr:colOff>474400</xdr:colOff>
      <xdr:row>257</xdr:row>
      <xdr:rowOff>9173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924800" y="3788664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10</xdr:col>
      <xdr:colOff>474400</xdr:colOff>
      <xdr:row>257</xdr:row>
      <xdr:rowOff>9173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3788664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258</xdr:row>
      <xdr:rowOff>0</xdr:rowOff>
    </xdr:from>
    <xdr:to>
      <xdr:col>23</xdr:col>
      <xdr:colOff>474400</xdr:colOff>
      <xdr:row>289</xdr:row>
      <xdr:rowOff>9173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924800" y="4325112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10</xdr:col>
      <xdr:colOff>474400</xdr:colOff>
      <xdr:row>289</xdr:row>
      <xdr:rowOff>9173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4325112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290</xdr:row>
      <xdr:rowOff>0</xdr:rowOff>
    </xdr:from>
    <xdr:to>
      <xdr:col>23</xdr:col>
      <xdr:colOff>474400</xdr:colOff>
      <xdr:row>321</xdr:row>
      <xdr:rowOff>9173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924800" y="4861560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10</xdr:col>
      <xdr:colOff>474400</xdr:colOff>
      <xdr:row>321</xdr:row>
      <xdr:rowOff>9173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4861560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322</xdr:row>
      <xdr:rowOff>0</xdr:rowOff>
    </xdr:from>
    <xdr:to>
      <xdr:col>23</xdr:col>
      <xdr:colOff>474400</xdr:colOff>
      <xdr:row>353</xdr:row>
      <xdr:rowOff>9173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924800" y="5398008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10</xdr:col>
      <xdr:colOff>474400</xdr:colOff>
      <xdr:row>353</xdr:row>
      <xdr:rowOff>9173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5398008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354</xdr:row>
      <xdr:rowOff>0</xdr:rowOff>
    </xdr:from>
    <xdr:to>
      <xdr:col>23</xdr:col>
      <xdr:colOff>474400</xdr:colOff>
      <xdr:row>385</xdr:row>
      <xdr:rowOff>9173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924800" y="5934456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10</xdr:col>
      <xdr:colOff>474400</xdr:colOff>
      <xdr:row>385</xdr:row>
      <xdr:rowOff>9173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5934456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386</xdr:row>
      <xdr:rowOff>0</xdr:rowOff>
    </xdr:from>
    <xdr:to>
      <xdr:col>23</xdr:col>
      <xdr:colOff>474400</xdr:colOff>
      <xdr:row>417</xdr:row>
      <xdr:rowOff>9173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924800" y="6470904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10</xdr:col>
      <xdr:colOff>474400</xdr:colOff>
      <xdr:row>417</xdr:row>
      <xdr:rowOff>9173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6470904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418</xdr:row>
      <xdr:rowOff>0</xdr:rowOff>
    </xdr:from>
    <xdr:to>
      <xdr:col>23</xdr:col>
      <xdr:colOff>474400</xdr:colOff>
      <xdr:row>449</xdr:row>
      <xdr:rowOff>9173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924800" y="7007352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10</xdr:col>
      <xdr:colOff>474400</xdr:colOff>
      <xdr:row>449</xdr:row>
      <xdr:rowOff>9173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7007352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451</xdr:row>
      <xdr:rowOff>0</xdr:rowOff>
    </xdr:from>
    <xdr:to>
      <xdr:col>23</xdr:col>
      <xdr:colOff>474400</xdr:colOff>
      <xdr:row>482</xdr:row>
      <xdr:rowOff>9173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924800" y="7560564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10</xdr:col>
      <xdr:colOff>474400</xdr:colOff>
      <xdr:row>482</xdr:row>
      <xdr:rowOff>9173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7560564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483</xdr:row>
      <xdr:rowOff>0</xdr:rowOff>
    </xdr:from>
    <xdr:to>
      <xdr:col>23</xdr:col>
      <xdr:colOff>474400</xdr:colOff>
      <xdr:row>514</xdr:row>
      <xdr:rowOff>9173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924800" y="8097012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10</xdr:col>
      <xdr:colOff>474400</xdr:colOff>
      <xdr:row>514</xdr:row>
      <xdr:rowOff>9173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8097012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515</xdr:row>
      <xdr:rowOff>0</xdr:rowOff>
    </xdr:from>
    <xdr:to>
      <xdr:col>23</xdr:col>
      <xdr:colOff>474400</xdr:colOff>
      <xdr:row>546</xdr:row>
      <xdr:rowOff>9173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924800" y="8633460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10</xdr:col>
      <xdr:colOff>474400</xdr:colOff>
      <xdr:row>546</xdr:row>
      <xdr:rowOff>9173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86334600"/>
          <a:ext cx="6570400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547</xdr:row>
      <xdr:rowOff>0</xdr:rowOff>
    </xdr:from>
    <xdr:to>
      <xdr:col>24</xdr:col>
      <xdr:colOff>108713</xdr:colOff>
      <xdr:row>578</xdr:row>
      <xdr:rowOff>9173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924800" y="9169908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11</xdr:col>
      <xdr:colOff>108713</xdr:colOff>
      <xdr:row>578</xdr:row>
      <xdr:rowOff>9173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9169908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579</xdr:row>
      <xdr:rowOff>0</xdr:rowOff>
    </xdr:from>
    <xdr:to>
      <xdr:col>23</xdr:col>
      <xdr:colOff>108713</xdr:colOff>
      <xdr:row>610</xdr:row>
      <xdr:rowOff>9173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315200" y="9706356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579</xdr:row>
      <xdr:rowOff>0</xdr:rowOff>
    </xdr:from>
    <xdr:to>
      <xdr:col>11</xdr:col>
      <xdr:colOff>108713</xdr:colOff>
      <xdr:row>610</xdr:row>
      <xdr:rowOff>9173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9706356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611</xdr:row>
      <xdr:rowOff>0</xdr:rowOff>
    </xdr:from>
    <xdr:to>
      <xdr:col>23</xdr:col>
      <xdr:colOff>108713</xdr:colOff>
      <xdr:row>642</xdr:row>
      <xdr:rowOff>9173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315200" y="10242804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11</xdr:col>
      <xdr:colOff>108713</xdr:colOff>
      <xdr:row>642</xdr:row>
      <xdr:rowOff>9173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10242804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11</xdr:col>
      <xdr:colOff>108713</xdr:colOff>
      <xdr:row>674</xdr:row>
      <xdr:rowOff>9173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0779252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675</xdr:row>
      <xdr:rowOff>0</xdr:rowOff>
    </xdr:from>
    <xdr:to>
      <xdr:col>24</xdr:col>
      <xdr:colOff>108713</xdr:colOff>
      <xdr:row>706</xdr:row>
      <xdr:rowOff>9173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924800" y="11315700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675</xdr:row>
      <xdr:rowOff>0</xdr:rowOff>
    </xdr:from>
    <xdr:to>
      <xdr:col>11</xdr:col>
      <xdr:colOff>108713</xdr:colOff>
      <xdr:row>706</xdr:row>
      <xdr:rowOff>9173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13157000"/>
          <a:ext cx="6814313" cy="520601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707</xdr:row>
      <xdr:rowOff>0</xdr:rowOff>
    </xdr:from>
    <xdr:to>
      <xdr:col>24</xdr:col>
      <xdr:colOff>253536</xdr:colOff>
      <xdr:row>736</xdr:row>
      <xdr:rowOff>54807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924800" y="118521480"/>
          <a:ext cx="6959136" cy="49163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11</xdr:col>
      <xdr:colOff>253536</xdr:colOff>
      <xdr:row>736</xdr:row>
      <xdr:rowOff>54807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18521480"/>
          <a:ext cx="6959136" cy="4916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121920</xdr:rowOff>
    </xdr:from>
    <xdr:to>
      <xdr:col>11</xdr:col>
      <xdr:colOff>337381</xdr:colOff>
      <xdr:row>63</xdr:row>
      <xdr:rowOff>62893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152900"/>
          <a:ext cx="70429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588735</xdr:colOff>
      <xdr:row>38</xdr:row>
      <xdr:rowOff>93321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7640"/>
          <a:ext cx="6684735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40295</xdr:colOff>
      <xdr:row>32</xdr:row>
      <xdr:rowOff>31840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15200" y="845820"/>
          <a:ext cx="7355495" cy="45581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</xdr:row>
      <xdr:rowOff>0</xdr:rowOff>
    </xdr:from>
    <xdr:to>
      <xdr:col>29</xdr:col>
      <xdr:colOff>292739</xdr:colOff>
      <xdr:row>59</xdr:row>
      <xdr:rowOff>115635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15200" y="5539740"/>
          <a:ext cx="10655939" cy="447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291648</xdr:colOff>
      <xdr:row>103</xdr:row>
      <xdr:rowOff>100941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1071860"/>
          <a:ext cx="6997248" cy="63036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</xdr:row>
      <xdr:rowOff>0</xdr:rowOff>
    </xdr:from>
    <xdr:to>
      <xdr:col>23</xdr:col>
      <xdr:colOff>253536</xdr:colOff>
      <xdr:row>88</xdr:row>
      <xdr:rowOff>23968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5200" y="11071860"/>
          <a:ext cx="6959136" cy="371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</xdr:row>
      <xdr:rowOff>0</xdr:rowOff>
    </xdr:from>
    <xdr:to>
      <xdr:col>24</xdr:col>
      <xdr:colOff>581476</xdr:colOff>
      <xdr:row>115</xdr:row>
      <xdr:rowOff>24168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5200" y="14927580"/>
          <a:ext cx="7896676" cy="4382808"/>
        </a:xfrm>
        <a:prstGeom prst="rect">
          <a:avLst/>
        </a:prstGeom>
      </xdr:spPr>
    </xdr:pic>
    <xdr:clientData/>
  </xdr:twoCellAnchor>
  <xdr:twoCellAnchor>
    <xdr:from>
      <xdr:col>15</xdr:col>
      <xdr:colOff>53340</xdr:colOff>
      <xdr:row>23</xdr:row>
      <xdr:rowOff>22860</xdr:rowOff>
    </xdr:from>
    <xdr:to>
      <xdr:col>22</xdr:col>
      <xdr:colOff>312420</xdr:colOff>
      <xdr:row>29</xdr:row>
      <xdr:rowOff>114300</xdr:rowOff>
    </xdr:to>
    <xdr:sp macro="" textlink="">
      <xdr:nvSpPr>
        <xdr:cNvPr id="9" name="テキスト ボックス 8"/>
        <xdr:cNvSpPr txBox="1"/>
      </xdr:nvSpPr>
      <xdr:spPr>
        <a:xfrm>
          <a:off x="9197340" y="3886200"/>
          <a:ext cx="4526280" cy="10972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通常は</a:t>
          </a:r>
          <a:r>
            <a:rPr kumimoji="1" lang="en-US" altLang="ja-JP" sz="1100"/>
            <a:t>fibo</a:t>
          </a:r>
          <a:r>
            <a:rPr kumimoji="1" lang="ja-JP" altLang="en-US" sz="1100"/>
            <a:t>を高値から</a:t>
          </a:r>
          <a:r>
            <a:rPr kumimoji="1" lang="ja-JP" altLang="ja-JP" sz="1100">
              <a:solidFill>
                <a:schemeClr val="dk1"/>
              </a:solidFill>
              <a:latin typeface="+mn-lt"/>
              <a:ea typeface="+mn-ea"/>
              <a:cs typeface="+mn-cs"/>
            </a:rPr>
            <a:t>左の安値</a:t>
          </a:r>
          <a:r>
            <a:rPr kumimoji="1" lang="ja-JP" altLang="en-US" sz="1100"/>
            <a:t>に向かって引くが、</a:t>
          </a:r>
          <a:endParaRPr kumimoji="1" lang="en-US" altLang="ja-JP" sz="1100"/>
        </a:p>
        <a:p>
          <a:r>
            <a:rPr kumimoji="1" lang="ja-JP" altLang="en-US" sz="1100"/>
            <a:t>（ダウントレンドの場合）</a:t>
          </a:r>
          <a:endParaRPr kumimoji="1" lang="en-US" altLang="ja-JP" sz="1100"/>
        </a:p>
        <a:p>
          <a:r>
            <a:rPr kumimoji="1" lang="ja-JP" altLang="en-US" sz="1100"/>
            <a:t>画像のように</a:t>
          </a:r>
          <a:r>
            <a:rPr kumimoji="1" lang="ja-JP" altLang="en-US" sz="1100">
              <a:solidFill>
                <a:srgbClr val="FF0000"/>
              </a:solidFill>
            </a:rPr>
            <a:t>高安が広い場合（損失リスク</a:t>
          </a:r>
          <a:r>
            <a:rPr kumimoji="1" lang="en-US" altLang="ja-JP" sz="1100">
              <a:solidFill>
                <a:srgbClr val="FF0000"/>
              </a:solidFill>
            </a:rPr>
            <a:t>pips</a:t>
          </a:r>
          <a:r>
            <a:rPr kumimoji="1" lang="ja-JP" altLang="en-US" sz="1100">
              <a:solidFill>
                <a:srgbClr val="FF0000"/>
              </a:solidFill>
            </a:rPr>
            <a:t>が大きい場合</a:t>
          </a:r>
          <a:r>
            <a:rPr kumimoji="1" lang="ja-JP" altLang="en-US" sz="1100"/>
            <a:t>）は、</a:t>
          </a:r>
          <a:endParaRPr kumimoji="1" lang="en-US" altLang="ja-JP" sz="1100"/>
        </a:p>
        <a:p>
          <a:r>
            <a:rPr kumimoji="1" lang="ja-JP" altLang="en-US" sz="1100"/>
            <a:t>高値から右の安値に向かって</a:t>
          </a:r>
          <a:r>
            <a:rPr kumimoji="1" lang="en-US" altLang="ja-JP" sz="1100"/>
            <a:t>fibo</a:t>
          </a:r>
          <a:r>
            <a:rPr kumimoji="1" lang="ja-JP" altLang="en-US" sz="1100"/>
            <a:t>を引き直す。</a:t>
          </a:r>
          <a:endParaRPr kumimoji="1" lang="en-US" altLang="ja-JP" sz="1100"/>
        </a:p>
        <a:p>
          <a:r>
            <a:rPr kumimoji="1" lang="ja-JP" altLang="en-US" sz="1100"/>
            <a:t>これを「右引き」と言っている。</a:t>
          </a:r>
        </a:p>
      </xdr:txBody>
    </xdr:sp>
    <xdr:clientData/>
  </xdr:twoCellAnchor>
  <xdr:twoCellAnchor>
    <xdr:from>
      <xdr:col>13</xdr:col>
      <xdr:colOff>243840</xdr:colOff>
      <xdr:row>4</xdr:row>
      <xdr:rowOff>38100</xdr:rowOff>
    </xdr:from>
    <xdr:to>
      <xdr:col>15</xdr:col>
      <xdr:colOff>441960</xdr:colOff>
      <xdr:row>7</xdr:row>
      <xdr:rowOff>91440</xdr:rowOff>
    </xdr:to>
    <xdr:sp macro="" textlink="">
      <xdr:nvSpPr>
        <xdr:cNvPr id="10" name="テキスト ボックス 9"/>
        <xdr:cNvSpPr txBox="1"/>
      </xdr:nvSpPr>
      <xdr:spPr>
        <a:xfrm>
          <a:off x="8168640" y="716280"/>
          <a:ext cx="1417320" cy="5562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通常の</a:t>
          </a:r>
          <a:r>
            <a:rPr kumimoji="1" lang="en-US" altLang="ja-JP" sz="1100"/>
            <a:t>fibo</a:t>
          </a:r>
          <a:r>
            <a:rPr kumimoji="1" lang="ja-JP" altLang="en-US" sz="1100"/>
            <a:t>の引き方</a:t>
          </a:r>
          <a:endParaRPr kumimoji="1" lang="en-US" altLang="ja-JP" sz="1100"/>
        </a:p>
        <a:p>
          <a:r>
            <a:rPr kumimoji="1" lang="ja-JP" altLang="en-US" sz="1100"/>
            <a:t>左側に引く</a:t>
          </a:r>
        </a:p>
      </xdr:txBody>
    </xdr:sp>
    <xdr:clientData/>
  </xdr:twoCellAnchor>
  <xdr:twoCellAnchor>
    <xdr:from>
      <xdr:col>14</xdr:col>
      <xdr:colOff>411480</xdr:colOff>
      <xdr:row>31</xdr:row>
      <xdr:rowOff>7620</xdr:rowOff>
    </xdr:from>
    <xdr:to>
      <xdr:col>17</xdr:col>
      <xdr:colOff>0</xdr:colOff>
      <xdr:row>35</xdr:row>
      <xdr:rowOff>30480</xdr:rowOff>
    </xdr:to>
    <xdr:sp macro="" textlink="">
      <xdr:nvSpPr>
        <xdr:cNvPr id="11" name="テキスト ボックス 10"/>
        <xdr:cNvSpPr txBox="1"/>
      </xdr:nvSpPr>
      <xdr:spPr>
        <a:xfrm>
          <a:off x="8945880" y="5212080"/>
          <a:ext cx="1417320" cy="693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100"/>
            <a:t>高安が広い場合</a:t>
          </a:r>
          <a:endParaRPr kumimoji="1" lang="en-US" altLang="ja-JP" sz="1100"/>
        </a:p>
        <a:p>
          <a:r>
            <a:rPr kumimoji="1" lang="ja-JP" altLang="en-US" sz="1100"/>
            <a:t>右に向かって引く</a:t>
          </a:r>
          <a:endParaRPr kumimoji="1" lang="en-US" altLang="ja-JP" sz="1100"/>
        </a:p>
        <a:p>
          <a:r>
            <a:rPr kumimoji="1" lang="ja-JP" altLang="en-US" sz="1100"/>
            <a:t>「右引き」と呼ぶ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3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136" t="s">
        <v>5</v>
      </c>
      <c r="C2" s="136"/>
      <c r="D2" s="141"/>
      <c r="E2" s="141"/>
      <c r="F2" s="136" t="s">
        <v>6</v>
      </c>
      <c r="G2" s="136"/>
      <c r="H2" s="141" t="s">
        <v>36</v>
      </c>
      <c r="I2" s="141"/>
      <c r="J2" s="136" t="s">
        <v>7</v>
      </c>
      <c r="K2" s="136"/>
      <c r="L2" s="142">
        <f>C9</f>
        <v>1000000</v>
      </c>
      <c r="M2" s="141"/>
      <c r="N2" s="136" t="s">
        <v>8</v>
      </c>
      <c r="O2" s="136"/>
      <c r="P2" s="142" t="e">
        <f>C108+R108</f>
        <v>#VALUE!</v>
      </c>
      <c r="Q2" s="141"/>
      <c r="R2" s="1"/>
      <c r="S2" s="1"/>
      <c r="T2" s="1"/>
    </row>
    <row r="3" spans="2:21" ht="57" customHeight="1">
      <c r="B3" s="136" t="s">
        <v>9</v>
      </c>
      <c r="C3" s="136"/>
      <c r="D3" s="163" t="s">
        <v>38</v>
      </c>
      <c r="E3" s="163"/>
      <c r="F3" s="163"/>
      <c r="G3" s="163"/>
      <c r="H3" s="163"/>
      <c r="I3" s="163"/>
      <c r="J3" s="136" t="s">
        <v>10</v>
      </c>
      <c r="K3" s="136"/>
      <c r="L3" s="163" t="s">
        <v>35</v>
      </c>
      <c r="M3" s="164"/>
      <c r="N3" s="164"/>
      <c r="O3" s="164"/>
      <c r="P3" s="164"/>
      <c r="Q3" s="164"/>
      <c r="R3" s="1"/>
      <c r="S3" s="1"/>
    </row>
    <row r="4" spans="2:21">
      <c r="B4" s="136" t="s">
        <v>11</v>
      </c>
      <c r="C4" s="136"/>
      <c r="D4" s="139">
        <f>SUM($R$9:$S$993)</f>
        <v>153684.21052631587</v>
      </c>
      <c r="E4" s="139"/>
      <c r="F4" s="136" t="s">
        <v>12</v>
      </c>
      <c r="G4" s="136"/>
      <c r="H4" s="140">
        <f>SUM($T$9:$U$108)</f>
        <v>292.00000000000017</v>
      </c>
      <c r="I4" s="141"/>
      <c r="J4" s="133" t="s">
        <v>13</v>
      </c>
      <c r="K4" s="133"/>
      <c r="L4" s="142">
        <f>MAX($C$9:$D$990)-C9</f>
        <v>153684.21052631596</v>
      </c>
      <c r="M4" s="142"/>
      <c r="N4" s="133" t="s">
        <v>14</v>
      </c>
      <c r="O4" s="133"/>
      <c r="P4" s="139">
        <f>MIN($C$9:$D$990)-C9</f>
        <v>0</v>
      </c>
      <c r="Q4" s="139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35" t="s">
        <v>19</v>
      </c>
      <c r="K5" s="136"/>
      <c r="L5" s="137"/>
      <c r="M5" s="138"/>
      <c r="N5" s="17" t="s">
        <v>20</v>
      </c>
      <c r="O5" s="9"/>
      <c r="P5" s="137"/>
      <c r="Q5" s="138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117" t="s">
        <v>21</v>
      </c>
      <c r="C7" s="119" t="s">
        <v>22</v>
      </c>
      <c r="D7" s="120"/>
      <c r="E7" s="123" t="s">
        <v>23</v>
      </c>
      <c r="F7" s="124"/>
      <c r="G7" s="124"/>
      <c r="H7" s="124"/>
      <c r="I7" s="112"/>
      <c r="J7" s="125" t="s">
        <v>24</v>
      </c>
      <c r="K7" s="126"/>
      <c r="L7" s="114"/>
      <c r="M7" s="127" t="s">
        <v>25</v>
      </c>
      <c r="N7" s="128" t="s">
        <v>26</v>
      </c>
      <c r="O7" s="129"/>
      <c r="P7" s="129"/>
      <c r="Q7" s="116"/>
      <c r="R7" s="110" t="s">
        <v>27</v>
      </c>
      <c r="S7" s="110"/>
      <c r="T7" s="110"/>
      <c r="U7" s="110"/>
    </row>
    <row r="8" spans="2:21">
      <c r="B8" s="118"/>
      <c r="C8" s="121"/>
      <c r="D8" s="122"/>
      <c r="E8" s="18" t="s">
        <v>28</v>
      </c>
      <c r="F8" s="18" t="s">
        <v>29</v>
      </c>
      <c r="G8" s="18" t="s">
        <v>30</v>
      </c>
      <c r="H8" s="111" t="s">
        <v>31</v>
      </c>
      <c r="I8" s="112"/>
      <c r="J8" s="4" t="s">
        <v>32</v>
      </c>
      <c r="K8" s="113" t="s">
        <v>33</v>
      </c>
      <c r="L8" s="114"/>
      <c r="M8" s="127"/>
      <c r="N8" s="5" t="s">
        <v>28</v>
      </c>
      <c r="O8" s="5" t="s">
        <v>29</v>
      </c>
      <c r="P8" s="115" t="s">
        <v>31</v>
      </c>
      <c r="Q8" s="116"/>
      <c r="R8" s="110" t="s">
        <v>34</v>
      </c>
      <c r="S8" s="110"/>
      <c r="T8" s="110" t="s">
        <v>32</v>
      </c>
      <c r="U8" s="110"/>
    </row>
    <row r="9" spans="2:21">
      <c r="B9" s="19">
        <v>1</v>
      </c>
      <c r="C9" s="96">
        <v>1000000</v>
      </c>
      <c r="D9" s="96"/>
      <c r="E9" s="19">
        <v>2001</v>
      </c>
      <c r="F9" s="8">
        <v>42111</v>
      </c>
      <c r="G9" s="19" t="s">
        <v>4</v>
      </c>
      <c r="H9" s="162">
        <v>105.33</v>
      </c>
      <c r="I9" s="162"/>
      <c r="J9" s="19">
        <v>57</v>
      </c>
      <c r="K9" s="96">
        <f t="shared" ref="K9:K72" si="0">IF(F9="","",C9*0.03)</f>
        <v>30000</v>
      </c>
      <c r="L9" s="96"/>
      <c r="M9" s="6">
        <f>IF(J9="","",(K9/J9)/1000)</f>
        <v>0.52631578947368418</v>
      </c>
      <c r="N9" s="19">
        <v>2001</v>
      </c>
      <c r="O9" s="8">
        <v>42111</v>
      </c>
      <c r="P9" s="162">
        <v>108.25</v>
      </c>
      <c r="Q9" s="162"/>
      <c r="R9" s="100">
        <f>IF(O9="","",(IF(G9="売",H9-P9,P9-H9))*M9*100000)</f>
        <v>153684.21052631587</v>
      </c>
      <c r="S9" s="100"/>
      <c r="T9" s="101">
        <f>IF(O9="","",IF(R9&lt;0,J9*(-1),IF(G9="買",(P9-H9)*100,(H9-P9)*100)))</f>
        <v>292.00000000000017</v>
      </c>
      <c r="U9" s="101"/>
    </row>
    <row r="10" spans="2:21">
      <c r="B10" s="19">
        <v>2</v>
      </c>
      <c r="C10" s="96">
        <f t="shared" ref="C10:C73" si="1">IF(R9="","",C9+R9)</f>
        <v>1153684.210526316</v>
      </c>
      <c r="D10" s="96"/>
      <c r="E10" s="19"/>
      <c r="F10" s="8"/>
      <c r="G10" s="19" t="s">
        <v>4</v>
      </c>
      <c r="H10" s="162"/>
      <c r="I10" s="162"/>
      <c r="J10" s="19"/>
      <c r="K10" s="96" t="str">
        <f t="shared" si="0"/>
        <v/>
      </c>
      <c r="L10" s="96"/>
      <c r="M10" s="6" t="str">
        <f t="shared" ref="M10:M73" si="2">IF(J10="","",(K10/J10)/1000)</f>
        <v/>
      </c>
      <c r="N10" s="19"/>
      <c r="O10" s="8"/>
      <c r="P10" s="162"/>
      <c r="Q10" s="162"/>
      <c r="R10" s="100" t="str">
        <f t="shared" ref="R10:R73" si="3">IF(O10="","",(IF(G10="売",H10-P10,P10-H10))*M10*100000)</f>
        <v/>
      </c>
      <c r="S10" s="100"/>
      <c r="T10" s="101" t="str">
        <f t="shared" ref="T10:T73" si="4">IF(O10="","",IF(R10&lt;0,J10*(-1),IF(G10="買",(P10-H10)*100,(H10-P10)*100)))</f>
        <v/>
      </c>
      <c r="U10" s="101"/>
    </row>
    <row r="11" spans="2:21">
      <c r="B11" s="19">
        <v>3</v>
      </c>
      <c r="C11" s="96" t="str">
        <f t="shared" si="1"/>
        <v/>
      </c>
      <c r="D11" s="96"/>
      <c r="E11" s="19"/>
      <c r="F11" s="8"/>
      <c r="G11" s="19" t="s">
        <v>4</v>
      </c>
      <c r="H11" s="162"/>
      <c r="I11" s="162"/>
      <c r="J11" s="19"/>
      <c r="K11" s="96" t="str">
        <f t="shared" si="0"/>
        <v/>
      </c>
      <c r="L11" s="96"/>
      <c r="M11" s="6" t="str">
        <f t="shared" si="2"/>
        <v/>
      </c>
      <c r="N11" s="19"/>
      <c r="O11" s="8"/>
      <c r="P11" s="162"/>
      <c r="Q11" s="162"/>
      <c r="R11" s="100" t="str">
        <f t="shared" si="3"/>
        <v/>
      </c>
      <c r="S11" s="100"/>
      <c r="T11" s="101" t="str">
        <f t="shared" si="4"/>
        <v/>
      </c>
      <c r="U11" s="101"/>
    </row>
    <row r="12" spans="2:21">
      <c r="B12" s="19">
        <v>4</v>
      </c>
      <c r="C12" s="96" t="str">
        <f t="shared" si="1"/>
        <v/>
      </c>
      <c r="D12" s="96"/>
      <c r="E12" s="19"/>
      <c r="F12" s="8"/>
      <c r="G12" s="19" t="s">
        <v>3</v>
      </c>
      <c r="H12" s="162"/>
      <c r="I12" s="162"/>
      <c r="J12" s="19"/>
      <c r="K12" s="96" t="str">
        <f t="shared" si="0"/>
        <v/>
      </c>
      <c r="L12" s="96"/>
      <c r="M12" s="6" t="str">
        <f t="shared" si="2"/>
        <v/>
      </c>
      <c r="N12" s="19"/>
      <c r="O12" s="8"/>
      <c r="P12" s="162"/>
      <c r="Q12" s="162"/>
      <c r="R12" s="100" t="str">
        <f t="shared" si="3"/>
        <v/>
      </c>
      <c r="S12" s="100"/>
      <c r="T12" s="101" t="str">
        <f t="shared" si="4"/>
        <v/>
      </c>
      <c r="U12" s="101"/>
    </row>
    <row r="13" spans="2:21">
      <c r="B13" s="19">
        <v>5</v>
      </c>
      <c r="C13" s="96" t="str">
        <f t="shared" si="1"/>
        <v/>
      </c>
      <c r="D13" s="96"/>
      <c r="E13" s="19"/>
      <c r="F13" s="8"/>
      <c r="G13" s="19" t="s">
        <v>3</v>
      </c>
      <c r="H13" s="162"/>
      <c r="I13" s="162"/>
      <c r="J13" s="19"/>
      <c r="K13" s="96" t="str">
        <f t="shared" si="0"/>
        <v/>
      </c>
      <c r="L13" s="96"/>
      <c r="M13" s="6" t="str">
        <f t="shared" si="2"/>
        <v/>
      </c>
      <c r="N13" s="19"/>
      <c r="O13" s="8"/>
      <c r="P13" s="162"/>
      <c r="Q13" s="162"/>
      <c r="R13" s="100" t="str">
        <f t="shared" si="3"/>
        <v/>
      </c>
      <c r="S13" s="100"/>
      <c r="T13" s="101" t="str">
        <f t="shared" si="4"/>
        <v/>
      </c>
      <c r="U13" s="101"/>
    </row>
    <row r="14" spans="2:21">
      <c r="B14" s="19">
        <v>6</v>
      </c>
      <c r="C14" s="96" t="str">
        <f t="shared" si="1"/>
        <v/>
      </c>
      <c r="D14" s="96"/>
      <c r="E14" s="19"/>
      <c r="F14" s="8"/>
      <c r="G14" s="19" t="s">
        <v>4</v>
      </c>
      <c r="H14" s="162"/>
      <c r="I14" s="162"/>
      <c r="J14" s="19"/>
      <c r="K14" s="96" t="str">
        <f t="shared" si="0"/>
        <v/>
      </c>
      <c r="L14" s="96"/>
      <c r="M14" s="6" t="str">
        <f t="shared" si="2"/>
        <v/>
      </c>
      <c r="N14" s="19"/>
      <c r="O14" s="8"/>
      <c r="P14" s="162"/>
      <c r="Q14" s="162"/>
      <c r="R14" s="100" t="str">
        <f t="shared" si="3"/>
        <v/>
      </c>
      <c r="S14" s="100"/>
      <c r="T14" s="101" t="str">
        <f t="shared" si="4"/>
        <v/>
      </c>
      <c r="U14" s="101"/>
    </row>
    <row r="15" spans="2:21">
      <c r="B15" s="19">
        <v>7</v>
      </c>
      <c r="C15" s="96" t="str">
        <f t="shared" si="1"/>
        <v/>
      </c>
      <c r="D15" s="96"/>
      <c r="E15" s="19"/>
      <c r="F15" s="8"/>
      <c r="G15" s="19" t="s">
        <v>4</v>
      </c>
      <c r="H15" s="162"/>
      <c r="I15" s="162"/>
      <c r="J15" s="19"/>
      <c r="K15" s="96" t="str">
        <f t="shared" si="0"/>
        <v/>
      </c>
      <c r="L15" s="96"/>
      <c r="M15" s="6" t="str">
        <f t="shared" si="2"/>
        <v/>
      </c>
      <c r="N15" s="19"/>
      <c r="O15" s="8"/>
      <c r="P15" s="162"/>
      <c r="Q15" s="162"/>
      <c r="R15" s="100" t="str">
        <f t="shared" si="3"/>
        <v/>
      </c>
      <c r="S15" s="100"/>
      <c r="T15" s="101" t="str">
        <f t="shared" si="4"/>
        <v/>
      </c>
      <c r="U15" s="101"/>
    </row>
    <row r="16" spans="2:21">
      <c r="B16" s="19">
        <v>8</v>
      </c>
      <c r="C16" s="96" t="str">
        <f t="shared" si="1"/>
        <v/>
      </c>
      <c r="D16" s="96"/>
      <c r="E16" s="19"/>
      <c r="F16" s="8"/>
      <c r="G16" s="19" t="s">
        <v>4</v>
      </c>
      <c r="H16" s="162"/>
      <c r="I16" s="162"/>
      <c r="J16" s="19"/>
      <c r="K16" s="96" t="str">
        <f t="shared" si="0"/>
        <v/>
      </c>
      <c r="L16" s="96"/>
      <c r="M16" s="6" t="str">
        <f t="shared" si="2"/>
        <v/>
      </c>
      <c r="N16" s="19"/>
      <c r="O16" s="8"/>
      <c r="P16" s="162"/>
      <c r="Q16" s="162"/>
      <c r="R16" s="100" t="str">
        <f t="shared" si="3"/>
        <v/>
      </c>
      <c r="S16" s="100"/>
      <c r="T16" s="101" t="str">
        <f t="shared" si="4"/>
        <v/>
      </c>
      <c r="U16" s="101"/>
    </row>
    <row r="17" spans="2:21">
      <c r="B17" s="19">
        <v>9</v>
      </c>
      <c r="C17" s="96" t="str">
        <f t="shared" si="1"/>
        <v/>
      </c>
      <c r="D17" s="96"/>
      <c r="E17" s="19"/>
      <c r="F17" s="8"/>
      <c r="G17" s="19" t="s">
        <v>4</v>
      </c>
      <c r="H17" s="162"/>
      <c r="I17" s="162"/>
      <c r="J17" s="19"/>
      <c r="K17" s="96" t="str">
        <f t="shared" si="0"/>
        <v/>
      </c>
      <c r="L17" s="96"/>
      <c r="M17" s="6" t="str">
        <f t="shared" si="2"/>
        <v/>
      </c>
      <c r="N17" s="19"/>
      <c r="O17" s="8"/>
      <c r="P17" s="162"/>
      <c r="Q17" s="162"/>
      <c r="R17" s="100" t="str">
        <f t="shared" si="3"/>
        <v/>
      </c>
      <c r="S17" s="100"/>
      <c r="T17" s="101" t="str">
        <f t="shared" si="4"/>
        <v/>
      </c>
      <c r="U17" s="101"/>
    </row>
    <row r="18" spans="2:21">
      <c r="B18" s="19">
        <v>10</v>
      </c>
      <c r="C18" s="96" t="str">
        <f t="shared" si="1"/>
        <v/>
      </c>
      <c r="D18" s="96"/>
      <c r="E18" s="19"/>
      <c r="F18" s="8"/>
      <c r="G18" s="19" t="s">
        <v>4</v>
      </c>
      <c r="H18" s="162"/>
      <c r="I18" s="162"/>
      <c r="J18" s="19"/>
      <c r="K18" s="96" t="str">
        <f t="shared" si="0"/>
        <v/>
      </c>
      <c r="L18" s="96"/>
      <c r="M18" s="6" t="str">
        <f t="shared" si="2"/>
        <v/>
      </c>
      <c r="N18" s="19"/>
      <c r="O18" s="8"/>
      <c r="P18" s="162"/>
      <c r="Q18" s="162"/>
      <c r="R18" s="100" t="str">
        <f t="shared" si="3"/>
        <v/>
      </c>
      <c r="S18" s="100"/>
      <c r="T18" s="101" t="str">
        <f t="shared" si="4"/>
        <v/>
      </c>
      <c r="U18" s="101"/>
    </row>
    <row r="19" spans="2:21">
      <c r="B19" s="19">
        <v>11</v>
      </c>
      <c r="C19" s="96" t="str">
        <f t="shared" si="1"/>
        <v/>
      </c>
      <c r="D19" s="96"/>
      <c r="E19" s="19"/>
      <c r="F19" s="8"/>
      <c r="G19" s="19" t="s">
        <v>4</v>
      </c>
      <c r="H19" s="162"/>
      <c r="I19" s="162"/>
      <c r="J19" s="19"/>
      <c r="K19" s="96" t="str">
        <f t="shared" si="0"/>
        <v/>
      </c>
      <c r="L19" s="96"/>
      <c r="M19" s="6" t="str">
        <f t="shared" si="2"/>
        <v/>
      </c>
      <c r="N19" s="19"/>
      <c r="O19" s="8"/>
      <c r="P19" s="162"/>
      <c r="Q19" s="162"/>
      <c r="R19" s="100" t="str">
        <f t="shared" si="3"/>
        <v/>
      </c>
      <c r="S19" s="100"/>
      <c r="T19" s="101" t="str">
        <f t="shared" si="4"/>
        <v/>
      </c>
      <c r="U19" s="101"/>
    </row>
    <row r="20" spans="2:21">
      <c r="B20" s="19">
        <v>12</v>
      </c>
      <c r="C20" s="96" t="str">
        <f t="shared" si="1"/>
        <v/>
      </c>
      <c r="D20" s="96"/>
      <c r="E20" s="19"/>
      <c r="F20" s="8"/>
      <c r="G20" s="19" t="s">
        <v>4</v>
      </c>
      <c r="H20" s="162"/>
      <c r="I20" s="162"/>
      <c r="J20" s="19"/>
      <c r="K20" s="96" t="str">
        <f t="shared" si="0"/>
        <v/>
      </c>
      <c r="L20" s="96"/>
      <c r="M20" s="6" t="str">
        <f t="shared" si="2"/>
        <v/>
      </c>
      <c r="N20" s="19"/>
      <c r="O20" s="8"/>
      <c r="P20" s="162"/>
      <c r="Q20" s="162"/>
      <c r="R20" s="100" t="str">
        <f t="shared" si="3"/>
        <v/>
      </c>
      <c r="S20" s="100"/>
      <c r="T20" s="101" t="str">
        <f t="shared" si="4"/>
        <v/>
      </c>
      <c r="U20" s="101"/>
    </row>
    <row r="21" spans="2:21">
      <c r="B21" s="19">
        <v>13</v>
      </c>
      <c r="C21" s="96" t="str">
        <f t="shared" si="1"/>
        <v/>
      </c>
      <c r="D21" s="96"/>
      <c r="E21" s="19"/>
      <c r="F21" s="8"/>
      <c r="G21" s="19" t="s">
        <v>4</v>
      </c>
      <c r="H21" s="162"/>
      <c r="I21" s="162"/>
      <c r="J21" s="19"/>
      <c r="K21" s="96" t="str">
        <f t="shared" si="0"/>
        <v/>
      </c>
      <c r="L21" s="96"/>
      <c r="M21" s="6" t="str">
        <f t="shared" si="2"/>
        <v/>
      </c>
      <c r="N21" s="19"/>
      <c r="O21" s="8"/>
      <c r="P21" s="162"/>
      <c r="Q21" s="162"/>
      <c r="R21" s="100" t="str">
        <f t="shared" si="3"/>
        <v/>
      </c>
      <c r="S21" s="100"/>
      <c r="T21" s="101" t="str">
        <f t="shared" si="4"/>
        <v/>
      </c>
      <c r="U21" s="101"/>
    </row>
    <row r="22" spans="2:21">
      <c r="B22" s="19">
        <v>14</v>
      </c>
      <c r="C22" s="96" t="str">
        <f t="shared" si="1"/>
        <v/>
      </c>
      <c r="D22" s="96"/>
      <c r="E22" s="19"/>
      <c r="F22" s="8"/>
      <c r="G22" s="19" t="s">
        <v>3</v>
      </c>
      <c r="H22" s="162"/>
      <c r="I22" s="162"/>
      <c r="J22" s="19"/>
      <c r="K22" s="96" t="str">
        <f t="shared" si="0"/>
        <v/>
      </c>
      <c r="L22" s="96"/>
      <c r="M22" s="6" t="str">
        <f t="shared" si="2"/>
        <v/>
      </c>
      <c r="N22" s="19"/>
      <c r="O22" s="8"/>
      <c r="P22" s="162"/>
      <c r="Q22" s="162"/>
      <c r="R22" s="100" t="str">
        <f t="shared" si="3"/>
        <v/>
      </c>
      <c r="S22" s="100"/>
      <c r="T22" s="101" t="str">
        <f t="shared" si="4"/>
        <v/>
      </c>
      <c r="U22" s="101"/>
    </row>
    <row r="23" spans="2:21">
      <c r="B23" s="19">
        <v>15</v>
      </c>
      <c r="C23" s="96" t="str">
        <f t="shared" si="1"/>
        <v/>
      </c>
      <c r="D23" s="96"/>
      <c r="E23" s="19"/>
      <c r="F23" s="8"/>
      <c r="G23" s="19" t="s">
        <v>4</v>
      </c>
      <c r="H23" s="162"/>
      <c r="I23" s="162"/>
      <c r="J23" s="19"/>
      <c r="K23" s="96" t="str">
        <f t="shared" si="0"/>
        <v/>
      </c>
      <c r="L23" s="96"/>
      <c r="M23" s="6" t="str">
        <f t="shared" si="2"/>
        <v/>
      </c>
      <c r="N23" s="19"/>
      <c r="O23" s="8"/>
      <c r="P23" s="162"/>
      <c r="Q23" s="162"/>
      <c r="R23" s="100" t="str">
        <f t="shared" si="3"/>
        <v/>
      </c>
      <c r="S23" s="100"/>
      <c r="T23" s="101" t="str">
        <f t="shared" si="4"/>
        <v/>
      </c>
      <c r="U23" s="101"/>
    </row>
    <row r="24" spans="2:21">
      <c r="B24" s="19">
        <v>16</v>
      </c>
      <c r="C24" s="96" t="str">
        <f t="shared" si="1"/>
        <v/>
      </c>
      <c r="D24" s="96"/>
      <c r="E24" s="19"/>
      <c r="F24" s="8"/>
      <c r="G24" s="19" t="s">
        <v>4</v>
      </c>
      <c r="H24" s="162"/>
      <c r="I24" s="162"/>
      <c r="J24" s="19"/>
      <c r="K24" s="96" t="str">
        <f t="shared" si="0"/>
        <v/>
      </c>
      <c r="L24" s="96"/>
      <c r="M24" s="6" t="str">
        <f t="shared" si="2"/>
        <v/>
      </c>
      <c r="N24" s="19"/>
      <c r="O24" s="8"/>
      <c r="P24" s="162"/>
      <c r="Q24" s="162"/>
      <c r="R24" s="100" t="str">
        <f t="shared" si="3"/>
        <v/>
      </c>
      <c r="S24" s="100"/>
      <c r="T24" s="101" t="str">
        <f t="shared" si="4"/>
        <v/>
      </c>
      <c r="U24" s="101"/>
    </row>
    <row r="25" spans="2:21">
      <c r="B25" s="19">
        <v>17</v>
      </c>
      <c r="C25" s="96" t="str">
        <f t="shared" si="1"/>
        <v/>
      </c>
      <c r="D25" s="96"/>
      <c r="E25" s="19"/>
      <c r="F25" s="8"/>
      <c r="G25" s="19" t="s">
        <v>4</v>
      </c>
      <c r="H25" s="162"/>
      <c r="I25" s="162"/>
      <c r="J25" s="19"/>
      <c r="K25" s="96" t="str">
        <f t="shared" si="0"/>
        <v/>
      </c>
      <c r="L25" s="96"/>
      <c r="M25" s="6" t="str">
        <f t="shared" si="2"/>
        <v/>
      </c>
      <c r="N25" s="19"/>
      <c r="O25" s="8"/>
      <c r="P25" s="162"/>
      <c r="Q25" s="162"/>
      <c r="R25" s="100" t="str">
        <f t="shared" si="3"/>
        <v/>
      </c>
      <c r="S25" s="100"/>
      <c r="T25" s="101" t="str">
        <f t="shared" si="4"/>
        <v/>
      </c>
      <c r="U25" s="101"/>
    </row>
    <row r="26" spans="2:21">
      <c r="B26" s="19">
        <v>18</v>
      </c>
      <c r="C26" s="96" t="str">
        <f t="shared" si="1"/>
        <v/>
      </c>
      <c r="D26" s="96"/>
      <c r="E26" s="19"/>
      <c r="F26" s="8"/>
      <c r="G26" s="19" t="s">
        <v>4</v>
      </c>
      <c r="H26" s="162"/>
      <c r="I26" s="162"/>
      <c r="J26" s="19"/>
      <c r="K26" s="96" t="str">
        <f t="shared" si="0"/>
        <v/>
      </c>
      <c r="L26" s="96"/>
      <c r="M26" s="6" t="str">
        <f t="shared" si="2"/>
        <v/>
      </c>
      <c r="N26" s="19"/>
      <c r="O26" s="8"/>
      <c r="P26" s="162"/>
      <c r="Q26" s="162"/>
      <c r="R26" s="100" t="str">
        <f t="shared" si="3"/>
        <v/>
      </c>
      <c r="S26" s="100"/>
      <c r="T26" s="101" t="str">
        <f t="shared" si="4"/>
        <v/>
      </c>
      <c r="U26" s="101"/>
    </row>
    <row r="27" spans="2:21">
      <c r="B27" s="19">
        <v>19</v>
      </c>
      <c r="C27" s="96" t="str">
        <f t="shared" si="1"/>
        <v/>
      </c>
      <c r="D27" s="96"/>
      <c r="E27" s="19"/>
      <c r="F27" s="8"/>
      <c r="G27" s="19" t="s">
        <v>3</v>
      </c>
      <c r="H27" s="162"/>
      <c r="I27" s="162"/>
      <c r="J27" s="19"/>
      <c r="K27" s="96" t="str">
        <f t="shared" si="0"/>
        <v/>
      </c>
      <c r="L27" s="96"/>
      <c r="M27" s="6" t="str">
        <f t="shared" si="2"/>
        <v/>
      </c>
      <c r="N27" s="19"/>
      <c r="O27" s="8"/>
      <c r="P27" s="162"/>
      <c r="Q27" s="162"/>
      <c r="R27" s="100" t="str">
        <f t="shared" si="3"/>
        <v/>
      </c>
      <c r="S27" s="100"/>
      <c r="T27" s="101" t="str">
        <f t="shared" si="4"/>
        <v/>
      </c>
      <c r="U27" s="101"/>
    </row>
    <row r="28" spans="2:21">
      <c r="B28" s="19">
        <v>20</v>
      </c>
      <c r="C28" s="96" t="str">
        <f t="shared" si="1"/>
        <v/>
      </c>
      <c r="D28" s="96"/>
      <c r="E28" s="19"/>
      <c r="F28" s="8"/>
      <c r="G28" s="19" t="s">
        <v>4</v>
      </c>
      <c r="H28" s="162"/>
      <c r="I28" s="162"/>
      <c r="J28" s="19"/>
      <c r="K28" s="96" t="str">
        <f t="shared" si="0"/>
        <v/>
      </c>
      <c r="L28" s="96"/>
      <c r="M28" s="6" t="str">
        <f t="shared" si="2"/>
        <v/>
      </c>
      <c r="N28" s="19"/>
      <c r="O28" s="8"/>
      <c r="P28" s="162"/>
      <c r="Q28" s="162"/>
      <c r="R28" s="100" t="str">
        <f t="shared" si="3"/>
        <v/>
      </c>
      <c r="S28" s="100"/>
      <c r="T28" s="101" t="str">
        <f t="shared" si="4"/>
        <v/>
      </c>
      <c r="U28" s="101"/>
    </row>
    <row r="29" spans="2:21">
      <c r="B29" s="19">
        <v>21</v>
      </c>
      <c r="C29" s="96" t="str">
        <f t="shared" si="1"/>
        <v/>
      </c>
      <c r="D29" s="96"/>
      <c r="E29" s="19"/>
      <c r="F29" s="8"/>
      <c r="G29" s="19" t="s">
        <v>3</v>
      </c>
      <c r="H29" s="162"/>
      <c r="I29" s="162"/>
      <c r="J29" s="19"/>
      <c r="K29" s="96" t="str">
        <f t="shared" si="0"/>
        <v/>
      </c>
      <c r="L29" s="96"/>
      <c r="M29" s="6" t="str">
        <f t="shared" si="2"/>
        <v/>
      </c>
      <c r="N29" s="19"/>
      <c r="O29" s="8"/>
      <c r="P29" s="162"/>
      <c r="Q29" s="162"/>
      <c r="R29" s="100" t="str">
        <f t="shared" si="3"/>
        <v/>
      </c>
      <c r="S29" s="100"/>
      <c r="T29" s="101" t="str">
        <f t="shared" si="4"/>
        <v/>
      </c>
      <c r="U29" s="101"/>
    </row>
    <row r="30" spans="2:21">
      <c r="B30" s="19">
        <v>22</v>
      </c>
      <c r="C30" s="96" t="str">
        <f t="shared" si="1"/>
        <v/>
      </c>
      <c r="D30" s="96"/>
      <c r="E30" s="19"/>
      <c r="F30" s="8"/>
      <c r="G30" s="19" t="s">
        <v>3</v>
      </c>
      <c r="H30" s="162"/>
      <c r="I30" s="162"/>
      <c r="J30" s="19"/>
      <c r="K30" s="96" t="str">
        <f t="shared" si="0"/>
        <v/>
      </c>
      <c r="L30" s="96"/>
      <c r="M30" s="6" t="str">
        <f t="shared" si="2"/>
        <v/>
      </c>
      <c r="N30" s="19"/>
      <c r="O30" s="8"/>
      <c r="P30" s="162"/>
      <c r="Q30" s="162"/>
      <c r="R30" s="100" t="str">
        <f t="shared" si="3"/>
        <v/>
      </c>
      <c r="S30" s="100"/>
      <c r="T30" s="101" t="str">
        <f t="shared" si="4"/>
        <v/>
      </c>
      <c r="U30" s="101"/>
    </row>
    <row r="31" spans="2:21">
      <c r="B31" s="19">
        <v>23</v>
      </c>
      <c r="C31" s="96" t="str">
        <f t="shared" si="1"/>
        <v/>
      </c>
      <c r="D31" s="96"/>
      <c r="E31" s="19"/>
      <c r="F31" s="8"/>
      <c r="G31" s="19" t="s">
        <v>3</v>
      </c>
      <c r="H31" s="162"/>
      <c r="I31" s="162"/>
      <c r="J31" s="19"/>
      <c r="K31" s="96" t="str">
        <f t="shared" si="0"/>
        <v/>
      </c>
      <c r="L31" s="96"/>
      <c r="M31" s="6" t="str">
        <f t="shared" si="2"/>
        <v/>
      </c>
      <c r="N31" s="19"/>
      <c r="O31" s="8"/>
      <c r="P31" s="162"/>
      <c r="Q31" s="162"/>
      <c r="R31" s="100" t="str">
        <f t="shared" si="3"/>
        <v/>
      </c>
      <c r="S31" s="100"/>
      <c r="T31" s="101" t="str">
        <f t="shared" si="4"/>
        <v/>
      </c>
      <c r="U31" s="101"/>
    </row>
    <row r="32" spans="2:21">
      <c r="B32" s="19">
        <v>24</v>
      </c>
      <c r="C32" s="96" t="str">
        <f t="shared" si="1"/>
        <v/>
      </c>
      <c r="D32" s="96"/>
      <c r="E32" s="19"/>
      <c r="F32" s="8"/>
      <c r="G32" s="19" t="s">
        <v>3</v>
      </c>
      <c r="H32" s="162"/>
      <c r="I32" s="162"/>
      <c r="J32" s="19"/>
      <c r="K32" s="96" t="str">
        <f t="shared" si="0"/>
        <v/>
      </c>
      <c r="L32" s="96"/>
      <c r="M32" s="6" t="str">
        <f t="shared" si="2"/>
        <v/>
      </c>
      <c r="N32" s="19"/>
      <c r="O32" s="8"/>
      <c r="P32" s="162"/>
      <c r="Q32" s="162"/>
      <c r="R32" s="100" t="str">
        <f t="shared" si="3"/>
        <v/>
      </c>
      <c r="S32" s="100"/>
      <c r="T32" s="101" t="str">
        <f t="shared" si="4"/>
        <v/>
      </c>
      <c r="U32" s="101"/>
    </row>
    <row r="33" spans="2:21">
      <c r="B33" s="19">
        <v>25</v>
      </c>
      <c r="C33" s="96" t="str">
        <f t="shared" si="1"/>
        <v/>
      </c>
      <c r="D33" s="96"/>
      <c r="E33" s="19"/>
      <c r="F33" s="8"/>
      <c r="G33" s="19" t="s">
        <v>4</v>
      </c>
      <c r="H33" s="162"/>
      <c r="I33" s="162"/>
      <c r="J33" s="19"/>
      <c r="K33" s="96" t="str">
        <f t="shared" si="0"/>
        <v/>
      </c>
      <c r="L33" s="96"/>
      <c r="M33" s="6" t="str">
        <f t="shared" si="2"/>
        <v/>
      </c>
      <c r="N33" s="19"/>
      <c r="O33" s="8"/>
      <c r="P33" s="162"/>
      <c r="Q33" s="162"/>
      <c r="R33" s="100" t="str">
        <f t="shared" si="3"/>
        <v/>
      </c>
      <c r="S33" s="100"/>
      <c r="T33" s="101" t="str">
        <f t="shared" si="4"/>
        <v/>
      </c>
      <c r="U33" s="101"/>
    </row>
    <row r="34" spans="2:21">
      <c r="B34" s="19">
        <v>26</v>
      </c>
      <c r="C34" s="96" t="str">
        <f t="shared" si="1"/>
        <v/>
      </c>
      <c r="D34" s="96"/>
      <c r="E34" s="19"/>
      <c r="F34" s="8"/>
      <c r="G34" s="19" t="s">
        <v>3</v>
      </c>
      <c r="H34" s="162"/>
      <c r="I34" s="162"/>
      <c r="J34" s="19"/>
      <c r="K34" s="96" t="str">
        <f t="shared" si="0"/>
        <v/>
      </c>
      <c r="L34" s="96"/>
      <c r="M34" s="6" t="str">
        <f t="shared" si="2"/>
        <v/>
      </c>
      <c r="N34" s="19"/>
      <c r="O34" s="8"/>
      <c r="P34" s="162"/>
      <c r="Q34" s="162"/>
      <c r="R34" s="100" t="str">
        <f t="shared" si="3"/>
        <v/>
      </c>
      <c r="S34" s="100"/>
      <c r="T34" s="101" t="str">
        <f t="shared" si="4"/>
        <v/>
      </c>
      <c r="U34" s="101"/>
    </row>
    <row r="35" spans="2:21">
      <c r="B35" s="19">
        <v>27</v>
      </c>
      <c r="C35" s="96" t="str">
        <f t="shared" si="1"/>
        <v/>
      </c>
      <c r="D35" s="96"/>
      <c r="E35" s="19"/>
      <c r="F35" s="8"/>
      <c r="G35" s="19" t="s">
        <v>3</v>
      </c>
      <c r="H35" s="162"/>
      <c r="I35" s="162"/>
      <c r="J35" s="19"/>
      <c r="K35" s="96" t="str">
        <f t="shared" si="0"/>
        <v/>
      </c>
      <c r="L35" s="96"/>
      <c r="M35" s="6" t="str">
        <f t="shared" si="2"/>
        <v/>
      </c>
      <c r="N35" s="19"/>
      <c r="O35" s="8"/>
      <c r="P35" s="162"/>
      <c r="Q35" s="162"/>
      <c r="R35" s="100" t="str">
        <f t="shared" si="3"/>
        <v/>
      </c>
      <c r="S35" s="100"/>
      <c r="T35" s="101" t="str">
        <f t="shared" si="4"/>
        <v/>
      </c>
      <c r="U35" s="101"/>
    </row>
    <row r="36" spans="2:21">
      <c r="B36" s="19">
        <v>28</v>
      </c>
      <c r="C36" s="96" t="str">
        <f t="shared" si="1"/>
        <v/>
      </c>
      <c r="D36" s="96"/>
      <c r="E36" s="19"/>
      <c r="F36" s="8"/>
      <c r="G36" s="19" t="s">
        <v>3</v>
      </c>
      <c r="H36" s="162"/>
      <c r="I36" s="162"/>
      <c r="J36" s="19"/>
      <c r="K36" s="96" t="str">
        <f t="shared" si="0"/>
        <v/>
      </c>
      <c r="L36" s="96"/>
      <c r="M36" s="6" t="str">
        <f t="shared" si="2"/>
        <v/>
      </c>
      <c r="N36" s="19"/>
      <c r="O36" s="8"/>
      <c r="P36" s="162"/>
      <c r="Q36" s="162"/>
      <c r="R36" s="100" t="str">
        <f t="shared" si="3"/>
        <v/>
      </c>
      <c r="S36" s="100"/>
      <c r="T36" s="101" t="str">
        <f t="shared" si="4"/>
        <v/>
      </c>
      <c r="U36" s="101"/>
    </row>
    <row r="37" spans="2:21">
      <c r="B37" s="19">
        <v>29</v>
      </c>
      <c r="C37" s="96" t="str">
        <f t="shared" si="1"/>
        <v/>
      </c>
      <c r="D37" s="96"/>
      <c r="E37" s="19"/>
      <c r="F37" s="8"/>
      <c r="G37" s="19" t="s">
        <v>3</v>
      </c>
      <c r="H37" s="162"/>
      <c r="I37" s="162"/>
      <c r="J37" s="19"/>
      <c r="K37" s="96" t="str">
        <f t="shared" si="0"/>
        <v/>
      </c>
      <c r="L37" s="96"/>
      <c r="M37" s="6" t="str">
        <f t="shared" si="2"/>
        <v/>
      </c>
      <c r="N37" s="19"/>
      <c r="O37" s="8"/>
      <c r="P37" s="162"/>
      <c r="Q37" s="162"/>
      <c r="R37" s="100" t="str">
        <f t="shared" si="3"/>
        <v/>
      </c>
      <c r="S37" s="100"/>
      <c r="T37" s="101" t="str">
        <f t="shared" si="4"/>
        <v/>
      </c>
      <c r="U37" s="101"/>
    </row>
    <row r="38" spans="2:21">
      <c r="B38" s="19">
        <v>30</v>
      </c>
      <c r="C38" s="96" t="str">
        <f t="shared" si="1"/>
        <v/>
      </c>
      <c r="D38" s="96"/>
      <c r="E38" s="19"/>
      <c r="F38" s="8"/>
      <c r="G38" s="19" t="s">
        <v>4</v>
      </c>
      <c r="H38" s="162"/>
      <c r="I38" s="162"/>
      <c r="J38" s="19"/>
      <c r="K38" s="96" t="str">
        <f t="shared" si="0"/>
        <v/>
      </c>
      <c r="L38" s="96"/>
      <c r="M38" s="6" t="str">
        <f t="shared" si="2"/>
        <v/>
      </c>
      <c r="N38" s="19"/>
      <c r="O38" s="8"/>
      <c r="P38" s="162"/>
      <c r="Q38" s="162"/>
      <c r="R38" s="100" t="str">
        <f t="shared" si="3"/>
        <v/>
      </c>
      <c r="S38" s="100"/>
      <c r="T38" s="101" t="str">
        <f t="shared" si="4"/>
        <v/>
      </c>
      <c r="U38" s="101"/>
    </row>
    <row r="39" spans="2:21">
      <c r="B39" s="19">
        <v>31</v>
      </c>
      <c r="C39" s="96" t="str">
        <f t="shared" si="1"/>
        <v/>
      </c>
      <c r="D39" s="96"/>
      <c r="E39" s="19"/>
      <c r="F39" s="8"/>
      <c r="G39" s="19" t="s">
        <v>4</v>
      </c>
      <c r="H39" s="162"/>
      <c r="I39" s="162"/>
      <c r="J39" s="19"/>
      <c r="K39" s="96" t="str">
        <f t="shared" si="0"/>
        <v/>
      </c>
      <c r="L39" s="96"/>
      <c r="M39" s="6" t="str">
        <f t="shared" si="2"/>
        <v/>
      </c>
      <c r="N39" s="19"/>
      <c r="O39" s="8"/>
      <c r="P39" s="162"/>
      <c r="Q39" s="162"/>
      <c r="R39" s="100" t="str">
        <f t="shared" si="3"/>
        <v/>
      </c>
      <c r="S39" s="100"/>
      <c r="T39" s="101" t="str">
        <f t="shared" si="4"/>
        <v/>
      </c>
      <c r="U39" s="101"/>
    </row>
    <row r="40" spans="2:21">
      <c r="B40" s="19">
        <v>32</v>
      </c>
      <c r="C40" s="96" t="str">
        <f t="shared" si="1"/>
        <v/>
      </c>
      <c r="D40" s="96"/>
      <c r="E40" s="19"/>
      <c r="F40" s="8"/>
      <c r="G40" s="19" t="s">
        <v>4</v>
      </c>
      <c r="H40" s="162"/>
      <c r="I40" s="162"/>
      <c r="J40" s="19"/>
      <c r="K40" s="96" t="str">
        <f t="shared" si="0"/>
        <v/>
      </c>
      <c r="L40" s="96"/>
      <c r="M40" s="6" t="str">
        <f t="shared" si="2"/>
        <v/>
      </c>
      <c r="N40" s="19"/>
      <c r="O40" s="8"/>
      <c r="P40" s="162"/>
      <c r="Q40" s="162"/>
      <c r="R40" s="100" t="str">
        <f t="shared" si="3"/>
        <v/>
      </c>
      <c r="S40" s="100"/>
      <c r="T40" s="101" t="str">
        <f t="shared" si="4"/>
        <v/>
      </c>
      <c r="U40" s="101"/>
    </row>
    <row r="41" spans="2:21">
      <c r="B41" s="19">
        <v>33</v>
      </c>
      <c r="C41" s="96" t="str">
        <f t="shared" si="1"/>
        <v/>
      </c>
      <c r="D41" s="96"/>
      <c r="E41" s="19"/>
      <c r="F41" s="8"/>
      <c r="G41" s="19" t="s">
        <v>3</v>
      </c>
      <c r="H41" s="162"/>
      <c r="I41" s="162"/>
      <c r="J41" s="19"/>
      <c r="K41" s="96" t="str">
        <f t="shared" si="0"/>
        <v/>
      </c>
      <c r="L41" s="96"/>
      <c r="M41" s="6" t="str">
        <f t="shared" si="2"/>
        <v/>
      </c>
      <c r="N41" s="19"/>
      <c r="O41" s="8"/>
      <c r="P41" s="162"/>
      <c r="Q41" s="162"/>
      <c r="R41" s="100" t="str">
        <f t="shared" si="3"/>
        <v/>
      </c>
      <c r="S41" s="100"/>
      <c r="T41" s="101" t="str">
        <f t="shared" si="4"/>
        <v/>
      </c>
      <c r="U41" s="101"/>
    </row>
    <row r="42" spans="2:21">
      <c r="B42" s="19">
        <v>34</v>
      </c>
      <c r="C42" s="96" t="str">
        <f t="shared" si="1"/>
        <v/>
      </c>
      <c r="D42" s="96"/>
      <c r="E42" s="19"/>
      <c r="F42" s="8"/>
      <c r="G42" s="19" t="s">
        <v>4</v>
      </c>
      <c r="H42" s="162"/>
      <c r="I42" s="162"/>
      <c r="J42" s="19"/>
      <c r="K42" s="96" t="str">
        <f t="shared" si="0"/>
        <v/>
      </c>
      <c r="L42" s="96"/>
      <c r="M42" s="6" t="str">
        <f t="shared" si="2"/>
        <v/>
      </c>
      <c r="N42" s="19"/>
      <c r="O42" s="8"/>
      <c r="P42" s="162"/>
      <c r="Q42" s="162"/>
      <c r="R42" s="100" t="str">
        <f t="shared" si="3"/>
        <v/>
      </c>
      <c r="S42" s="100"/>
      <c r="T42" s="101" t="str">
        <f t="shared" si="4"/>
        <v/>
      </c>
      <c r="U42" s="101"/>
    </row>
    <row r="43" spans="2:21">
      <c r="B43" s="19">
        <v>35</v>
      </c>
      <c r="C43" s="96" t="str">
        <f t="shared" si="1"/>
        <v/>
      </c>
      <c r="D43" s="96"/>
      <c r="E43" s="19"/>
      <c r="F43" s="8"/>
      <c r="G43" s="19" t="s">
        <v>3</v>
      </c>
      <c r="H43" s="162"/>
      <c r="I43" s="162"/>
      <c r="J43" s="19"/>
      <c r="K43" s="96" t="str">
        <f t="shared" si="0"/>
        <v/>
      </c>
      <c r="L43" s="96"/>
      <c r="M43" s="6" t="str">
        <f t="shared" si="2"/>
        <v/>
      </c>
      <c r="N43" s="19"/>
      <c r="O43" s="8"/>
      <c r="P43" s="162"/>
      <c r="Q43" s="162"/>
      <c r="R43" s="100" t="str">
        <f t="shared" si="3"/>
        <v/>
      </c>
      <c r="S43" s="100"/>
      <c r="T43" s="101" t="str">
        <f t="shared" si="4"/>
        <v/>
      </c>
      <c r="U43" s="101"/>
    </row>
    <row r="44" spans="2:21">
      <c r="B44" s="19">
        <v>36</v>
      </c>
      <c r="C44" s="96" t="str">
        <f t="shared" si="1"/>
        <v/>
      </c>
      <c r="D44" s="96"/>
      <c r="E44" s="19"/>
      <c r="F44" s="8"/>
      <c r="G44" s="19" t="s">
        <v>4</v>
      </c>
      <c r="H44" s="162"/>
      <c r="I44" s="162"/>
      <c r="J44" s="19"/>
      <c r="K44" s="96" t="str">
        <f t="shared" si="0"/>
        <v/>
      </c>
      <c r="L44" s="96"/>
      <c r="M44" s="6" t="str">
        <f t="shared" si="2"/>
        <v/>
      </c>
      <c r="N44" s="19"/>
      <c r="O44" s="8"/>
      <c r="P44" s="162"/>
      <c r="Q44" s="162"/>
      <c r="R44" s="100" t="str">
        <f t="shared" si="3"/>
        <v/>
      </c>
      <c r="S44" s="100"/>
      <c r="T44" s="101" t="str">
        <f t="shared" si="4"/>
        <v/>
      </c>
      <c r="U44" s="101"/>
    </row>
    <row r="45" spans="2:21">
      <c r="B45" s="19">
        <v>37</v>
      </c>
      <c r="C45" s="96" t="str">
        <f t="shared" si="1"/>
        <v/>
      </c>
      <c r="D45" s="96"/>
      <c r="E45" s="19"/>
      <c r="F45" s="8"/>
      <c r="G45" s="19" t="s">
        <v>3</v>
      </c>
      <c r="H45" s="162"/>
      <c r="I45" s="162"/>
      <c r="J45" s="19"/>
      <c r="K45" s="96" t="str">
        <f t="shared" si="0"/>
        <v/>
      </c>
      <c r="L45" s="96"/>
      <c r="M45" s="6" t="str">
        <f t="shared" si="2"/>
        <v/>
      </c>
      <c r="N45" s="19"/>
      <c r="O45" s="8"/>
      <c r="P45" s="162"/>
      <c r="Q45" s="162"/>
      <c r="R45" s="100" t="str">
        <f t="shared" si="3"/>
        <v/>
      </c>
      <c r="S45" s="100"/>
      <c r="T45" s="101" t="str">
        <f t="shared" si="4"/>
        <v/>
      </c>
      <c r="U45" s="101"/>
    </row>
    <row r="46" spans="2:21">
      <c r="B46" s="19">
        <v>38</v>
      </c>
      <c r="C46" s="96" t="str">
        <f t="shared" si="1"/>
        <v/>
      </c>
      <c r="D46" s="96"/>
      <c r="E46" s="19"/>
      <c r="F46" s="8"/>
      <c r="G46" s="19" t="s">
        <v>4</v>
      </c>
      <c r="H46" s="162"/>
      <c r="I46" s="162"/>
      <c r="J46" s="19"/>
      <c r="K46" s="96" t="str">
        <f t="shared" si="0"/>
        <v/>
      </c>
      <c r="L46" s="96"/>
      <c r="M46" s="6" t="str">
        <f t="shared" si="2"/>
        <v/>
      </c>
      <c r="N46" s="19"/>
      <c r="O46" s="8"/>
      <c r="P46" s="162"/>
      <c r="Q46" s="162"/>
      <c r="R46" s="100" t="str">
        <f t="shared" si="3"/>
        <v/>
      </c>
      <c r="S46" s="100"/>
      <c r="T46" s="101" t="str">
        <f t="shared" si="4"/>
        <v/>
      </c>
      <c r="U46" s="101"/>
    </row>
    <row r="47" spans="2:21">
      <c r="B47" s="19">
        <v>39</v>
      </c>
      <c r="C47" s="96" t="str">
        <f t="shared" si="1"/>
        <v/>
      </c>
      <c r="D47" s="96"/>
      <c r="E47" s="19"/>
      <c r="F47" s="8"/>
      <c r="G47" s="19" t="s">
        <v>4</v>
      </c>
      <c r="H47" s="162"/>
      <c r="I47" s="162"/>
      <c r="J47" s="19"/>
      <c r="K47" s="96" t="str">
        <f t="shared" si="0"/>
        <v/>
      </c>
      <c r="L47" s="96"/>
      <c r="M47" s="6" t="str">
        <f t="shared" si="2"/>
        <v/>
      </c>
      <c r="N47" s="19"/>
      <c r="O47" s="8"/>
      <c r="P47" s="162"/>
      <c r="Q47" s="162"/>
      <c r="R47" s="100" t="str">
        <f t="shared" si="3"/>
        <v/>
      </c>
      <c r="S47" s="100"/>
      <c r="T47" s="101" t="str">
        <f t="shared" si="4"/>
        <v/>
      </c>
      <c r="U47" s="101"/>
    </row>
    <row r="48" spans="2:21">
      <c r="B48" s="19">
        <v>40</v>
      </c>
      <c r="C48" s="96" t="str">
        <f t="shared" si="1"/>
        <v/>
      </c>
      <c r="D48" s="96"/>
      <c r="E48" s="19"/>
      <c r="F48" s="8"/>
      <c r="G48" s="19" t="s">
        <v>37</v>
      </c>
      <c r="H48" s="162"/>
      <c r="I48" s="162"/>
      <c r="J48" s="19"/>
      <c r="K48" s="96" t="str">
        <f t="shared" si="0"/>
        <v/>
      </c>
      <c r="L48" s="96"/>
      <c r="M48" s="6" t="str">
        <f t="shared" si="2"/>
        <v/>
      </c>
      <c r="N48" s="19"/>
      <c r="O48" s="8"/>
      <c r="P48" s="162"/>
      <c r="Q48" s="162"/>
      <c r="R48" s="100" t="str">
        <f t="shared" si="3"/>
        <v/>
      </c>
      <c r="S48" s="100"/>
      <c r="T48" s="101" t="str">
        <f t="shared" si="4"/>
        <v/>
      </c>
      <c r="U48" s="101"/>
    </row>
    <row r="49" spans="2:21">
      <c r="B49" s="19">
        <v>41</v>
      </c>
      <c r="C49" s="96" t="str">
        <f t="shared" si="1"/>
        <v/>
      </c>
      <c r="D49" s="96"/>
      <c r="E49" s="19"/>
      <c r="F49" s="8"/>
      <c r="G49" s="19" t="s">
        <v>4</v>
      </c>
      <c r="H49" s="162"/>
      <c r="I49" s="162"/>
      <c r="J49" s="19"/>
      <c r="K49" s="96" t="str">
        <f t="shared" si="0"/>
        <v/>
      </c>
      <c r="L49" s="96"/>
      <c r="M49" s="6" t="str">
        <f t="shared" si="2"/>
        <v/>
      </c>
      <c r="N49" s="19"/>
      <c r="O49" s="8"/>
      <c r="P49" s="162"/>
      <c r="Q49" s="162"/>
      <c r="R49" s="100" t="str">
        <f t="shared" si="3"/>
        <v/>
      </c>
      <c r="S49" s="100"/>
      <c r="T49" s="101" t="str">
        <f t="shared" si="4"/>
        <v/>
      </c>
      <c r="U49" s="101"/>
    </row>
    <row r="50" spans="2:21">
      <c r="B50" s="19">
        <v>42</v>
      </c>
      <c r="C50" s="96" t="str">
        <f t="shared" si="1"/>
        <v/>
      </c>
      <c r="D50" s="96"/>
      <c r="E50" s="19"/>
      <c r="F50" s="8"/>
      <c r="G50" s="19" t="s">
        <v>4</v>
      </c>
      <c r="H50" s="162"/>
      <c r="I50" s="162"/>
      <c r="J50" s="19"/>
      <c r="K50" s="96" t="str">
        <f t="shared" si="0"/>
        <v/>
      </c>
      <c r="L50" s="96"/>
      <c r="M50" s="6" t="str">
        <f t="shared" si="2"/>
        <v/>
      </c>
      <c r="N50" s="19"/>
      <c r="O50" s="8"/>
      <c r="P50" s="162"/>
      <c r="Q50" s="162"/>
      <c r="R50" s="100" t="str">
        <f t="shared" si="3"/>
        <v/>
      </c>
      <c r="S50" s="100"/>
      <c r="T50" s="101" t="str">
        <f t="shared" si="4"/>
        <v/>
      </c>
      <c r="U50" s="101"/>
    </row>
    <row r="51" spans="2:21">
      <c r="B51" s="19">
        <v>43</v>
      </c>
      <c r="C51" s="96" t="str">
        <f t="shared" si="1"/>
        <v/>
      </c>
      <c r="D51" s="96"/>
      <c r="E51" s="19"/>
      <c r="F51" s="8"/>
      <c r="G51" s="19" t="s">
        <v>3</v>
      </c>
      <c r="H51" s="162"/>
      <c r="I51" s="162"/>
      <c r="J51" s="19"/>
      <c r="K51" s="96" t="str">
        <f t="shared" si="0"/>
        <v/>
      </c>
      <c r="L51" s="96"/>
      <c r="M51" s="6" t="str">
        <f t="shared" si="2"/>
        <v/>
      </c>
      <c r="N51" s="19"/>
      <c r="O51" s="8"/>
      <c r="P51" s="162"/>
      <c r="Q51" s="162"/>
      <c r="R51" s="100" t="str">
        <f t="shared" si="3"/>
        <v/>
      </c>
      <c r="S51" s="100"/>
      <c r="T51" s="101" t="str">
        <f t="shared" si="4"/>
        <v/>
      </c>
      <c r="U51" s="101"/>
    </row>
    <row r="52" spans="2:21">
      <c r="B52" s="19">
        <v>44</v>
      </c>
      <c r="C52" s="96" t="str">
        <f t="shared" si="1"/>
        <v/>
      </c>
      <c r="D52" s="96"/>
      <c r="E52" s="19"/>
      <c r="F52" s="8"/>
      <c r="G52" s="19" t="s">
        <v>3</v>
      </c>
      <c r="H52" s="162"/>
      <c r="I52" s="162"/>
      <c r="J52" s="19"/>
      <c r="K52" s="96" t="str">
        <f t="shared" si="0"/>
        <v/>
      </c>
      <c r="L52" s="96"/>
      <c r="M52" s="6" t="str">
        <f t="shared" si="2"/>
        <v/>
      </c>
      <c r="N52" s="19"/>
      <c r="O52" s="8"/>
      <c r="P52" s="162"/>
      <c r="Q52" s="162"/>
      <c r="R52" s="100" t="str">
        <f t="shared" si="3"/>
        <v/>
      </c>
      <c r="S52" s="100"/>
      <c r="T52" s="101" t="str">
        <f t="shared" si="4"/>
        <v/>
      </c>
      <c r="U52" s="101"/>
    </row>
    <row r="53" spans="2:21">
      <c r="B53" s="19">
        <v>45</v>
      </c>
      <c r="C53" s="96" t="str">
        <f t="shared" si="1"/>
        <v/>
      </c>
      <c r="D53" s="96"/>
      <c r="E53" s="19"/>
      <c r="F53" s="8"/>
      <c r="G53" s="19" t="s">
        <v>4</v>
      </c>
      <c r="H53" s="162"/>
      <c r="I53" s="162"/>
      <c r="J53" s="19"/>
      <c r="K53" s="96" t="str">
        <f t="shared" si="0"/>
        <v/>
      </c>
      <c r="L53" s="96"/>
      <c r="M53" s="6" t="str">
        <f t="shared" si="2"/>
        <v/>
      </c>
      <c r="N53" s="19"/>
      <c r="O53" s="8"/>
      <c r="P53" s="162"/>
      <c r="Q53" s="162"/>
      <c r="R53" s="100" t="str">
        <f t="shared" si="3"/>
        <v/>
      </c>
      <c r="S53" s="100"/>
      <c r="T53" s="101" t="str">
        <f t="shared" si="4"/>
        <v/>
      </c>
      <c r="U53" s="101"/>
    </row>
    <row r="54" spans="2:21">
      <c r="B54" s="19">
        <v>46</v>
      </c>
      <c r="C54" s="96" t="str">
        <f t="shared" si="1"/>
        <v/>
      </c>
      <c r="D54" s="96"/>
      <c r="E54" s="19"/>
      <c r="F54" s="8"/>
      <c r="G54" s="19" t="s">
        <v>4</v>
      </c>
      <c r="H54" s="162"/>
      <c r="I54" s="162"/>
      <c r="J54" s="19"/>
      <c r="K54" s="96" t="str">
        <f t="shared" si="0"/>
        <v/>
      </c>
      <c r="L54" s="96"/>
      <c r="M54" s="6" t="str">
        <f t="shared" si="2"/>
        <v/>
      </c>
      <c r="N54" s="19"/>
      <c r="O54" s="8"/>
      <c r="P54" s="162"/>
      <c r="Q54" s="162"/>
      <c r="R54" s="100" t="str">
        <f t="shared" si="3"/>
        <v/>
      </c>
      <c r="S54" s="100"/>
      <c r="T54" s="101" t="str">
        <f t="shared" si="4"/>
        <v/>
      </c>
      <c r="U54" s="101"/>
    </row>
    <row r="55" spans="2:21">
      <c r="B55" s="19">
        <v>47</v>
      </c>
      <c r="C55" s="96" t="str">
        <f t="shared" si="1"/>
        <v/>
      </c>
      <c r="D55" s="96"/>
      <c r="E55" s="19"/>
      <c r="F55" s="8"/>
      <c r="G55" s="19" t="s">
        <v>3</v>
      </c>
      <c r="H55" s="162"/>
      <c r="I55" s="162"/>
      <c r="J55" s="19"/>
      <c r="K55" s="96" t="str">
        <f t="shared" si="0"/>
        <v/>
      </c>
      <c r="L55" s="96"/>
      <c r="M55" s="6" t="str">
        <f t="shared" si="2"/>
        <v/>
      </c>
      <c r="N55" s="19"/>
      <c r="O55" s="8"/>
      <c r="P55" s="162"/>
      <c r="Q55" s="162"/>
      <c r="R55" s="100" t="str">
        <f t="shared" si="3"/>
        <v/>
      </c>
      <c r="S55" s="100"/>
      <c r="T55" s="101" t="str">
        <f t="shared" si="4"/>
        <v/>
      </c>
      <c r="U55" s="101"/>
    </row>
    <row r="56" spans="2:21">
      <c r="B56" s="19">
        <v>48</v>
      </c>
      <c r="C56" s="96" t="str">
        <f t="shared" si="1"/>
        <v/>
      </c>
      <c r="D56" s="96"/>
      <c r="E56" s="19"/>
      <c r="F56" s="8"/>
      <c r="G56" s="19" t="s">
        <v>3</v>
      </c>
      <c r="H56" s="162"/>
      <c r="I56" s="162"/>
      <c r="J56" s="19"/>
      <c r="K56" s="96" t="str">
        <f t="shared" si="0"/>
        <v/>
      </c>
      <c r="L56" s="96"/>
      <c r="M56" s="6" t="str">
        <f t="shared" si="2"/>
        <v/>
      </c>
      <c r="N56" s="19"/>
      <c r="O56" s="8"/>
      <c r="P56" s="162"/>
      <c r="Q56" s="162"/>
      <c r="R56" s="100" t="str">
        <f t="shared" si="3"/>
        <v/>
      </c>
      <c r="S56" s="100"/>
      <c r="T56" s="101" t="str">
        <f t="shared" si="4"/>
        <v/>
      </c>
      <c r="U56" s="101"/>
    </row>
    <row r="57" spans="2:21">
      <c r="B57" s="19">
        <v>49</v>
      </c>
      <c r="C57" s="96" t="str">
        <f t="shared" si="1"/>
        <v/>
      </c>
      <c r="D57" s="96"/>
      <c r="E57" s="19"/>
      <c r="F57" s="8"/>
      <c r="G57" s="19" t="s">
        <v>3</v>
      </c>
      <c r="H57" s="162"/>
      <c r="I57" s="162"/>
      <c r="J57" s="19"/>
      <c r="K57" s="96" t="str">
        <f t="shared" si="0"/>
        <v/>
      </c>
      <c r="L57" s="96"/>
      <c r="M57" s="6" t="str">
        <f t="shared" si="2"/>
        <v/>
      </c>
      <c r="N57" s="19"/>
      <c r="O57" s="8"/>
      <c r="P57" s="162"/>
      <c r="Q57" s="162"/>
      <c r="R57" s="100" t="str">
        <f t="shared" si="3"/>
        <v/>
      </c>
      <c r="S57" s="100"/>
      <c r="T57" s="101" t="str">
        <f t="shared" si="4"/>
        <v/>
      </c>
      <c r="U57" s="101"/>
    </row>
    <row r="58" spans="2:21">
      <c r="B58" s="19">
        <v>50</v>
      </c>
      <c r="C58" s="96" t="str">
        <f t="shared" si="1"/>
        <v/>
      </c>
      <c r="D58" s="96"/>
      <c r="E58" s="19"/>
      <c r="F58" s="8"/>
      <c r="G58" s="19" t="s">
        <v>3</v>
      </c>
      <c r="H58" s="162"/>
      <c r="I58" s="162"/>
      <c r="J58" s="19"/>
      <c r="K58" s="96" t="str">
        <f t="shared" si="0"/>
        <v/>
      </c>
      <c r="L58" s="96"/>
      <c r="M58" s="6" t="str">
        <f t="shared" si="2"/>
        <v/>
      </c>
      <c r="N58" s="19"/>
      <c r="O58" s="8"/>
      <c r="P58" s="162"/>
      <c r="Q58" s="162"/>
      <c r="R58" s="100" t="str">
        <f t="shared" si="3"/>
        <v/>
      </c>
      <c r="S58" s="100"/>
      <c r="T58" s="101" t="str">
        <f t="shared" si="4"/>
        <v/>
      </c>
      <c r="U58" s="101"/>
    </row>
    <row r="59" spans="2:21">
      <c r="B59" s="19">
        <v>51</v>
      </c>
      <c r="C59" s="96" t="str">
        <f t="shared" si="1"/>
        <v/>
      </c>
      <c r="D59" s="96"/>
      <c r="E59" s="19"/>
      <c r="F59" s="8"/>
      <c r="G59" s="19" t="s">
        <v>3</v>
      </c>
      <c r="H59" s="162"/>
      <c r="I59" s="162"/>
      <c r="J59" s="19"/>
      <c r="K59" s="96" t="str">
        <f t="shared" si="0"/>
        <v/>
      </c>
      <c r="L59" s="96"/>
      <c r="M59" s="6" t="str">
        <f t="shared" si="2"/>
        <v/>
      </c>
      <c r="N59" s="19"/>
      <c r="O59" s="8"/>
      <c r="P59" s="162"/>
      <c r="Q59" s="162"/>
      <c r="R59" s="100" t="str">
        <f t="shared" si="3"/>
        <v/>
      </c>
      <c r="S59" s="100"/>
      <c r="T59" s="101" t="str">
        <f t="shared" si="4"/>
        <v/>
      </c>
      <c r="U59" s="101"/>
    </row>
    <row r="60" spans="2:21">
      <c r="B60" s="19">
        <v>52</v>
      </c>
      <c r="C60" s="96" t="str">
        <f t="shared" si="1"/>
        <v/>
      </c>
      <c r="D60" s="96"/>
      <c r="E60" s="19"/>
      <c r="F60" s="8"/>
      <c r="G60" s="19" t="s">
        <v>3</v>
      </c>
      <c r="H60" s="162"/>
      <c r="I60" s="162"/>
      <c r="J60" s="19"/>
      <c r="K60" s="96" t="str">
        <f t="shared" si="0"/>
        <v/>
      </c>
      <c r="L60" s="96"/>
      <c r="M60" s="6" t="str">
        <f t="shared" si="2"/>
        <v/>
      </c>
      <c r="N60" s="19"/>
      <c r="O60" s="8"/>
      <c r="P60" s="162"/>
      <c r="Q60" s="162"/>
      <c r="R60" s="100" t="str">
        <f t="shared" si="3"/>
        <v/>
      </c>
      <c r="S60" s="100"/>
      <c r="T60" s="101" t="str">
        <f t="shared" si="4"/>
        <v/>
      </c>
      <c r="U60" s="101"/>
    </row>
    <row r="61" spans="2:21">
      <c r="B61" s="19">
        <v>53</v>
      </c>
      <c r="C61" s="96" t="str">
        <f t="shared" si="1"/>
        <v/>
      </c>
      <c r="D61" s="96"/>
      <c r="E61" s="19"/>
      <c r="F61" s="8"/>
      <c r="G61" s="19" t="s">
        <v>3</v>
      </c>
      <c r="H61" s="162"/>
      <c r="I61" s="162"/>
      <c r="J61" s="19"/>
      <c r="K61" s="96" t="str">
        <f t="shared" si="0"/>
        <v/>
      </c>
      <c r="L61" s="96"/>
      <c r="M61" s="6" t="str">
        <f t="shared" si="2"/>
        <v/>
      </c>
      <c r="N61" s="19"/>
      <c r="O61" s="8"/>
      <c r="P61" s="162"/>
      <c r="Q61" s="162"/>
      <c r="R61" s="100" t="str">
        <f t="shared" si="3"/>
        <v/>
      </c>
      <c r="S61" s="100"/>
      <c r="T61" s="101" t="str">
        <f t="shared" si="4"/>
        <v/>
      </c>
      <c r="U61" s="101"/>
    </row>
    <row r="62" spans="2:21">
      <c r="B62" s="19">
        <v>54</v>
      </c>
      <c r="C62" s="96" t="str">
        <f t="shared" si="1"/>
        <v/>
      </c>
      <c r="D62" s="96"/>
      <c r="E62" s="19"/>
      <c r="F62" s="8"/>
      <c r="G62" s="19" t="s">
        <v>3</v>
      </c>
      <c r="H62" s="162"/>
      <c r="I62" s="162"/>
      <c r="J62" s="19"/>
      <c r="K62" s="96" t="str">
        <f t="shared" si="0"/>
        <v/>
      </c>
      <c r="L62" s="96"/>
      <c r="M62" s="6" t="str">
        <f t="shared" si="2"/>
        <v/>
      </c>
      <c r="N62" s="19"/>
      <c r="O62" s="8"/>
      <c r="P62" s="162"/>
      <c r="Q62" s="162"/>
      <c r="R62" s="100" t="str">
        <f t="shared" si="3"/>
        <v/>
      </c>
      <c r="S62" s="100"/>
      <c r="T62" s="101" t="str">
        <f t="shared" si="4"/>
        <v/>
      </c>
      <c r="U62" s="101"/>
    </row>
    <row r="63" spans="2:21">
      <c r="B63" s="19">
        <v>55</v>
      </c>
      <c r="C63" s="96" t="str">
        <f t="shared" si="1"/>
        <v/>
      </c>
      <c r="D63" s="96"/>
      <c r="E63" s="19"/>
      <c r="F63" s="8"/>
      <c r="G63" s="19" t="s">
        <v>4</v>
      </c>
      <c r="H63" s="162"/>
      <c r="I63" s="162"/>
      <c r="J63" s="19"/>
      <c r="K63" s="96" t="str">
        <f t="shared" si="0"/>
        <v/>
      </c>
      <c r="L63" s="96"/>
      <c r="M63" s="6" t="str">
        <f t="shared" si="2"/>
        <v/>
      </c>
      <c r="N63" s="19"/>
      <c r="O63" s="8"/>
      <c r="P63" s="162"/>
      <c r="Q63" s="162"/>
      <c r="R63" s="100" t="str">
        <f t="shared" si="3"/>
        <v/>
      </c>
      <c r="S63" s="100"/>
      <c r="T63" s="101" t="str">
        <f t="shared" si="4"/>
        <v/>
      </c>
      <c r="U63" s="101"/>
    </row>
    <row r="64" spans="2:21">
      <c r="B64" s="19">
        <v>56</v>
      </c>
      <c r="C64" s="96" t="str">
        <f t="shared" si="1"/>
        <v/>
      </c>
      <c r="D64" s="96"/>
      <c r="E64" s="19"/>
      <c r="F64" s="8"/>
      <c r="G64" s="19" t="s">
        <v>3</v>
      </c>
      <c r="H64" s="162"/>
      <c r="I64" s="162"/>
      <c r="J64" s="19"/>
      <c r="K64" s="96" t="str">
        <f t="shared" si="0"/>
        <v/>
      </c>
      <c r="L64" s="96"/>
      <c r="M64" s="6" t="str">
        <f t="shared" si="2"/>
        <v/>
      </c>
      <c r="N64" s="19"/>
      <c r="O64" s="8"/>
      <c r="P64" s="162"/>
      <c r="Q64" s="162"/>
      <c r="R64" s="100" t="str">
        <f t="shared" si="3"/>
        <v/>
      </c>
      <c r="S64" s="100"/>
      <c r="T64" s="101" t="str">
        <f t="shared" si="4"/>
        <v/>
      </c>
      <c r="U64" s="101"/>
    </row>
    <row r="65" spans="2:21">
      <c r="B65" s="19">
        <v>57</v>
      </c>
      <c r="C65" s="96" t="str">
        <f t="shared" si="1"/>
        <v/>
      </c>
      <c r="D65" s="96"/>
      <c r="E65" s="19"/>
      <c r="F65" s="8"/>
      <c r="G65" s="19" t="s">
        <v>3</v>
      </c>
      <c r="H65" s="162"/>
      <c r="I65" s="162"/>
      <c r="J65" s="19"/>
      <c r="K65" s="96" t="str">
        <f t="shared" si="0"/>
        <v/>
      </c>
      <c r="L65" s="96"/>
      <c r="M65" s="6" t="str">
        <f t="shared" si="2"/>
        <v/>
      </c>
      <c r="N65" s="19"/>
      <c r="O65" s="8"/>
      <c r="P65" s="162"/>
      <c r="Q65" s="162"/>
      <c r="R65" s="100" t="str">
        <f t="shared" si="3"/>
        <v/>
      </c>
      <c r="S65" s="100"/>
      <c r="T65" s="101" t="str">
        <f t="shared" si="4"/>
        <v/>
      </c>
      <c r="U65" s="101"/>
    </row>
    <row r="66" spans="2:21">
      <c r="B66" s="19">
        <v>58</v>
      </c>
      <c r="C66" s="96" t="str">
        <f t="shared" si="1"/>
        <v/>
      </c>
      <c r="D66" s="96"/>
      <c r="E66" s="19"/>
      <c r="F66" s="8"/>
      <c r="G66" s="19" t="s">
        <v>3</v>
      </c>
      <c r="H66" s="162"/>
      <c r="I66" s="162"/>
      <c r="J66" s="19"/>
      <c r="K66" s="96" t="str">
        <f t="shared" si="0"/>
        <v/>
      </c>
      <c r="L66" s="96"/>
      <c r="M66" s="6" t="str">
        <f t="shared" si="2"/>
        <v/>
      </c>
      <c r="N66" s="19"/>
      <c r="O66" s="8"/>
      <c r="P66" s="162"/>
      <c r="Q66" s="162"/>
      <c r="R66" s="100" t="str">
        <f t="shared" si="3"/>
        <v/>
      </c>
      <c r="S66" s="100"/>
      <c r="T66" s="101" t="str">
        <f t="shared" si="4"/>
        <v/>
      </c>
      <c r="U66" s="101"/>
    </row>
    <row r="67" spans="2:21">
      <c r="B67" s="19">
        <v>59</v>
      </c>
      <c r="C67" s="96" t="str">
        <f t="shared" si="1"/>
        <v/>
      </c>
      <c r="D67" s="96"/>
      <c r="E67" s="19"/>
      <c r="F67" s="8"/>
      <c r="G67" s="19" t="s">
        <v>3</v>
      </c>
      <c r="H67" s="162"/>
      <c r="I67" s="162"/>
      <c r="J67" s="19"/>
      <c r="K67" s="96" t="str">
        <f t="shared" si="0"/>
        <v/>
      </c>
      <c r="L67" s="96"/>
      <c r="M67" s="6" t="str">
        <f t="shared" si="2"/>
        <v/>
      </c>
      <c r="N67" s="19"/>
      <c r="O67" s="8"/>
      <c r="P67" s="162"/>
      <c r="Q67" s="162"/>
      <c r="R67" s="100" t="str">
        <f t="shared" si="3"/>
        <v/>
      </c>
      <c r="S67" s="100"/>
      <c r="T67" s="101" t="str">
        <f t="shared" si="4"/>
        <v/>
      </c>
      <c r="U67" s="101"/>
    </row>
    <row r="68" spans="2:21">
      <c r="B68" s="19">
        <v>60</v>
      </c>
      <c r="C68" s="96" t="str">
        <f t="shared" si="1"/>
        <v/>
      </c>
      <c r="D68" s="96"/>
      <c r="E68" s="19"/>
      <c r="F68" s="8"/>
      <c r="G68" s="19" t="s">
        <v>4</v>
      </c>
      <c r="H68" s="162"/>
      <c r="I68" s="162"/>
      <c r="J68" s="19"/>
      <c r="K68" s="96" t="str">
        <f t="shared" si="0"/>
        <v/>
      </c>
      <c r="L68" s="96"/>
      <c r="M68" s="6" t="str">
        <f t="shared" si="2"/>
        <v/>
      </c>
      <c r="N68" s="19"/>
      <c r="O68" s="8"/>
      <c r="P68" s="162"/>
      <c r="Q68" s="162"/>
      <c r="R68" s="100" t="str">
        <f t="shared" si="3"/>
        <v/>
      </c>
      <c r="S68" s="100"/>
      <c r="T68" s="101" t="str">
        <f t="shared" si="4"/>
        <v/>
      </c>
      <c r="U68" s="101"/>
    </row>
    <row r="69" spans="2:21">
      <c r="B69" s="19">
        <v>61</v>
      </c>
      <c r="C69" s="96" t="str">
        <f t="shared" si="1"/>
        <v/>
      </c>
      <c r="D69" s="96"/>
      <c r="E69" s="19"/>
      <c r="F69" s="8"/>
      <c r="G69" s="19" t="s">
        <v>4</v>
      </c>
      <c r="H69" s="162"/>
      <c r="I69" s="162"/>
      <c r="J69" s="19"/>
      <c r="K69" s="96" t="str">
        <f t="shared" si="0"/>
        <v/>
      </c>
      <c r="L69" s="96"/>
      <c r="M69" s="6" t="str">
        <f t="shared" si="2"/>
        <v/>
      </c>
      <c r="N69" s="19"/>
      <c r="O69" s="8"/>
      <c r="P69" s="162"/>
      <c r="Q69" s="162"/>
      <c r="R69" s="100" t="str">
        <f t="shared" si="3"/>
        <v/>
      </c>
      <c r="S69" s="100"/>
      <c r="T69" s="101" t="str">
        <f t="shared" si="4"/>
        <v/>
      </c>
      <c r="U69" s="101"/>
    </row>
    <row r="70" spans="2:21">
      <c r="B70" s="19">
        <v>62</v>
      </c>
      <c r="C70" s="96" t="str">
        <f t="shared" si="1"/>
        <v/>
      </c>
      <c r="D70" s="96"/>
      <c r="E70" s="19"/>
      <c r="F70" s="8"/>
      <c r="G70" s="19" t="s">
        <v>3</v>
      </c>
      <c r="H70" s="162"/>
      <c r="I70" s="162"/>
      <c r="J70" s="19"/>
      <c r="K70" s="96" t="str">
        <f t="shared" si="0"/>
        <v/>
      </c>
      <c r="L70" s="96"/>
      <c r="M70" s="6" t="str">
        <f t="shared" si="2"/>
        <v/>
      </c>
      <c r="N70" s="19"/>
      <c r="O70" s="8"/>
      <c r="P70" s="162"/>
      <c r="Q70" s="162"/>
      <c r="R70" s="100" t="str">
        <f t="shared" si="3"/>
        <v/>
      </c>
      <c r="S70" s="100"/>
      <c r="T70" s="101" t="str">
        <f t="shared" si="4"/>
        <v/>
      </c>
      <c r="U70" s="101"/>
    </row>
    <row r="71" spans="2:21">
      <c r="B71" s="19">
        <v>63</v>
      </c>
      <c r="C71" s="96" t="str">
        <f t="shared" si="1"/>
        <v/>
      </c>
      <c r="D71" s="96"/>
      <c r="E71" s="19"/>
      <c r="F71" s="8"/>
      <c r="G71" s="19" t="s">
        <v>4</v>
      </c>
      <c r="H71" s="162"/>
      <c r="I71" s="162"/>
      <c r="J71" s="19"/>
      <c r="K71" s="96" t="str">
        <f t="shared" si="0"/>
        <v/>
      </c>
      <c r="L71" s="96"/>
      <c r="M71" s="6" t="str">
        <f t="shared" si="2"/>
        <v/>
      </c>
      <c r="N71" s="19"/>
      <c r="O71" s="8"/>
      <c r="P71" s="162"/>
      <c r="Q71" s="162"/>
      <c r="R71" s="100" t="str">
        <f t="shared" si="3"/>
        <v/>
      </c>
      <c r="S71" s="100"/>
      <c r="T71" s="101" t="str">
        <f t="shared" si="4"/>
        <v/>
      </c>
      <c r="U71" s="101"/>
    </row>
    <row r="72" spans="2:21">
      <c r="B72" s="19">
        <v>64</v>
      </c>
      <c r="C72" s="96" t="str">
        <f t="shared" si="1"/>
        <v/>
      </c>
      <c r="D72" s="96"/>
      <c r="E72" s="19"/>
      <c r="F72" s="8"/>
      <c r="G72" s="19" t="s">
        <v>3</v>
      </c>
      <c r="H72" s="162"/>
      <c r="I72" s="162"/>
      <c r="J72" s="19"/>
      <c r="K72" s="96" t="str">
        <f t="shared" si="0"/>
        <v/>
      </c>
      <c r="L72" s="96"/>
      <c r="M72" s="6" t="str">
        <f t="shared" si="2"/>
        <v/>
      </c>
      <c r="N72" s="19"/>
      <c r="O72" s="8"/>
      <c r="P72" s="162"/>
      <c r="Q72" s="162"/>
      <c r="R72" s="100" t="str">
        <f t="shared" si="3"/>
        <v/>
      </c>
      <c r="S72" s="100"/>
      <c r="T72" s="101" t="str">
        <f t="shared" si="4"/>
        <v/>
      </c>
      <c r="U72" s="101"/>
    </row>
    <row r="73" spans="2:21">
      <c r="B73" s="19">
        <v>65</v>
      </c>
      <c r="C73" s="96" t="str">
        <f t="shared" si="1"/>
        <v/>
      </c>
      <c r="D73" s="96"/>
      <c r="E73" s="19"/>
      <c r="F73" s="8"/>
      <c r="G73" s="19" t="s">
        <v>4</v>
      </c>
      <c r="H73" s="162"/>
      <c r="I73" s="162"/>
      <c r="J73" s="19"/>
      <c r="K73" s="96" t="str">
        <f t="shared" ref="K73:K108" si="5">IF(F73="","",C73*0.03)</f>
        <v/>
      </c>
      <c r="L73" s="96"/>
      <c r="M73" s="6" t="str">
        <f t="shared" si="2"/>
        <v/>
      </c>
      <c r="N73" s="19"/>
      <c r="O73" s="8"/>
      <c r="P73" s="162"/>
      <c r="Q73" s="162"/>
      <c r="R73" s="100" t="str">
        <f t="shared" si="3"/>
        <v/>
      </c>
      <c r="S73" s="100"/>
      <c r="T73" s="101" t="str">
        <f t="shared" si="4"/>
        <v/>
      </c>
      <c r="U73" s="101"/>
    </row>
    <row r="74" spans="2:21">
      <c r="B74" s="19">
        <v>66</v>
      </c>
      <c r="C74" s="96" t="str">
        <f t="shared" ref="C74:C108" si="6">IF(R73="","",C73+R73)</f>
        <v/>
      </c>
      <c r="D74" s="96"/>
      <c r="E74" s="19"/>
      <c r="F74" s="8"/>
      <c r="G74" s="19" t="s">
        <v>4</v>
      </c>
      <c r="H74" s="162"/>
      <c r="I74" s="162"/>
      <c r="J74" s="19"/>
      <c r="K74" s="96" t="str">
        <f t="shared" si="5"/>
        <v/>
      </c>
      <c r="L74" s="96"/>
      <c r="M74" s="6" t="str">
        <f t="shared" ref="M74:M108" si="7">IF(J74="","",(K74/J74)/1000)</f>
        <v/>
      </c>
      <c r="N74" s="19"/>
      <c r="O74" s="8"/>
      <c r="P74" s="162"/>
      <c r="Q74" s="162"/>
      <c r="R74" s="100" t="str">
        <f t="shared" ref="R74:R108" si="8">IF(O74="","",(IF(G74="売",H74-P74,P74-H74))*M74*100000)</f>
        <v/>
      </c>
      <c r="S74" s="100"/>
      <c r="T74" s="101" t="str">
        <f t="shared" ref="T74:T108" si="9">IF(O74="","",IF(R74&lt;0,J74*(-1),IF(G74="買",(P74-H74)*100,(H74-P74)*100)))</f>
        <v/>
      </c>
      <c r="U74" s="101"/>
    </row>
    <row r="75" spans="2:21">
      <c r="B75" s="19">
        <v>67</v>
      </c>
      <c r="C75" s="96" t="str">
        <f t="shared" si="6"/>
        <v/>
      </c>
      <c r="D75" s="96"/>
      <c r="E75" s="19"/>
      <c r="F75" s="8"/>
      <c r="G75" s="19" t="s">
        <v>3</v>
      </c>
      <c r="H75" s="162"/>
      <c r="I75" s="162"/>
      <c r="J75" s="19"/>
      <c r="K75" s="96" t="str">
        <f t="shared" si="5"/>
        <v/>
      </c>
      <c r="L75" s="96"/>
      <c r="M75" s="6" t="str">
        <f t="shared" si="7"/>
        <v/>
      </c>
      <c r="N75" s="19"/>
      <c r="O75" s="8"/>
      <c r="P75" s="162"/>
      <c r="Q75" s="162"/>
      <c r="R75" s="100" t="str">
        <f t="shared" si="8"/>
        <v/>
      </c>
      <c r="S75" s="100"/>
      <c r="T75" s="101" t="str">
        <f t="shared" si="9"/>
        <v/>
      </c>
      <c r="U75" s="101"/>
    </row>
    <row r="76" spans="2:21">
      <c r="B76" s="19">
        <v>68</v>
      </c>
      <c r="C76" s="96" t="str">
        <f t="shared" si="6"/>
        <v/>
      </c>
      <c r="D76" s="96"/>
      <c r="E76" s="19"/>
      <c r="F76" s="8"/>
      <c r="G76" s="19" t="s">
        <v>3</v>
      </c>
      <c r="H76" s="162"/>
      <c r="I76" s="162"/>
      <c r="J76" s="19"/>
      <c r="K76" s="96" t="str">
        <f t="shared" si="5"/>
        <v/>
      </c>
      <c r="L76" s="96"/>
      <c r="M76" s="6" t="str">
        <f t="shared" si="7"/>
        <v/>
      </c>
      <c r="N76" s="19"/>
      <c r="O76" s="8"/>
      <c r="P76" s="162"/>
      <c r="Q76" s="162"/>
      <c r="R76" s="100" t="str">
        <f t="shared" si="8"/>
        <v/>
      </c>
      <c r="S76" s="100"/>
      <c r="T76" s="101" t="str">
        <f t="shared" si="9"/>
        <v/>
      </c>
      <c r="U76" s="101"/>
    </row>
    <row r="77" spans="2:21">
      <c r="B77" s="19">
        <v>69</v>
      </c>
      <c r="C77" s="96" t="str">
        <f t="shared" si="6"/>
        <v/>
      </c>
      <c r="D77" s="96"/>
      <c r="E77" s="19"/>
      <c r="F77" s="8"/>
      <c r="G77" s="19" t="s">
        <v>3</v>
      </c>
      <c r="H77" s="162"/>
      <c r="I77" s="162"/>
      <c r="J77" s="19"/>
      <c r="K77" s="96" t="str">
        <f t="shared" si="5"/>
        <v/>
      </c>
      <c r="L77" s="96"/>
      <c r="M77" s="6" t="str">
        <f t="shared" si="7"/>
        <v/>
      </c>
      <c r="N77" s="19"/>
      <c r="O77" s="8"/>
      <c r="P77" s="162"/>
      <c r="Q77" s="162"/>
      <c r="R77" s="100" t="str">
        <f t="shared" si="8"/>
        <v/>
      </c>
      <c r="S77" s="100"/>
      <c r="T77" s="101" t="str">
        <f t="shared" si="9"/>
        <v/>
      </c>
      <c r="U77" s="101"/>
    </row>
    <row r="78" spans="2:21">
      <c r="B78" s="19">
        <v>70</v>
      </c>
      <c r="C78" s="96" t="str">
        <f t="shared" si="6"/>
        <v/>
      </c>
      <c r="D78" s="96"/>
      <c r="E78" s="19"/>
      <c r="F78" s="8"/>
      <c r="G78" s="19" t="s">
        <v>4</v>
      </c>
      <c r="H78" s="162"/>
      <c r="I78" s="162"/>
      <c r="J78" s="19"/>
      <c r="K78" s="96" t="str">
        <f t="shared" si="5"/>
        <v/>
      </c>
      <c r="L78" s="96"/>
      <c r="M78" s="6" t="str">
        <f t="shared" si="7"/>
        <v/>
      </c>
      <c r="N78" s="19"/>
      <c r="O78" s="8"/>
      <c r="P78" s="162"/>
      <c r="Q78" s="162"/>
      <c r="R78" s="100" t="str">
        <f t="shared" si="8"/>
        <v/>
      </c>
      <c r="S78" s="100"/>
      <c r="T78" s="101" t="str">
        <f t="shared" si="9"/>
        <v/>
      </c>
      <c r="U78" s="101"/>
    </row>
    <row r="79" spans="2:21">
      <c r="B79" s="19">
        <v>71</v>
      </c>
      <c r="C79" s="96" t="str">
        <f t="shared" si="6"/>
        <v/>
      </c>
      <c r="D79" s="96"/>
      <c r="E79" s="19"/>
      <c r="F79" s="8"/>
      <c r="G79" s="19" t="s">
        <v>3</v>
      </c>
      <c r="H79" s="162"/>
      <c r="I79" s="162"/>
      <c r="J79" s="19"/>
      <c r="K79" s="96" t="str">
        <f t="shared" si="5"/>
        <v/>
      </c>
      <c r="L79" s="96"/>
      <c r="M79" s="6" t="str">
        <f t="shared" si="7"/>
        <v/>
      </c>
      <c r="N79" s="19"/>
      <c r="O79" s="8"/>
      <c r="P79" s="162"/>
      <c r="Q79" s="162"/>
      <c r="R79" s="100" t="str">
        <f t="shared" si="8"/>
        <v/>
      </c>
      <c r="S79" s="100"/>
      <c r="T79" s="101" t="str">
        <f t="shared" si="9"/>
        <v/>
      </c>
      <c r="U79" s="101"/>
    </row>
    <row r="80" spans="2:21">
      <c r="B80" s="19">
        <v>72</v>
      </c>
      <c r="C80" s="96" t="str">
        <f t="shared" si="6"/>
        <v/>
      </c>
      <c r="D80" s="96"/>
      <c r="E80" s="19"/>
      <c r="F80" s="8"/>
      <c r="G80" s="19" t="s">
        <v>4</v>
      </c>
      <c r="H80" s="162"/>
      <c r="I80" s="162"/>
      <c r="J80" s="19"/>
      <c r="K80" s="96" t="str">
        <f t="shared" si="5"/>
        <v/>
      </c>
      <c r="L80" s="96"/>
      <c r="M80" s="6" t="str">
        <f t="shared" si="7"/>
        <v/>
      </c>
      <c r="N80" s="19"/>
      <c r="O80" s="8"/>
      <c r="P80" s="162"/>
      <c r="Q80" s="162"/>
      <c r="R80" s="100" t="str">
        <f t="shared" si="8"/>
        <v/>
      </c>
      <c r="S80" s="100"/>
      <c r="T80" s="101" t="str">
        <f t="shared" si="9"/>
        <v/>
      </c>
      <c r="U80" s="101"/>
    </row>
    <row r="81" spans="2:21">
      <c r="B81" s="19">
        <v>73</v>
      </c>
      <c r="C81" s="96" t="str">
        <f t="shared" si="6"/>
        <v/>
      </c>
      <c r="D81" s="96"/>
      <c r="E81" s="19"/>
      <c r="F81" s="8"/>
      <c r="G81" s="19" t="s">
        <v>3</v>
      </c>
      <c r="H81" s="162"/>
      <c r="I81" s="162"/>
      <c r="J81" s="19"/>
      <c r="K81" s="96" t="str">
        <f t="shared" si="5"/>
        <v/>
      </c>
      <c r="L81" s="96"/>
      <c r="M81" s="6" t="str">
        <f t="shared" si="7"/>
        <v/>
      </c>
      <c r="N81" s="19"/>
      <c r="O81" s="8"/>
      <c r="P81" s="162"/>
      <c r="Q81" s="162"/>
      <c r="R81" s="100" t="str">
        <f t="shared" si="8"/>
        <v/>
      </c>
      <c r="S81" s="100"/>
      <c r="T81" s="101" t="str">
        <f t="shared" si="9"/>
        <v/>
      </c>
      <c r="U81" s="101"/>
    </row>
    <row r="82" spans="2:21">
      <c r="B82" s="19">
        <v>74</v>
      </c>
      <c r="C82" s="96" t="str">
        <f t="shared" si="6"/>
        <v/>
      </c>
      <c r="D82" s="96"/>
      <c r="E82" s="19"/>
      <c r="F82" s="8"/>
      <c r="G82" s="19" t="s">
        <v>3</v>
      </c>
      <c r="H82" s="162"/>
      <c r="I82" s="162"/>
      <c r="J82" s="19"/>
      <c r="K82" s="96" t="str">
        <f t="shared" si="5"/>
        <v/>
      </c>
      <c r="L82" s="96"/>
      <c r="M82" s="6" t="str">
        <f t="shared" si="7"/>
        <v/>
      </c>
      <c r="N82" s="19"/>
      <c r="O82" s="8"/>
      <c r="P82" s="162"/>
      <c r="Q82" s="162"/>
      <c r="R82" s="100" t="str">
        <f t="shared" si="8"/>
        <v/>
      </c>
      <c r="S82" s="100"/>
      <c r="T82" s="101" t="str">
        <f t="shared" si="9"/>
        <v/>
      </c>
      <c r="U82" s="101"/>
    </row>
    <row r="83" spans="2:21">
      <c r="B83" s="19">
        <v>75</v>
      </c>
      <c r="C83" s="96" t="str">
        <f t="shared" si="6"/>
        <v/>
      </c>
      <c r="D83" s="96"/>
      <c r="E83" s="19"/>
      <c r="F83" s="8"/>
      <c r="G83" s="19" t="s">
        <v>3</v>
      </c>
      <c r="H83" s="162"/>
      <c r="I83" s="162"/>
      <c r="J83" s="19"/>
      <c r="K83" s="96" t="str">
        <f t="shared" si="5"/>
        <v/>
      </c>
      <c r="L83" s="96"/>
      <c r="M83" s="6" t="str">
        <f t="shared" si="7"/>
        <v/>
      </c>
      <c r="N83" s="19"/>
      <c r="O83" s="8"/>
      <c r="P83" s="162"/>
      <c r="Q83" s="162"/>
      <c r="R83" s="100" t="str">
        <f t="shared" si="8"/>
        <v/>
      </c>
      <c r="S83" s="100"/>
      <c r="T83" s="101" t="str">
        <f t="shared" si="9"/>
        <v/>
      </c>
      <c r="U83" s="101"/>
    </row>
    <row r="84" spans="2:21">
      <c r="B84" s="19">
        <v>76</v>
      </c>
      <c r="C84" s="96" t="str">
        <f t="shared" si="6"/>
        <v/>
      </c>
      <c r="D84" s="96"/>
      <c r="E84" s="19"/>
      <c r="F84" s="8"/>
      <c r="G84" s="19" t="s">
        <v>3</v>
      </c>
      <c r="H84" s="162"/>
      <c r="I84" s="162"/>
      <c r="J84" s="19"/>
      <c r="K84" s="96" t="str">
        <f t="shared" si="5"/>
        <v/>
      </c>
      <c r="L84" s="96"/>
      <c r="M84" s="6" t="str">
        <f t="shared" si="7"/>
        <v/>
      </c>
      <c r="N84" s="19"/>
      <c r="O84" s="8"/>
      <c r="P84" s="162"/>
      <c r="Q84" s="162"/>
      <c r="R84" s="100" t="str">
        <f t="shared" si="8"/>
        <v/>
      </c>
      <c r="S84" s="100"/>
      <c r="T84" s="101" t="str">
        <f t="shared" si="9"/>
        <v/>
      </c>
      <c r="U84" s="101"/>
    </row>
    <row r="85" spans="2:21">
      <c r="B85" s="19">
        <v>77</v>
      </c>
      <c r="C85" s="96" t="str">
        <f t="shared" si="6"/>
        <v/>
      </c>
      <c r="D85" s="96"/>
      <c r="E85" s="19"/>
      <c r="F85" s="8"/>
      <c r="G85" s="19" t="s">
        <v>4</v>
      </c>
      <c r="H85" s="162"/>
      <c r="I85" s="162"/>
      <c r="J85" s="19"/>
      <c r="K85" s="96" t="str">
        <f t="shared" si="5"/>
        <v/>
      </c>
      <c r="L85" s="96"/>
      <c r="M85" s="6" t="str">
        <f t="shared" si="7"/>
        <v/>
      </c>
      <c r="N85" s="19"/>
      <c r="O85" s="8"/>
      <c r="P85" s="162"/>
      <c r="Q85" s="162"/>
      <c r="R85" s="100" t="str">
        <f t="shared" si="8"/>
        <v/>
      </c>
      <c r="S85" s="100"/>
      <c r="T85" s="101" t="str">
        <f t="shared" si="9"/>
        <v/>
      </c>
      <c r="U85" s="101"/>
    </row>
    <row r="86" spans="2:21">
      <c r="B86" s="19">
        <v>78</v>
      </c>
      <c r="C86" s="96" t="str">
        <f t="shared" si="6"/>
        <v/>
      </c>
      <c r="D86" s="96"/>
      <c r="E86" s="19"/>
      <c r="F86" s="8"/>
      <c r="G86" s="19" t="s">
        <v>3</v>
      </c>
      <c r="H86" s="162"/>
      <c r="I86" s="162"/>
      <c r="J86" s="19"/>
      <c r="K86" s="96" t="str">
        <f t="shared" si="5"/>
        <v/>
      </c>
      <c r="L86" s="96"/>
      <c r="M86" s="6" t="str">
        <f t="shared" si="7"/>
        <v/>
      </c>
      <c r="N86" s="19"/>
      <c r="O86" s="8"/>
      <c r="P86" s="162"/>
      <c r="Q86" s="162"/>
      <c r="R86" s="100" t="str">
        <f t="shared" si="8"/>
        <v/>
      </c>
      <c r="S86" s="100"/>
      <c r="T86" s="101" t="str">
        <f t="shared" si="9"/>
        <v/>
      </c>
      <c r="U86" s="101"/>
    </row>
    <row r="87" spans="2:21">
      <c r="B87" s="19">
        <v>79</v>
      </c>
      <c r="C87" s="96" t="str">
        <f t="shared" si="6"/>
        <v/>
      </c>
      <c r="D87" s="96"/>
      <c r="E87" s="19"/>
      <c r="F87" s="8"/>
      <c r="G87" s="19" t="s">
        <v>4</v>
      </c>
      <c r="H87" s="162"/>
      <c r="I87" s="162"/>
      <c r="J87" s="19"/>
      <c r="K87" s="96" t="str">
        <f t="shared" si="5"/>
        <v/>
      </c>
      <c r="L87" s="96"/>
      <c r="M87" s="6" t="str">
        <f t="shared" si="7"/>
        <v/>
      </c>
      <c r="N87" s="19"/>
      <c r="O87" s="8"/>
      <c r="P87" s="162"/>
      <c r="Q87" s="162"/>
      <c r="R87" s="100" t="str">
        <f t="shared" si="8"/>
        <v/>
      </c>
      <c r="S87" s="100"/>
      <c r="T87" s="101" t="str">
        <f t="shared" si="9"/>
        <v/>
      </c>
      <c r="U87" s="101"/>
    </row>
    <row r="88" spans="2:21">
      <c r="B88" s="19">
        <v>80</v>
      </c>
      <c r="C88" s="96" t="str">
        <f t="shared" si="6"/>
        <v/>
      </c>
      <c r="D88" s="96"/>
      <c r="E88" s="19"/>
      <c r="F88" s="8"/>
      <c r="G88" s="19" t="s">
        <v>4</v>
      </c>
      <c r="H88" s="162"/>
      <c r="I88" s="162"/>
      <c r="J88" s="19"/>
      <c r="K88" s="96" t="str">
        <f t="shared" si="5"/>
        <v/>
      </c>
      <c r="L88" s="96"/>
      <c r="M88" s="6" t="str">
        <f t="shared" si="7"/>
        <v/>
      </c>
      <c r="N88" s="19"/>
      <c r="O88" s="8"/>
      <c r="P88" s="162"/>
      <c r="Q88" s="162"/>
      <c r="R88" s="100" t="str">
        <f t="shared" si="8"/>
        <v/>
      </c>
      <c r="S88" s="100"/>
      <c r="T88" s="101" t="str">
        <f t="shared" si="9"/>
        <v/>
      </c>
      <c r="U88" s="101"/>
    </row>
    <row r="89" spans="2:21">
      <c r="B89" s="19">
        <v>81</v>
      </c>
      <c r="C89" s="96" t="str">
        <f t="shared" si="6"/>
        <v/>
      </c>
      <c r="D89" s="96"/>
      <c r="E89" s="19"/>
      <c r="F89" s="8"/>
      <c r="G89" s="19" t="s">
        <v>4</v>
      </c>
      <c r="H89" s="162"/>
      <c r="I89" s="162"/>
      <c r="J89" s="19"/>
      <c r="K89" s="96" t="str">
        <f t="shared" si="5"/>
        <v/>
      </c>
      <c r="L89" s="96"/>
      <c r="M89" s="6" t="str">
        <f t="shared" si="7"/>
        <v/>
      </c>
      <c r="N89" s="19"/>
      <c r="O89" s="8"/>
      <c r="P89" s="162"/>
      <c r="Q89" s="162"/>
      <c r="R89" s="100" t="str">
        <f t="shared" si="8"/>
        <v/>
      </c>
      <c r="S89" s="100"/>
      <c r="T89" s="101" t="str">
        <f t="shared" si="9"/>
        <v/>
      </c>
      <c r="U89" s="101"/>
    </row>
    <row r="90" spans="2:21">
      <c r="B90" s="19">
        <v>82</v>
      </c>
      <c r="C90" s="96" t="str">
        <f t="shared" si="6"/>
        <v/>
      </c>
      <c r="D90" s="96"/>
      <c r="E90" s="19"/>
      <c r="F90" s="8"/>
      <c r="G90" s="19" t="s">
        <v>4</v>
      </c>
      <c r="H90" s="162"/>
      <c r="I90" s="162"/>
      <c r="J90" s="19"/>
      <c r="K90" s="96" t="str">
        <f t="shared" si="5"/>
        <v/>
      </c>
      <c r="L90" s="96"/>
      <c r="M90" s="6" t="str">
        <f t="shared" si="7"/>
        <v/>
      </c>
      <c r="N90" s="19"/>
      <c r="O90" s="8"/>
      <c r="P90" s="162"/>
      <c r="Q90" s="162"/>
      <c r="R90" s="100" t="str">
        <f t="shared" si="8"/>
        <v/>
      </c>
      <c r="S90" s="100"/>
      <c r="T90" s="101" t="str">
        <f t="shared" si="9"/>
        <v/>
      </c>
      <c r="U90" s="101"/>
    </row>
    <row r="91" spans="2:21">
      <c r="B91" s="19">
        <v>83</v>
      </c>
      <c r="C91" s="96" t="str">
        <f t="shared" si="6"/>
        <v/>
      </c>
      <c r="D91" s="96"/>
      <c r="E91" s="19"/>
      <c r="F91" s="8"/>
      <c r="G91" s="19" t="s">
        <v>4</v>
      </c>
      <c r="H91" s="162"/>
      <c r="I91" s="162"/>
      <c r="J91" s="19"/>
      <c r="K91" s="96" t="str">
        <f t="shared" si="5"/>
        <v/>
      </c>
      <c r="L91" s="96"/>
      <c r="M91" s="6" t="str">
        <f t="shared" si="7"/>
        <v/>
      </c>
      <c r="N91" s="19"/>
      <c r="O91" s="8"/>
      <c r="P91" s="162"/>
      <c r="Q91" s="162"/>
      <c r="R91" s="100" t="str">
        <f t="shared" si="8"/>
        <v/>
      </c>
      <c r="S91" s="100"/>
      <c r="T91" s="101" t="str">
        <f t="shared" si="9"/>
        <v/>
      </c>
      <c r="U91" s="101"/>
    </row>
    <row r="92" spans="2:21">
      <c r="B92" s="19">
        <v>84</v>
      </c>
      <c r="C92" s="96" t="str">
        <f t="shared" si="6"/>
        <v/>
      </c>
      <c r="D92" s="96"/>
      <c r="E92" s="19"/>
      <c r="F92" s="8"/>
      <c r="G92" s="19" t="s">
        <v>3</v>
      </c>
      <c r="H92" s="162"/>
      <c r="I92" s="162"/>
      <c r="J92" s="19"/>
      <c r="K92" s="96" t="str">
        <f t="shared" si="5"/>
        <v/>
      </c>
      <c r="L92" s="96"/>
      <c r="M92" s="6" t="str">
        <f t="shared" si="7"/>
        <v/>
      </c>
      <c r="N92" s="19"/>
      <c r="O92" s="8"/>
      <c r="P92" s="162"/>
      <c r="Q92" s="162"/>
      <c r="R92" s="100" t="str">
        <f t="shared" si="8"/>
        <v/>
      </c>
      <c r="S92" s="100"/>
      <c r="T92" s="101" t="str">
        <f t="shared" si="9"/>
        <v/>
      </c>
      <c r="U92" s="101"/>
    </row>
    <row r="93" spans="2:21">
      <c r="B93" s="19">
        <v>85</v>
      </c>
      <c r="C93" s="96" t="str">
        <f t="shared" si="6"/>
        <v/>
      </c>
      <c r="D93" s="96"/>
      <c r="E93" s="19"/>
      <c r="F93" s="8"/>
      <c r="G93" s="19" t="s">
        <v>4</v>
      </c>
      <c r="H93" s="162"/>
      <c r="I93" s="162"/>
      <c r="J93" s="19"/>
      <c r="K93" s="96" t="str">
        <f t="shared" si="5"/>
        <v/>
      </c>
      <c r="L93" s="96"/>
      <c r="M93" s="6" t="str">
        <f t="shared" si="7"/>
        <v/>
      </c>
      <c r="N93" s="19"/>
      <c r="O93" s="8"/>
      <c r="P93" s="162"/>
      <c r="Q93" s="162"/>
      <c r="R93" s="100" t="str">
        <f t="shared" si="8"/>
        <v/>
      </c>
      <c r="S93" s="100"/>
      <c r="T93" s="101" t="str">
        <f t="shared" si="9"/>
        <v/>
      </c>
      <c r="U93" s="101"/>
    </row>
    <row r="94" spans="2:21">
      <c r="B94" s="19">
        <v>86</v>
      </c>
      <c r="C94" s="96" t="str">
        <f t="shared" si="6"/>
        <v/>
      </c>
      <c r="D94" s="96"/>
      <c r="E94" s="19"/>
      <c r="F94" s="8"/>
      <c r="G94" s="19" t="s">
        <v>3</v>
      </c>
      <c r="H94" s="162"/>
      <c r="I94" s="162"/>
      <c r="J94" s="19"/>
      <c r="K94" s="96" t="str">
        <f t="shared" si="5"/>
        <v/>
      </c>
      <c r="L94" s="96"/>
      <c r="M94" s="6" t="str">
        <f t="shared" si="7"/>
        <v/>
      </c>
      <c r="N94" s="19"/>
      <c r="O94" s="8"/>
      <c r="P94" s="162"/>
      <c r="Q94" s="162"/>
      <c r="R94" s="100" t="str">
        <f t="shared" si="8"/>
        <v/>
      </c>
      <c r="S94" s="100"/>
      <c r="T94" s="101" t="str">
        <f t="shared" si="9"/>
        <v/>
      </c>
      <c r="U94" s="101"/>
    </row>
    <row r="95" spans="2:21">
      <c r="B95" s="19">
        <v>87</v>
      </c>
      <c r="C95" s="96" t="str">
        <f t="shared" si="6"/>
        <v/>
      </c>
      <c r="D95" s="96"/>
      <c r="E95" s="19"/>
      <c r="F95" s="8"/>
      <c r="G95" s="19" t="s">
        <v>4</v>
      </c>
      <c r="H95" s="162"/>
      <c r="I95" s="162"/>
      <c r="J95" s="19"/>
      <c r="K95" s="96" t="str">
        <f t="shared" si="5"/>
        <v/>
      </c>
      <c r="L95" s="96"/>
      <c r="M95" s="6" t="str">
        <f t="shared" si="7"/>
        <v/>
      </c>
      <c r="N95" s="19"/>
      <c r="O95" s="8"/>
      <c r="P95" s="162"/>
      <c r="Q95" s="162"/>
      <c r="R95" s="100" t="str">
        <f t="shared" si="8"/>
        <v/>
      </c>
      <c r="S95" s="100"/>
      <c r="T95" s="101" t="str">
        <f t="shared" si="9"/>
        <v/>
      </c>
      <c r="U95" s="101"/>
    </row>
    <row r="96" spans="2:21">
      <c r="B96" s="19">
        <v>88</v>
      </c>
      <c r="C96" s="96" t="str">
        <f t="shared" si="6"/>
        <v/>
      </c>
      <c r="D96" s="96"/>
      <c r="E96" s="19"/>
      <c r="F96" s="8"/>
      <c r="G96" s="19" t="s">
        <v>3</v>
      </c>
      <c r="H96" s="162"/>
      <c r="I96" s="162"/>
      <c r="J96" s="19"/>
      <c r="K96" s="96" t="str">
        <f t="shared" si="5"/>
        <v/>
      </c>
      <c r="L96" s="96"/>
      <c r="M96" s="6" t="str">
        <f t="shared" si="7"/>
        <v/>
      </c>
      <c r="N96" s="19"/>
      <c r="O96" s="8"/>
      <c r="P96" s="162"/>
      <c r="Q96" s="162"/>
      <c r="R96" s="100" t="str">
        <f t="shared" si="8"/>
        <v/>
      </c>
      <c r="S96" s="100"/>
      <c r="T96" s="101" t="str">
        <f t="shared" si="9"/>
        <v/>
      </c>
      <c r="U96" s="101"/>
    </row>
    <row r="97" spans="2:21">
      <c r="B97" s="19">
        <v>89</v>
      </c>
      <c r="C97" s="96" t="str">
        <f t="shared" si="6"/>
        <v/>
      </c>
      <c r="D97" s="96"/>
      <c r="E97" s="19"/>
      <c r="F97" s="8"/>
      <c r="G97" s="19" t="s">
        <v>4</v>
      </c>
      <c r="H97" s="162"/>
      <c r="I97" s="162"/>
      <c r="J97" s="19"/>
      <c r="K97" s="96" t="str">
        <f t="shared" si="5"/>
        <v/>
      </c>
      <c r="L97" s="96"/>
      <c r="M97" s="6" t="str">
        <f t="shared" si="7"/>
        <v/>
      </c>
      <c r="N97" s="19"/>
      <c r="O97" s="8"/>
      <c r="P97" s="162"/>
      <c r="Q97" s="162"/>
      <c r="R97" s="100" t="str">
        <f t="shared" si="8"/>
        <v/>
      </c>
      <c r="S97" s="100"/>
      <c r="T97" s="101" t="str">
        <f t="shared" si="9"/>
        <v/>
      </c>
      <c r="U97" s="101"/>
    </row>
    <row r="98" spans="2:21">
      <c r="B98" s="19">
        <v>90</v>
      </c>
      <c r="C98" s="96" t="str">
        <f t="shared" si="6"/>
        <v/>
      </c>
      <c r="D98" s="96"/>
      <c r="E98" s="19"/>
      <c r="F98" s="8"/>
      <c r="G98" s="19" t="s">
        <v>3</v>
      </c>
      <c r="H98" s="162"/>
      <c r="I98" s="162"/>
      <c r="J98" s="19"/>
      <c r="K98" s="96" t="str">
        <f t="shared" si="5"/>
        <v/>
      </c>
      <c r="L98" s="96"/>
      <c r="M98" s="6" t="str">
        <f t="shared" si="7"/>
        <v/>
      </c>
      <c r="N98" s="19"/>
      <c r="O98" s="8"/>
      <c r="P98" s="162"/>
      <c r="Q98" s="162"/>
      <c r="R98" s="100" t="str">
        <f t="shared" si="8"/>
        <v/>
      </c>
      <c r="S98" s="100"/>
      <c r="T98" s="101" t="str">
        <f t="shared" si="9"/>
        <v/>
      </c>
      <c r="U98" s="101"/>
    </row>
    <row r="99" spans="2:21">
      <c r="B99" s="19">
        <v>91</v>
      </c>
      <c r="C99" s="96" t="str">
        <f t="shared" si="6"/>
        <v/>
      </c>
      <c r="D99" s="96"/>
      <c r="E99" s="19"/>
      <c r="F99" s="8"/>
      <c r="G99" s="19" t="s">
        <v>4</v>
      </c>
      <c r="H99" s="162"/>
      <c r="I99" s="162"/>
      <c r="J99" s="19"/>
      <c r="K99" s="96" t="str">
        <f t="shared" si="5"/>
        <v/>
      </c>
      <c r="L99" s="96"/>
      <c r="M99" s="6" t="str">
        <f t="shared" si="7"/>
        <v/>
      </c>
      <c r="N99" s="19"/>
      <c r="O99" s="8"/>
      <c r="P99" s="162"/>
      <c r="Q99" s="162"/>
      <c r="R99" s="100" t="str">
        <f t="shared" si="8"/>
        <v/>
      </c>
      <c r="S99" s="100"/>
      <c r="T99" s="101" t="str">
        <f t="shared" si="9"/>
        <v/>
      </c>
      <c r="U99" s="101"/>
    </row>
    <row r="100" spans="2:21">
      <c r="B100" s="19">
        <v>92</v>
      </c>
      <c r="C100" s="96" t="str">
        <f t="shared" si="6"/>
        <v/>
      </c>
      <c r="D100" s="96"/>
      <c r="E100" s="19"/>
      <c r="F100" s="8"/>
      <c r="G100" s="19" t="s">
        <v>4</v>
      </c>
      <c r="H100" s="162"/>
      <c r="I100" s="162"/>
      <c r="J100" s="19"/>
      <c r="K100" s="96" t="str">
        <f t="shared" si="5"/>
        <v/>
      </c>
      <c r="L100" s="96"/>
      <c r="M100" s="6" t="str">
        <f t="shared" si="7"/>
        <v/>
      </c>
      <c r="N100" s="19"/>
      <c r="O100" s="8"/>
      <c r="P100" s="162"/>
      <c r="Q100" s="162"/>
      <c r="R100" s="100" t="str">
        <f t="shared" si="8"/>
        <v/>
      </c>
      <c r="S100" s="100"/>
      <c r="T100" s="101" t="str">
        <f t="shared" si="9"/>
        <v/>
      </c>
      <c r="U100" s="101"/>
    </row>
    <row r="101" spans="2:21">
      <c r="B101" s="19">
        <v>93</v>
      </c>
      <c r="C101" s="96" t="str">
        <f t="shared" si="6"/>
        <v/>
      </c>
      <c r="D101" s="96"/>
      <c r="E101" s="19"/>
      <c r="F101" s="8"/>
      <c r="G101" s="19" t="s">
        <v>3</v>
      </c>
      <c r="H101" s="162"/>
      <c r="I101" s="162"/>
      <c r="J101" s="19"/>
      <c r="K101" s="96" t="str">
        <f t="shared" si="5"/>
        <v/>
      </c>
      <c r="L101" s="96"/>
      <c r="M101" s="6" t="str">
        <f t="shared" si="7"/>
        <v/>
      </c>
      <c r="N101" s="19"/>
      <c r="O101" s="8"/>
      <c r="P101" s="162"/>
      <c r="Q101" s="162"/>
      <c r="R101" s="100" t="str">
        <f t="shared" si="8"/>
        <v/>
      </c>
      <c r="S101" s="100"/>
      <c r="T101" s="101" t="str">
        <f t="shared" si="9"/>
        <v/>
      </c>
      <c r="U101" s="101"/>
    </row>
    <row r="102" spans="2:21">
      <c r="B102" s="19">
        <v>94</v>
      </c>
      <c r="C102" s="96" t="str">
        <f t="shared" si="6"/>
        <v/>
      </c>
      <c r="D102" s="96"/>
      <c r="E102" s="19"/>
      <c r="F102" s="8"/>
      <c r="G102" s="19" t="s">
        <v>3</v>
      </c>
      <c r="H102" s="162"/>
      <c r="I102" s="162"/>
      <c r="J102" s="19"/>
      <c r="K102" s="96" t="str">
        <f t="shared" si="5"/>
        <v/>
      </c>
      <c r="L102" s="96"/>
      <c r="M102" s="6" t="str">
        <f t="shared" si="7"/>
        <v/>
      </c>
      <c r="N102" s="19"/>
      <c r="O102" s="8"/>
      <c r="P102" s="162"/>
      <c r="Q102" s="162"/>
      <c r="R102" s="100" t="str">
        <f t="shared" si="8"/>
        <v/>
      </c>
      <c r="S102" s="100"/>
      <c r="T102" s="101" t="str">
        <f t="shared" si="9"/>
        <v/>
      </c>
      <c r="U102" s="101"/>
    </row>
    <row r="103" spans="2:21">
      <c r="B103" s="19">
        <v>95</v>
      </c>
      <c r="C103" s="96" t="str">
        <f t="shared" si="6"/>
        <v/>
      </c>
      <c r="D103" s="96"/>
      <c r="E103" s="19"/>
      <c r="F103" s="8"/>
      <c r="G103" s="19" t="s">
        <v>3</v>
      </c>
      <c r="H103" s="162"/>
      <c r="I103" s="162"/>
      <c r="J103" s="19"/>
      <c r="K103" s="96" t="str">
        <f t="shared" si="5"/>
        <v/>
      </c>
      <c r="L103" s="96"/>
      <c r="M103" s="6" t="str">
        <f t="shared" si="7"/>
        <v/>
      </c>
      <c r="N103" s="19"/>
      <c r="O103" s="8"/>
      <c r="P103" s="162"/>
      <c r="Q103" s="162"/>
      <c r="R103" s="100" t="str">
        <f t="shared" si="8"/>
        <v/>
      </c>
      <c r="S103" s="100"/>
      <c r="T103" s="101" t="str">
        <f t="shared" si="9"/>
        <v/>
      </c>
      <c r="U103" s="101"/>
    </row>
    <row r="104" spans="2:21">
      <c r="B104" s="19">
        <v>96</v>
      </c>
      <c r="C104" s="96" t="str">
        <f t="shared" si="6"/>
        <v/>
      </c>
      <c r="D104" s="96"/>
      <c r="E104" s="19"/>
      <c r="F104" s="8"/>
      <c r="G104" s="19" t="s">
        <v>4</v>
      </c>
      <c r="H104" s="162"/>
      <c r="I104" s="162"/>
      <c r="J104" s="19"/>
      <c r="K104" s="96" t="str">
        <f t="shared" si="5"/>
        <v/>
      </c>
      <c r="L104" s="96"/>
      <c r="M104" s="6" t="str">
        <f t="shared" si="7"/>
        <v/>
      </c>
      <c r="N104" s="19"/>
      <c r="O104" s="8"/>
      <c r="P104" s="162"/>
      <c r="Q104" s="162"/>
      <c r="R104" s="100" t="str">
        <f t="shared" si="8"/>
        <v/>
      </c>
      <c r="S104" s="100"/>
      <c r="T104" s="101" t="str">
        <f t="shared" si="9"/>
        <v/>
      </c>
      <c r="U104" s="101"/>
    </row>
    <row r="105" spans="2:21">
      <c r="B105" s="19">
        <v>97</v>
      </c>
      <c r="C105" s="96" t="str">
        <f t="shared" si="6"/>
        <v/>
      </c>
      <c r="D105" s="96"/>
      <c r="E105" s="19"/>
      <c r="F105" s="8"/>
      <c r="G105" s="19" t="s">
        <v>3</v>
      </c>
      <c r="H105" s="162"/>
      <c r="I105" s="162"/>
      <c r="J105" s="19"/>
      <c r="K105" s="96" t="str">
        <f t="shared" si="5"/>
        <v/>
      </c>
      <c r="L105" s="96"/>
      <c r="M105" s="6" t="str">
        <f t="shared" si="7"/>
        <v/>
      </c>
      <c r="N105" s="19"/>
      <c r="O105" s="8"/>
      <c r="P105" s="162"/>
      <c r="Q105" s="162"/>
      <c r="R105" s="100" t="str">
        <f t="shared" si="8"/>
        <v/>
      </c>
      <c r="S105" s="100"/>
      <c r="T105" s="101" t="str">
        <f t="shared" si="9"/>
        <v/>
      </c>
      <c r="U105" s="101"/>
    </row>
    <row r="106" spans="2:21">
      <c r="B106" s="19">
        <v>98</v>
      </c>
      <c r="C106" s="96" t="str">
        <f t="shared" si="6"/>
        <v/>
      </c>
      <c r="D106" s="96"/>
      <c r="E106" s="19"/>
      <c r="F106" s="8"/>
      <c r="G106" s="19" t="s">
        <v>4</v>
      </c>
      <c r="H106" s="162"/>
      <c r="I106" s="162"/>
      <c r="J106" s="19"/>
      <c r="K106" s="96" t="str">
        <f t="shared" si="5"/>
        <v/>
      </c>
      <c r="L106" s="96"/>
      <c r="M106" s="6" t="str">
        <f t="shared" si="7"/>
        <v/>
      </c>
      <c r="N106" s="19"/>
      <c r="O106" s="8"/>
      <c r="P106" s="162"/>
      <c r="Q106" s="162"/>
      <c r="R106" s="100" t="str">
        <f t="shared" si="8"/>
        <v/>
      </c>
      <c r="S106" s="100"/>
      <c r="T106" s="101" t="str">
        <f t="shared" si="9"/>
        <v/>
      </c>
      <c r="U106" s="101"/>
    </row>
    <row r="107" spans="2:21">
      <c r="B107" s="19">
        <v>99</v>
      </c>
      <c r="C107" s="96" t="str">
        <f t="shared" si="6"/>
        <v/>
      </c>
      <c r="D107" s="96"/>
      <c r="E107" s="19"/>
      <c r="F107" s="8"/>
      <c r="G107" s="19" t="s">
        <v>4</v>
      </c>
      <c r="H107" s="162"/>
      <c r="I107" s="162"/>
      <c r="J107" s="19"/>
      <c r="K107" s="96" t="str">
        <f t="shared" si="5"/>
        <v/>
      </c>
      <c r="L107" s="96"/>
      <c r="M107" s="6" t="str">
        <f t="shared" si="7"/>
        <v/>
      </c>
      <c r="N107" s="19"/>
      <c r="O107" s="8"/>
      <c r="P107" s="162"/>
      <c r="Q107" s="162"/>
      <c r="R107" s="100" t="str">
        <f t="shared" si="8"/>
        <v/>
      </c>
      <c r="S107" s="100"/>
      <c r="T107" s="101" t="str">
        <f t="shared" si="9"/>
        <v/>
      </c>
      <c r="U107" s="101"/>
    </row>
    <row r="108" spans="2:21">
      <c r="B108" s="19">
        <v>100</v>
      </c>
      <c r="C108" s="96" t="str">
        <f t="shared" si="6"/>
        <v/>
      </c>
      <c r="D108" s="96"/>
      <c r="E108" s="19"/>
      <c r="F108" s="8"/>
      <c r="G108" s="19" t="s">
        <v>3</v>
      </c>
      <c r="H108" s="162"/>
      <c r="I108" s="162"/>
      <c r="J108" s="19"/>
      <c r="K108" s="96" t="str">
        <f t="shared" si="5"/>
        <v/>
      </c>
      <c r="L108" s="96"/>
      <c r="M108" s="6" t="str">
        <f t="shared" si="7"/>
        <v/>
      </c>
      <c r="N108" s="19"/>
      <c r="O108" s="8"/>
      <c r="P108" s="162"/>
      <c r="Q108" s="162"/>
      <c r="R108" s="100" t="str">
        <f t="shared" si="8"/>
        <v/>
      </c>
      <c r="S108" s="100"/>
      <c r="T108" s="101" t="str">
        <f t="shared" si="9"/>
        <v/>
      </c>
      <c r="U108" s="101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46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conditionalFormatting sqref="G9:G11 G14:G45 G47:G108">
    <cfRule type="cellIs" dxfId="9" priority="7" stopIfTrue="1" operator="equal">
      <formula>"買"</formula>
    </cfRule>
    <cfRule type="cellIs" dxfId="8" priority="8" stopIfTrue="1" operator="equal">
      <formula>"売"</formula>
    </cfRule>
  </conditionalFormatting>
  <conditionalFormatting sqref="G12">
    <cfRule type="cellIs" dxfId="7" priority="5" stopIfTrue="1" operator="equal">
      <formula>"買"</formula>
    </cfRule>
    <cfRule type="cellIs" dxfId="6" priority="6" stopIfTrue="1" operator="equal">
      <formula>"売"</formula>
    </cfRule>
  </conditionalFormatting>
  <conditionalFormatting sqref="G13">
    <cfRule type="cellIs" dxfId="5" priority="3" stopIfTrue="1" operator="equal">
      <formula>"買"</formula>
    </cfRule>
    <cfRule type="cellIs" dxfId="4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36" t="s">
        <v>5</v>
      </c>
      <c r="C2" s="136"/>
      <c r="D2" s="150" t="s">
        <v>149</v>
      </c>
      <c r="E2" s="150"/>
      <c r="F2" s="136" t="s">
        <v>6</v>
      </c>
      <c r="G2" s="136"/>
      <c r="H2" s="141" t="s">
        <v>99</v>
      </c>
      <c r="I2" s="141"/>
      <c r="J2" s="136" t="s">
        <v>7</v>
      </c>
      <c r="K2" s="136"/>
      <c r="L2" s="151">
        <v>1000000</v>
      </c>
      <c r="M2" s="150"/>
      <c r="N2" s="143"/>
      <c r="O2" s="144"/>
      <c r="P2" s="144"/>
      <c r="Q2" s="145"/>
      <c r="R2" s="136" t="s">
        <v>8</v>
      </c>
      <c r="S2" s="136"/>
      <c r="T2" s="142">
        <f>SUM(L2,D4)</f>
        <v>2506347.6507668914</v>
      </c>
      <c r="U2" s="141"/>
      <c r="V2" s="1"/>
      <c r="W2" s="1"/>
      <c r="X2" s="1"/>
      <c r="Z2" s="22"/>
    </row>
    <row r="3" spans="2:26" ht="60" customHeight="1">
      <c r="B3" s="136" t="s">
        <v>9</v>
      </c>
      <c r="C3" s="136"/>
      <c r="D3" s="146" t="s">
        <v>141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8"/>
      <c r="R3" s="136" t="s">
        <v>10</v>
      </c>
      <c r="S3" s="136"/>
      <c r="T3" s="149" t="s">
        <v>104</v>
      </c>
      <c r="U3" s="149"/>
      <c r="V3" s="1"/>
      <c r="W3" s="1"/>
      <c r="Z3" s="22"/>
    </row>
    <row r="4" spans="2:26">
      <c r="B4" s="136" t="s">
        <v>11</v>
      </c>
      <c r="C4" s="136"/>
      <c r="D4" s="139">
        <f>SUM($R$9:$S$993)</f>
        <v>1506347.6507668912</v>
      </c>
      <c r="E4" s="139"/>
      <c r="F4" s="136" t="s">
        <v>12</v>
      </c>
      <c r="G4" s="136"/>
      <c r="H4" s="140">
        <f>SUM($T$9:$U$108)</f>
        <v>2506.9999999999905</v>
      </c>
      <c r="I4" s="141"/>
      <c r="J4" s="133"/>
      <c r="K4" s="133"/>
      <c r="L4" s="142"/>
      <c r="M4" s="142"/>
      <c r="N4" s="130"/>
      <c r="O4" s="131"/>
      <c r="P4" s="131"/>
      <c r="Q4" s="132"/>
      <c r="R4" s="133" t="s">
        <v>58</v>
      </c>
      <c r="S4" s="133"/>
      <c r="T4" s="134">
        <f>MAX(Y:Y)</f>
        <v>5.9099999999999597E-2</v>
      </c>
      <c r="U4" s="134"/>
      <c r="V4" s="1"/>
      <c r="W4" s="1"/>
      <c r="X4" s="1"/>
      <c r="Z4" s="22"/>
    </row>
    <row r="5" spans="2:26">
      <c r="B5" s="62" t="s">
        <v>15</v>
      </c>
      <c r="C5" s="60">
        <f>COUNTIF($R$9:$R$990,"&gt;0")</f>
        <v>33</v>
      </c>
      <c r="D5" s="59" t="s">
        <v>16</v>
      </c>
      <c r="E5" s="65">
        <f>COUNTIF($R$9:$R$990,"&lt;0")</f>
        <v>8</v>
      </c>
      <c r="F5" s="59" t="s">
        <v>17</v>
      </c>
      <c r="G5" s="60">
        <f>COUNTIF($R$9:$R$990,"=0")</f>
        <v>9</v>
      </c>
      <c r="H5" s="59" t="s">
        <v>18</v>
      </c>
      <c r="I5" s="61">
        <f>C5/SUM(C5,E5,G5)</f>
        <v>0.66</v>
      </c>
      <c r="J5" s="135" t="s">
        <v>19</v>
      </c>
      <c r="K5" s="136"/>
      <c r="L5" s="137">
        <f>MAX(V9:V993)</f>
        <v>6</v>
      </c>
      <c r="M5" s="138"/>
      <c r="N5" s="13"/>
      <c r="O5" s="13"/>
      <c r="P5" s="13"/>
      <c r="Q5" s="13"/>
      <c r="R5" s="17" t="s">
        <v>20</v>
      </c>
      <c r="S5" s="9"/>
      <c r="T5" s="137">
        <f>MAX(W9:W993)</f>
        <v>2</v>
      </c>
      <c r="U5" s="138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3"/>
      <c r="R6" s="1"/>
      <c r="S6" s="1"/>
      <c r="T6" s="1"/>
    </row>
    <row r="7" spans="2:26">
      <c r="B7" s="117" t="s">
        <v>21</v>
      </c>
      <c r="C7" s="119" t="s">
        <v>22</v>
      </c>
      <c r="D7" s="120"/>
      <c r="E7" s="123" t="s">
        <v>23</v>
      </c>
      <c r="F7" s="124"/>
      <c r="G7" s="124"/>
      <c r="H7" s="124"/>
      <c r="I7" s="112"/>
      <c r="J7" s="125" t="s">
        <v>24</v>
      </c>
      <c r="K7" s="126"/>
      <c r="L7" s="114"/>
      <c r="M7" s="127" t="s">
        <v>25</v>
      </c>
      <c r="N7" s="128" t="s">
        <v>26</v>
      </c>
      <c r="O7" s="129"/>
      <c r="P7" s="129"/>
      <c r="Q7" s="116"/>
      <c r="R7" s="110" t="s">
        <v>27</v>
      </c>
      <c r="S7" s="110"/>
      <c r="T7" s="110"/>
      <c r="U7" s="110"/>
    </row>
    <row r="8" spans="2:26">
      <c r="B8" s="118"/>
      <c r="C8" s="121"/>
      <c r="D8" s="122"/>
      <c r="E8" s="18" t="s">
        <v>28</v>
      </c>
      <c r="F8" s="18" t="s">
        <v>29</v>
      </c>
      <c r="G8" s="18" t="s">
        <v>30</v>
      </c>
      <c r="H8" s="111" t="s">
        <v>31</v>
      </c>
      <c r="I8" s="112"/>
      <c r="J8" s="4" t="s">
        <v>32</v>
      </c>
      <c r="K8" s="113" t="s">
        <v>33</v>
      </c>
      <c r="L8" s="114"/>
      <c r="M8" s="127"/>
      <c r="N8" s="5" t="s">
        <v>28</v>
      </c>
      <c r="O8" s="5" t="s">
        <v>29</v>
      </c>
      <c r="P8" s="115" t="s">
        <v>31</v>
      </c>
      <c r="Q8" s="116"/>
      <c r="R8" s="110" t="s">
        <v>34</v>
      </c>
      <c r="S8" s="110"/>
      <c r="T8" s="110" t="s">
        <v>32</v>
      </c>
      <c r="U8" s="110"/>
      <c r="Y8" t="s">
        <v>57</v>
      </c>
    </row>
    <row r="9" spans="2:26">
      <c r="B9" s="68">
        <v>1</v>
      </c>
      <c r="C9" s="104">
        <f>L2</f>
        <v>1000000</v>
      </c>
      <c r="D9" s="104"/>
      <c r="E9" s="68">
        <v>2010</v>
      </c>
      <c r="F9" s="69">
        <v>43547</v>
      </c>
      <c r="G9" s="68" t="s">
        <v>3</v>
      </c>
      <c r="H9" s="105">
        <v>1.3474999999999999</v>
      </c>
      <c r="I9" s="105"/>
      <c r="J9" s="68">
        <v>88</v>
      </c>
      <c r="K9" s="104">
        <f>IF(J9="","",C9*0.03)</f>
        <v>30000</v>
      </c>
      <c r="L9" s="104"/>
      <c r="M9" s="70">
        <f>IF(J9="","",(K9/J9)/LOOKUP(RIGHT($D$2,3),定数!$A$6:$A$13,定数!$B$6:$B$13))</f>
        <v>2.8409090909090913</v>
      </c>
      <c r="N9" s="68">
        <v>2010</v>
      </c>
      <c r="O9" s="69">
        <v>43548</v>
      </c>
      <c r="P9" s="105">
        <v>1.3365</v>
      </c>
      <c r="Q9" s="105"/>
      <c r="R9" s="108">
        <f>IF(P9="","",T9*M9*LOOKUP(RIGHT($D$2,3),定数!$A$6:$A$13,定数!$B$6:$B$13))</f>
        <v>37499.999999999658</v>
      </c>
      <c r="S9" s="108"/>
      <c r="T9" s="109">
        <f>IF(P9="","",IF(G9="買",(P9-H9),(H9-P9))*IF(RIGHT($D$2,3)="JPY",100,10000))</f>
        <v>109.99999999999899</v>
      </c>
      <c r="U9" s="109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104">
        <f t="shared" ref="C10:C73" si="0">IF(R9="","",C9+R9)</f>
        <v>1037499.9999999997</v>
      </c>
      <c r="D10" s="104"/>
      <c r="E10" s="68"/>
      <c r="F10" s="69">
        <v>43620</v>
      </c>
      <c r="G10" s="68" t="s">
        <v>3</v>
      </c>
      <c r="H10" s="105">
        <v>1.2163999999999999</v>
      </c>
      <c r="I10" s="105"/>
      <c r="J10" s="68">
        <v>52</v>
      </c>
      <c r="K10" s="106">
        <f>IF(J10="","",C10*0.03)</f>
        <v>31124.999999999989</v>
      </c>
      <c r="L10" s="107"/>
      <c r="M10" s="70">
        <f>IF(J10="","",(K10/J10)/LOOKUP(RIGHT($D$2,3),定数!$A$6:$A$13,定数!$B$6:$B$13))</f>
        <v>4.9879807692307683</v>
      </c>
      <c r="N10" s="68"/>
      <c r="O10" s="69">
        <v>43620</v>
      </c>
      <c r="P10" s="105">
        <v>1.2101999999999999</v>
      </c>
      <c r="Q10" s="105"/>
      <c r="R10" s="108">
        <f>IF(P10="","",T10*M10*LOOKUP(RIGHT($D$2,3),定数!$A$6:$A$13,定数!$B$6:$B$13))</f>
        <v>37110.576923076813</v>
      </c>
      <c r="S10" s="108"/>
      <c r="T10" s="109">
        <f>IF(P10="","",IF(G10="買",(P10-H10),(H10-P10))*IF(RIGHT($D$2,3)="JPY",100,10000))</f>
        <v>61.999999999999829</v>
      </c>
      <c r="U10" s="109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1037499.9999999997</v>
      </c>
    </row>
    <row r="11" spans="2:26">
      <c r="B11" s="68">
        <v>3</v>
      </c>
      <c r="C11" s="104">
        <f t="shared" si="0"/>
        <v>1074610.5769230765</v>
      </c>
      <c r="D11" s="104"/>
      <c r="E11" s="68"/>
      <c r="F11" s="69">
        <v>43672</v>
      </c>
      <c r="G11" s="68" t="s">
        <v>4</v>
      </c>
      <c r="H11" s="105">
        <v>1.2929999999999999</v>
      </c>
      <c r="I11" s="105"/>
      <c r="J11" s="68">
        <v>138</v>
      </c>
      <c r="K11" s="106">
        <f t="shared" ref="K11:K74" si="3">IF(J11="","",C11*0.03)</f>
        <v>32238.317307692294</v>
      </c>
      <c r="L11" s="107"/>
      <c r="M11" s="70">
        <f>IF(J11="","",(K11/J11)/LOOKUP(RIGHT($D$2,3),定数!$A$6:$A$13,定数!$B$6:$B$13))</f>
        <v>1.9467582915273125</v>
      </c>
      <c r="N11" s="68"/>
      <c r="O11" s="69">
        <v>43675</v>
      </c>
      <c r="P11" s="105">
        <v>1.3102</v>
      </c>
      <c r="Q11" s="105"/>
      <c r="R11" s="108">
        <f>IF(P11="","",T11*M11*LOOKUP(RIGHT($D$2,3),定数!$A$6:$A$13,定数!$B$6:$B$13))</f>
        <v>40181.091137123978</v>
      </c>
      <c r="S11" s="108"/>
      <c r="T11" s="109">
        <f>IF(P11="","",IF(G11="買",(P11-H11),(H11-P11))*IF(RIGHT($D$2,3)="JPY",100,10000))</f>
        <v>172.00000000000105</v>
      </c>
      <c r="U11" s="109"/>
      <c r="V11" s="22">
        <f t="shared" si="1"/>
        <v>3</v>
      </c>
      <c r="W11">
        <f t="shared" si="2"/>
        <v>0</v>
      </c>
      <c r="X11" s="34">
        <f>IF(C11&lt;&gt;"",MAX(X10,C11),"")</f>
        <v>1074610.5769230765</v>
      </c>
      <c r="Y11" s="35">
        <f>IF(X11&lt;&gt;"",1-(C11/X11),"")</f>
        <v>0</v>
      </c>
    </row>
    <row r="12" spans="2:26">
      <c r="B12" s="68">
        <v>4</v>
      </c>
      <c r="C12" s="104">
        <f t="shared" si="0"/>
        <v>1114791.6680602005</v>
      </c>
      <c r="D12" s="104"/>
      <c r="E12" s="68"/>
      <c r="F12" s="69">
        <v>43701</v>
      </c>
      <c r="G12" s="68" t="s">
        <v>3</v>
      </c>
      <c r="H12" s="105">
        <v>1.2664</v>
      </c>
      <c r="I12" s="105"/>
      <c r="J12" s="68">
        <v>53</v>
      </c>
      <c r="K12" s="106">
        <f t="shared" si="3"/>
        <v>33443.750041806015</v>
      </c>
      <c r="L12" s="107"/>
      <c r="M12" s="70">
        <f>IF(J12="","",(K12/J12)/LOOKUP(RIGHT($D$2,3),定数!$A$6:$A$13,定数!$B$6:$B$13))</f>
        <v>5.2584512644349086</v>
      </c>
      <c r="N12" s="68"/>
      <c r="O12" s="69">
        <v>43702</v>
      </c>
      <c r="P12" s="105">
        <v>1.2664</v>
      </c>
      <c r="Q12" s="105"/>
      <c r="R12" s="108">
        <f>IF(P12="","",T12*M12*LOOKUP(RIGHT($D$2,3),定数!$A$6:$A$13,定数!$B$6:$B$13))</f>
        <v>0</v>
      </c>
      <c r="S12" s="108"/>
      <c r="T12" s="109">
        <f t="shared" ref="T12:T75" si="4">IF(P12="","",IF(G12="買",(P12-H12),(H12-P12))*IF(RIGHT($D$2,3)="JPY",100,10000))</f>
        <v>0</v>
      </c>
      <c r="U12" s="109"/>
      <c r="V12" s="22">
        <f t="shared" si="1"/>
        <v>0</v>
      </c>
      <c r="W12">
        <f t="shared" si="2"/>
        <v>0</v>
      </c>
      <c r="X12" s="34">
        <f t="shared" ref="X12:X75" si="5">IF(C12&lt;&gt;"",MAX(X11,C12),"")</f>
        <v>1114791.6680602005</v>
      </c>
      <c r="Y12" s="35">
        <f t="shared" ref="Y12:Y75" si="6">IF(X12&lt;&gt;"",1-(C12/X12),"")</f>
        <v>0</v>
      </c>
    </row>
    <row r="13" spans="2:26">
      <c r="B13" s="68">
        <v>5</v>
      </c>
      <c r="C13" s="104">
        <f t="shared" si="0"/>
        <v>1114791.6680602005</v>
      </c>
      <c r="D13" s="104"/>
      <c r="E13" s="68"/>
      <c r="F13" s="69">
        <v>43708</v>
      </c>
      <c r="G13" s="68" t="s">
        <v>3</v>
      </c>
      <c r="H13" s="105">
        <v>1.2665</v>
      </c>
      <c r="I13" s="105"/>
      <c r="J13" s="68">
        <v>78</v>
      </c>
      <c r="K13" s="106">
        <f t="shared" si="3"/>
        <v>33443.750041806015</v>
      </c>
      <c r="L13" s="107"/>
      <c r="M13" s="70">
        <f>IF(J13="","",(K13/J13)/LOOKUP(RIGHT($D$2,3),定数!$A$6:$A$13,定数!$B$6:$B$13))</f>
        <v>3.5730502181416681</v>
      </c>
      <c r="N13" s="68"/>
      <c r="O13" s="69">
        <v>43709</v>
      </c>
      <c r="P13" s="105">
        <v>1.2743</v>
      </c>
      <c r="Q13" s="105"/>
      <c r="R13" s="108">
        <f>IF(P13="","",T13*M13*LOOKUP(RIGHT($D$2,3),定数!$A$6:$A$13,定数!$B$6:$B$13))</f>
        <v>-33443.750041806139</v>
      </c>
      <c r="S13" s="108"/>
      <c r="T13" s="109">
        <f t="shared" si="4"/>
        <v>-78.000000000000284</v>
      </c>
      <c r="U13" s="109"/>
      <c r="V13" s="22">
        <f t="shared" si="1"/>
        <v>0</v>
      </c>
      <c r="W13">
        <f t="shared" si="2"/>
        <v>1</v>
      </c>
      <c r="X13" s="34">
        <f t="shared" si="5"/>
        <v>1114791.6680602005</v>
      </c>
      <c r="Y13" s="35">
        <f t="shared" si="6"/>
        <v>0</v>
      </c>
    </row>
    <row r="14" spans="2:26">
      <c r="B14" s="68">
        <v>6</v>
      </c>
      <c r="C14" s="104">
        <f t="shared" si="0"/>
        <v>1081347.9180183944</v>
      </c>
      <c r="D14" s="104"/>
      <c r="E14" s="68"/>
      <c r="F14" s="69">
        <v>43784</v>
      </c>
      <c r="G14" s="68" t="s">
        <v>3</v>
      </c>
      <c r="H14" s="105">
        <v>1.3657999999999999</v>
      </c>
      <c r="I14" s="105"/>
      <c r="J14" s="68">
        <v>119</v>
      </c>
      <c r="K14" s="106">
        <f t="shared" si="3"/>
        <v>32440.437540551829</v>
      </c>
      <c r="L14" s="107"/>
      <c r="M14" s="70">
        <f>IF(J14="","",(K14/J14)/LOOKUP(RIGHT($D$2,3),定数!$A$6:$A$13,定数!$B$6:$B$13))</f>
        <v>2.2717393235680552</v>
      </c>
      <c r="N14" s="68"/>
      <c r="O14" s="69">
        <v>43785</v>
      </c>
      <c r="P14" s="105">
        <v>1.3511</v>
      </c>
      <c r="Q14" s="105"/>
      <c r="R14" s="108">
        <f>IF(P14="","",T14*M14*LOOKUP(RIGHT($D$2,3),定数!$A$6:$A$13,定数!$B$6:$B$13))</f>
        <v>40073.481667740321</v>
      </c>
      <c r="S14" s="108"/>
      <c r="T14" s="109">
        <f t="shared" si="4"/>
        <v>146.99999999999935</v>
      </c>
      <c r="U14" s="109"/>
      <c r="V14" s="22">
        <f t="shared" si="1"/>
        <v>1</v>
      </c>
      <c r="W14">
        <f t="shared" si="2"/>
        <v>0</v>
      </c>
      <c r="X14" s="34">
        <f t="shared" si="5"/>
        <v>1114791.6680602005</v>
      </c>
      <c r="Y14" s="35">
        <f t="shared" si="6"/>
        <v>3.0000000000000138E-2</v>
      </c>
    </row>
    <row r="15" spans="2:26">
      <c r="B15" s="68">
        <v>7</v>
      </c>
      <c r="C15" s="104">
        <f t="shared" si="0"/>
        <v>1121421.3996861347</v>
      </c>
      <c r="D15" s="104"/>
      <c r="E15" s="68"/>
      <c r="F15" s="69">
        <v>43820</v>
      </c>
      <c r="G15" s="68" t="s">
        <v>3</v>
      </c>
      <c r="H15" s="105">
        <v>1.3132999999999999</v>
      </c>
      <c r="I15" s="105"/>
      <c r="J15" s="68">
        <v>69</v>
      </c>
      <c r="K15" s="106">
        <f t="shared" si="3"/>
        <v>33642.641990584038</v>
      </c>
      <c r="L15" s="107"/>
      <c r="M15" s="70">
        <f>IF(J15="","",(K15/J15)/LOOKUP(RIGHT($D$2,3),定数!$A$6:$A$13,定数!$B$6:$B$13))</f>
        <v>4.06312101335556</v>
      </c>
      <c r="N15" s="68"/>
      <c r="O15" s="69">
        <v>43821</v>
      </c>
      <c r="P15" s="105">
        <v>1.3132999999999999</v>
      </c>
      <c r="Q15" s="105"/>
      <c r="R15" s="108">
        <f>IF(P15="","",T15*M15*LOOKUP(RIGHT($D$2,3),定数!$A$6:$A$13,定数!$B$6:$B$13))</f>
        <v>0</v>
      </c>
      <c r="S15" s="108"/>
      <c r="T15" s="109">
        <f t="shared" si="4"/>
        <v>0</v>
      </c>
      <c r="U15" s="109"/>
      <c r="V15" s="22">
        <f t="shared" si="1"/>
        <v>0</v>
      </c>
      <c r="W15">
        <f t="shared" si="2"/>
        <v>0</v>
      </c>
      <c r="X15" s="34">
        <f t="shared" si="5"/>
        <v>1121421.3996861347</v>
      </c>
      <c r="Y15" s="35">
        <f t="shared" si="6"/>
        <v>0</v>
      </c>
    </row>
    <row r="16" spans="2:26">
      <c r="B16" s="68">
        <v>8</v>
      </c>
      <c r="C16" s="104">
        <f>IF(R15="","",C15+R15)</f>
        <v>1121421.3996861347</v>
      </c>
      <c r="D16" s="104"/>
      <c r="E16" s="68">
        <v>2011</v>
      </c>
      <c r="F16" s="69">
        <v>43483</v>
      </c>
      <c r="G16" s="68" t="s">
        <v>4</v>
      </c>
      <c r="H16" s="105">
        <v>1.3342000000000001</v>
      </c>
      <c r="I16" s="105"/>
      <c r="J16" s="68">
        <v>98</v>
      </c>
      <c r="K16" s="106">
        <f t="shared" si="3"/>
        <v>33642.641990584038</v>
      </c>
      <c r="L16" s="107"/>
      <c r="M16" s="70">
        <f>IF(J16="","",(K16/J16)/LOOKUP(RIGHT($D$2,3),定数!$A$6:$A$13,定数!$B$6:$B$13))</f>
        <v>2.8607688767503432</v>
      </c>
      <c r="N16" s="68">
        <v>2011</v>
      </c>
      <c r="O16" s="69">
        <v>43484</v>
      </c>
      <c r="P16" s="105">
        <v>1.3463000000000001</v>
      </c>
      <c r="Q16" s="105"/>
      <c r="R16" s="108">
        <f>IF(P16="","",T16*M16*LOOKUP(RIGHT($D$2,3),定数!$A$6:$A$13,定数!$B$6:$B$13))</f>
        <v>41538.364090414987</v>
      </c>
      <c r="S16" s="108"/>
      <c r="T16" s="109">
        <f t="shared" si="4"/>
        <v>121</v>
      </c>
      <c r="U16" s="109"/>
      <c r="V16" s="22">
        <f t="shared" si="1"/>
        <v>1</v>
      </c>
      <c r="W16">
        <f t="shared" si="2"/>
        <v>0</v>
      </c>
      <c r="X16" s="34">
        <f t="shared" si="5"/>
        <v>1121421.3996861347</v>
      </c>
      <c r="Y16" s="35">
        <f t="shared" si="6"/>
        <v>0</v>
      </c>
    </row>
    <row r="17" spans="2:25">
      <c r="B17" s="68">
        <v>9</v>
      </c>
      <c r="C17" s="104">
        <f t="shared" si="0"/>
        <v>1162959.7637765496</v>
      </c>
      <c r="D17" s="104"/>
      <c r="E17" s="68"/>
      <c r="F17" s="69">
        <v>43490</v>
      </c>
      <c r="G17" s="68" t="s">
        <v>4</v>
      </c>
      <c r="H17" s="105">
        <v>1.3640000000000001</v>
      </c>
      <c r="I17" s="105"/>
      <c r="J17" s="68">
        <v>65</v>
      </c>
      <c r="K17" s="106">
        <f t="shared" si="3"/>
        <v>34888.792913296485</v>
      </c>
      <c r="L17" s="107"/>
      <c r="M17" s="70">
        <f>IF(J17="","",(K17/J17)/LOOKUP(RIGHT($D$2,3),定数!$A$6:$A$13,定数!$B$6:$B$13))</f>
        <v>4.472922168371344</v>
      </c>
      <c r="N17" s="68"/>
      <c r="O17" s="69">
        <v>43491</v>
      </c>
      <c r="P17" s="105">
        <v>1.3717999999999999</v>
      </c>
      <c r="Q17" s="105"/>
      <c r="R17" s="108">
        <f>IF(P17="","",T17*M17*LOOKUP(RIGHT($D$2,3),定数!$A$6:$A$13,定数!$B$6:$B$13))</f>
        <v>41866.551495954744</v>
      </c>
      <c r="S17" s="108"/>
      <c r="T17" s="109">
        <f t="shared" si="4"/>
        <v>77.999999999998067</v>
      </c>
      <c r="U17" s="109"/>
      <c r="V17" s="22">
        <f t="shared" si="1"/>
        <v>2</v>
      </c>
      <c r="W17">
        <f t="shared" si="2"/>
        <v>0</v>
      </c>
      <c r="X17" s="34">
        <f t="shared" si="5"/>
        <v>1162959.7637765496</v>
      </c>
      <c r="Y17" s="35">
        <f t="shared" si="6"/>
        <v>0</v>
      </c>
    </row>
    <row r="18" spans="2:25">
      <c r="B18" s="68">
        <v>10</v>
      </c>
      <c r="C18" s="104">
        <f t="shared" si="0"/>
        <v>1204826.3152725045</v>
      </c>
      <c r="D18" s="104"/>
      <c r="E18" s="68"/>
      <c r="F18" s="69">
        <v>43497</v>
      </c>
      <c r="G18" s="68" t="s">
        <v>4</v>
      </c>
      <c r="H18" s="105">
        <v>1.3738999999999999</v>
      </c>
      <c r="I18" s="105"/>
      <c r="J18" s="68">
        <v>77</v>
      </c>
      <c r="K18" s="106">
        <f t="shared" si="3"/>
        <v>36144.789458175132</v>
      </c>
      <c r="L18" s="107"/>
      <c r="M18" s="70">
        <f>IF(J18="","",(K18/J18)/LOOKUP(RIGHT($D$2,3),定数!$A$6:$A$13,定数!$B$6:$B$13))</f>
        <v>3.9117737508847545</v>
      </c>
      <c r="N18" s="68"/>
      <c r="O18" s="69">
        <v>43497</v>
      </c>
      <c r="P18" s="105">
        <v>1.3832</v>
      </c>
      <c r="Q18" s="105"/>
      <c r="R18" s="108">
        <f>IF(P18="","",T18*M18*LOOKUP(RIGHT($D$2,3),定数!$A$6:$A$13,定数!$B$6:$B$13))</f>
        <v>43655.395059874259</v>
      </c>
      <c r="S18" s="108"/>
      <c r="T18" s="109">
        <f t="shared" si="4"/>
        <v>93.000000000000853</v>
      </c>
      <c r="U18" s="109"/>
      <c r="V18" s="22">
        <f t="shared" si="1"/>
        <v>3</v>
      </c>
      <c r="W18">
        <f t="shared" si="2"/>
        <v>0</v>
      </c>
      <c r="X18" s="34">
        <f t="shared" si="5"/>
        <v>1204826.3152725045</v>
      </c>
      <c r="Y18" s="35">
        <f t="shared" si="6"/>
        <v>0</v>
      </c>
    </row>
    <row r="19" spans="2:25">
      <c r="B19" s="68">
        <v>11</v>
      </c>
      <c r="C19" s="104">
        <f t="shared" si="0"/>
        <v>1248481.7103323787</v>
      </c>
      <c r="D19" s="104"/>
      <c r="E19" s="68"/>
      <c r="F19" s="69">
        <v>43539</v>
      </c>
      <c r="G19" s="68" t="s">
        <v>4</v>
      </c>
      <c r="H19" s="105">
        <v>1.3992</v>
      </c>
      <c r="I19" s="105"/>
      <c r="J19" s="68">
        <v>86</v>
      </c>
      <c r="K19" s="106">
        <f t="shared" si="3"/>
        <v>37454.451309971359</v>
      </c>
      <c r="L19" s="107"/>
      <c r="M19" s="70">
        <f>IF(J19="","",(K19/J19)/LOOKUP(RIGHT($D$2,3),定数!$A$6:$A$13,定数!$B$6:$B$13))</f>
        <v>3.6293072974778449</v>
      </c>
      <c r="N19" s="68"/>
      <c r="O19" s="69">
        <v>43531</v>
      </c>
      <c r="P19" s="105">
        <v>1.4046000000000001</v>
      </c>
      <c r="Q19" s="105"/>
      <c r="R19" s="108">
        <f>IF(P19="","",T19*M19*LOOKUP(RIGHT($D$2,3),定数!$A$6:$A$13,定数!$B$6:$B$13))</f>
        <v>23517.911287656745</v>
      </c>
      <c r="S19" s="108"/>
      <c r="T19" s="109">
        <f t="shared" si="4"/>
        <v>54.000000000000711</v>
      </c>
      <c r="U19" s="109"/>
      <c r="V19" s="22">
        <f t="shared" si="1"/>
        <v>4</v>
      </c>
      <c r="W19">
        <f t="shared" si="2"/>
        <v>0</v>
      </c>
      <c r="X19" s="34">
        <f t="shared" si="5"/>
        <v>1248481.7103323787</v>
      </c>
      <c r="Y19" s="35">
        <f t="shared" si="6"/>
        <v>0</v>
      </c>
    </row>
    <row r="20" spans="2:25">
      <c r="B20" s="68">
        <v>12</v>
      </c>
      <c r="C20" s="104">
        <f t="shared" si="0"/>
        <v>1271999.6216200355</v>
      </c>
      <c r="D20" s="104"/>
      <c r="E20" s="68"/>
      <c r="F20" s="69">
        <v>43556</v>
      </c>
      <c r="G20" s="68" t="s">
        <v>4</v>
      </c>
      <c r="H20" s="105">
        <v>1.4164000000000001</v>
      </c>
      <c r="I20" s="105"/>
      <c r="J20" s="68">
        <v>104</v>
      </c>
      <c r="K20" s="106">
        <f t="shared" si="3"/>
        <v>38159.988648601066</v>
      </c>
      <c r="L20" s="107"/>
      <c r="M20" s="70">
        <f>IF(J20="","",(K20/J20)/LOOKUP(RIGHT($D$2,3),定数!$A$6:$A$13,定数!$B$6:$B$13))</f>
        <v>3.0576913981250855</v>
      </c>
      <c r="N20" s="74"/>
      <c r="O20" s="69">
        <v>43561</v>
      </c>
      <c r="P20" s="105">
        <v>1.4293</v>
      </c>
      <c r="Q20" s="105"/>
      <c r="R20" s="108">
        <f>IF(P20="","",T20*M20*LOOKUP(RIGHT($D$2,3),定数!$A$6:$A$13,定数!$B$6:$B$13))</f>
        <v>47333.062842976004</v>
      </c>
      <c r="S20" s="108"/>
      <c r="T20" s="109">
        <f t="shared" si="4"/>
        <v>128.99999999999912</v>
      </c>
      <c r="U20" s="109"/>
      <c r="V20" s="22">
        <f t="shared" si="1"/>
        <v>5</v>
      </c>
      <c r="W20">
        <f t="shared" si="2"/>
        <v>0</v>
      </c>
      <c r="X20" s="34">
        <f t="shared" si="5"/>
        <v>1271999.6216200355</v>
      </c>
      <c r="Y20" s="35">
        <f t="shared" si="6"/>
        <v>0</v>
      </c>
    </row>
    <row r="21" spans="2:25">
      <c r="B21" s="68">
        <v>13</v>
      </c>
      <c r="C21" s="104">
        <f>IF(R20="","",C20+R20)</f>
        <v>1319332.6844630116</v>
      </c>
      <c r="D21" s="104"/>
      <c r="E21" s="68"/>
      <c r="F21" s="69">
        <v>43567</v>
      </c>
      <c r="G21" s="68" t="s">
        <v>4</v>
      </c>
      <c r="H21" s="105">
        <v>1.4421999999999999</v>
      </c>
      <c r="I21" s="105"/>
      <c r="J21" s="68">
        <v>46</v>
      </c>
      <c r="K21" s="106">
        <f t="shared" si="3"/>
        <v>39579.980533890346</v>
      </c>
      <c r="L21" s="107"/>
      <c r="M21" s="70">
        <f>IF(J21="","",(K21/J21)/LOOKUP(RIGHT($D$2,3),定数!$A$6:$A$13,定数!$B$6:$B$13))</f>
        <v>7.170286328603324</v>
      </c>
      <c r="N21" s="68"/>
      <c r="O21" s="69">
        <v>43567</v>
      </c>
      <c r="P21" s="105">
        <v>1.4476</v>
      </c>
      <c r="Q21" s="105"/>
      <c r="R21" s="108">
        <f>IF(P21="","",T21*M21*LOOKUP(RIGHT($D$2,3),定数!$A$6:$A$13,定数!$B$6:$B$13))</f>
        <v>46463.45540935015</v>
      </c>
      <c r="S21" s="108"/>
      <c r="T21" s="109">
        <f t="shared" si="4"/>
        <v>54.000000000000711</v>
      </c>
      <c r="U21" s="109"/>
      <c r="V21" s="22">
        <f t="shared" si="1"/>
        <v>6</v>
      </c>
      <c r="W21">
        <f t="shared" si="2"/>
        <v>0</v>
      </c>
      <c r="X21" s="34">
        <f t="shared" si="5"/>
        <v>1319332.6844630116</v>
      </c>
      <c r="Y21" s="35">
        <f t="shared" si="6"/>
        <v>0</v>
      </c>
    </row>
    <row r="22" spans="2:25">
      <c r="B22" s="66">
        <v>14</v>
      </c>
      <c r="C22" s="96">
        <f t="shared" si="0"/>
        <v>1365796.1398723617</v>
      </c>
      <c r="D22" s="96"/>
      <c r="E22" s="66"/>
      <c r="F22" s="8">
        <v>43580</v>
      </c>
      <c r="G22" s="68" t="s">
        <v>4</v>
      </c>
      <c r="H22" s="97">
        <v>1.4604999999999999</v>
      </c>
      <c r="I22" s="97"/>
      <c r="J22" s="66">
        <v>81</v>
      </c>
      <c r="K22" s="98">
        <f t="shared" si="3"/>
        <v>40973.884196170846</v>
      </c>
      <c r="L22" s="99"/>
      <c r="M22" s="64">
        <f>IF(J22="","",(K22/J22)/LOOKUP(RIGHT($D$2,3),定数!$A$6:$A$13,定数!$B$6:$B$13))</f>
        <v>4.2154201847912391</v>
      </c>
      <c r="N22" s="66"/>
      <c r="O22" s="8">
        <v>43581</v>
      </c>
      <c r="P22" s="97">
        <v>1.4523999999999999</v>
      </c>
      <c r="Q22" s="97"/>
      <c r="R22" s="100">
        <f>IF(P22="","",T22*M22*LOOKUP(RIGHT($D$2,3),定数!$A$6:$A$13,定数!$B$6:$B$13))</f>
        <v>-40973.884196170824</v>
      </c>
      <c r="S22" s="100"/>
      <c r="T22" s="101">
        <f t="shared" si="4"/>
        <v>-80.999999999999957</v>
      </c>
      <c r="U22" s="101"/>
      <c r="V22" s="22">
        <f t="shared" si="1"/>
        <v>0</v>
      </c>
      <c r="W22">
        <f t="shared" si="2"/>
        <v>1</v>
      </c>
      <c r="X22" s="34">
        <f t="shared" si="5"/>
        <v>1365796.1398723617</v>
      </c>
      <c r="Y22" s="35">
        <f t="shared" si="6"/>
        <v>0</v>
      </c>
    </row>
    <row r="23" spans="2:25">
      <c r="B23" s="66">
        <v>15</v>
      </c>
      <c r="C23" s="96">
        <f t="shared" si="0"/>
        <v>1324822.2556761908</v>
      </c>
      <c r="D23" s="96"/>
      <c r="E23" s="66"/>
      <c r="F23" s="8">
        <v>43618</v>
      </c>
      <c r="G23" s="68" t="s">
        <v>4</v>
      </c>
      <c r="H23" s="97">
        <v>1.4400999999999999</v>
      </c>
      <c r="I23" s="97"/>
      <c r="J23" s="66">
        <v>94</v>
      </c>
      <c r="K23" s="98">
        <f t="shared" si="3"/>
        <v>39744.667670285722</v>
      </c>
      <c r="L23" s="99"/>
      <c r="M23" s="64">
        <f>IF(J23="","",(K23/J23)/LOOKUP(RIGHT($D$2,3),定数!$A$6:$A$13,定数!$B$6:$B$13))</f>
        <v>3.5234634459473155</v>
      </c>
      <c r="N23" s="66"/>
      <c r="O23" s="8">
        <v>43619</v>
      </c>
      <c r="P23" s="97">
        <v>1.4518</v>
      </c>
      <c r="Q23" s="97"/>
      <c r="R23" s="100">
        <f>IF(P23="","",T23*M23*LOOKUP(RIGHT($D$2,3),定数!$A$6:$A$13,定数!$B$6:$B$13))</f>
        <v>49469.426781100497</v>
      </c>
      <c r="S23" s="100"/>
      <c r="T23" s="101">
        <f t="shared" si="4"/>
        <v>117.00000000000044</v>
      </c>
      <c r="U23" s="101"/>
      <c r="V23" s="1">
        <f t="shared" si="1"/>
        <v>1</v>
      </c>
      <c r="W23">
        <f t="shared" si="2"/>
        <v>0</v>
      </c>
      <c r="X23" s="34">
        <f t="shared" si="5"/>
        <v>1365796.1398723617</v>
      </c>
      <c r="Y23" s="35">
        <f t="shared" si="6"/>
        <v>3.0000000000000027E-2</v>
      </c>
    </row>
    <row r="24" spans="2:25">
      <c r="B24" s="66">
        <v>16</v>
      </c>
      <c r="C24" s="96">
        <f t="shared" si="0"/>
        <v>1374291.6824572913</v>
      </c>
      <c r="D24" s="96"/>
      <c r="E24" s="66"/>
      <c r="F24" s="8">
        <v>43650</v>
      </c>
      <c r="G24" s="68" t="s">
        <v>4</v>
      </c>
      <c r="H24" s="97">
        <v>1.4539</v>
      </c>
      <c r="I24" s="97"/>
      <c r="J24" s="66">
        <v>104</v>
      </c>
      <c r="K24" s="98">
        <f t="shared" si="3"/>
        <v>41228.750473718734</v>
      </c>
      <c r="L24" s="99"/>
      <c r="M24" s="64">
        <f>IF(J24="","",(K24/J24)/LOOKUP(RIGHT($D$2,3),定数!$A$6:$A$13,定数!$B$6:$B$13))</f>
        <v>3.3035857751377189</v>
      </c>
      <c r="N24" s="66"/>
      <c r="O24" s="8">
        <v>43651</v>
      </c>
      <c r="P24" s="97">
        <v>1.4435</v>
      </c>
      <c r="Q24" s="97"/>
      <c r="R24" s="100">
        <f>IF(P24="","",T24*M24*LOOKUP(RIGHT($D$2,3),定数!$A$6:$A$13,定数!$B$6:$B$13))</f>
        <v>-41228.750473718595</v>
      </c>
      <c r="S24" s="100"/>
      <c r="T24" s="101">
        <f t="shared" si="4"/>
        <v>-103.99999999999964</v>
      </c>
      <c r="U24" s="101"/>
      <c r="V24" s="22">
        <f t="shared" si="1"/>
        <v>0</v>
      </c>
      <c r="W24">
        <f t="shared" si="2"/>
        <v>1</v>
      </c>
      <c r="X24" s="34">
        <f t="shared" si="5"/>
        <v>1374291.6824572913</v>
      </c>
      <c r="Y24" s="35">
        <f t="shared" si="6"/>
        <v>0</v>
      </c>
    </row>
    <row r="25" spans="2:25">
      <c r="B25" s="66">
        <v>17</v>
      </c>
      <c r="C25" s="96">
        <f t="shared" si="0"/>
        <v>1333062.9319835727</v>
      </c>
      <c r="D25" s="96"/>
      <c r="E25" s="66"/>
      <c r="F25" s="8">
        <v>43667</v>
      </c>
      <c r="G25" s="68" t="s">
        <v>4</v>
      </c>
      <c r="H25" s="97">
        <v>1.4294</v>
      </c>
      <c r="I25" s="97"/>
      <c r="J25" s="66">
        <v>156</v>
      </c>
      <c r="K25" s="98">
        <f t="shared" si="3"/>
        <v>39991.887959507178</v>
      </c>
      <c r="L25" s="99"/>
      <c r="M25" s="64">
        <f>IF(J25="","",(K25/J25)/LOOKUP(RIGHT($D$2,3),定数!$A$6:$A$13,定数!$B$6:$B$13))</f>
        <v>2.1363188012557255</v>
      </c>
      <c r="N25" s="66"/>
      <c r="O25" s="8">
        <v>43672</v>
      </c>
      <c r="P25" s="97">
        <v>1.4489000000000001</v>
      </c>
      <c r="Q25" s="97"/>
      <c r="R25" s="100">
        <f>IF(P25="","",T25*M25*LOOKUP(RIGHT($D$2,3),定数!$A$6:$A$13,定数!$B$6:$B$13))</f>
        <v>49989.859949384168</v>
      </c>
      <c r="S25" s="100"/>
      <c r="T25" s="101">
        <f t="shared" si="4"/>
        <v>195.00000000000074</v>
      </c>
      <c r="U25" s="101"/>
      <c r="V25" s="22">
        <f t="shared" si="1"/>
        <v>1</v>
      </c>
      <c r="W25">
        <f t="shared" si="2"/>
        <v>0</v>
      </c>
      <c r="X25" s="34">
        <f t="shared" si="5"/>
        <v>1374291.6824572913</v>
      </c>
      <c r="Y25" s="35">
        <f t="shared" si="6"/>
        <v>2.9999999999999916E-2</v>
      </c>
    </row>
    <row r="26" spans="2:25">
      <c r="B26" s="66">
        <v>18</v>
      </c>
      <c r="C26" s="96">
        <f>IF(R25="","",C25+R25)</f>
        <v>1383052.7919329568</v>
      </c>
      <c r="D26" s="96"/>
      <c r="E26" s="66"/>
      <c r="F26" s="8">
        <v>43694</v>
      </c>
      <c r="G26" s="68" t="s">
        <v>4</v>
      </c>
      <c r="H26" s="97">
        <v>1.4418</v>
      </c>
      <c r="I26" s="97"/>
      <c r="J26" s="66">
        <v>94</v>
      </c>
      <c r="K26" s="98">
        <f t="shared" si="3"/>
        <v>41491.583757988701</v>
      </c>
      <c r="L26" s="99"/>
      <c r="M26" s="64">
        <f>IF(J26="","",(K26/J26)/LOOKUP(RIGHT($D$2,3),定数!$A$6:$A$13,定数!$B$6:$B$13))</f>
        <v>3.6783318934387146</v>
      </c>
      <c r="N26" s="66"/>
      <c r="O26" s="8">
        <v>43695</v>
      </c>
      <c r="P26" s="97">
        <v>1.4418</v>
      </c>
      <c r="Q26" s="97"/>
      <c r="R26" s="100">
        <f>IF(P26="","",T26*M26*LOOKUP(RIGHT($D$2,3),定数!$A$6:$A$13,定数!$B$6:$B$13))</f>
        <v>0</v>
      </c>
      <c r="S26" s="100"/>
      <c r="T26" s="101">
        <f t="shared" si="4"/>
        <v>0</v>
      </c>
      <c r="U26" s="101"/>
      <c r="V26" s="22">
        <f t="shared" si="1"/>
        <v>0</v>
      </c>
      <c r="W26">
        <f t="shared" si="2"/>
        <v>0</v>
      </c>
      <c r="X26" s="34">
        <f t="shared" si="5"/>
        <v>1383052.7919329568</v>
      </c>
      <c r="Y26" s="35">
        <f t="shared" si="6"/>
        <v>0</v>
      </c>
    </row>
    <row r="27" spans="2:25">
      <c r="B27" s="66">
        <v>19</v>
      </c>
      <c r="C27" s="96">
        <f>IF(R26="","",C26+R26)</f>
        <v>1383052.7919329568</v>
      </c>
      <c r="D27" s="96"/>
      <c r="E27" s="66"/>
      <c r="F27" s="8">
        <v>43714</v>
      </c>
      <c r="G27" s="68" t="s">
        <v>3</v>
      </c>
      <c r="H27" s="97">
        <v>1.4040999999999999</v>
      </c>
      <c r="I27" s="97"/>
      <c r="J27" s="66">
        <v>214</v>
      </c>
      <c r="K27" s="98">
        <f t="shared" si="3"/>
        <v>41491.583757988701</v>
      </c>
      <c r="L27" s="99"/>
      <c r="M27" s="64">
        <f>IF(J27="","",(K27/J27)/LOOKUP(RIGHT($D$2,3),定数!$A$6:$A$13,定数!$B$6:$B$13))</f>
        <v>1.6157158784263512</v>
      </c>
      <c r="N27" s="66"/>
      <c r="O27" s="8">
        <v>43717</v>
      </c>
      <c r="P27" s="97">
        <v>1.3773</v>
      </c>
      <c r="Q27" s="97"/>
      <c r="R27" s="100">
        <f>IF(P27="","",T27*M27*LOOKUP(RIGHT($D$2,3),定数!$A$6:$A$13,定数!$B$6:$B$13))</f>
        <v>51961.422650191336</v>
      </c>
      <c r="S27" s="100"/>
      <c r="T27" s="101">
        <f t="shared" si="4"/>
        <v>267.99999999999937</v>
      </c>
      <c r="U27" s="101"/>
      <c r="V27" s="22">
        <f t="shared" si="1"/>
        <v>1</v>
      </c>
      <c r="W27">
        <f t="shared" si="2"/>
        <v>0</v>
      </c>
      <c r="X27" s="34">
        <f t="shared" si="5"/>
        <v>1383052.7919329568</v>
      </c>
      <c r="Y27" s="35">
        <f t="shared" si="6"/>
        <v>0</v>
      </c>
    </row>
    <row r="28" spans="2:25">
      <c r="B28" s="66">
        <v>20</v>
      </c>
      <c r="C28" s="96">
        <f>IF(R27="","",C27+R27)</f>
        <v>1435014.214583148</v>
      </c>
      <c r="D28" s="96"/>
      <c r="E28" s="66"/>
      <c r="F28" s="8">
        <v>43729</v>
      </c>
      <c r="G28" s="68" t="s">
        <v>3</v>
      </c>
      <c r="H28" s="97">
        <v>1.3628</v>
      </c>
      <c r="I28" s="97"/>
      <c r="J28" s="66">
        <v>168</v>
      </c>
      <c r="K28" s="98">
        <f t="shared" si="3"/>
        <v>43050.42643749444</v>
      </c>
      <c r="L28" s="99"/>
      <c r="M28" s="64">
        <f>IF(J28="","",(K28/J28)/LOOKUP(RIGHT($D$2,3),定数!$A$6:$A$13,定数!$B$6:$B$13))</f>
        <v>2.1354378193201606</v>
      </c>
      <c r="N28" s="66"/>
      <c r="O28" s="8">
        <v>43730</v>
      </c>
      <c r="P28" s="97">
        <v>1.3418000000000001</v>
      </c>
      <c r="Q28" s="97"/>
      <c r="R28" s="100">
        <f>IF(P28="","",T28*M28*LOOKUP(RIGHT($D$2,3),定数!$A$6:$A$13,定数!$B$6:$B$13))</f>
        <v>53813.033046867815</v>
      </c>
      <c r="S28" s="100"/>
      <c r="T28" s="101">
        <f t="shared" si="4"/>
        <v>209.99999999999909</v>
      </c>
      <c r="U28" s="101"/>
      <c r="V28" s="22">
        <f t="shared" si="1"/>
        <v>2</v>
      </c>
      <c r="W28">
        <f t="shared" si="2"/>
        <v>0</v>
      </c>
      <c r="X28" s="34">
        <f t="shared" si="5"/>
        <v>1435014.214583148</v>
      </c>
      <c r="Y28" s="35">
        <f t="shared" si="6"/>
        <v>0</v>
      </c>
    </row>
    <row r="29" spans="2:25">
      <c r="B29" s="66">
        <v>21</v>
      </c>
      <c r="C29" s="96">
        <f t="shared" si="0"/>
        <v>1488827.2476300159</v>
      </c>
      <c r="D29" s="96"/>
      <c r="E29" s="66"/>
      <c r="F29" s="8">
        <v>43751</v>
      </c>
      <c r="G29" s="68" t="s">
        <v>4</v>
      </c>
      <c r="H29" s="97">
        <v>1.3747</v>
      </c>
      <c r="I29" s="97"/>
      <c r="J29" s="66">
        <v>101</v>
      </c>
      <c r="K29" s="98">
        <f t="shared" si="3"/>
        <v>44664.817428900475</v>
      </c>
      <c r="L29" s="99"/>
      <c r="M29" s="64">
        <f>IF(J29="","",(K29/J29)/LOOKUP(RIGHT($D$2,3),定数!$A$6:$A$13,定数!$B$6:$B$13))</f>
        <v>3.6852159594802374</v>
      </c>
      <c r="N29" s="66"/>
      <c r="O29" s="8">
        <v>43752</v>
      </c>
      <c r="P29" s="97">
        <v>1.3747</v>
      </c>
      <c r="Q29" s="97"/>
      <c r="R29" s="100">
        <f>IF(P29="","",T29*M29*LOOKUP(RIGHT($D$2,3),定数!$A$6:$A$13,定数!$B$6:$B$13))</f>
        <v>0</v>
      </c>
      <c r="S29" s="100"/>
      <c r="T29" s="101">
        <f t="shared" si="4"/>
        <v>0</v>
      </c>
      <c r="U29" s="101"/>
      <c r="V29" s="22">
        <f t="shared" si="1"/>
        <v>0</v>
      </c>
      <c r="W29">
        <f t="shared" si="2"/>
        <v>0</v>
      </c>
      <c r="X29" s="34">
        <f t="shared" si="5"/>
        <v>1488827.2476300159</v>
      </c>
      <c r="Y29" s="35">
        <f t="shared" si="6"/>
        <v>0</v>
      </c>
    </row>
    <row r="30" spans="2:25">
      <c r="B30" s="66">
        <v>22</v>
      </c>
      <c r="C30" s="96">
        <f>IF(R29="","",C29+R29)</f>
        <v>1488827.2476300159</v>
      </c>
      <c r="D30" s="96"/>
      <c r="E30" s="66"/>
      <c r="F30" s="8">
        <v>43764</v>
      </c>
      <c r="G30" s="68" t="s">
        <v>4</v>
      </c>
      <c r="H30" s="97">
        <v>1.3959999999999999</v>
      </c>
      <c r="I30" s="97"/>
      <c r="J30" s="66">
        <v>112</v>
      </c>
      <c r="K30" s="98">
        <f t="shared" si="3"/>
        <v>44664.817428900475</v>
      </c>
      <c r="L30" s="99"/>
      <c r="M30" s="64">
        <f>IF(J30="","",(K30/J30)/LOOKUP(RIGHT($D$2,3),定数!$A$6:$A$13,定数!$B$6:$B$13))</f>
        <v>3.3232751063169994</v>
      </c>
      <c r="N30" s="66"/>
      <c r="O30" s="8">
        <v>43764</v>
      </c>
      <c r="P30" s="97">
        <v>1.3848</v>
      </c>
      <c r="Q30" s="97"/>
      <c r="R30" s="100">
        <f>IF(P30="","",T30*M30*LOOKUP(RIGHT($D$2,3),定数!$A$6:$A$13,定数!$B$6:$B$13))</f>
        <v>-44664.817428899973</v>
      </c>
      <c r="S30" s="100"/>
      <c r="T30" s="101">
        <f t="shared" si="4"/>
        <v>-111.99999999999876</v>
      </c>
      <c r="U30" s="101"/>
      <c r="V30" s="22">
        <f t="shared" si="1"/>
        <v>0</v>
      </c>
      <c r="W30">
        <f t="shared" si="2"/>
        <v>1</v>
      </c>
      <c r="X30" s="34">
        <f t="shared" si="5"/>
        <v>1488827.2476300159</v>
      </c>
      <c r="Y30" s="35">
        <f t="shared" si="6"/>
        <v>0</v>
      </c>
    </row>
    <row r="31" spans="2:25">
      <c r="B31" s="66">
        <v>23</v>
      </c>
      <c r="C31" s="96">
        <f t="shared" si="0"/>
        <v>1444162.430201116</v>
      </c>
      <c r="D31" s="96"/>
      <c r="E31" s="66"/>
      <c r="F31" s="8">
        <v>43765</v>
      </c>
      <c r="G31" s="68" t="s">
        <v>4</v>
      </c>
      <c r="H31" s="97">
        <v>1.3920999999999999</v>
      </c>
      <c r="I31" s="97"/>
      <c r="J31" s="66">
        <v>58</v>
      </c>
      <c r="K31" s="98">
        <f t="shared" si="3"/>
        <v>43324.872906033481</v>
      </c>
      <c r="L31" s="99"/>
      <c r="M31" s="64">
        <f>IF(J31="","",(K31/J31)/LOOKUP(RIGHT($D$2,3),定数!$A$6:$A$13,定数!$B$6:$B$13))</f>
        <v>6.2248380612117078</v>
      </c>
      <c r="N31" s="66"/>
      <c r="O31" s="8">
        <v>43765</v>
      </c>
      <c r="P31" s="97">
        <v>1.399</v>
      </c>
      <c r="Q31" s="97"/>
      <c r="R31" s="100">
        <f>IF(P31="","",T31*M31*LOOKUP(RIGHT($D$2,3),定数!$A$6:$A$13,定数!$B$6:$B$13))</f>
        <v>51541.659146833896</v>
      </c>
      <c r="S31" s="100"/>
      <c r="T31" s="101">
        <f t="shared" si="4"/>
        <v>69.000000000001279</v>
      </c>
      <c r="U31" s="101"/>
      <c r="V31" s="22">
        <f t="shared" si="1"/>
        <v>1</v>
      </c>
      <c r="W31">
        <f t="shared" si="2"/>
        <v>0</v>
      </c>
      <c r="X31" s="34">
        <f t="shared" si="5"/>
        <v>1488827.2476300159</v>
      </c>
      <c r="Y31" s="35">
        <f t="shared" si="6"/>
        <v>2.9999999999999583E-2</v>
      </c>
    </row>
    <row r="32" spans="2:25">
      <c r="B32" s="66">
        <v>24</v>
      </c>
      <c r="C32" s="96">
        <f t="shared" si="0"/>
        <v>1495704.08934795</v>
      </c>
      <c r="D32" s="96"/>
      <c r="E32" s="66">
        <v>2012</v>
      </c>
      <c r="F32" s="8">
        <v>43488</v>
      </c>
      <c r="G32" s="68" t="s">
        <v>4</v>
      </c>
      <c r="H32" s="97">
        <v>1.2938000000000001</v>
      </c>
      <c r="I32" s="97"/>
      <c r="J32" s="66">
        <v>58</v>
      </c>
      <c r="K32" s="98">
        <f t="shared" si="3"/>
        <v>44871.122680438493</v>
      </c>
      <c r="L32" s="99"/>
      <c r="M32" s="64">
        <f>IF(J32="","",(K32/J32)/LOOKUP(RIGHT($D$2,3),定数!$A$6:$A$13,定数!$B$6:$B$13))</f>
        <v>6.4470003851204734</v>
      </c>
      <c r="N32" s="66">
        <v>2012</v>
      </c>
      <c r="O32" s="8">
        <v>43488</v>
      </c>
      <c r="P32" s="97">
        <v>1.3008999999999999</v>
      </c>
      <c r="Q32" s="97"/>
      <c r="R32" s="100">
        <f>IF(P32="","",T32*M32*LOOKUP(RIGHT($D$2,3),定数!$A$6:$A$13,定数!$B$6:$B$13))</f>
        <v>54928.443281225533</v>
      </c>
      <c r="S32" s="100"/>
      <c r="T32" s="101">
        <f t="shared" si="4"/>
        <v>70.999999999998835</v>
      </c>
      <c r="U32" s="101"/>
      <c r="V32" s="22">
        <f t="shared" si="1"/>
        <v>2</v>
      </c>
      <c r="W32">
        <f t="shared" si="2"/>
        <v>0</v>
      </c>
      <c r="X32" s="34">
        <f t="shared" si="5"/>
        <v>1495704.08934795</v>
      </c>
      <c r="Y32" s="35">
        <f t="shared" si="6"/>
        <v>0</v>
      </c>
    </row>
    <row r="33" spans="2:25">
      <c r="B33" s="66">
        <v>25</v>
      </c>
      <c r="C33" s="96">
        <f>IF(R32="","",C32+R32)</f>
        <v>1550632.5326291756</v>
      </c>
      <c r="D33" s="96"/>
      <c r="E33" s="66"/>
      <c r="F33" s="8">
        <v>43490</v>
      </c>
      <c r="G33" s="68" t="s">
        <v>4</v>
      </c>
      <c r="H33" s="97">
        <v>1.3028</v>
      </c>
      <c r="I33" s="97"/>
      <c r="J33" s="66">
        <v>76</v>
      </c>
      <c r="K33" s="98">
        <f t="shared" si="3"/>
        <v>46518.975978875264</v>
      </c>
      <c r="L33" s="99"/>
      <c r="M33" s="64">
        <f>IF(J33="","",(K33/J33)/LOOKUP(RIGHT($D$2,3),定数!$A$6:$A$13,定数!$B$6:$B$13))</f>
        <v>5.1007649099643935</v>
      </c>
      <c r="N33" s="66"/>
      <c r="O33" s="8">
        <v>43490</v>
      </c>
      <c r="P33" s="97">
        <v>1.2951999999999999</v>
      </c>
      <c r="Q33" s="97"/>
      <c r="R33" s="100">
        <f>IF(P33="","",T33*M33*LOOKUP(RIGHT($D$2,3),定数!$A$6:$A$13,定数!$B$6:$B$13))</f>
        <v>-46518.975978875584</v>
      </c>
      <c r="S33" s="100"/>
      <c r="T33" s="101">
        <f t="shared" si="4"/>
        <v>-76.000000000000512</v>
      </c>
      <c r="U33" s="101"/>
      <c r="V33" s="22">
        <f t="shared" si="1"/>
        <v>0</v>
      </c>
      <c r="W33">
        <f t="shared" si="2"/>
        <v>1</v>
      </c>
      <c r="X33" s="34">
        <f t="shared" si="5"/>
        <v>1550632.5326291756</v>
      </c>
      <c r="Y33" s="35">
        <f t="shared" si="6"/>
        <v>0</v>
      </c>
    </row>
    <row r="34" spans="2:25">
      <c r="B34" s="66">
        <v>26</v>
      </c>
      <c r="C34" s="96">
        <f>IF(R33="","",C33+R33)</f>
        <v>1504113.5566503</v>
      </c>
      <c r="D34" s="96"/>
      <c r="E34" s="66"/>
      <c r="F34" s="8">
        <v>43503</v>
      </c>
      <c r="G34" s="68" t="s">
        <v>4</v>
      </c>
      <c r="H34" s="97">
        <v>1.3168</v>
      </c>
      <c r="I34" s="97"/>
      <c r="J34" s="66">
        <v>69</v>
      </c>
      <c r="K34" s="98">
        <f t="shared" si="3"/>
        <v>45123.406699508996</v>
      </c>
      <c r="L34" s="99"/>
      <c r="M34" s="64">
        <f>IF(J34="","",(K34/J34)/LOOKUP(RIGHT($D$2,3),定数!$A$6:$A$13,定数!$B$6:$B$13))</f>
        <v>5.4496867994576084</v>
      </c>
      <c r="N34" s="66"/>
      <c r="O34" s="8">
        <v>43503</v>
      </c>
      <c r="P34" s="97">
        <v>1.3250999999999999</v>
      </c>
      <c r="Q34" s="97"/>
      <c r="R34" s="100">
        <f>IF(P34="","",T34*M34*LOOKUP(RIGHT($D$2,3),定数!$A$6:$A$13,定数!$B$6:$B$13))</f>
        <v>54278.88052259761</v>
      </c>
      <c r="S34" s="100"/>
      <c r="T34" s="101">
        <f t="shared" si="4"/>
        <v>82.999999999999744</v>
      </c>
      <c r="U34" s="101"/>
      <c r="V34" s="22">
        <f t="shared" si="1"/>
        <v>1</v>
      </c>
      <c r="W34">
        <f t="shared" si="2"/>
        <v>0</v>
      </c>
      <c r="X34" s="34">
        <f t="shared" si="5"/>
        <v>1550632.5326291756</v>
      </c>
      <c r="Y34" s="35">
        <f t="shared" si="6"/>
        <v>3.0000000000000138E-2</v>
      </c>
    </row>
    <row r="35" spans="2:25">
      <c r="B35" s="66">
        <v>27</v>
      </c>
      <c r="C35" s="96">
        <f>IF(R34="","",C34+R34)</f>
        <v>1558392.4371728976</v>
      </c>
      <c r="D35" s="96"/>
      <c r="E35" s="66"/>
      <c r="F35" s="8">
        <v>43518</v>
      </c>
      <c r="G35" s="68" t="s">
        <v>4</v>
      </c>
      <c r="H35" s="97">
        <v>1.3238000000000001</v>
      </c>
      <c r="I35" s="97"/>
      <c r="J35" s="66">
        <v>28</v>
      </c>
      <c r="K35" s="98">
        <f t="shared" si="3"/>
        <v>46751.77311518693</v>
      </c>
      <c r="L35" s="99"/>
      <c r="M35" s="64">
        <f>IF(J35="","",(K35/J35)/LOOKUP(RIGHT($D$2,3),定数!$A$6:$A$13,定数!$B$6:$B$13))</f>
        <v>13.91421818904373</v>
      </c>
      <c r="N35" s="66"/>
      <c r="O35" s="8">
        <v>43519</v>
      </c>
      <c r="P35" s="97">
        <v>1.3270999999999999</v>
      </c>
      <c r="Q35" s="97"/>
      <c r="R35" s="100">
        <f>IF(P35="","",T35*M35*LOOKUP(RIGHT($D$2,3),定数!$A$6:$A$13,定数!$B$6:$B$13))</f>
        <v>55100.304028610808</v>
      </c>
      <c r="S35" s="100"/>
      <c r="T35" s="101">
        <f t="shared" si="4"/>
        <v>32.999999999998586</v>
      </c>
      <c r="U35" s="101"/>
      <c r="V35" s="22">
        <f t="shared" si="1"/>
        <v>2</v>
      </c>
      <c r="W35">
        <f t="shared" si="2"/>
        <v>0</v>
      </c>
      <c r="X35" s="34">
        <f t="shared" si="5"/>
        <v>1558392.4371728976</v>
      </c>
      <c r="Y35" s="35">
        <f t="shared" si="6"/>
        <v>0</v>
      </c>
    </row>
    <row r="36" spans="2:25">
      <c r="B36" s="66">
        <v>28</v>
      </c>
      <c r="C36" s="96">
        <f>IF(R35="","",C35+R35)</f>
        <v>1613492.7412015083</v>
      </c>
      <c r="D36" s="96"/>
      <c r="E36" s="66"/>
      <c r="F36" s="8">
        <v>43524</v>
      </c>
      <c r="G36" s="68" t="s">
        <v>4</v>
      </c>
      <c r="H36" s="97">
        <v>1.3418000000000001</v>
      </c>
      <c r="I36" s="97"/>
      <c r="J36" s="66">
        <v>50</v>
      </c>
      <c r="K36" s="98">
        <f t="shared" si="3"/>
        <v>48404.782236045248</v>
      </c>
      <c r="L36" s="99"/>
      <c r="M36" s="64">
        <f>IF(J36="","",(K36/J36)/LOOKUP(RIGHT($D$2,3),定数!$A$6:$A$13,定数!$B$6:$B$13))</f>
        <v>8.0674637060075405</v>
      </c>
      <c r="N36" s="66"/>
      <c r="O36" s="8">
        <v>43524</v>
      </c>
      <c r="P36" s="97">
        <v>1.3418000000000001</v>
      </c>
      <c r="Q36" s="97"/>
      <c r="R36" s="100">
        <f>IF(P36="","",T36*M36*LOOKUP(RIGHT($D$2,3),定数!$A$6:$A$13,定数!$B$6:$B$13))</f>
        <v>0</v>
      </c>
      <c r="S36" s="100"/>
      <c r="T36" s="101">
        <f t="shared" si="4"/>
        <v>0</v>
      </c>
      <c r="U36" s="101"/>
      <c r="V36" s="22">
        <f t="shared" si="1"/>
        <v>0</v>
      </c>
      <c r="W36">
        <f t="shared" si="2"/>
        <v>0</v>
      </c>
      <c r="X36" s="34">
        <f t="shared" si="5"/>
        <v>1613492.7412015083</v>
      </c>
      <c r="Y36" s="35">
        <f t="shared" si="6"/>
        <v>0</v>
      </c>
    </row>
    <row r="37" spans="2:25">
      <c r="B37" s="66">
        <v>29</v>
      </c>
      <c r="C37" s="96">
        <f t="shared" si="0"/>
        <v>1613492.7412015083</v>
      </c>
      <c r="D37" s="96"/>
      <c r="E37" s="66"/>
      <c r="F37" s="8">
        <v>43537</v>
      </c>
      <c r="G37" s="68" t="s">
        <v>3</v>
      </c>
      <c r="H37" s="97">
        <v>1.3147</v>
      </c>
      <c r="I37" s="97"/>
      <c r="J37" s="66">
        <v>45</v>
      </c>
      <c r="K37" s="98">
        <f t="shared" si="3"/>
        <v>48404.782236045248</v>
      </c>
      <c r="L37" s="99"/>
      <c r="M37" s="64">
        <f>IF(J37="","",(K37/J37)/LOOKUP(RIGHT($D$2,3),定数!$A$6:$A$13,定数!$B$6:$B$13))</f>
        <v>8.9638485622306003</v>
      </c>
      <c r="N37" s="66"/>
      <c r="O37" s="8">
        <v>43537</v>
      </c>
      <c r="P37" s="97">
        <v>1.3092999999999999</v>
      </c>
      <c r="Q37" s="97"/>
      <c r="R37" s="100">
        <f>IF(P37="","",T37*M37*LOOKUP(RIGHT($D$2,3),定数!$A$6:$A$13,定数!$B$6:$B$13))</f>
        <v>58085.738683255055</v>
      </c>
      <c r="S37" s="100"/>
      <c r="T37" s="101">
        <f t="shared" si="4"/>
        <v>54.000000000000711</v>
      </c>
      <c r="U37" s="101"/>
      <c r="V37" s="1">
        <f t="shared" si="1"/>
        <v>1</v>
      </c>
      <c r="W37">
        <f t="shared" si="2"/>
        <v>0</v>
      </c>
      <c r="X37" s="34">
        <f t="shared" si="5"/>
        <v>1613492.7412015083</v>
      </c>
      <c r="Y37" s="35">
        <f t="shared" si="6"/>
        <v>0</v>
      </c>
    </row>
    <row r="38" spans="2:25">
      <c r="B38" s="66">
        <v>30</v>
      </c>
      <c r="C38" s="96">
        <f>IF(R37="","",C37+R37)</f>
        <v>1671578.4798847635</v>
      </c>
      <c r="D38" s="96"/>
      <c r="E38" s="66"/>
      <c r="F38" s="8">
        <v>43589</v>
      </c>
      <c r="G38" s="68" t="s">
        <v>3</v>
      </c>
      <c r="H38" s="97">
        <v>1.3112999999999999</v>
      </c>
      <c r="I38" s="97"/>
      <c r="J38" s="66">
        <v>66</v>
      </c>
      <c r="K38" s="98">
        <f t="shared" si="3"/>
        <v>50147.354396542905</v>
      </c>
      <c r="L38" s="99"/>
      <c r="M38" s="64">
        <f>IF(J38="","",(K38/J38)/LOOKUP(RIGHT($D$2,3),定数!$A$6:$A$13,定数!$B$6:$B$13))</f>
        <v>6.3317366662301655</v>
      </c>
      <c r="N38" s="66"/>
      <c r="O38" s="8">
        <v>43592</v>
      </c>
      <c r="P38" s="97">
        <v>1.3024</v>
      </c>
      <c r="Q38" s="97"/>
      <c r="R38" s="100">
        <f>IF(P38="","",T38*M38*LOOKUP(RIGHT($D$2,3),定数!$A$6:$A$13,定数!$B$6:$B$13))</f>
        <v>67622.947595337464</v>
      </c>
      <c r="S38" s="100"/>
      <c r="T38" s="101">
        <f t="shared" si="4"/>
        <v>88.999999999999076</v>
      </c>
      <c r="U38" s="101"/>
      <c r="V38" s="22">
        <f t="shared" si="1"/>
        <v>2</v>
      </c>
      <c r="W38">
        <f t="shared" si="2"/>
        <v>0</v>
      </c>
      <c r="X38" s="34">
        <f t="shared" si="5"/>
        <v>1671578.4798847635</v>
      </c>
      <c r="Y38" s="35">
        <f t="shared" si="6"/>
        <v>0</v>
      </c>
    </row>
    <row r="39" spans="2:25">
      <c r="B39" s="66">
        <v>31</v>
      </c>
      <c r="C39" s="96">
        <f>IF(R38="","",C38+R38)</f>
        <v>1739201.4274801009</v>
      </c>
      <c r="D39" s="96"/>
      <c r="E39" s="66"/>
      <c r="F39" s="8">
        <v>43644</v>
      </c>
      <c r="G39" s="68" t="s">
        <v>3</v>
      </c>
      <c r="H39" s="97">
        <v>1.2455000000000001</v>
      </c>
      <c r="I39" s="97"/>
      <c r="J39" s="66">
        <v>70</v>
      </c>
      <c r="K39" s="98">
        <f t="shared" si="3"/>
        <v>52176.042824403026</v>
      </c>
      <c r="L39" s="99"/>
      <c r="M39" s="64">
        <f>IF(J39="","",(K39/J39)/LOOKUP(RIGHT($D$2,3),定数!$A$6:$A$13,定数!$B$6:$B$13))</f>
        <v>6.2114336695717887</v>
      </c>
      <c r="N39" s="66"/>
      <c r="O39" s="8">
        <v>43644</v>
      </c>
      <c r="P39" s="97">
        <v>1.2455000000000001</v>
      </c>
      <c r="Q39" s="97"/>
      <c r="R39" s="100">
        <f>IF(P39="","",T39*M39*LOOKUP(RIGHT($D$2,3),定数!$A$6:$A$13,定数!$B$6:$B$13))</f>
        <v>0</v>
      </c>
      <c r="S39" s="100"/>
      <c r="T39" s="101">
        <f t="shared" si="4"/>
        <v>0</v>
      </c>
      <c r="U39" s="101"/>
      <c r="V39" s="22">
        <f t="shared" si="1"/>
        <v>0</v>
      </c>
      <c r="W39">
        <f t="shared" si="2"/>
        <v>0</v>
      </c>
      <c r="X39" s="34">
        <f t="shared" si="5"/>
        <v>1739201.4274801009</v>
      </c>
      <c r="Y39" s="35">
        <f t="shared" si="6"/>
        <v>0</v>
      </c>
    </row>
    <row r="40" spans="2:25">
      <c r="B40" s="66">
        <v>32</v>
      </c>
      <c r="C40" s="96">
        <f t="shared" si="0"/>
        <v>1739201.4274801009</v>
      </c>
      <c r="D40" s="96"/>
      <c r="E40" s="66"/>
      <c r="F40" s="8">
        <v>43656</v>
      </c>
      <c r="G40" s="68" t="s">
        <v>3</v>
      </c>
      <c r="H40" s="97">
        <v>1.228</v>
      </c>
      <c r="I40" s="97"/>
      <c r="J40" s="66">
        <v>54</v>
      </c>
      <c r="K40" s="98">
        <f t="shared" si="3"/>
        <v>52176.042824403026</v>
      </c>
      <c r="L40" s="99"/>
      <c r="M40" s="64">
        <f>IF(J40="","",(K40/J40)/LOOKUP(RIGHT($D$2,3),定数!$A$6:$A$13,定数!$B$6:$B$13))</f>
        <v>8.0518584605560228</v>
      </c>
      <c r="N40" s="66"/>
      <c r="O40" s="8">
        <v>43657</v>
      </c>
      <c r="P40" s="97">
        <v>1.2214</v>
      </c>
      <c r="Q40" s="97"/>
      <c r="R40" s="100">
        <f>IF(P40="","",T40*M40*LOOKUP(RIGHT($D$2,3),定数!$A$6:$A$13,定数!$B$6:$B$13))</f>
        <v>63770.719007603104</v>
      </c>
      <c r="S40" s="100"/>
      <c r="T40" s="101">
        <f t="shared" si="4"/>
        <v>65.999999999999389</v>
      </c>
      <c r="U40" s="101"/>
      <c r="V40" s="22">
        <f t="shared" si="1"/>
        <v>1</v>
      </c>
      <c r="W40">
        <f t="shared" si="2"/>
        <v>0</v>
      </c>
      <c r="X40" s="34">
        <f t="shared" si="5"/>
        <v>1739201.4274801009</v>
      </c>
      <c r="Y40" s="35">
        <f t="shared" si="6"/>
        <v>0</v>
      </c>
    </row>
    <row r="41" spans="2:25">
      <c r="B41" s="66">
        <v>33</v>
      </c>
      <c r="C41" s="96">
        <f t="shared" si="0"/>
        <v>1802972.146487704</v>
      </c>
      <c r="D41" s="96"/>
      <c r="E41" s="66"/>
      <c r="F41" s="8">
        <v>43666</v>
      </c>
      <c r="G41" s="68" t="s">
        <v>3</v>
      </c>
      <c r="H41" s="97">
        <v>1.2244999999999999</v>
      </c>
      <c r="I41" s="97"/>
      <c r="J41" s="66">
        <v>30</v>
      </c>
      <c r="K41" s="98">
        <f t="shared" si="3"/>
        <v>54089.164394631116</v>
      </c>
      <c r="L41" s="99"/>
      <c r="M41" s="64">
        <f>IF(J41="","",(K41/J41)/LOOKUP(RIGHT($D$2,3),定数!$A$6:$A$13,定数!$B$6:$B$13))</f>
        <v>15.024767887397532</v>
      </c>
      <c r="N41" s="66"/>
      <c r="O41" s="8">
        <v>43666</v>
      </c>
      <c r="P41" s="97">
        <v>1.2211000000000001</v>
      </c>
      <c r="Q41" s="97"/>
      <c r="R41" s="100">
        <f>IF(P41="","",T41*M41*LOOKUP(RIGHT($D$2,3),定数!$A$6:$A$13,定数!$B$6:$B$13))</f>
        <v>61301.052980579188</v>
      </c>
      <c r="S41" s="100"/>
      <c r="T41" s="101">
        <f t="shared" si="4"/>
        <v>33.999999999998479</v>
      </c>
      <c r="U41" s="101"/>
      <c r="V41" s="22">
        <f t="shared" si="1"/>
        <v>2</v>
      </c>
      <c r="W41">
        <f t="shared" si="2"/>
        <v>0</v>
      </c>
      <c r="X41" s="34">
        <f t="shared" si="5"/>
        <v>1802972.146487704</v>
      </c>
      <c r="Y41" s="35">
        <f t="shared" si="6"/>
        <v>0</v>
      </c>
    </row>
    <row r="42" spans="2:25">
      <c r="B42" s="66">
        <v>34</v>
      </c>
      <c r="C42" s="96">
        <f t="shared" si="0"/>
        <v>1864273.1994682832</v>
      </c>
      <c r="D42" s="96"/>
      <c r="E42" s="66"/>
      <c r="F42" s="8">
        <v>43671</v>
      </c>
      <c r="G42" s="68" t="s">
        <v>3</v>
      </c>
      <c r="H42" s="97">
        <v>1.2053</v>
      </c>
      <c r="I42" s="97"/>
      <c r="J42" s="66">
        <v>27</v>
      </c>
      <c r="K42" s="98">
        <f>IF(J42="","",C42*0.03)</f>
        <v>55928.195984048492</v>
      </c>
      <c r="L42" s="99"/>
      <c r="M42" s="64">
        <f>IF(J42="","",(K42/J42)/LOOKUP(RIGHT($D$2,3),定数!$A$6:$A$13,定数!$B$6:$B$13))</f>
        <v>17.261788883965586</v>
      </c>
      <c r="N42" s="66"/>
      <c r="O42" s="8">
        <v>43671</v>
      </c>
      <c r="P42" s="97">
        <v>1.208</v>
      </c>
      <c r="Q42" s="97"/>
      <c r="R42" s="100">
        <f>IF(P42="","",T42*M42*LOOKUP(RIGHT($D$2,3),定数!$A$6:$A$13,定数!$B$6:$B$13))</f>
        <v>-55928.195984046935</v>
      </c>
      <c r="S42" s="100"/>
      <c r="T42" s="101">
        <f t="shared" si="4"/>
        <v>-26.999999999999247</v>
      </c>
      <c r="U42" s="101"/>
      <c r="V42" s="22">
        <f t="shared" si="1"/>
        <v>0</v>
      </c>
      <c r="W42">
        <f t="shared" si="2"/>
        <v>1</v>
      </c>
      <c r="X42" s="34">
        <f t="shared" si="5"/>
        <v>1864273.1994682832</v>
      </c>
      <c r="Y42" s="35">
        <f t="shared" si="6"/>
        <v>0</v>
      </c>
    </row>
    <row r="43" spans="2:25">
      <c r="B43" s="66">
        <v>35</v>
      </c>
      <c r="C43" s="102">
        <f t="shared" si="0"/>
        <v>1808345.0034842363</v>
      </c>
      <c r="D43" s="103"/>
      <c r="E43" s="66"/>
      <c r="F43" s="8">
        <v>43701</v>
      </c>
      <c r="G43" s="68" t="s">
        <v>4</v>
      </c>
      <c r="H43" s="97">
        <v>1.2554000000000001</v>
      </c>
      <c r="I43" s="97"/>
      <c r="J43" s="66">
        <v>73</v>
      </c>
      <c r="K43" s="98">
        <f t="shared" si="3"/>
        <v>54250.35010452709</v>
      </c>
      <c r="L43" s="99"/>
      <c r="M43" s="64">
        <f>IF(J43="","",(K43/J43)/LOOKUP(RIGHT($D$2,3),定数!$A$6:$A$13,定数!$B$6:$B$13))</f>
        <v>6.192962340699439</v>
      </c>
      <c r="N43" s="66"/>
      <c r="O43" s="8">
        <v>43705</v>
      </c>
      <c r="P43" s="97">
        <v>1.2481</v>
      </c>
      <c r="Q43" s="97"/>
      <c r="R43" s="100">
        <f>IF(P43="","",T43*M43*LOOKUP(RIGHT($D$2,3),定数!$A$6:$A$13,定数!$B$6:$B$13))</f>
        <v>-54250.350104527708</v>
      </c>
      <c r="S43" s="100"/>
      <c r="T43" s="101">
        <f t="shared" si="4"/>
        <v>-73.000000000000838</v>
      </c>
      <c r="U43" s="101"/>
      <c r="V43" s="22">
        <f t="shared" si="1"/>
        <v>0</v>
      </c>
      <c r="W43">
        <f t="shared" si="2"/>
        <v>2</v>
      </c>
      <c r="X43" s="34">
        <f t="shared" si="5"/>
        <v>1864273.1994682832</v>
      </c>
      <c r="Y43" s="35">
        <f t="shared" si="6"/>
        <v>2.9999999999999138E-2</v>
      </c>
    </row>
    <row r="44" spans="2:25">
      <c r="B44" s="66">
        <v>36</v>
      </c>
      <c r="C44" s="96">
        <f t="shared" si="0"/>
        <v>1754094.6533797085</v>
      </c>
      <c r="D44" s="96"/>
      <c r="E44" s="66"/>
      <c r="F44" s="8">
        <v>43715</v>
      </c>
      <c r="G44" s="68" t="s">
        <v>4</v>
      </c>
      <c r="H44" s="97">
        <v>1.2650999999999999</v>
      </c>
      <c r="I44" s="97"/>
      <c r="J44" s="66">
        <v>90</v>
      </c>
      <c r="K44" s="98">
        <f t="shared" si="3"/>
        <v>52622.839601391257</v>
      </c>
      <c r="L44" s="99"/>
      <c r="M44" s="64">
        <f>IF(J44="","",(K44/J44)/LOOKUP(RIGHT($D$2,3),定数!$A$6:$A$13,定数!$B$6:$B$13))</f>
        <v>4.8724851482769678</v>
      </c>
      <c r="N44" s="66"/>
      <c r="O44" s="8">
        <v>43715</v>
      </c>
      <c r="P44" s="97">
        <v>1.2762</v>
      </c>
      <c r="Q44" s="97"/>
      <c r="R44" s="100">
        <f>IF(P44="","",T44*M44*LOOKUP(RIGHT($D$2,3),定数!$A$6:$A$13,定数!$B$6:$B$13))</f>
        <v>64901.502175049842</v>
      </c>
      <c r="S44" s="100"/>
      <c r="T44" s="101">
        <f t="shared" si="4"/>
        <v>111.00000000000109</v>
      </c>
      <c r="U44" s="101"/>
      <c r="V44" s="22">
        <f t="shared" si="1"/>
        <v>1</v>
      </c>
      <c r="W44">
        <f t="shared" si="2"/>
        <v>0</v>
      </c>
      <c r="X44" s="34">
        <f t="shared" si="5"/>
        <v>1864273.1994682832</v>
      </c>
      <c r="Y44" s="35">
        <f t="shared" si="6"/>
        <v>5.9099999999999597E-2</v>
      </c>
    </row>
    <row r="45" spans="2:25">
      <c r="B45" s="66">
        <v>37</v>
      </c>
      <c r="C45" s="96">
        <f t="shared" si="0"/>
        <v>1818996.1555547584</v>
      </c>
      <c r="D45" s="96"/>
      <c r="E45" s="66"/>
      <c r="F45" s="8">
        <v>43721</v>
      </c>
      <c r="G45" s="68" t="s">
        <v>4</v>
      </c>
      <c r="H45" s="97">
        <v>1.2916000000000001</v>
      </c>
      <c r="I45" s="97"/>
      <c r="J45" s="66">
        <v>34</v>
      </c>
      <c r="K45" s="98">
        <f t="shared" si="3"/>
        <v>54569.884666642749</v>
      </c>
      <c r="L45" s="99"/>
      <c r="M45" s="64">
        <f>IF(J45="","",(K45/J45)/LOOKUP(RIGHT($D$2,3),定数!$A$6:$A$13,定数!$B$6:$B$13))</f>
        <v>13.374971732020281</v>
      </c>
      <c r="N45" s="66"/>
      <c r="O45" s="8">
        <v>43721</v>
      </c>
      <c r="P45" s="97">
        <v>1.2882</v>
      </c>
      <c r="Q45" s="97"/>
      <c r="R45" s="100">
        <f>IF(P45="","",T45*M45*LOOKUP(RIGHT($D$2,3),定数!$A$6:$A$13,定数!$B$6:$B$13))</f>
        <v>-54569.884666643862</v>
      </c>
      <c r="S45" s="100"/>
      <c r="T45" s="101">
        <f t="shared" si="4"/>
        <v>-34.000000000000696</v>
      </c>
      <c r="U45" s="101"/>
      <c r="V45" s="22">
        <f t="shared" si="1"/>
        <v>0</v>
      </c>
      <c r="W45">
        <f t="shared" si="2"/>
        <v>1</v>
      </c>
      <c r="X45" s="34">
        <f t="shared" si="5"/>
        <v>1864273.1994682832</v>
      </c>
      <c r="Y45" s="35">
        <f t="shared" si="6"/>
        <v>2.4286699999999217E-2</v>
      </c>
    </row>
    <row r="46" spans="2:25">
      <c r="B46" s="66">
        <v>38</v>
      </c>
      <c r="C46" s="96">
        <f t="shared" si="0"/>
        <v>1764426.2708881146</v>
      </c>
      <c r="D46" s="96"/>
      <c r="E46" s="66"/>
      <c r="F46" s="8">
        <v>43734</v>
      </c>
      <c r="G46" s="68" t="s">
        <v>3</v>
      </c>
      <c r="H46" s="97">
        <v>1.2890999999999999</v>
      </c>
      <c r="I46" s="97"/>
      <c r="J46" s="66">
        <v>80</v>
      </c>
      <c r="K46" s="98">
        <f t="shared" si="3"/>
        <v>52932.788126643434</v>
      </c>
      <c r="L46" s="99"/>
      <c r="M46" s="64">
        <f>IF(J46="","",(K46/J46)/LOOKUP(RIGHT($D$2,3),定数!$A$6:$A$13,定数!$B$6:$B$13))</f>
        <v>5.5138320965253582</v>
      </c>
      <c r="N46" s="66"/>
      <c r="O46" s="8">
        <v>43735</v>
      </c>
      <c r="P46" s="97">
        <v>1.2890999999999999</v>
      </c>
      <c r="Q46" s="97"/>
      <c r="R46" s="100">
        <f>IF(P46="","",T46*M46*LOOKUP(RIGHT($D$2,3),定数!$A$6:$A$13,定数!$B$6:$B$13))</f>
        <v>0</v>
      </c>
      <c r="S46" s="100"/>
      <c r="T46" s="101">
        <f t="shared" si="4"/>
        <v>0</v>
      </c>
      <c r="U46" s="101"/>
      <c r="V46" s="22">
        <f t="shared" si="1"/>
        <v>0</v>
      </c>
      <c r="W46">
        <f t="shared" si="2"/>
        <v>0</v>
      </c>
      <c r="X46" s="34">
        <f t="shared" si="5"/>
        <v>1864273.1994682832</v>
      </c>
      <c r="Y46" s="35">
        <f t="shared" si="6"/>
        <v>5.3558098999999748E-2</v>
      </c>
    </row>
    <row r="47" spans="2:25">
      <c r="B47" s="66">
        <v>39</v>
      </c>
      <c r="C47" s="96">
        <f t="shared" si="0"/>
        <v>1764426.2708881146</v>
      </c>
      <c r="D47" s="96"/>
      <c r="E47" s="66"/>
      <c r="F47" s="8">
        <v>43776</v>
      </c>
      <c r="G47" s="68" t="s">
        <v>3</v>
      </c>
      <c r="H47" s="97">
        <v>1.2829999999999999</v>
      </c>
      <c r="I47" s="97"/>
      <c r="J47" s="66">
        <v>47</v>
      </c>
      <c r="K47" s="98">
        <f t="shared" si="3"/>
        <v>52932.788126643434</v>
      </c>
      <c r="L47" s="99"/>
      <c r="M47" s="64">
        <f>IF(J47="","",(K47/J47)/LOOKUP(RIGHT($D$2,3),定数!$A$6:$A$13,定数!$B$6:$B$13))</f>
        <v>9.3852461217452898</v>
      </c>
      <c r="N47" s="66"/>
      <c r="O47" s="8">
        <v>43776</v>
      </c>
      <c r="P47" s="97">
        <v>1.2775000000000001</v>
      </c>
      <c r="Q47" s="97"/>
      <c r="R47" s="100">
        <f>IF(P47="","",T47*M47*LOOKUP(RIGHT($D$2,3),定数!$A$6:$A$13,定数!$B$6:$B$13))</f>
        <v>61942.624403517082</v>
      </c>
      <c r="S47" s="100"/>
      <c r="T47" s="101">
        <f t="shared" si="4"/>
        <v>54.99999999999838</v>
      </c>
      <c r="U47" s="101"/>
      <c r="V47" s="22">
        <f t="shared" si="1"/>
        <v>1</v>
      </c>
      <c r="W47">
        <f t="shared" si="2"/>
        <v>0</v>
      </c>
      <c r="X47" s="34">
        <f t="shared" si="5"/>
        <v>1864273.1994682832</v>
      </c>
      <c r="Y47" s="35">
        <f t="shared" si="6"/>
        <v>5.3558098999999748E-2</v>
      </c>
    </row>
    <row r="48" spans="2:25">
      <c r="B48" s="66">
        <v>40</v>
      </c>
      <c r="C48" s="96">
        <f t="shared" si="0"/>
        <v>1826368.8952916316</v>
      </c>
      <c r="D48" s="96"/>
      <c r="E48" s="66"/>
      <c r="F48" s="8">
        <v>43778</v>
      </c>
      <c r="G48" s="68" t="s">
        <v>3</v>
      </c>
      <c r="H48" s="97">
        <v>1.2732000000000001</v>
      </c>
      <c r="I48" s="97"/>
      <c r="J48" s="66">
        <v>59</v>
      </c>
      <c r="K48" s="98">
        <f t="shared" si="3"/>
        <v>54791.066858748942</v>
      </c>
      <c r="L48" s="99"/>
      <c r="M48" s="64">
        <f>IF(J48="","",(K48/J48)/LOOKUP(RIGHT($D$2,3),定数!$A$6:$A$13,定数!$B$6:$B$13))</f>
        <v>7.7388512512357268</v>
      </c>
      <c r="N48" s="66"/>
      <c r="O48" s="8">
        <v>43781</v>
      </c>
      <c r="P48" s="97">
        <v>1.2732000000000001</v>
      </c>
      <c r="Q48" s="97"/>
      <c r="R48" s="100">
        <f>IF(P48="","",T48*M48*LOOKUP(RIGHT($D$2,3),定数!$A$6:$A$13,定数!$B$6:$B$13))</f>
        <v>0</v>
      </c>
      <c r="S48" s="100"/>
      <c r="T48" s="101">
        <f t="shared" si="4"/>
        <v>0</v>
      </c>
      <c r="U48" s="101"/>
      <c r="V48" s="22">
        <f t="shared" si="1"/>
        <v>0</v>
      </c>
      <c r="W48">
        <f t="shared" si="2"/>
        <v>0</v>
      </c>
      <c r="X48" s="34">
        <f t="shared" si="5"/>
        <v>1864273.1994682832</v>
      </c>
      <c r="Y48" s="35">
        <f t="shared" si="6"/>
        <v>2.0331947156383756E-2</v>
      </c>
    </row>
    <row r="49" spans="2:25">
      <c r="B49" s="66">
        <v>41</v>
      </c>
      <c r="C49" s="96">
        <f>IF(R48="","",C48+R48)</f>
        <v>1826368.8952916316</v>
      </c>
      <c r="D49" s="96"/>
      <c r="E49" s="66">
        <v>2013</v>
      </c>
      <c r="F49" s="8">
        <v>43494</v>
      </c>
      <c r="G49" s="68" t="s">
        <v>4</v>
      </c>
      <c r="H49" s="97">
        <v>1.3459000000000001</v>
      </c>
      <c r="I49" s="97"/>
      <c r="J49" s="66">
        <v>46</v>
      </c>
      <c r="K49" s="98">
        <f t="shared" si="3"/>
        <v>54791.066858748942</v>
      </c>
      <c r="L49" s="99"/>
      <c r="M49" s="64">
        <f>IF(J49="","",(K49/J49)/LOOKUP(RIGHT($D$2,3),定数!$A$6:$A$13,定数!$B$6:$B$13))</f>
        <v>9.9259179091936502</v>
      </c>
      <c r="N49" s="66">
        <v>2013</v>
      </c>
      <c r="O49" s="8">
        <v>43495</v>
      </c>
      <c r="P49" s="97">
        <v>1.3514999999999999</v>
      </c>
      <c r="Q49" s="97"/>
      <c r="R49" s="100">
        <f>IF(P49="","",T49*M49*LOOKUP(RIGHT($D$2,3),定数!$A$6:$A$13,定数!$B$6:$B$13))</f>
        <v>66702.168349779269</v>
      </c>
      <c r="S49" s="100"/>
      <c r="T49" s="101">
        <f t="shared" si="4"/>
        <v>55.999999999998273</v>
      </c>
      <c r="U49" s="101"/>
      <c r="V49" s="22">
        <f t="shared" si="1"/>
        <v>1</v>
      </c>
      <c r="W49">
        <f t="shared" si="2"/>
        <v>0</v>
      </c>
      <c r="X49" s="34">
        <f t="shared" si="5"/>
        <v>1864273.1994682832</v>
      </c>
      <c r="Y49" s="35">
        <f t="shared" si="6"/>
        <v>2.0331947156383756E-2</v>
      </c>
    </row>
    <row r="50" spans="2:25">
      <c r="B50" s="66">
        <v>42</v>
      </c>
      <c r="C50" s="96">
        <f t="shared" si="0"/>
        <v>1893071.0636414108</v>
      </c>
      <c r="D50" s="96"/>
      <c r="E50" s="66"/>
      <c r="F50" s="8">
        <v>43521</v>
      </c>
      <c r="G50" s="68" t="s">
        <v>3</v>
      </c>
      <c r="H50" s="97">
        <v>1.3180000000000001</v>
      </c>
      <c r="I50" s="97"/>
      <c r="J50" s="66">
        <v>139</v>
      </c>
      <c r="K50" s="98">
        <f t="shared" si="3"/>
        <v>56792.131909242322</v>
      </c>
      <c r="L50" s="99"/>
      <c r="M50" s="64">
        <f>IF(J50="","",(K50/J50)/LOOKUP(RIGHT($D$2,3),定数!$A$6:$A$13,定数!$B$6:$B$13))</f>
        <v>3.4048040712975012</v>
      </c>
      <c r="N50" s="66"/>
      <c r="O50" s="8">
        <v>43525</v>
      </c>
      <c r="P50" s="97">
        <v>1.3007</v>
      </c>
      <c r="Q50" s="97"/>
      <c r="R50" s="100">
        <f>IF(P50="","",T50*M50*LOOKUP(RIGHT($D$2,3),定数!$A$6:$A$13,定数!$B$6:$B$13))</f>
        <v>70683.732520136517</v>
      </c>
      <c r="S50" s="100"/>
      <c r="T50" s="101">
        <f t="shared" si="4"/>
        <v>173.00000000000094</v>
      </c>
      <c r="U50" s="101"/>
      <c r="V50" s="22">
        <f t="shared" si="1"/>
        <v>2</v>
      </c>
      <c r="W50">
        <f t="shared" si="2"/>
        <v>0</v>
      </c>
      <c r="X50" s="34">
        <f t="shared" si="5"/>
        <v>1893071.0636414108</v>
      </c>
      <c r="Y50" s="35">
        <f t="shared" si="6"/>
        <v>0</v>
      </c>
    </row>
    <row r="51" spans="2:25">
      <c r="B51" s="66">
        <v>43</v>
      </c>
      <c r="C51" s="96">
        <f t="shared" si="0"/>
        <v>1963754.7961615473</v>
      </c>
      <c r="D51" s="96"/>
      <c r="E51" s="66"/>
      <c r="F51" s="8">
        <v>43566</v>
      </c>
      <c r="G51" s="68" t="s">
        <v>4</v>
      </c>
      <c r="H51" s="97">
        <v>1.3072999999999999</v>
      </c>
      <c r="I51" s="97"/>
      <c r="J51" s="66">
        <v>31</v>
      </c>
      <c r="K51" s="98">
        <f t="shared" si="3"/>
        <v>58912.643884846417</v>
      </c>
      <c r="L51" s="99"/>
      <c r="M51" s="64">
        <f>IF(J51="","",(K51/J51)/LOOKUP(RIGHT($D$2,3),定数!$A$6:$A$13,定数!$B$6:$B$13))</f>
        <v>15.836732227109252</v>
      </c>
      <c r="N51" s="66"/>
      <c r="O51" s="8">
        <v>43566</v>
      </c>
      <c r="P51" s="97">
        <v>1.3109</v>
      </c>
      <c r="Q51" s="97"/>
      <c r="R51" s="100">
        <f>IF(P51="","",T51*M51*LOOKUP(RIGHT($D$2,3),定数!$A$6:$A$13,定数!$B$6:$B$13))</f>
        <v>68414.683221112864</v>
      </c>
      <c r="S51" s="100"/>
      <c r="T51" s="101">
        <f t="shared" si="4"/>
        <v>36.000000000000476</v>
      </c>
      <c r="U51" s="101"/>
      <c r="V51" s="1">
        <f t="shared" si="1"/>
        <v>3</v>
      </c>
      <c r="W51">
        <f t="shared" si="2"/>
        <v>0</v>
      </c>
      <c r="X51" s="34">
        <f t="shared" si="5"/>
        <v>1963754.7961615473</v>
      </c>
      <c r="Y51" s="35">
        <f t="shared" si="6"/>
        <v>0</v>
      </c>
    </row>
    <row r="52" spans="2:25">
      <c r="B52" s="66">
        <v>44</v>
      </c>
      <c r="C52" s="96">
        <f t="shared" si="0"/>
        <v>2032169.4793826602</v>
      </c>
      <c r="D52" s="96"/>
      <c r="E52" s="66"/>
      <c r="F52" s="8">
        <v>43599</v>
      </c>
      <c r="G52" s="68" t="s">
        <v>3</v>
      </c>
      <c r="H52" s="97">
        <v>1.2986</v>
      </c>
      <c r="I52" s="97"/>
      <c r="J52" s="66">
        <v>44</v>
      </c>
      <c r="K52" s="98">
        <f t="shared" si="3"/>
        <v>60965.084381479806</v>
      </c>
      <c r="L52" s="99"/>
      <c r="M52" s="64">
        <f>IF(J52="","",(K52/J52)/LOOKUP(RIGHT($D$2,3),定数!$A$6:$A$13,定数!$B$6:$B$13))</f>
        <v>11.546417496492387</v>
      </c>
      <c r="N52" s="66"/>
      <c r="O52" s="8">
        <v>43599</v>
      </c>
      <c r="P52" s="97">
        <v>1.2934000000000001</v>
      </c>
      <c r="Q52" s="97"/>
      <c r="R52" s="100">
        <f>IF(P52="","",T52*M52*LOOKUP(RIGHT($D$2,3),定数!$A$6:$A$13,定数!$B$6:$B$13))</f>
        <v>72049.645178110717</v>
      </c>
      <c r="S52" s="100"/>
      <c r="T52" s="101">
        <f t="shared" si="4"/>
        <v>51.999999999998714</v>
      </c>
      <c r="U52" s="101"/>
      <c r="V52" s="22">
        <f t="shared" si="1"/>
        <v>4</v>
      </c>
      <c r="W52">
        <f t="shared" si="2"/>
        <v>0</v>
      </c>
      <c r="X52" s="34">
        <f t="shared" si="5"/>
        <v>2032169.4793826602</v>
      </c>
      <c r="Y52" s="35">
        <f t="shared" si="6"/>
        <v>0</v>
      </c>
    </row>
    <row r="53" spans="2:25">
      <c r="B53" s="66">
        <v>45</v>
      </c>
      <c r="C53" s="96">
        <f t="shared" si="0"/>
        <v>2104219.124560771</v>
      </c>
      <c r="D53" s="96"/>
      <c r="E53" s="66"/>
      <c r="F53" s="8">
        <v>43601</v>
      </c>
      <c r="G53" s="68" t="s">
        <v>3</v>
      </c>
      <c r="H53" s="97">
        <v>1.2883</v>
      </c>
      <c r="I53" s="97"/>
      <c r="J53" s="66">
        <v>48</v>
      </c>
      <c r="K53" s="98">
        <f t="shared" si="3"/>
        <v>63126.573736823128</v>
      </c>
      <c r="L53" s="99"/>
      <c r="M53" s="64">
        <f>IF(J53="","",(K53/J53)/LOOKUP(RIGHT($D$2,3),定数!$A$6:$A$13,定数!$B$6:$B$13))</f>
        <v>10.959474607087348</v>
      </c>
      <c r="N53" s="66"/>
      <c r="O53" s="8">
        <v>43602</v>
      </c>
      <c r="P53" s="97">
        <v>1.2883</v>
      </c>
      <c r="Q53" s="97"/>
      <c r="R53" s="100">
        <f>IF(P53="","",T53*M53*LOOKUP(RIGHT($D$2,3),定数!$A$6:$A$13,定数!$B$6:$B$13))</f>
        <v>0</v>
      </c>
      <c r="S53" s="100"/>
      <c r="T53" s="101">
        <f t="shared" si="4"/>
        <v>0</v>
      </c>
      <c r="U53" s="101"/>
      <c r="V53" s="22">
        <f t="shared" si="1"/>
        <v>0</v>
      </c>
      <c r="W53">
        <f t="shared" si="2"/>
        <v>0</v>
      </c>
      <c r="X53" s="34">
        <f t="shared" si="5"/>
        <v>2104219.124560771</v>
      </c>
      <c r="Y53" s="35">
        <f t="shared" si="6"/>
        <v>0</v>
      </c>
    </row>
    <row r="54" spans="2:25">
      <c r="B54" s="66">
        <v>46</v>
      </c>
      <c r="C54" s="96">
        <f t="shared" si="0"/>
        <v>2104219.124560771</v>
      </c>
      <c r="D54" s="96"/>
      <c r="E54" s="66"/>
      <c r="F54" s="8">
        <v>43616</v>
      </c>
      <c r="G54" s="68" t="s">
        <v>4</v>
      </c>
      <c r="H54" s="97">
        <v>1.2988999999999999</v>
      </c>
      <c r="I54" s="97"/>
      <c r="J54" s="66">
        <v>27</v>
      </c>
      <c r="K54" s="98">
        <f t="shared" si="3"/>
        <v>63126.573736823128</v>
      </c>
      <c r="L54" s="99"/>
      <c r="M54" s="64">
        <f>IF(J54="","",(K54/J54)/LOOKUP(RIGHT($D$2,3),定数!$A$6:$A$13,定数!$B$6:$B$13))</f>
        <v>19.483510412599731</v>
      </c>
      <c r="N54" s="66"/>
      <c r="O54" s="8">
        <v>43619</v>
      </c>
      <c r="P54" s="97">
        <v>1.302</v>
      </c>
      <c r="Q54" s="97"/>
      <c r="R54" s="100">
        <f>IF(P54="","",T54*M54*LOOKUP(RIGHT($D$2,3),定数!$A$6:$A$13,定数!$B$6:$B$13))</f>
        <v>72478.658734873403</v>
      </c>
      <c r="S54" s="100"/>
      <c r="T54" s="101">
        <f t="shared" si="4"/>
        <v>31.000000000001027</v>
      </c>
      <c r="U54" s="101"/>
      <c r="V54" s="22">
        <f t="shared" si="1"/>
        <v>1</v>
      </c>
      <c r="W54">
        <f t="shared" si="2"/>
        <v>0</v>
      </c>
      <c r="X54" s="34">
        <f t="shared" si="5"/>
        <v>2104219.124560771</v>
      </c>
      <c r="Y54" s="35">
        <f t="shared" si="6"/>
        <v>0</v>
      </c>
    </row>
    <row r="55" spans="2:25">
      <c r="B55" s="66">
        <v>47</v>
      </c>
      <c r="C55" s="96">
        <f t="shared" si="0"/>
        <v>2176697.7832956444</v>
      </c>
      <c r="D55" s="96"/>
      <c r="E55" s="66"/>
      <c r="F55" s="8">
        <v>43626</v>
      </c>
      <c r="G55" s="68" t="s">
        <v>4</v>
      </c>
      <c r="H55" s="97">
        <v>1.3229</v>
      </c>
      <c r="I55" s="97"/>
      <c r="J55" s="66">
        <v>53</v>
      </c>
      <c r="K55" s="98">
        <f t="shared" si="3"/>
        <v>65300.93349886933</v>
      </c>
      <c r="L55" s="99"/>
      <c r="M55" s="64">
        <f>IF(J55="","",(K55/J55)/LOOKUP(RIGHT($D$2,3),定数!$A$6:$A$13,定数!$B$6:$B$13))</f>
        <v>10.267442374036058</v>
      </c>
      <c r="N55" s="66"/>
      <c r="O55" s="8">
        <v>43627</v>
      </c>
      <c r="P55" s="97">
        <v>1.3291999999999999</v>
      </c>
      <c r="Q55" s="97"/>
      <c r="R55" s="100">
        <f>IF(P55="","",T55*M55*LOOKUP(RIGHT($D$2,3),定数!$A$6:$A$13,定数!$B$6:$B$13))</f>
        <v>77621.864347712268</v>
      </c>
      <c r="S55" s="100"/>
      <c r="T55" s="101">
        <f t="shared" si="4"/>
        <v>62.999999999999723</v>
      </c>
      <c r="U55" s="101"/>
      <c r="V55" s="22">
        <f t="shared" si="1"/>
        <v>2</v>
      </c>
      <c r="W55">
        <f t="shared" si="2"/>
        <v>0</v>
      </c>
      <c r="X55" s="34">
        <f t="shared" si="5"/>
        <v>2176697.7832956444</v>
      </c>
      <c r="Y55" s="35">
        <f t="shared" si="6"/>
        <v>0</v>
      </c>
    </row>
    <row r="56" spans="2:25">
      <c r="B56" s="66">
        <v>48</v>
      </c>
      <c r="C56" s="96">
        <f t="shared" si="0"/>
        <v>2254319.6476433566</v>
      </c>
      <c r="D56" s="96"/>
      <c r="E56" s="66"/>
      <c r="F56" s="8">
        <v>43650</v>
      </c>
      <c r="G56" s="68" t="s">
        <v>3</v>
      </c>
      <c r="H56" s="97">
        <v>1.2943</v>
      </c>
      <c r="I56" s="97"/>
      <c r="J56" s="66">
        <v>89</v>
      </c>
      <c r="K56" s="98">
        <f t="shared" si="3"/>
        <v>67629.5894293007</v>
      </c>
      <c r="L56" s="99"/>
      <c r="M56" s="64">
        <f>IF(J56="","",(K56/J56)/LOOKUP(RIGHT($D$2,3),定数!$A$6:$A$13,定数!$B$6:$B$13))</f>
        <v>6.3323585607959449</v>
      </c>
      <c r="N56" s="66"/>
      <c r="O56" s="8">
        <v>43651</v>
      </c>
      <c r="P56" s="97">
        <v>1.2833000000000001</v>
      </c>
      <c r="Q56" s="97"/>
      <c r="R56" s="100">
        <f>IF(P56="","",T56*M56*LOOKUP(RIGHT($D$2,3),定数!$A$6:$A$13,定数!$B$6:$B$13))</f>
        <v>83587.133002505696</v>
      </c>
      <c r="S56" s="100"/>
      <c r="T56" s="101">
        <f t="shared" si="4"/>
        <v>109.99999999999899</v>
      </c>
      <c r="U56" s="101"/>
      <c r="V56" s="22">
        <f t="shared" si="1"/>
        <v>3</v>
      </c>
      <c r="W56">
        <f t="shared" si="2"/>
        <v>0</v>
      </c>
      <c r="X56" s="34">
        <f t="shared" si="5"/>
        <v>2254319.6476433566</v>
      </c>
      <c r="Y56" s="35">
        <f t="shared" si="6"/>
        <v>0</v>
      </c>
    </row>
    <row r="57" spans="2:25">
      <c r="B57" s="66">
        <v>49</v>
      </c>
      <c r="C57" s="96">
        <f t="shared" si="0"/>
        <v>2337906.7806458622</v>
      </c>
      <c r="D57" s="96"/>
      <c r="E57" s="66"/>
      <c r="F57" s="8">
        <v>43684</v>
      </c>
      <c r="G57" s="68" t="s">
        <v>4</v>
      </c>
      <c r="H57" s="97">
        <v>1.3312999999999999</v>
      </c>
      <c r="I57" s="97"/>
      <c r="J57" s="66">
        <v>48</v>
      </c>
      <c r="K57" s="98">
        <f t="shared" si="3"/>
        <v>70137.203419375859</v>
      </c>
      <c r="L57" s="99"/>
      <c r="M57" s="64">
        <f>IF(J57="","",(K57/J57)/LOOKUP(RIGHT($D$2,3),定数!$A$6:$A$13,定数!$B$6:$B$13))</f>
        <v>12.176597815863865</v>
      </c>
      <c r="N57" s="66"/>
      <c r="O57" s="8">
        <v>43685</v>
      </c>
      <c r="P57" s="97">
        <v>1.3371</v>
      </c>
      <c r="Q57" s="97"/>
      <c r="R57" s="100">
        <f>IF(P57="","",T57*M57*LOOKUP(RIGHT($D$2,3),定数!$A$6:$A$13,定数!$B$6:$B$13))</f>
        <v>84749.120798412885</v>
      </c>
      <c r="S57" s="100"/>
      <c r="T57" s="101">
        <f t="shared" si="4"/>
        <v>58.00000000000027</v>
      </c>
      <c r="U57" s="101"/>
      <c r="V57" s="22">
        <f t="shared" si="1"/>
        <v>4</v>
      </c>
      <c r="W57">
        <f t="shared" si="2"/>
        <v>0</v>
      </c>
      <c r="X57" s="34">
        <f t="shared" si="5"/>
        <v>2337906.7806458622</v>
      </c>
      <c r="Y57" s="35">
        <f t="shared" si="6"/>
        <v>0</v>
      </c>
    </row>
    <row r="58" spans="2:25">
      <c r="B58" s="66">
        <v>50</v>
      </c>
      <c r="C58" s="96">
        <f t="shared" si="0"/>
        <v>2422655.9014442749</v>
      </c>
      <c r="D58" s="96"/>
      <c r="E58" s="66"/>
      <c r="F58" s="8">
        <v>43697</v>
      </c>
      <c r="G58" s="68" t="s">
        <v>4</v>
      </c>
      <c r="H58" s="97">
        <v>1.3357000000000001</v>
      </c>
      <c r="I58" s="97"/>
      <c r="J58" s="66">
        <v>33</v>
      </c>
      <c r="K58" s="98">
        <f t="shared" si="3"/>
        <v>72679.677043328251</v>
      </c>
      <c r="L58" s="99"/>
      <c r="M58" s="64">
        <f>IF(J58="","",(K58/J58)/LOOKUP(RIGHT($D$2,3),定数!$A$6:$A$13,定数!$B$6:$B$13))</f>
        <v>18.353453798820265</v>
      </c>
      <c r="N58" s="66"/>
      <c r="O58" s="8">
        <v>43697</v>
      </c>
      <c r="P58" s="97">
        <v>1.3394999999999999</v>
      </c>
      <c r="Q58" s="97"/>
      <c r="R58" s="100">
        <f>IF(P58="","",T58*M58*LOOKUP(RIGHT($D$2,3),定数!$A$6:$A$13,定数!$B$6:$B$13))</f>
        <v>83691.749322616088</v>
      </c>
      <c r="S58" s="100"/>
      <c r="T58" s="101">
        <f t="shared" si="4"/>
        <v>37.999999999998039</v>
      </c>
      <c r="U58" s="101"/>
      <c r="V58" s="22">
        <f t="shared" si="1"/>
        <v>5</v>
      </c>
      <c r="W58">
        <f t="shared" si="2"/>
        <v>0</v>
      </c>
      <c r="X58" s="34">
        <f t="shared" si="5"/>
        <v>2422655.9014442749</v>
      </c>
      <c r="Y58" s="35">
        <f t="shared" si="6"/>
        <v>0</v>
      </c>
    </row>
    <row r="59" spans="2:25">
      <c r="B59" s="66">
        <v>51</v>
      </c>
      <c r="C59" s="96">
        <f t="shared" si="0"/>
        <v>2506347.650766891</v>
      </c>
      <c r="D59" s="96"/>
      <c r="E59" s="66"/>
      <c r="F59" s="8"/>
      <c r="G59" s="66"/>
      <c r="H59" s="97"/>
      <c r="I59" s="97"/>
      <c r="J59" s="66"/>
      <c r="K59" s="98" t="str">
        <f t="shared" si="3"/>
        <v/>
      </c>
      <c r="L59" s="99"/>
      <c r="M59" s="64" t="str">
        <f>IF(J59="","",(K59/J59)/LOOKUP(RIGHT($D$2,3),定数!$A$6:$A$13,定数!$B$6:$B$13))</f>
        <v/>
      </c>
      <c r="N59" s="66"/>
      <c r="O59" s="8"/>
      <c r="P59" s="97"/>
      <c r="Q59" s="97"/>
      <c r="R59" s="100" t="str">
        <f>IF(P59="","",T59*M59*LOOKUP(RIGHT($D$2,3),定数!$A$6:$A$13,定数!$B$6:$B$13))</f>
        <v/>
      </c>
      <c r="S59" s="100"/>
      <c r="T59" s="101" t="str">
        <f t="shared" si="4"/>
        <v/>
      </c>
      <c r="U59" s="101"/>
      <c r="V59" s="22" t="str">
        <f t="shared" si="1"/>
        <v/>
      </c>
      <c r="W59" t="str">
        <f t="shared" si="2"/>
        <v/>
      </c>
      <c r="X59" s="34">
        <f t="shared" si="5"/>
        <v>2506347.650766891</v>
      </c>
      <c r="Y59" s="35">
        <f t="shared" si="6"/>
        <v>0</v>
      </c>
    </row>
    <row r="60" spans="2:25">
      <c r="B60" s="66">
        <v>52</v>
      </c>
      <c r="C60" s="96" t="str">
        <f t="shared" si="0"/>
        <v/>
      </c>
      <c r="D60" s="96"/>
      <c r="E60" s="66"/>
      <c r="F60" s="8"/>
      <c r="G60" s="66"/>
      <c r="H60" s="97"/>
      <c r="I60" s="97"/>
      <c r="J60" s="66"/>
      <c r="K60" s="98" t="str">
        <f t="shared" si="3"/>
        <v/>
      </c>
      <c r="L60" s="99"/>
      <c r="M60" s="64" t="str">
        <f>IF(J60="","",(K60/J60)/LOOKUP(RIGHT($D$2,3),定数!$A$6:$A$13,定数!$B$6:$B$13))</f>
        <v/>
      </c>
      <c r="N60" s="66"/>
      <c r="O60" s="8"/>
      <c r="P60" s="97"/>
      <c r="Q60" s="97"/>
      <c r="R60" s="100" t="str">
        <f>IF(P60="","",T60*M60*LOOKUP(RIGHT($D$2,3),定数!$A$6:$A$13,定数!$B$6:$B$13))</f>
        <v/>
      </c>
      <c r="S60" s="100"/>
      <c r="T60" s="101" t="str">
        <f t="shared" si="4"/>
        <v/>
      </c>
      <c r="U60" s="101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66">
        <v>53</v>
      </c>
      <c r="C61" s="96" t="str">
        <f t="shared" si="0"/>
        <v/>
      </c>
      <c r="D61" s="96"/>
      <c r="E61" s="66"/>
      <c r="F61" s="8"/>
      <c r="G61" s="66"/>
      <c r="H61" s="97"/>
      <c r="I61" s="97"/>
      <c r="J61" s="66"/>
      <c r="K61" s="98" t="str">
        <f t="shared" si="3"/>
        <v/>
      </c>
      <c r="L61" s="99"/>
      <c r="M61" s="64" t="str">
        <f>IF(J61="","",(K61/J61)/LOOKUP(RIGHT($D$2,3),定数!$A$6:$A$13,定数!$B$6:$B$13))</f>
        <v/>
      </c>
      <c r="N61" s="66"/>
      <c r="O61" s="8"/>
      <c r="P61" s="97"/>
      <c r="Q61" s="97"/>
      <c r="R61" s="100" t="str">
        <f>IF(P61="","",T61*M61*LOOKUP(RIGHT($D$2,3),定数!$A$6:$A$13,定数!$B$6:$B$13))</f>
        <v/>
      </c>
      <c r="S61" s="100"/>
      <c r="T61" s="101" t="str">
        <f t="shared" si="4"/>
        <v/>
      </c>
      <c r="U61" s="101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66">
        <v>54</v>
      </c>
      <c r="C62" s="96" t="str">
        <f>IF(R61="","",C61+R61)</f>
        <v/>
      </c>
      <c r="D62" s="96"/>
      <c r="E62" s="66"/>
      <c r="F62" s="8"/>
      <c r="G62" s="66"/>
      <c r="H62" s="97"/>
      <c r="I62" s="97"/>
      <c r="J62" s="66"/>
      <c r="K62" s="98" t="str">
        <f t="shared" si="3"/>
        <v/>
      </c>
      <c r="L62" s="99"/>
      <c r="M62" s="64" t="str">
        <f>IF(J62="","",(K62/J62)/LOOKUP(RIGHT($D$2,3),定数!$A$6:$A$13,定数!$B$6:$B$13))</f>
        <v/>
      </c>
      <c r="N62" s="66"/>
      <c r="O62" s="8"/>
      <c r="P62" s="97"/>
      <c r="Q62" s="97"/>
      <c r="R62" s="100" t="str">
        <f>IF(P62="","",T62*M62*LOOKUP(RIGHT($D$2,3),定数!$A$6:$A$13,定数!$B$6:$B$13))</f>
        <v/>
      </c>
      <c r="S62" s="100"/>
      <c r="T62" s="101" t="str">
        <f t="shared" si="4"/>
        <v/>
      </c>
      <c r="U62" s="101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66">
        <v>55</v>
      </c>
      <c r="C63" s="96" t="str">
        <f t="shared" si="0"/>
        <v/>
      </c>
      <c r="D63" s="96"/>
      <c r="E63" s="66"/>
      <c r="F63" s="8"/>
      <c r="G63" s="66"/>
      <c r="H63" s="97"/>
      <c r="I63" s="97"/>
      <c r="J63" s="66"/>
      <c r="K63" s="98" t="str">
        <f t="shared" si="3"/>
        <v/>
      </c>
      <c r="L63" s="99"/>
      <c r="M63" s="64" t="str">
        <f>IF(J63="","",(K63/J63)/LOOKUP(RIGHT($D$2,3),定数!$A$6:$A$13,定数!$B$6:$B$13))</f>
        <v/>
      </c>
      <c r="N63" s="66"/>
      <c r="O63" s="8"/>
      <c r="P63" s="97"/>
      <c r="Q63" s="97"/>
      <c r="R63" s="100" t="str">
        <f>IF(P63="","",T63*M63*LOOKUP(RIGHT($D$2,3),定数!$A$6:$A$13,定数!$B$6:$B$13))</f>
        <v/>
      </c>
      <c r="S63" s="100"/>
      <c r="T63" s="101" t="str">
        <f t="shared" si="4"/>
        <v/>
      </c>
      <c r="U63" s="101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66">
        <v>56</v>
      </c>
      <c r="C64" s="96" t="str">
        <f>IF(R63="","",C63+R63)</f>
        <v/>
      </c>
      <c r="D64" s="96"/>
      <c r="E64" s="66"/>
      <c r="F64" s="8"/>
      <c r="G64" s="66"/>
      <c r="H64" s="97"/>
      <c r="I64" s="97"/>
      <c r="J64" s="66"/>
      <c r="K64" s="98" t="str">
        <f t="shared" si="3"/>
        <v/>
      </c>
      <c r="L64" s="99"/>
      <c r="M64" s="64" t="str">
        <f>IF(J64="","",(K64/J64)/LOOKUP(RIGHT($D$2,3),定数!$A$6:$A$13,定数!$B$6:$B$13))</f>
        <v/>
      </c>
      <c r="N64" s="66"/>
      <c r="O64" s="8"/>
      <c r="P64" s="97"/>
      <c r="Q64" s="97"/>
      <c r="R64" s="100" t="str">
        <f>IF(P64="","",T64*M64*LOOKUP(RIGHT($D$2,3),定数!$A$6:$A$13,定数!$B$6:$B$13))</f>
        <v/>
      </c>
      <c r="S64" s="100"/>
      <c r="T64" s="101" t="str">
        <f t="shared" si="4"/>
        <v/>
      </c>
      <c r="U64" s="101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66">
        <v>57</v>
      </c>
      <c r="C65" s="96" t="str">
        <f>IF(R64="","",C64+R64)</f>
        <v/>
      </c>
      <c r="D65" s="96"/>
      <c r="E65" s="66"/>
      <c r="F65" s="8"/>
      <c r="G65" s="66"/>
      <c r="H65" s="97"/>
      <c r="I65" s="97"/>
      <c r="J65" s="66"/>
      <c r="K65" s="98" t="str">
        <f t="shared" si="3"/>
        <v/>
      </c>
      <c r="L65" s="99"/>
      <c r="M65" s="64" t="str">
        <f>IF(J65="","",(K65/J65)/LOOKUP(RIGHT($D$2,3),定数!$A$6:$A$13,定数!$B$6:$B$13))</f>
        <v/>
      </c>
      <c r="N65" s="66"/>
      <c r="O65" s="8"/>
      <c r="P65" s="97"/>
      <c r="Q65" s="97"/>
      <c r="R65" s="100" t="str">
        <f>IF(P65="","",T65*M65*LOOKUP(RIGHT($D$2,3),定数!$A$6:$A$13,定数!$B$6:$B$13))</f>
        <v/>
      </c>
      <c r="S65" s="100"/>
      <c r="T65" s="101" t="str">
        <f t="shared" si="4"/>
        <v/>
      </c>
      <c r="U65" s="101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66">
        <v>58</v>
      </c>
      <c r="C66" s="96" t="str">
        <f t="shared" si="0"/>
        <v/>
      </c>
      <c r="D66" s="96"/>
      <c r="E66" s="66"/>
      <c r="F66" s="8"/>
      <c r="G66" s="66"/>
      <c r="H66" s="97"/>
      <c r="I66" s="97"/>
      <c r="J66" s="66"/>
      <c r="K66" s="98" t="str">
        <f t="shared" si="3"/>
        <v/>
      </c>
      <c r="L66" s="99"/>
      <c r="M66" s="64" t="str">
        <f>IF(J66="","",(K66/J66)/LOOKUP(RIGHT($D$2,3),定数!$A$6:$A$13,定数!$B$6:$B$13))</f>
        <v/>
      </c>
      <c r="N66" s="66"/>
      <c r="O66" s="8"/>
      <c r="P66" s="97"/>
      <c r="Q66" s="97"/>
      <c r="R66" s="100" t="str">
        <f>IF(P66="","",T66*M66*LOOKUP(RIGHT($D$2,3),定数!$A$6:$A$13,定数!$B$6:$B$13))</f>
        <v/>
      </c>
      <c r="S66" s="100"/>
      <c r="T66" s="101" t="str">
        <f t="shared" si="4"/>
        <v/>
      </c>
      <c r="U66" s="101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66">
        <v>59</v>
      </c>
      <c r="C67" s="96" t="str">
        <f t="shared" si="0"/>
        <v/>
      </c>
      <c r="D67" s="96"/>
      <c r="E67" s="66"/>
      <c r="F67" s="8"/>
      <c r="G67" s="66"/>
      <c r="H67" s="97"/>
      <c r="I67" s="97"/>
      <c r="J67" s="66"/>
      <c r="K67" s="98" t="str">
        <f t="shared" si="3"/>
        <v/>
      </c>
      <c r="L67" s="99"/>
      <c r="M67" s="64" t="str">
        <f>IF(J67="","",(K67/J67)/LOOKUP(RIGHT($D$2,3),定数!$A$6:$A$13,定数!$B$6:$B$13))</f>
        <v/>
      </c>
      <c r="N67" s="66"/>
      <c r="O67" s="8"/>
      <c r="P67" s="97"/>
      <c r="Q67" s="97"/>
      <c r="R67" s="100" t="str">
        <f>IF(P67="","",T67*M67*LOOKUP(RIGHT($D$2,3),定数!$A$6:$A$13,定数!$B$6:$B$13))</f>
        <v/>
      </c>
      <c r="S67" s="100"/>
      <c r="T67" s="101" t="str">
        <f t="shared" si="4"/>
        <v/>
      </c>
      <c r="U67" s="101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66">
        <v>60</v>
      </c>
      <c r="C68" s="96" t="str">
        <f>IF(R67="","",C67+R67)</f>
        <v/>
      </c>
      <c r="D68" s="96"/>
      <c r="E68" s="66"/>
      <c r="F68" s="8"/>
      <c r="G68" s="66"/>
      <c r="H68" s="97"/>
      <c r="I68" s="97"/>
      <c r="J68" s="66"/>
      <c r="K68" s="98" t="str">
        <f t="shared" si="3"/>
        <v/>
      </c>
      <c r="L68" s="99"/>
      <c r="M68" s="64" t="str">
        <f>IF(J68="","",(K68/J68)/LOOKUP(RIGHT($D$2,3),定数!$A$6:$A$13,定数!$B$6:$B$13))</f>
        <v/>
      </c>
      <c r="N68" s="66"/>
      <c r="O68" s="8"/>
      <c r="P68" s="97"/>
      <c r="Q68" s="97"/>
      <c r="R68" s="100" t="str">
        <f>IF(P68="","",T68*M68*LOOKUP(RIGHT($D$2,3),定数!$A$6:$A$13,定数!$B$6:$B$13))</f>
        <v/>
      </c>
      <c r="S68" s="100"/>
      <c r="T68" s="101" t="str">
        <f t="shared" si="4"/>
        <v/>
      </c>
      <c r="U68" s="101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66">
        <v>61</v>
      </c>
      <c r="C69" s="96" t="str">
        <f>IF(R68="","",C68+R68)</f>
        <v/>
      </c>
      <c r="D69" s="96"/>
      <c r="E69" s="66"/>
      <c r="F69" s="8"/>
      <c r="G69" s="66"/>
      <c r="H69" s="97"/>
      <c r="I69" s="97"/>
      <c r="J69" s="66"/>
      <c r="K69" s="98" t="str">
        <f t="shared" si="3"/>
        <v/>
      </c>
      <c r="L69" s="99"/>
      <c r="M69" s="64" t="str">
        <f>IF(J69="","",(K69/J69)/LOOKUP(RIGHT($D$2,3),定数!$A$6:$A$13,定数!$B$6:$B$13))</f>
        <v/>
      </c>
      <c r="N69" s="66"/>
      <c r="O69" s="8"/>
      <c r="P69" s="97"/>
      <c r="Q69" s="97"/>
      <c r="R69" s="100" t="str">
        <f>IF(P69="","",T69*M69*LOOKUP(RIGHT($D$2,3),定数!$A$6:$A$13,定数!$B$6:$B$13))</f>
        <v/>
      </c>
      <c r="S69" s="100"/>
      <c r="T69" s="101" t="str">
        <f t="shared" si="4"/>
        <v/>
      </c>
      <c r="U69" s="101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66">
        <v>62</v>
      </c>
      <c r="C70" s="96" t="str">
        <f t="shared" si="0"/>
        <v/>
      </c>
      <c r="D70" s="96"/>
      <c r="E70" s="66"/>
      <c r="F70" s="8"/>
      <c r="G70" s="66"/>
      <c r="H70" s="97"/>
      <c r="I70" s="97"/>
      <c r="J70" s="66"/>
      <c r="K70" s="98" t="str">
        <f t="shared" si="3"/>
        <v/>
      </c>
      <c r="L70" s="99"/>
      <c r="M70" s="64" t="str">
        <f>IF(J70="","",(K70/J70)/LOOKUP(RIGHT($D$2,3),定数!$A$6:$A$13,定数!$B$6:$B$13))</f>
        <v/>
      </c>
      <c r="N70" s="66"/>
      <c r="O70" s="8"/>
      <c r="P70" s="97"/>
      <c r="Q70" s="97"/>
      <c r="R70" s="100" t="str">
        <f>IF(P70="","",T70*M70*LOOKUP(RIGHT($D$2,3),定数!$A$6:$A$13,定数!$B$6:$B$13))</f>
        <v/>
      </c>
      <c r="S70" s="100"/>
      <c r="T70" s="101" t="str">
        <f t="shared" si="4"/>
        <v/>
      </c>
      <c r="U70" s="101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66">
        <v>63</v>
      </c>
      <c r="C71" s="96" t="str">
        <f t="shared" si="0"/>
        <v/>
      </c>
      <c r="D71" s="96"/>
      <c r="E71" s="66"/>
      <c r="F71" s="8"/>
      <c r="G71" s="66"/>
      <c r="H71" s="97"/>
      <c r="I71" s="97"/>
      <c r="J71" s="66"/>
      <c r="K71" s="98" t="str">
        <f t="shared" si="3"/>
        <v/>
      </c>
      <c r="L71" s="99"/>
      <c r="M71" s="64" t="str">
        <f>IF(J71="","",(K71/J71)/LOOKUP(RIGHT($D$2,3),定数!$A$6:$A$13,定数!$B$6:$B$13))</f>
        <v/>
      </c>
      <c r="N71" s="66"/>
      <c r="O71" s="8"/>
      <c r="P71" s="97"/>
      <c r="Q71" s="97"/>
      <c r="R71" s="100" t="str">
        <f>IF(P71="","",T71*M71*LOOKUP(RIGHT($D$2,3),定数!$A$6:$A$13,定数!$B$6:$B$13))</f>
        <v/>
      </c>
      <c r="S71" s="100"/>
      <c r="T71" s="101" t="str">
        <f t="shared" si="4"/>
        <v/>
      </c>
      <c r="U71" s="101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66">
        <v>64</v>
      </c>
      <c r="C72" s="96" t="str">
        <f t="shared" si="0"/>
        <v/>
      </c>
      <c r="D72" s="96"/>
      <c r="E72" s="66"/>
      <c r="F72" s="8"/>
      <c r="G72" s="66"/>
      <c r="H72" s="97"/>
      <c r="I72" s="97"/>
      <c r="J72" s="66"/>
      <c r="K72" s="98" t="str">
        <f t="shared" si="3"/>
        <v/>
      </c>
      <c r="L72" s="99"/>
      <c r="M72" s="64" t="str">
        <f>IF(J72="","",(K72/J72)/LOOKUP(RIGHT($D$2,3),定数!$A$6:$A$13,定数!$B$6:$B$13))</f>
        <v/>
      </c>
      <c r="N72" s="66"/>
      <c r="O72" s="8"/>
      <c r="P72" s="97"/>
      <c r="Q72" s="97"/>
      <c r="R72" s="100" t="str">
        <f>IF(P72="","",T72*M72*LOOKUP(RIGHT($D$2,3),定数!$A$6:$A$13,定数!$B$6:$B$13))</f>
        <v/>
      </c>
      <c r="S72" s="100"/>
      <c r="T72" s="101" t="str">
        <f t="shared" si="4"/>
        <v/>
      </c>
      <c r="U72" s="101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66">
        <v>65</v>
      </c>
      <c r="C73" s="96" t="str">
        <f t="shared" si="0"/>
        <v/>
      </c>
      <c r="D73" s="96"/>
      <c r="E73" s="66"/>
      <c r="F73" s="8"/>
      <c r="G73" s="66"/>
      <c r="H73" s="97"/>
      <c r="I73" s="97"/>
      <c r="J73" s="66"/>
      <c r="K73" s="98" t="str">
        <f t="shared" si="3"/>
        <v/>
      </c>
      <c r="L73" s="99"/>
      <c r="M73" s="64" t="str">
        <f>IF(J73="","",(K73/J73)/LOOKUP(RIGHT($D$2,3),定数!$A$6:$A$13,定数!$B$6:$B$13))</f>
        <v/>
      </c>
      <c r="N73" s="66"/>
      <c r="O73" s="8"/>
      <c r="P73" s="97"/>
      <c r="Q73" s="97"/>
      <c r="R73" s="100" t="str">
        <f>IF(P73="","",T73*M73*LOOKUP(RIGHT($D$2,3),定数!$A$6:$A$13,定数!$B$6:$B$13))</f>
        <v/>
      </c>
      <c r="S73" s="100"/>
      <c r="T73" s="101" t="str">
        <f t="shared" si="4"/>
        <v/>
      </c>
      <c r="U73" s="101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66">
        <v>66</v>
      </c>
      <c r="C74" s="96" t="str">
        <f>IF(R73="","",C73+R73)</f>
        <v/>
      </c>
      <c r="D74" s="96"/>
      <c r="E74" s="66"/>
      <c r="F74" s="8"/>
      <c r="G74" s="66"/>
      <c r="H74" s="97"/>
      <c r="I74" s="97"/>
      <c r="J74" s="66"/>
      <c r="K74" s="98" t="str">
        <f t="shared" si="3"/>
        <v/>
      </c>
      <c r="L74" s="99"/>
      <c r="M74" s="64" t="str">
        <f>IF(J74="","",(K74/J74)/LOOKUP(RIGHT($D$2,3),定数!$A$6:$A$13,定数!$B$6:$B$13))</f>
        <v/>
      </c>
      <c r="N74" s="66"/>
      <c r="O74" s="8"/>
      <c r="P74" s="97"/>
      <c r="Q74" s="97"/>
      <c r="R74" s="100" t="str">
        <f>IF(P74="","",T74*M74*LOOKUP(RIGHT($D$2,3),定数!$A$6:$A$13,定数!$B$6:$B$13))</f>
        <v/>
      </c>
      <c r="S74" s="100"/>
      <c r="T74" s="101" t="str">
        <f t="shared" si="4"/>
        <v/>
      </c>
      <c r="U74" s="101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66">
        <v>67</v>
      </c>
      <c r="C75" s="96" t="str">
        <f t="shared" ref="C75:C108" si="9">IF(R74="","",C74+R74)</f>
        <v/>
      </c>
      <c r="D75" s="96"/>
      <c r="E75" s="66"/>
      <c r="F75" s="8"/>
      <c r="G75" s="66"/>
      <c r="H75" s="97"/>
      <c r="I75" s="97"/>
      <c r="J75" s="66"/>
      <c r="K75" s="98" t="str">
        <f t="shared" ref="K75:K108" si="10">IF(J75="","",C75*0.03)</f>
        <v/>
      </c>
      <c r="L75" s="99"/>
      <c r="M75" s="64" t="str">
        <f>IF(J75="","",(K75/J75)/LOOKUP(RIGHT($D$2,3),定数!$A$6:$A$13,定数!$B$6:$B$13))</f>
        <v/>
      </c>
      <c r="N75" s="66"/>
      <c r="O75" s="8"/>
      <c r="P75" s="97"/>
      <c r="Q75" s="97"/>
      <c r="R75" s="100" t="str">
        <f>IF(P75="","",T75*M75*LOOKUP(RIGHT($D$2,3),定数!$A$6:$A$13,定数!$B$6:$B$13))</f>
        <v/>
      </c>
      <c r="S75" s="100"/>
      <c r="T75" s="101" t="str">
        <f t="shared" si="4"/>
        <v/>
      </c>
      <c r="U75" s="101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66">
        <v>68</v>
      </c>
      <c r="C76" s="96" t="str">
        <f t="shared" si="9"/>
        <v/>
      </c>
      <c r="D76" s="96"/>
      <c r="E76" s="66"/>
      <c r="F76" s="8"/>
      <c r="G76" s="66"/>
      <c r="H76" s="97"/>
      <c r="I76" s="97"/>
      <c r="J76" s="66"/>
      <c r="K76" s="98" t="str">
        <f t="shared" si="10"/>
        <v/>
      </c>
      <c r="L76" s="99"/>
      <c r="M76" s="64" t="str">
        <f>IF(J76="","",(K76/J76)/LOOKUP(RIGHT($D$2,3),定数!$A$6:$A$13,定数!$B$6:$B$13))</f>
        <v/>
      </c>
      <c r="N76" s="66"/>
      <c r="O76" s="8"/>
      <c r="P76" s="97"/>
      <c r="Q76" s="97"/>
      <c r="R76" s="100" t="str">
        <f>IF(P76="","",T76*M76*LOOKUP(RIGHT($D$2,3),定数!$A$6:$A$13,定数!$B$6:$B$13))</f>
        <v/>
      </c>
      <c r="S76" s="100"/>
      <c r="T76" s="101" t="str">
        <f t="shared" ref="T76:T108" si="11">IF(P76="","",IF(G76="買",(P76-H76),(H76-P76))*IF(RIGHT($D$2,3)="JPY",100,10000))</f>
        <v/>
      </c>
      <c r="U76" s="101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66">
        <v>69</v>
      </c>
      <c r="C77" s="96" t="str">
        <f t="shared" si="9"/>
        <v/>
      </c>
      <c r="D77" s="96"/>
      <c r="E77" s="66"/>
      <c r="F77" s="8"/>
      <c r="G77" s="66"/>
      <c r="H77" s="97"/>
      <c r="I77" s="97"/>
      <c r="J77" s="66"/>
      <c r="K77" s="98" t="str">
        <f t="shared" si="10"/>
        <v/>
      </c>
      <c r="L77" s="99"/>
      <c r="M77" s="64" t="str">
        <f>IF(J77="","",(K77/J77)/LOOKUP(RIGHT($D$2,3),定数!$A$6:$A$13,定数!$B$6:$B$13))</f>
        <v/>
      </c>
      <c r="N77" s="66"/>
      <c r="O77" s="8"/>
      <c r="P77" s="97"/>
      <c r="Q77" s="97"/>
      <c r="R77" s="100" t="str">
        <f>IF(P77="","",T77*M77*LOOKUP(RIGHT($D$2,3),定数!$A$6:$A$13,定数!$B$6:$B$13))</f>
        <v/>
      </c>
      <c r="S77" s="100"/>
      <c r="T77" s="101" t="str">
        <f t="shared" si="11"/>
        <v/>
      </c>
      <c r="U77" s="101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66">
        <v>70</v>
      </c>
      <c r="C78" s="96" t="str">
        <f>IF(R77="","",C77+R77)</f>
        <v/>
      </c>
      <c r="D78" s="96"/>
      <c r="E78" s="66"/>
      <c r="F78" s="8"/>
      <c r="G78" s="66"/>
      <c r="H78" s="97"/>
      <c r="I78" s="97"/>
      <c r="J78" s="66"/>
      <c r="K78" s="98" t="str">
        <f t="shared" si="10"/>
        <v/>
      </c>
      <c r="L78" s="99"/>
      <c r="M78" s="64" t="str">
        <f>IF(J78="","",(K78/J78)/LOOKUP(RIGHT($D$2,3),定数!$A$6:$A$13,定数!$B$6:$B$13))</f>
        <v/>
      </c>
      <c r="N78" s="66"/>
      <c r="O78" s="8"/>
      <c r="P78" s="97"/>
      <c r="Q78" s="97"/>
      <c r="R78" s="100" t="str">
        <f>IF(P78="","",T78*M78*LOOKUP(RIGHT($D$2,3),定数!$A$6:$A$13,定数!$B$6:$B$13))</f>
        <v/>
      </c>
      <c r="S78" s="100"/>
      <c r="T78" s="101" t="str">
        <f t="shared" si="11"/>
        <v/>
      </c>
      <c r="U78" s="101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66">
        <v>71</v>
      </c>
      <c r="C79" s="96" t="str">
        <f>IF(R78="","",C78+R78)</f>
        <v/>
      </c>
      <c r="D79" s="96"/>
      <c r="E79" s="66"/>
      <c r="F79" s="8"/>
      <c r="G79" s="66"/>
      <c r="H79" s="97"/>
      <c r="I79" s="97"/>
      <c r="J79" s="66"/>
      <c r="K79" s="98" t="str">
        <f t="shared" si="10"/>
        <v/>
      </c>
      <c r="L79" s="99"/>
      <c r="M79" s="64" t="str">
        <f>IF(J79="","",(K79/J79)/LOOKUP(RIGHT($D$2,3),定数!$A$6:$A$13,定数!$B$6:$B$13))</f>
        <v/>
      </c>
      <c r="N79" s="66"/>
      <c r="O79" s="8"/>
      <c r="P79" s="97"/>
      <c r="Q79" s="97"/>
      <c r="R79" s="100" t="str">
        <f>IF(P79="","",T79*M79*LOOKUP(RIGHT($D$2,3),定数!$A$6:$A$13,定数!$B$6:$B$13))</f>
        <v/>
      </c>
      <c r="S79" s="100"/>
      <c r="T79" s="101" t="str">
        <f t="shared" si="11"/>
        <v/>
      </c>
      <c r="U79" s="101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66">
        <v>72</v>
      </c>
      <c r="C80" s="96" t="str">
        <f>IF(R79="","",C79+R79)</f>
        <v/>
      </c>
      <c r="D80" s="96"/>
      <c r="E80" s="66"/>
      <c r="F80" s="8"/>
      <c r="G80" s="66"/>
      <c r="H80" s="97"/>
      <c r="I80" s="97"/>
      <c r="J80" s="66"/>
      <c r="K80" s="98" t="str">
        <f t="shared" si="10"/>
        <v/>
      </c>
      <c r="L80" s="99"/>
      <c r="M80" s="64" t="str">
        <f>IF(J80="","",(K80/J80)/LOOKUP(RIGHT($D$2,3),定数!$A$6:$A$13,定数!$B$6:$B$13))</f>
        <v/>
      </c>
      <c r="N80" s="66"/>
      <c r="O80" s="8"/>
      <c r="P80" s="97"/>
      <c r="Q80" s="97"/>
      <c r="R80" s="100" t="str">
        <f>IF(P80="","",T80*M80*LOOKUP(RIGHT($D$2,3),定数!$A$6:$A$13,定数!$B$6:$B$13))</f>
        <v/>
      </c>
      <c r="S80" s="100"/>
      <c r="T80" s="101" t="str">
        <f t="shared" si="11"/>
        <v/>
      </c>
      <c r="U80" s="101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66">
        <v>73</v>
      </c>
      <c r="C81" s="96" t="str">
        <f t="shared" si="9"/>
        <v/>
      </c>
      <c r="D81" s="96"/>
      <c r="E81" s="66"/>
      <c r="F81" s="8"/>
      <c r="G81" s="66"/>
      <c r="H81" s="97"/>
      <c r="I81" s="97"/>
      <c r="J81" s="66"/>
      <c r="K81" s="98" t="str">
        <f t="shared" si="10"/>
        <v/>
      </c>
      <c r="L81" s="99"/>
      <c r="M81" s="64" t="str">
        <f>IF(J81="","",(K81/J81)/LOOKUP(RIGHT($D$2,3),定数!$A$6:$A$13,定数!$B$6:$B$13))</f>
        <v/>
      </c>
      <c r="N81" s="66"/>
      <c r="O81" s="8"/>
      <c r="P81" s="97"/>
      <c r="Q81" s="97"/>
      <c r="R81" s="100" t="str">
        <f>IF(P81="","",T81*M81*LOOKUP(RIGHT($D$2,3),定数!$A$6:$A$13,定数!$B$6:$B$13))</f>
        <v/>
      </c>
      <c r="S81" s="100"/>
      <c r="T81" s="101" t="str">
        <f t="shared" si="11"/>
        <v/>
      </c>
      <c r="U81" s="101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66">
        <v>74</v>
      </c>
      <c r="C82" s="96" t="str">
        <f t="shared" si="9"/>
        <v/>
      </c>
      <c r="D82" s="96"/>
      <c r="E82" s="66"/>
      <c r="F82" s="8"/>
      <c r="G82" s="66"/>
      <c r="H82" s="97"/>
      <c r="I82" s="97"/>
      <c r="J82" s="66"/>
      <c r="K82" s="98" t="str">
        <f t="shared" si="10"/>
        <v/>
      </c>
      <c r="L82" s="99"/>
      <c r="M82" s="64" t="str">
        <f>IF(J82="","",(K82/J82)/LOOKUP(RIGHT($D$2,3),定数!$A$6:$A$13,定数!$B$6:$B$13))</f>
        <v/>
      </c>
      <c r="N82" s="66"/>
      <c r="O82" s="8"/>
      <c r="P82" s="97"/>
      <c r="Q82" s="97"/>
      <c r="R82" s="100" t="str">
        <f>IF(P82="","",T82*M82*LOOKUP(RIGHT($D$2,3),定数!$A$6:$A$13,定数!$B$6:$B$13))</f>
        <v/>
      </c>
      <c r="S82" s="100"/>
      <c r="T82" s="101" t="str">
        <f t="shared" si="11"/>
        <v/>
      </c>
      <c r="U82" s="101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66">
        <v>75</v>
      </c>
      <c r="C83" s="96" t="str">
        <f>IF(R82="","",C82+R82)</f>
        <v/>
      </c>
      <c r="D83" s="96"/>
      <c r="E83" s="66"/>
      <c r="F83" s="8"/>
      <c r="G83" s="66"/>
      <c r="H83" s="97"/>
      <c r="I83" s="97"/>
      <c r="J83" s="66"/>
      <c r="K83" s="98" t="str">
        <f t="shared" si="10"/>
        <v/>
      </c>
      <c r="L83" s="99"/>
      <c r="M83" s="64" t="str">
        <f>IF(J83="","",(K83/J83)/LOOKUP(RIGHT($D$2,3),定数!$A$6:$A$13,定数!$B$6:$B$13))</f>
        <v/>
      </c>
      <c r="N83" s="66"/>
      <c r="O83" s="8"/>
      <c r="P83" s="97"/>
      <c r="Q83" s="97"/>
      <c r="R83" s="100" t="str">
        <f>IF(P83="","",T83*M83*LOOKUP(RIGHT($D$2,3),定数!$A$6:$A$13,定数!$B$6:$B$13))</f>
        <v/>
      </c>
      <c r="S83" s="100"/>
      <c r="T83" s="101" t="str">
        <f t="shared" si="11"/>
        <v/>
      </c>
      <c r="U83" s="101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66">
        <v>76</v>
      </c>
      <c r="C84" s="96" t="str">
        <f>IF(R83="","",C83+R83)</f>
        <v/>
      </c>
      <c r="D84" s="96"/>
      <c r="E84" s="66"/>
      <c r="F84" s="8"/>
      <c r="G84" s="66"/>
      <c r="H84" s="97"/>
      <c r="I84" s="97"/>
      <c r="J84" s="66"/>
      <c r="K84" s="98" t="str">
        <f t="shared" si="10"/>
        <v/>
      </c>
      <c r="L84" s="99"/>
      <c r="M84" s="64" t="str">
        <f>IF(J84="","",(K84/J84)/LOOKUP(RIGHT($D$2,3),定数!$A$6:$A$13,定数!$B$6:$B$13))</f>
        <v/>
      </c>
      <c r="N84" s="66"/>
      <c r="O84" s="8"/>
      <c r="P84" s="97"/>
      <c r="Q84" s="97"/>
      <c r="R84" s="100" t="str">
        <f>IF(P84="","",T84*M84*LOOKUP(RIGHT($D$2,3),定数!$A$6:$A$13,定数!$B$6:$B$13))</f>
        <v/>
      </c>
      <c r="S84" s="100"/>
      <c r="T84" s="101" t="str">
        <f t="shared" si="11"/>
        <v/>
      </c>
      <c r="U84" s="101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66">
        <v>77</v>
      </c>
      <c r="C85" s="96" t="str">
        <f>IF(R84="","",C84+R84)</f>
        <v/>
      </c>
      <c r="D85" s="96"/>
      <c r="E85" s="66"/>
      <c r="F85" s="8"/>
      <c r="G85" s="66"/>
      <c r="H85" s="97"/>
      <c r="I85" s="97"/>
      <c r="J85" s="66"/>
      <c r="K85" s="98" t="str">
        <f t="shared" si="10"/>
        <v/>
      </c>
      <c r="L85" s="99"/>
      <c r="M85" s="64" t="str">
        <f>IF(J85="","",(K85/J85)/LOOKUP(RIGHT($D$2,3),定数!$A$6:$A$13,定数!$B$6:$B$13))</f>
        <v/>
      </c>
      <c r="N85" s="66"/>
      <c r="O85" s="8"/>
      <c r="P85" s="97"/>
      <c r="Q85" s="97"/>
      <c r="R85" s="100" t="str">
        <f>IF(P85="","",T85*M85*LOOKUP(RIGHT($D$2,3),定数!$A$6:$A$13,定数!$B$6:$B$13))</f>
        <v/>
      </c>
      <c r="S85" s="100"/>
      <c r="T85" s="101" t="str">
        <f t="shared" si="11"/>
        <v/>
      </c>
      <c r="U85" s="101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66">
        <v>78</v>
      </c>
      <c r="C86" s="96" t="str">
        <f t="shared" si="9"/>
        <v/>
      </c>
      <c r="D86" s="96"/>
      <c r="E86" s="66"/>
      <c r="F86" s="8"/>
      <c r="G86" s="66"/>
      <c r="H86" s="97"/>
      <c r="I86" s="97"/>
      <c r="J86" s="66"/>
      <c r="K86" s="98" t="str">
        <f t="shared" si="10"/>
        <v/>
      </c>
      <c r="L86" s="99"/>
      <c r="M86" s="64" t="str">
        <f>IF(J86="","",(K86/J86)/LOOKUP(RIGHT($D$2,3),定数!$A$6:$A$13,定数!$B$6:$B$13))</f>
        <v/>
      </c>
      <c r="N86" s="66"/>
      <c r="O86" s="8"/>
      <c r="P86" s="97"/>
      <c r="Q86" s="97"/>
      <c r="R86" s="100" t="str">
        <f>IF(P86="","",T86*M86*LOOKUP(RIGHT($D$2,3),定数!$A$6:$A$13,定数!$B$6:$B$13))</f>
        <v/>
      </c>
      <c r="S86" s="100"/>
      <c r="T86" s="101" t="str">
        <f t="shared" si="11"/>
        <v/>
      </c>
      <c r="U86" s="101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66">
        <v>79</v>
      </c>
      <c r="C87" s="96" t="str">
        <f>IF(R86="","",C86+R86)</f>
        <v/>
      </c>
      <c r="D87" s="96"/>
      <c r="E87" s="66"/>
      <c r="F87" s="8"/>
      <c r="G87" s="66"/>
      <c r="H87" s="97"/>
      <c r="I87" s="97"/>
      <c r="J87" s="66"/>
      <c r="K87" s="98" t="str">
        <f t="shared" si="10"/>
        <v/>
      </c>
      <c r="L87" s="99"/>
      <c r="M87" s="64" t="str">
        <f>IF(J87="","",(K87/J87)/LOOKUP(RIGHT($D$2,3),定数!$A$6:$A$13,定数!$B$6:$B$13))</f>
        <v/>
      </c>
      <c r="N87" s="66"/>
      <c r="O87" s="8"/>
      <c r="P87" s="97"/>
      <c r="Q87" s="97"/>
      <c r="R87" s="100" t="str">
        <f>IF(P87="","",T87*M87*LOOKUP(RIGHT($D$2,3),定数!$A$6:$A$13,定数!$B$6:$B$13))</f>
        <v/>
      </c>
      <c r="S87" s="100"/>
      <c r="T87" s="101" t="str">
        <f t="shared" si="11"/>
        <v/>
      </c>
      <c r="U87" s="101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66">
        <v>80</v>
      </c>
      <c r="C88" s="96" t="str">
        <f t="shared" si="9"/>
        <v/>
      </c>
      <c r="D88" s="96"/>
      <c r="E88" s="66"/>
      <c r="F88" s="8"/>
      <c r="G88" s="66"/>
      <c r="H88" s="97"/>
      <c r="I88" s="97"/>
      <c r="J88" s="66"/>
      <c r="K88" s="98" t="str">
        <f t="shared" si="10"/>
        <v/>
      </c>
      <c r="L88" s="99"/>
      <c r="M88" s="64" t="str">
        <f>IF(J88="","",(K88/J88)/LOOKUP(RIGHT($D$2,3),定数!$A$6:$A$13,定数!$B$6:$B$13))</f>
        <v/>
      </c>
      <c r="N88" s="66"/>
      <c r="O88" s="8"/>
      <c r="P88" s="97"/>
      <c r="Q88" s="97"/>
      <c r="R88" s="100" t="str">
        <f>IF(P88="","",T88*M88*LOOKUP(RIGHT($D$2,3),定数!$A$6:$A$13,定数!$B$6:$B$13))</f>
        <v/>
      </c>
      <c r="S88" s="100"/>
      <c r="T88" s="101" t="str">
        <f t="shared" si="11"/>
        <v/>
      </c>
      <c r="U88" s="101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66">
        <v>81</v>
      </c>
      <c r="C89" s="96" t="str">
        <f>IF(R88="","",C88+R88)</f>
        <v/>
      </c>
      <c r="D89" s="96"/>
      <c r="E89" s="66"/>
      <c r="F89" s="8"/>
      <c r="G89" s="66"/>
      <c r="H89" s="97"/>
      <c r="I89" s="97"/>
      <c r="J89" s="66"/>
      <c r="K89" s="98" t="str">
        <f t="shared" si="10"/>
        <v/>
      </c>
      <c r="L89" s="99"/>
      <c r="M89" s="64" t="str">
        <f>IF(J89="","",(K89/J89)/LOOKUP(RIGHT($D$2,3),定数!$A$6:$A$13,定数!$B$6:$B$13))</f>
        <v/>
      </c>
      <c r="N89" s="66"/>
      <c r="O89" s="8"/>
      <c r="P89" s="97"/>
      <c r="Q89" s="97"/>
      <c r="R89" s="100" t="str">
        <f>IF(P89="","",T89*M89*LOOKUP(RIGHT($D$2,3),定数!$A$6:$A$13,定数!$B$6:$B$13))</f>
        <v/>
      </c>
      <c r="S89" s="100"/>
      <c r="T89" s="101" t="str">
        <f t="shared" si="11"/>
        <v/>
      </c>
      <c r="U89" s="101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66">
        <v>82</v>
      </c>
      <c r="C90" s="96" t="str">
        <f t="shared" si="9"/>
        <v/>
      </c>
      <c r="D90" s="96"/>
      <c r="E90" s="66"/>
      <c r="F90" s="8"/>
      <c r="G90" s="66"/>
      <c r="H90" s="97"/>
      <c r="I90" s="97"/>
      <c r="J90" s="66"/>
      <c r="K90" s="98" t="str">
        <f t="shared" si="10"/>
        <v/>
      </c>
      <c r="L90" s="99"/>
      <c r="M90" s="64" t="str">
        <f>IF(J90="","",(K90/J90)/LOOKUP(RIGHT($D$2,3),定数!$A$6:$A$13,定数!$B$6:$B$13))</f>
        <v/>
      </c>
      <c r="N90" s="66"/>
      <c r="O90" s="8"/>
      <c r="P90" s="97"/>
      <c r="Q90" s="97"/>
      <c r="R90" s="100" t="str">
        <f>IF(P90="","",T90*M90*LOOKUP(RIGHT($D$2,3),定数!$A$6:$A$13,定数!$B$6:$B$13))</f>
        <v/>
      </c>
      <c r="S90" s="100"/>
      <c r="T90" s="101" t="str">
        <f t="shared" si="11"/>
        <v/>
      </c>
      <c r="U90" s="101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66">
        <v>83</v>
      </c>
      <c r="C91" s="96" t="str">
        <f t="shared" si="9"/>
        <v/>
      </c>
      <c r="D91" s="96"/>
      <c r="E91" s="66"/>
      <c r="F91" s="8"/>
      <c r="G91" s="66"/>
      <c r="H91" s="97"/>
      <c r="I91" s="97"/>
      <c r="J91" s="66"/>
      <c r="K91" s="98" t="str">
        <f t="shared" si="10"/>
        <v/>
      </c>
      <c r="L91" s="99"/>
      <c r="M91" s="64" t="str">
        <f>IF(J91="","",(K91/J91)/LOOKUP(RIGHT($D$2,3),定数!$A$6:$A$13,定数!$B$6:$B$13))</f>
        <v/>
      </c>
      <c r="N91" s="66"/>
      <c r="O91" s="8"/>
      <c r="P91" s="97"/>
      <c r="Q91" s="97"/>
      <c r="R91" s="100" t="str">
        <f>IF(P91="","",T91*M91*LOOKUP(RIGHT($D$2,3),定数!$A$6:$A$13,定数!$B$6:$B$13))</f>
        <v/>
      </c>
      <c r="S91" s="100"/>
      <c r="T91" s="101" t="str">
        <f t="shared" si="11"/>
        <v/>
      </c>
      <c r="U91" s="101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66">
        <v>84</v>
      </c>
      <c r="C92" s="96" t="str">
        <f t="shared" si="9"/>
        <v/>
      </c>
      <c r="D92" s="96"/>
      <c r="E92" s="66"/>
      <c r="F92" s="8"/>
      <c r="G92" s="66"/>
      <c r="H92" s="97"/>
      <c r="I92" s="97"/>
      <c r="J92" s="66"/>
      <c r="K92" s="98" t="str">
        <f t="shared" si="10"/>
        <v/>
      </c>
      <c r="L92" s="99"/>
      <c r="M92" s="64" t="str">
        <f>IF(J92="","",(K92/J92)/LOOKUP(RIGHT($D$2,3),定数!$A$6:$A$13,定数!$B$6:$B$13))</f>
        <v/>
      </c>
      <c r="N92" s="66"/>
      <c r="O92" s="8"/>
      <c r="P92" s="97"/>
      <c r="Q92" s="97"/>
      <c r="R92" s="100" t="str">
        <f>IF(P92="","",T92*M92*LOOKUP(RIGHT($D$2,3),定数!$A$6:$A$13,定数!$B$6:$B$13))</f>
        <v/>
      </c>
      <c r="S92" s="100"/>
      <c r="T92" s="101" t="str">
        <f t="shared" si="11"/>
        <v/>
      </c>
      <c r="U92" s="101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66">
        <v>85</v>
      </c>
      <c r="C93" s="96" t="str">
        <f>IF(R92="","",C92+R92)</f>
        <v/>
      </c>
      <c r="D93" s="96"/>
      <c r="E93" s="66"/>
      <c r="F93" s="8"/>
      <c r="G93" s="66"/>
      <c r="H93" s="97"/>
      <c r="I93" s="97"/>
      <c r="J93" s="66"/>
      <c r="K93" s="98" t="str">
        <f t="shared" si="10"/>
        <v/>
      </c>
      <c r="L93" s="99"/>
      <c r="M93" s="64" t="str">
        <f>IF(J93="","",(K93/J93)/LOOKUP(RIGHT($D$2,3),定数!$A$6:$A$13,定数!$B$6:$B$13))</f>
        <v/>
      </c>
      <c r="N93" s="66"/>
      <c r="O93" s="8"/>
      <c r="P93" s="97"/>
      <c r="Q93" s="97"/>
      <c r="R93" s="100" t="str">
        <f>IF(P93="","",T93*M93*LOOKUP(RIGHT($D$2,3),定数!$A$6:$A$13,定数!$B$6:$B$13))</f>
        <v/>
      </c>
      <c r="S93" s="100"/>
      <c r="T93" s="101" t="str">
        <f t="shared" si="11"/>
        <v/>
      </c>
      <c r="U93" s="101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66">
        <v>86</v>
      </c>
      <c r="C94" s="96" t="str">
        <f>IF(R93="","",C93+R93)</f>
        <v/>
      </c>
      <c r="D94" s="96"/>
      <c r="E94" s="66"/>
      <c r="F94" s="8"/>
      <c r="G94" s="66"/>
      <c r="H94" s="97"/>
      <c r="I94" s="97"/>
      <c r="J94" s="66"/>
      <c r="K94" s="98" t="str">
        <f t="shared" si="10"/>
        <v/>
      </c>
      <c r="L94" s="99"/>
      <c r="M94" s="64" t="str">
        <f>IF(J94="","",(K94/J94)/LOOKUP(RIGHT($D$2,3),定数!$A$6:$A$13,定数!$B$6:$B$13))</f>
        <v/>
      </c>
      <c r="N94" s="66"/>
      <c r="O94" s="8"/>
      <c r="P94" s="97"/>
      <c r="Q94" s="97"/>
      <c r="R94" s="100" t="str">
        <f>IF(P94="","",T94*M94*LOOKUP(RIGHT($D$2,3),定数!$A$6:$A$13,定数!$B$6:$B$13))</f>
        <v/>
      </c>
      <c r="S94" s="100"/>
      <c r="T94" s="101" t="str">
        <f t="shared" si="11"/>
        <v/>
      </c>
      <c r="U94" s="101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66">
        <v>87</v>
      </c>
      <c r="C95" s="96" t="str">
        <f t="shared" si="9"/>
        <v/>
      </c>
      <c r="D95" s="96"/>
      <c r="E95" s="66"/>
      <c r="F95" s="8"/>
      <c r="G95" s="66"/>
      <c r="H95" s="97"/>
      <c r="I95" s="97"/>
      <c r="J95" s="66"/>
      <c r="K95" s="98" t="str">
        <f t="shared" si="10"/>
        <v/>
      </c>
      <c r="L95" s="99"/>
      <c r="M95" s="64" t="str">
        <f>IF(J95="","",(K95/J95)/LOOKUP(RIGHT($D$2,3),定数!$A$6:$A$13,定数!$B$6:$B$13))</f>
        <v/>
      </c>
      <c r="N95" s="66"/>
      <c r="O95" s="8"/>
      <c r="P95" s="97"/>
      <c r="Q95" s="97"/>
      <c r="R95" s="100" t="str">
        <f>IF(P95="","",T95*M95*LOOKUP(RIGHT($D$2,3),定数!$A$6:$A$13,定数!$B$6:$B$13))</f>
        <v/>
      </c>
      <c r="S95" s="100"/>
      <c r="T95" s="101" t="str">
        <f t="shared" si="11"/>
        <v/>
      </c>
      <c r="U95" s="101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66">
        <v>88</v>
      </c>
      <c r="C96" s="96" t="str">
        <f t="shared" si="9"/>
        <v/>
      </c>
      <c r="D96" s="96"/>
      <c r="E96" s="66"/>
      <c r="F96" s="8"/>
      <c r="G96" s="66"/>
      <c r="H96" s="97"/>
      <c r="I96" s="97"/>
      <c r="J96" s="66"/>
      <c r="K96" s="98" t="str">
        <f t="shared" si="10"/>
        <v/>
      </c>
      <c r="L96" s="99"/>
      <c r="M96" s="64" t="str">
        <f>IF(J96="","",(K96/J96)/LOOKUP(RIGHT($D$2,3),定数!$A$6:$A$13,定数!$B$6:$B$13))</f>
        <v/>
      </c>
      <c r="N96" s="66"/>
      <c r="O96" s="8"/>
      <c r="P96" s="97"/>
      <c r="Q96" s="97"/>
      <c r="R96" s="100" t="str">
        <f>IF(P96="","",T96*M96*LOOKUP(RIGHT($D$2,3),定数!$A$6:$A$13,定数!$B$6:$B$13))</f>
        <v/>
      </c>
      <c r="S96" s="100"/>
      <c r="T96" s="101" t="str">
        <f t="shared" si="11"/>
        <v/>
      </c>
      <c r="U96" s="101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66">
        <v>89</v>
      </c>
      <c r="C97" s="96" t="str">
        <f t="shared" si="9"/>
        <v/>
      </c>
      <c r="D97" s="96"/>
      <c r="E97" s="66"/>
      <c r="F97" s="8"/>
      <c r="G97" s="66"/>
      <c r="H97" s="97"/>
      <c r="I97" s="97"/>
      <c r="J97" s="66"/>
      <c r="K97" s="98" t="str">
        <f t="shared" si="10"/>
        <v/>
      </c>
      <c r="L97" s="99"/>
      <c r="M97" s="64" t="str">
        <f>IF(J97="","",(K97/J97)/LOOKUP(RIGHT($D$2,3),定数!$A$6:$A$13,定数!$B$6:$B$13))</f>
        <v/>
      </c>
      <c r="N97" s="66"/>
      <c r="O97" s="8"/>
      <c r="P97" s="97"/>
      <c r="Q97" s="97"/>
      <c r="R97" s="100" t="str">
        <f>IF(P97="","",T97*M97*LOOKUP(RIGHT($D$2,3),定数!$A$6:$A$13,定数!$B$6:$B$13))</f>
        <v/>
      </c>
      <c r="S97" s="100"/>
      <c r="T97" s="101" t="str">
        <f t="shared" si="11"/>
        <v/>
      </c>
      <c r="U97" s="101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66">
        <v>90</v>
      </c>
      <c r="C98" s="96" t="str">
        <f t="shared" si="9"/>
        <v/>
      </c>
      <c r="D98" s="96"/>
      <c r="E98" s="66"/>
      <c r="F98" s="8"/>
      <c r="G98" s="66"/>
      <c r="H98" s="97"/>
      <c r="I98" s="97"/>
      <c r="J98" s="66"/>
      <c r="K98" s="98" t="str">
        <f t="shared" si="10"/>
        <v/>
      </c>
      <c r="L98" s="99"/>
      <c r="M98" s="64" t="str">
        <f>IF(J98="","",(K98/J98)/LOOKUP(RIGHT($D$2,3),定数!$A$6:$A$13,定数!$B$6:$B$13))</f>
        <v/>
      </c>
      <c r="N98" s="66"/>
      <c r="O98" s="8"/>
      <c r="P98" s="97"/>
      <c r="Q98" s="97"/>
      <c r="R98" s="100" t="str">
        <f>IF(P98="","",T98*M98*LOOKUP(RIGHT($D$2,3),定数!$A$6:$A$13,定数!$B$6:$B$13))</f>
        <v/>
      </c>
      <c r="S98" s="100"/>
      <c r="T98" s="101" t="str">
        <f t="shared" si="11"/>
        <v/>
      </c>
      <c r="U98" s="101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66">
        <v>91</v>
      </c>
      <c r="C99" s="96" t="str">
        <f t="shared" si="9"/>
        <v/>
      </c>
      <c r="D99" s="96"/>
      <c r="E99" s="66"/>
      <c r="F99" s="8"/>
      <c r="G99" s="66"/>
      <c r="H99" s="97"/>
      <c r="I99" s="97"/>
      <c r="J99" s="66"/>
      <c r="K99" s="98" t="str">
        <f t="shared" si="10"/>
        <v/>
      </c>
      <c r="L99" s="99"/>
      <c r="M99" s="64" t="str">
        <f>IF(J99="","",(K99/J99)/LOOKUP(RIGHT($D$2,3),定数!$A$6:$A$13,定数!$B$6:$B$13))</f>
        <v/>
      </c>
      <c r="N99" s="66"/>
      <c r="O99" s="8"/>
      <c r="P99" s="97"/>
      <c r="Q99" s="97"/>
      <c r="R99" s="100" t="str">
        <f>IF(P99="","",T99*M99*LOOKUP(RIGHT($D$2,3),定数!$A$6:$A$13,定数!$B$6:$B$13))</f>
        <v/>
      </c>
      <c r="S99" s="100"/>
      <c r="T99" s="101" t="str">
        <f t="shared" si="11"/>
        <v/>
      </c>
      <c r="U99" s="101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66">
        <v>92</v>
      </c>
      <c r="C100" s="96" t="str">
        <f t="shared" si="9"/>
        <v/>
      </c>
      <c r="D100" s="96"/>
      <c r="E100" s="66"/>
      <c r="F100" s="8"/>
      <c r="G100" s="66"/>
      <c r="H100" s="97"/>
      <c r="I100" s="97"/>
      <c r="J100" s="66"/>
      <c r="K100" s="98" t="str">
        <f t="shared" si="10"/>
        <v/>
      </c>
      <c r="L100" s="99"/>
      <c r="M100" s="64" t="str">
        <f>IF(J100="","",(K100/J100)/LOOKUP(RIGHT($D$2,3),定数!$A$6:$A$13,定数!$B$6:$B$13))</f>
        <v/>
      </c>
      <c r="N100" s="55"/>
      <c r="O100" s="8"/>
      <c r="P100" s="97"/>
      <c r="Q100" s="97"/>
      <c r="R100" s="100" t="str">
        <f>IF(P100="","",T100*M100*LOOKUP(RIGHT($D$2,3),定数!$A$6:$A$13,定数!$B$6:$B$13))</f>
        <v/>
      </c>
      <c r="S100" s="100"/>
      <c r="T100" s="101" t="str">
        <f t="shared" si="11"/>
        <v/>
      </c>
      <c r="U100" s="101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66">
        <v>93</v>
      </c>
      <c r="C101" s="96" t="str">
        <f t="shared" si="9"/>
        <v/>
      </c>
      <c r="D101" s="96"/>
      <c r="E101" s="66"/>
      <c r="F101" s="8"/>
      <c r="G101" s="66"/>
      <c r="H101" s="97"/>
      <c r="I101" s="97"/>
      <c r="J101" s="66"/>
      <c r="K101" s="98" t="str">
        <f t="shared" si="10"/>
        <v/>
      </c>
      <c r="L101" s="99"/>
      <c r="M101" s="64" t="str">
        <f>IF(J101="","",(K101/J101)/LOOKUP(RIGHT($D$2,3),定数!$A$6:$A$13,定数!$B$6:$B$13))</f>
        <v/>
      </c>
      <c r="N101" s="66"/>
      <c r="O101" s="8"/>
      <c r="P101" s="97"/>
      <c r="Q101" s="97"/>
      <c r="R101" s="100" t="str">
        <f>IF(P101="","",T101*M101*LOOKUP(RIGHT($D$2,3),定数!$A$6:$A$13,定数!$B$6:$B$13))</f>
        <v/>
      </c>
      <c r="S101" s="100"/>
      <c r="T101" s="101" t="str">
        <f t="shared" si="11"/>
        <v/>
      </c>
      <c r="U101" s="101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66">
        <v>94</v>
      </c>
      <c r="C102" s="96" t="str">
        <f t="shared" si="9"/>
        <v/>
      </c>
      <c r="D102" s="96"/>
      <c r="E102" s="66"/>
      <c r="F102" s="8"/>
      <c r="G102" s="66"/>
      <c r="H102" s="97"/>
      <c r="I102" s="97"/>
      <c r="J102" s="66"/>
      <c r="K102" s="98" t="str">
        <f t="shared" si="10"/>
        <v/>
      </c>
      <c r="L102" s="99"/>
      <c r="M102" s="64" t="str">
        <f>IF(J102="","",(K102/J102)/LOOKUP(RIGHT($D$2,3),定数!$A$6:$A$13,定数!$B$6:$B$13))</f>
        <v/>
      </c>
      <c r="N102" s="66"/>
      <c r="O102" s="8"/>
      <c r="P102" s="97"/>
      <c r="Q102" s="97"/>
      <c r="R102" s="100" t="str">
        <f>IF(P102="","",T102*M102*LOOKUP(RIGHT($D$2,3),定数!$A$6:$A$13,定数!$B$6:$B$13))</f>
        <v/>
      </c>
      <c r="S102" s="100"/>
      <c r="T102" s="101" t="str">
        <f t="shared" si="11"/>
        <v/>
      </c>
      <c r="U102" s="101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66">
        <v>95</v>
      </c>
      <c r="C103" s="96" t="str">
        <f>IF(R102="","",C102+R102)</f>
        <v/>
      </c>
      <c r="D103" s="96"/>
      <c r="E103" s="66"/>
      <c r="F103" s="8"/>
      <c r="G103" s="66"/>
      <c r="H103" s="97"/>
      <c r="I103" s="97"/>
      <c r="J103" s="66"/>
      <c r="K103" s="98" t="str">
        <f t="shared" si="10"/>
        <v/>
      </c>
      <c r="L103" s="99"/>
      <c r="M103" s="64" t="str">
        <f>IF(J103="","",(K103/J103)/LOOKUP(RIGHT($D$2,3),定数!$A$6:$A$13,定数!$B$6:$B$13))</f>
        <v/>
      </c>
      <c r="N103" s="66"/>
      <c r="O103" s="8"/>
      <c r="P103" s="97"/>
      <c r="Q103" s="97"/>
      <c r="R103" s="100" t="str">
        <f>IF(P103="","",T103*M103*LOOKUP(RIGHT($D$2,3),定数!$A$6:$A$13,定数!$B$6:$B$13))</f>
        <v/>
      </c>
      <c r="S103" s="100"/>
      <c r="T103" s="101" t="str">
        <f t="shared" si="11"/>
        <v/>
      </c>
      <c r="U103" s="101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66">
        <v>96</v>
      </c>
      <c r="C104" s="96" t="str">
        <f t="shared" si="9"/>
        <v/>
      </c>
      <c r="D104" s="96"/>
      <c r="E104" s="66"/>
      <c r="F104" s="8"/>
      <c r="G104" s="66"/>
      <c r="H104" s="97"/>
      <c r="I104" s="97"/>
      <c r="J104" s="66"/>
      <c r="K104" s="98" t="str">
        <f t="shared" si="10"/>
        <v/>
      </c>
      <c r="L104" s="99"/>
      <c r="M104" s="64" t="str">
        <f>IF(J104="","",(K104/J104)/LOOKUP(RIGHT($D$2,3),定数!$A$6:$A$13,定数!$B$6:$B$13))</f>
        <v/>
      </c>
      <c r="N104" s="66"/>
      <c r="O104" s="8"/>
      <c r="P104" s="97"/>
      <c r="Q104" s="97"/>
      <c r="R104" s="100" t="str">
        <f>IF(P104="","",T104*M104*LOOKUP(RIGHT($D$2,3),定数!$A$6:$A$13,定数!$B$6:$B$13))</f>
        <v/>
      </c>
      <c r="S104" s="100"/>
      <c r="T104" s="101" t="str">
        <f t="shared" si="11"/>
        <v/>
      </c>
      <c r="U104" s="101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66">
        <v>97</v>
      </c>
      <c r="C105" s="96" t="str">
        <f t="shared" si="9"/>
        <v/>
      </c>
      <c r="D105" s="96"/>
      <c r="E105" s="66"/>
      <c r="F105" s="8"/>
      <c r="G105" s="66"/>
      <c r="H105" s="97"/>
      <c r="I105" s="97"/>
      <c r="J105" s="66"/>
      <c r="K105" s="98" t="str">
        <f t="shared" si="10"/>
        <v/>
      </c>
      <c r="L105" s="99"/>
      <c r="M105" s="64" t="str">
        <f>IF(J105="","",(K105/J105)/LOOKUP(RIGHT($D$2,3),定数!$A$6:$A$13,定数!$B$6:$B$13))</f>
        <v/>
      </c>
      <c r="N105" s="66"/>
      <c r="O105" s="8"/>
      <c r="P105" s="97"/>
      <c r="Q105" s="97"/>
      <c r="R105" s="100" t="str">
        <f>IF(P105="","",T105*M105*LOOKUP(RIGHT($D$2,3),定数!$A$6:$A$13,定数!$B$6:$B$13))</f>
        <v/>
      </c>
      <c r="S105" s="100"/>
      <c r="T105" s="101" t="str">
        <f t="shared" si="11"/>
        <v/>
      </c>
      <c r="U105" s="101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66">
        <v>98</v>
      </c>
      <c r="C106" s="96" t="str">
        <f t="shared" si="9"/>
        <v/>
      </c>
      <c r="D106" s="96"/>
      <c r="E106" s="66"/>
      <c r="F106" s="8"/>
      <c r="G106" s="66"/>
      <c r="H106" s="97"/>
      <c r="I106" s="97"/>
      <c r="J106" s="66"/>
      <c r="K106" s="98" t="str">
        <f t="shared" si="10"/>
        <v/>
      </c>
      <c r="L106" s="99"/>
      <c r="M106" s="64" t="str">
        <f>IF(J106="","",(K106/J106)/LOOKUP(RIGHT($D$2,3),定数!$A$6:$A$13,定数!$B$6:$B$13))</f>
        <v/>
      </c>
      <c r="N106" s="66"/>
      <c r="O106" s="8"/>
      <c r="P106" s="97"/>
      <c r="Q106" s="97"/>
      <c r="R106" s="100" t="str">
        <f>IF(P106="","",T106*M106*LOOKUP(RIGHT($D$2,3),定数!$A$6:$A$13,定数!$B$6:$B$13))</f>
        <v/>
      </c>
      <c r="S106" s="100"/>
      <c r="T106" s="101" t="str">
        <f t="shared" si="11"/>
        <v/>
      </c>
      <c r="U106" s="101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66">
        <v>99</v>
      </c>
      <c r="C107" s="96" t="str">
        <f t="shared" si="9"/>
        <v/>
      </c>
      <c r="D107" s="96"/>
      <c r="E107" s="66"/>
      <c r="F107" s="8"/>
      <c r="G107" s="66"/>
      <c r="H107" s="97"/>
      <c r="I107" s="97"/>
      <c r="J107" s="66"/>
      <c r="K107" s="98" t="str">
        <f t="shared" si="10"/>
        <v/>
      </c>
      <c r="L107" s="99"/>
      <c r="M107" s="64" t="str">
        <f>IF(J107="","",(K107/J107)/LOOKUP(RIGHT($D$2,3),定数!$A$6:$A$13,定数!$B$6:$B$13))</f>
        <v/>
      </c>
      <c r="N107" s="66"/>
      <c r="O107" s="8"/>
      <c r="P107" s="97"/>
      <c r="Q107" s="97"/>
      <c r="R107" s="100" t="str">
        <f>IF(P107="","",T107*M107*LOOKUP(RIGHT($D$2,3),定数!$A$6:$A$13,定数!$B$6:$B$13))</f>
        <v/>
      </c>
      <c r="S107" s="100"/>
      <c r="T107" s="101" t="str">
        <f t="shared" si="11"/>
        <v/>
      </c>
      <c r="U107" s="101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66">
        <v>100</v>
      </c>
      <c r="C108" s="96" t="str">
        <f t="shared" si="9"/>
        <v/>
      </c>
      <c r="D108" s="96"/>
      <c r="E108" s="66"/>
      <c r="F108" s="8"/>
      <c r="G108" s="66"/>
      <c r="H108" s="97"/>
      <c r="I108" s="97"/>
      <c r="J108" s="66"/>
      <c r="K108" s="98" t="str">
        <f t="shared" si="10"/>
        <v/>
      </c>
      <c r="L108" s="99"/>
      <c r="M108" s="64" t="str">
        <f>IF(J108="","",(K108/J108)/LOOKUP(RIGHT($D$2,3),定数!$A$6:$A$13,定数!$B$6:$B$13))</f>
        <v/>
      </c>
      <c r="N108" s="66"/>
      <c r="O108" s="8"/>
      <c r="P108" s="97"/>
      <c r="Q108" s="97"/>
      <c r="R108" s="100" t="str">
        <f>IF(P108="","",T108*M108*LOOKUP(RIGHT($D$2,3),定数!$A$6:$A$13,定数!$B$6:$B$13))</f>
        <v/>
      </c>
      <c r="S108" s="100"/>
      <c r="T108" s="101" t="str">
        <f t="shared" si="11"/>
        <v/>
      </c>
      <c r="U108" s="101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3"/>
  <conditionalFormatting sqref="G9:G108">
    <cfRule type="cellIs" dxfId="13" priority="1" stopIfTrue="1" operator="equal">
      <formula>"買"</formula>
    </cfRule>
    <cfRule type="cellIs" dxfId="1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36" t="s">
        <v>5</v>
      </c>
      <c r="C2" s="136"/>
      <c r="D2" s="150" t="s">
        <v>149</v>
      </c>
      <c r="E2" s="150"/>
      <c r="F2" s="136" t="s">
        <v>6</v>
      </c>
      <c r="G2" s="136"/>
      <c r="H2" s="141" t="s">
        <v>99</v>
      </c>
      <c r="I2" s="141"/>
      <c r="J2" s="136" t="s">
        <v>7</v>
      </c>
      <c r="K2" s="136"/>
      <c r="L2" s="151">
        <v>1000000</v>
      </c>
      <c r="M2" s="150"/>
      <c r="N2" s="143"/>
      <c r="O2" s="144"/>
      <c r="P2" s="144"/>
      <c r="Q2" s="145"/>
      <c r="R2" s="136" t="s">
        <v>8</v>
      </c>
      <c r="S2" s="136"/>
      <c r="T2" s="142">
        <f>SUM(L2,D4)</f>
        <v>2966868.8669977561</v>
      </c>
      <c r="U2" s="141"/>
      <c r="V2" s="1"/>
      <c r="W2" s="1"/>
      <c r="X2" s="1"/>
      <c r="Z2" s="22"/>
    </row>
    <row r="3" spans="2:26" ht="60" customHeight="1">
      <c r="B3" s="136" t="s">
        <v>9</v>
      </c>
      <c r="C3" s="136"/>
      <c r="D3" s="146" t="s">
        <v>141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8"/>
      <c r="R3" s="136" t="s">
        <v>10</v>
      </c>
      <c r="S3" s="136"/>
      <c r="T3" s="149" t="s">
        <v>150</v>
      </c>
      <c r="U3" s="149"/>
      <c r="V3" s="1"/>
      <c r="W3" s="1"/>
      <c r="Z3" s="22"/>
    </row>
    <row r="4" spans="2:26">
      <c r="B4" s="136" t="s">
        <v>11</v>
      </c>
      <c r="C4" s="136"/>
      <c r="D4" s="139">
        <f>SUM($R$9:$S$993)</f>
        <v>1966868.8669977558</v>
      </c>
      <c r="E4" s="139"/>
      <c r="F4" s="136" t="s">
        <v>12</v>
      </c>
      <c r="G4" s="136"/>
      <c r="H4" s="140">
        <f>SUM($T$9:$U$108)</f>
        <v>2983.9999999999977</v>
      </c>
      <c r="I4" s="141"/>
      <c r="J4" s="133"/>
      <c r="K4" s="133"/>
      <c r="L4" s="142"/>
      <c r="M4" s="142"/>
      <c r="N4" s="130"/>
      <c r="O4" s="131"/>
      <c r="P4" s="131"/>
      <c r="Q4" s="132"/>
      <c r="R4" s="133" t="s">
        <v>58</v>
      </c>
      <c r="S4" s="133"/>
      <c r="T4" s="134">
        <f>MAX(Y:Y)</f>
        <v>5.9099999999999486E-2</v>
      </c>
      <c r="U4" s="134"/>
      <c r="V4" s="1"/>
      <c r="W4" s="1"/>
      <c r="X4" s="1"/>
      <c r="Z4" s="22"/>
    </row>
    <row r="5" spans="2:26">
      <c r="B5" s="90" t="s">
        <v>15</v>
      </c>
      <c r="C5" s="88">
        <f>COUNTIF($R$9:$R$990,"&gt;0")</f>
        <v>32</v>
      </c>
      <c r="D5" s="87" t="s">
        <v>16</v>
      </c>
      <c r="E5" s="93">
        <f>COUNTIF($R$9:$R$990,"&lt;0")</f>
        <v>8</v>
      </c>
      <c r="F5" s="87" t="s">
        <v>17</v>
      </c>
      <c r="G5" s="88">
        <f>COUNTIF($R$9:$R$990,"=0")</f>
        <v>10</v>
      </c>
      <c r="H5" s="87" t="s">
        <v>18</v>
      </c>
      <c r="I5" s="89">
        <f>C5/SUM(C5,E5,G5)</f>
        <v>0.64</v>
      </c>
      <c r="J5" s="135" t="s">
        <v>19</v>
      </c>
      <c r="K5" s="136"/>
      <c r="L5" s="137">
        <f>MAX(V9:V993)</f>
        <v>5</v>
      </c>
      <c r="M5" s="138"/>
      <c r="N5" s="13"/>
      <c r="O5" s="13"/>
      <c r="P5" s="13"/>
      <c r="Q5" s="13"/>
      <c r="R5" s="17" t="s">
        <v>20</v>
      </c>
      <c r="S5" s="9"/>
      <c r="T5" s="137">
        <f>MAX(W9:W993)</f>
        <v>2</v>
      </c>
      <c r="U5" s="138"/>
      <c r="V5" s="1"/>
      <c r="W5" s="1"/>
      <c r="X5" s="1"/>
      <c r="Z5" s="22"/>
    </row>
    <row r="6" spans="2:26">
      <c r="B6" s="11"/>
      <c r="C6" s="13"/>
      <c r="D6" s="14"/>
      <c r="E6" s="92"/>
      <c r="F6" s="11"/>
      <c r="G6" s="92"/>
      <c r="H6" s="11"/>
      <c r="I6" s="16"/>
      <c r="J6" s="11"/>
      <c r="K6" s="11"/>
      <c r="L6" s="92"/>
      <c r="M6" s="92"/>
      <c r="N6" s="12"/>
      <c r="O6" s="12"/>
      <c r="P6" s="92"/>
      <c r="Q6" s="91"/>
      <c r="R6" s="1"/>
      <c r="S6" s="1"/>
      <c r="T6" s="1"/>
    </row>
    <row r="7" spans="2:26">
      <c r="B7" s="117" t="s">
        <v>21</v>
      </c>
      <c r="C7" s="119" t="s">
        <v>22</v>
      </c>
      <c r="D7" s="120"/>
      <c r="E7" s="123" t="s">
        <v>23</v>
      </c>
      <c r="F7" s="124"/>
      <c r="G7" s="124"/>
      <c r="H7" s="124"/>
      <c r="I7" s="112"/>
      <c r="J7" s="125" t="s">
        <v>24</v>
      </c>
      <c r="K7" s="126"/>
      <c r="L7" s="114"/>
      <c r="M7" s="127" t="s">
        <v>25</v>
      </c>
      <c r="N7" s="128" t="s">
        <v>26</v>
      </c>
      <c r="O7" s="129"/>
      <c r="P7" s="129"/>
      <c r="Q7" s="116"/>
      <c r="R7" s="110" t="s">
        <v>27</v>
      </c>
      <c r="S7" s="110"/>
      <c r="T7" s="110"/>
      <c r="U7" s="110"/>
    </row>
    <row r="8" spans="2:26">
      <c r="B8" s="118"/>
      <c r="C8" s="121"/>
      <c r="D8" s="122"/>
      <c r="E8" s="18" t="s">
        <v>28</v>
      </c>
      <c r="F8" s="18" t="s">
        <v>29</v>
      </c>
      <c r="G8" s="18" t="s">
        <v>30</v>
      </c>
      <c r="H8" s="111" t="s">
        <v>31</v>
      </c>
      <c r="I8" s="112"/>
      <c r="J8" s="4" t="s">
        <v>32</v>
      </c>
      <c r="K8" s="113" t="s">
        <v>33</v>
      </c>
      <c r="L8" s="114"/>
      <c r="M8" s="127"/>
      <c r="N8" s="5" t="s">
        <v>28</v>
      </c>
      <c r="O8" s="5" t="s">
        <v>29</v>
      </c>
      <c r="P8" s="115" t="s">
        <v>31</v>
      </c>
      <c r="Q8" s="116"/>
      <c r="R8" s="110" t="s">
        <v>34</v>
      </c>
      <c r="S8" s="110"/>
      <c r="T8" s="110" t="s">
        <v>32</v>
      </c>
      <c r="U8" s="110"/>
      <c r="Y8" t="s">
        <v>57</v>
      </c>
    </row>
    <row r="9" spans="2:26">
      <c r="B9" s="68">
        <v>1</v>
      </c>
      <c r="C9" s="104">
        <f>L2</f>
        <v>1000000</v>
      </c>
      <c r="D9" s="104"/>
      <c r="E9" s="68">
        <v>2010</v>
      </c>
      <c r="F9" s="69">
        <v>43547</v>
      </c>
      <c r="G9" s="68" t="s">
        <v>3</v>
      </c>
      <c r="H9" s="105">
        <v>1.3474999999999999</v>
      </c>
      <c r="I9" s="105"/>
      <c r="J9" s="68">
        <v>88</v>
      </c>
      <c r="K9" s="104">
        <f>IF(J9="","",C9*0.03)</f>
        <v>30000</v>
      </c>
      <c r="L9" s="104"/>
      <c r="M9" s="70">
        <f>IF(J9="","",(K9/J9)/LOOKUP(RIGHT($D$2,3),定数!$A$6:$A$13,定数!$B$6:$B$13))</f>
        <v>2.8409090909090913</v>
      </c>
      <c r="N9" s="68">
        <v>2010</v>
      </c>
      <c r="O9" s="69">
        <v>43548</v>
      </c>
      <c r="P9" s="105">
        <v>1.3345</v>
      </c>
      <c r="Q9" s="105"/>
      <c r="R9" s="108">
        <f>IF(P9="","",T9*M9*LOOKUP(RIGHT($D$2,3),定数!$A$6:$A$13,定数!$B$6:$B$13))</f>
        <v>44318.181818181482</v>
      </c>
      <c r="S9" s="108"/>
      <c r="T9" s="109">
        <f>IF(P9="","",IF(G9="買",(P9-H9),(H9-P9))*IF(RIGHT($D$2,3)="JPY",100,10000))</f>
        <v>129.99999999999901</v>
      </c>
      <c r="U9" s="109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104">
        <f t="shared" ref="C10:C73" si="0">IF(R9="","",C9+R9)</f>
        <v>1044318.1818181815</v>
      </c>
      <c r="D10" s="104"/>
      <c r="E10" s="68"/>
      <c r="F10" s="69">
        <v>43620</v>
      </c>
      <c r="G10" s="68" t="s">
        <v>3</v>
      </c>
      <c r="H10" s="105">
        <v>1.2163999999999999</v>
      </c>
      <c r="I10" s="105"/>
      <c r="J10" s="68">
        <v>52</v>
      </c>
      <c r="K10" s="106">
        <f>IF(J10="","",C10*0.03)</f>
        <v>31329.545454545445</v>
      </c>
      <c r="L10" s="107"/>
      <c r="M10" s="70">
        <f>IF(J10="","",(K10/J10)/LOOKUP(RIGHT($D$2,3),定数!$A$6:$A$13,定数!$B$6:$B$13))</f>
        <v>5.0207604895104883</v>
      </c>
      <c r="N10" s="68"/>
      <c r="O10" s="69">
        <v>43620</v>
      </c>
      <c r="P10" s="105">
        <v>1.2090000000000001</v>
      </c>
      <c r="Q10" s="105"/>
      <c r="R10" s="108">
        <f>IF(P10="","",T10*M10*LOOKUP(RIGHT($D$2,3),定数!$A$6:$A$13,定数!$B$6:$B$13))</f>
        <v>44584.353146852241</v>
      </c>
      <c r="S10" s="108"/>
      <c r="T10" s="109">
        <f>IF(P10="","",IF(G10="買",(P10-H10),(H10-P10))*IF(RIGHT($D$2,3)="JPY",100,10000))</f>
        <v>73.999999999998508</v>
      </c>
      <c r="U10" s="109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1044318.1818181815</v>
      </c>
    </row>
    <row r="11" spans="2:26">
      <c r="B11" s="68">
        <v>3</v>
      </c>
      <c r="C11" s="104">
        <f t="shared" si="0"/>
        <v>1088902.5349650339</v>
      </c>
      <c r="D11" s="104"/>
      <c r="E11" s="68"/>
      <c r="F11" s="69">
        <v>43672</v>
      </c>
      <c r="G11" s="68" t="s">
        <v>4</v>
      </c>
      <c r="H11" s="105">
        <v>1.2929999999999999</v>
      </c>
      <c r="I11" s="105"/>
      <c r="J11" s="68">
        <v>138</v>
      </c>
      <c r="K11" s="106">
        <f t="shared" ref="K11:K74" si="3">IF(J11="","",C11*0.03)</f>
        <v>32667.076048951014</v>
      </c>
      <c r="L11" s="107"/>
      <c r="M11" s="70">
        <f>IF(J11="","",(K11/J11)/LOOKUP(RIGHT($D$2,3),定数!$A$6:$A$13,定数!$B$6:$B$13))</f>
        <v>1.9726495198641916</v>
      </c>
      <c r="N11" s="68"/>
      <c r="O11" s="69">
        <v>43679</v>
      </c>
      <c r="P11" s="105">
        <v>1.3132999999999999</v>
      </c>
      <c r="Q11" s="105"/>
      <c r="R11" s="108">
        <f>IF(P11="","",T11*M11*LOOKUP(RIGHT($D$2,3),定数!$A$6:$A$13,定数!$B$6:$B$13))</f>
        <v>48053.742303891675</v>
      </c>
      <c r="S11" s="108"/>
      <c r="T11" s="109">
        <f>IF(P11="","",IF(G11="買",(P11-H11),(H11-P11))*IF(RIGHT($D$2,3)="JPY",100,10000))</f>
        <v>202.99999999999986</v>
      </c>
      <c r="U11" s="109"/>
      <c r="V11" s="22">
        <f t="shared" si="1"/>
        <v>3</v>
      </c>
      <c r="W11">
        <f t="shared" si="2"/>
        <v>0</v>
      </c>
      <c r="X11" s="34">
        <f>IF(C11&lt;&gt;"",MAX(X10,C11),"")</f>
        <v>1088902.5349650339</v>
      </c>
      <c r="Y11" s="35">
        <f>IF(X11&lt;&gt;"",1-(C11/X11),"")</f>
        <v>0</v>
      </c>
    </row>
    <row r="12" spans="2:26">
      <c r="B12" s="68">
        <v>4</v>
      </c>
      <c r="C12" s="104">
        <f t="shared" si="0"/>
        <v>1136956.2772689254</v>
      </c>
      <c r="D12" s="104"/>
      <c r="E12" s="68"/>
      <c r="F12" s="69">
        <v>43701</v>
      </c>
      <c r="G12" s="68" t="s">
        <v>3</v>
      </c>
      <c r="H12" s="105">
        <v>1.2664</v>
      </c>
      <c r="I12" s="105"/>
      <c r="J12" s="68">
        <v>53</v>
      </c>
      <c r="K12" s="106">
        <f t="shared" si="3"/>
        <v>34108.688318067761</v>
      </c>
      <c r="L12" s="107"/>
      <c r="M12" s="70">
        <f>IF(J12="","",(K12/J12)/LOOKUP(RIGHT($D$2,3),定数!$A$6:$A$13,定数!$B$6:$B$13))</f>
        <v>5.36300130787229</v>
      </c>
      <c r="N12" s="68"/>
      <c r="O12" s="69">
        <v>43702</v>
      </c>
      <c r="P12" s="105">
        <v>1.2664</v>
      </c>
      <c r="Q12" s="105"/>
      <c r="R12" s="108">
        <f>IF(P12="","",T12*M12*LOOKUP(RIGHT($D$2,3),定数!$A$6:$A$13,定数!$B$6:$B$13))</f>
        <v>0</v>
      </c>
      <c r="S12" s="108"/>
      <c r="T12" s="109">
        <f t="shared" ref="T12:T75" si="4">IF(P12="","",IF(G12="買",(P12-H12),(H12-P12))*IF(RIGHT($D$2,3)="JPY",100,10000))</f>
        <v>0</v>
      </c>
      <c r="U12" s="109"/>
      <c r="V12" s="22">
        <f t="shared" si="1"/>
        <v>0</v>
      </c>
      <c r="W12">
        <f t="shared" si="2"/>
        <v>0</v>
      </c>
      <c r="X12" s="34">
        <f t="shared" ref="X12:X75" si="5">IF(C12&lt;&gt;"",MAX(X11,C12),"")</f>
        <v>1136956.2772689254</v>
      </c>
      <c r="Y12" s="35">
        <f t="shared" ref="Y12:Y75" si="6">IF(X12&lt;&gt;"",1-(C12/X12),"")</f>
        <v>0</v>
      </c>
    </row>
    <row r="13" spans="2:26">
      <c r="B13" s="68">
        <v>5</v>
      </c>
      <c r="C13" s="104">
        <f t="shared" si="0"/>
        <v>1136956.2772689254</v>
      </c>
      <c r="D13" s="104"/>
      <c r="E13" s="68"/>
      <c r="F13" s="69">
        <v>43708</v>
      </c>
      <c r="G13" s="68" t="s">
        <v>3</v>
      </c>
      <c r="H13" s="105">
        <v>1.2665</v>
      </c>
      <c r="I13" s="105"/>
      <c r="J13" s="68">
        <v>78</v>
      </c>
      <c r="K13" s="106">
        <f t="shared" si="3"/>
        <v>34108.688318067761</v>
      </c>
      <c r="L13" s="107"/>
      <c r="M13" s="70">
        <f>IF(J13="","",(K13/J13)/LOOKUP(RIGHT($D$2,3),定数!$A$6:$A$13,定数!$B$6:$B$13))</f>
        <v>3.6440906322721967</v>
      </c>
      <c r="N13" s="68"/>
      <c r="O13" s="69">
        <v>43709</v>
      </c>
      <c r="P13" s="105">
        <v>1.2743</v>
      </c>
      <c r="Q13" s="105"/>
      <c r="R13" s="108">
        <f>IF(P13="","",T13*M13*LOOKUP(RIGHT($D$2,3),定数!$A$6:$A$13,定数!$B$6:$B$13))</f>
        <v>-34108.688318067885</v>
      </c>
      <c r="S13" s="108"/>
      <c r="T13" s="109">
        <f t="shared" si="4"/>
        <v>-78.000000000000284</v>
      </c>
      <c r="U13" s="109"/>
      <c r="V13" s="22">
        <f t="shared" si="1"/>
        <v>0</v>
      </c>
      <c r="W13">
        <f t="shared" si="2"/>
        <v>1</v>
      </c>
      <c r="X13" s="34">
        <f t="shared" si="5"/>
        <v>1136956.2772689254</v>
      </c>
      <c r="Y13" s="35">
        <f t="shared" si="6"/>
        <v>0</v>
      </c>
    </row>
    <row r="14" spans="2:26">
      <c r="B14" s="68">
        <v>6</v>
      </c>
      <c r="C14" s="104">
        <f t="shared" si="0"/>
        <v>1102847.5889508575</v>
      </c>
      <c r="D14" s="104"/>
      <c r="E14" s="68"/>
      <c r="F14" s="69">
        <v>43784</v>
      </c>
      <c r="G14" s="68" t="s">
        <v>3</v>
      </c>
      <c r="H14" s="105">
        <v>1.3657999999999999</v>
      </c>
      <c r="I14" s="105"/>
      <c r="J14" s="68">
        <v>119</v>
      </c>
      <c r="K14" s="106">
        <f t="shared" si="3"/>
        <v>33085.427668525721</v>
      </c>
      <c r="L14" s="107"/>
      <c r="M14" s="70">
        <f>IF(J14="","",(K14/J14)/LOOKUP(RIGHT($D$2,3),定数!$A$6:$A$13,定数!$B$6:$B$13))</f>
        <v>2.3169066994765912</v>
      </c>
      <c r="N14" s="68"/>
      <c r="O14" s="69">
        <v>43785</v>
      </c>
      <c r="P14" s="105">
        <v>1.3484</v>
      </c>
      <c r="Q14" s="105"/>
      <c r="R14" s="108">
        <f>IF(P14="","",T14*M14*LOOKUP(RIGHT($D$2,3),定数!$A$6:$A$13,定数!$B$6:$B$13))</f>
        <v>48377.011885070839</v>
      </c>
      <c r="S14" s="108"/>
      <c r="T14" s="109">
        <f t="shared" si="4"/>
        <v>173.99999999999861</v>
      </c>
      <c r="U14" s="109"/>
      <c r="V14" s="22">
        <f t="shared" si="1"/>
        <v>1</v>
      </c>
      <c r="W14">
        <f t="shared" si="2"/>
        <v>0</v>
      </c>
      <c r="X14" s="34">
        <f t="shared" si="5"/>
        <v>1136956.2772689254</v>
      </c>
      <c r="Y14" s="35">
        <f t="shared" si="6"/>
        <v>3.0000000000000138E-2</v>
      </c>
    </row>
    <row r="15" spans="2:26">
      <c r="B15" s="68">
        <v>7</v>
      </c>
      <c r="C15" s="104">
        <f t="shared" si="0"/>
        <v>1151224.6008359285</v>
      </c>
      <c r="D15" s="104"/>
      <c r="E15" s="68"/>
      <c r="F15" s="69">
        <v>43820</v>
      </c>
      <c r="G15" s="68" t="s">
        <v>3</v>
      </c>
      <c r="H15" s="105">
        <v>1.3132999999999999</v>
      </c>
      <c r="I15" s="105"/>
      <c r="J15" s="68">
        <v>69</v>
      </c>
      <c r="K15" s="106">
        <f t="shared" si="3"/>
        <v>34536.738025077851</v>
      </c>
      <c r="L15" s="107"/>
      <c r="M15" s="70">
        <f>IF(J15="","",(K15/J15)/LOOKUP(RIGHT($D$2,3),定数!$A$6:$A$13,定数!$B$6:$B$13))</f>
        <v>4.1711036262171319</v>
      </c>
      <c r="N15" s="68"/>
      <c r="O15" s="69">
        <v>43821</v>
      </c>
      <c r="P15" s="105">
        <v>1.3132999999999999</v>
      </c>
      <c r="Q15" s="105"/>
      <c r="R15" s="108">
        <f>IF(P15="","",T15*M15*LOOKUP(RIGHT($D$2,3),定数!$A$6:$A$13,定数!$B$6:$B$13))</f>
        <v>0</v>
      </c>
      <c r="S15" s="108"/>
      <c r="T15" s="109">
        <f t="shared" si="4"/>
        <v>0</v>
      </c>
      <c r="U15" s="109"/>
      <c r="V15" s="22">
        <f t="shared" si="1"/>
        <v>0</v>
      </c>
      <c r="W15">
        <f t="shared" si="2"/>
        <v>0</v>
      </c>
      <c r="X15" s="34">
        <f t="shared" si="5"/>
        <v>1151224.6008359285</v>
      </c>
      <c r="Y15" s="35">
        <f t="shared" si="6"/>
        <v>0</v>
      </c>
    </row>
    <row r="16" spans="2:26">
      <c r="B16" s="68">
        <v>8</v>
      </c>
      <c r="C16" s="104">
        <f>IF(R15="","",C15+R15)</f>
        <v>1151224.6008359285</v>
      </c>
      <c r="D16" s="104"/>
      <c r="E16" s="68">
        <v>2011</v>
      </c>
      <c r="F16" s="69">
        <v>43483</v>
      </c>
      <c r="G16" s="68" t="s">
        <v>4</v>
      </c>
      <c r="H16" s="105">
        <v>1.3342000000000001</v>
      </c>
      <c r="I16" s="105"/>
      <c r="J16" s="68">
        <v>98</v>
      </c>
      <c r="K16" s="106">
        <f t="shared" si="3"/>
        <v>34536.738025077851</v>
      </c>
      <c r="L16" s="107"/>
      <c r="M16" s="70">
        <f>IF(J16="","",(K16/J16)/LOOKUP(RIGHT($D$2,3),定数!$A$6:$A$13,定数!$B$6:$B$13))</f>
        <v>2.9367974511120623</v>
      </c>
      <c r="N16" s="68">
        <v>2011</v>
      </c>
      <c r="O16" s="69">
        <v>43484</v>
      </c>
      <c r="P16" s="105">
        <v>1.3486</v>
      </c>
      <c r="Q16" s="105"/>
      <c r="R16" s="108">
        <f>IF(P16="","",T16*M16*LOOKUP(RIGHT($D$2,3),定数!$A$6:$A$13,定数!$B$6:$B$13))</f>
        <v>50747.859955216321</v>
      </c>
      <c r="S16" s="108"/>
      <c r="T16" s="109">
        <f t="shared" si="4"/>
        <v>143.99999999999969</v>
      </c>
      <c r="U16" s="109"/>
      <c r="V16" s="22">
        <f t="shared" si="1"/>
        <v>1</v>
      </c>
      <c r="W16">
        <f t="shared" si="2"/>
        <v>0</v>
      </c>
      <c r="X16" s="34">
        <f t="shared" si="5"/>
        <v>1151224.6008359285</v>
      </c>
      <c r="Y16" s="35">
        <f t="shared" si="6"/>
        <v>0</v>
      </c>
    </row>
    <row r="17" spans="2:25">
      <c r="B17" s="68">
        <v>9</v>
      </c>
      <c r="C17" s="104">
        <f t="shared" si="0"/>
        <v>1201972.4607911448</v>
      </c>
      <c r="D17" s="104"/>
      <c r="E17" s="68"/>
      <c r="F17" s="69">
        <v>43490</v>
      </c>
      <c r="G17" s="68" t="s">
        <v>4</v>
      </c>
      <c r="H17" s="105">
        <v>1.3640000000000001</v>
      </c>
      <c r="I17" s="105"/>
      <c r="J17" s="68">
        <v>65</v>
      </c>
      <c r="K17" s="106">
        <f t="shared" si="3"/>
        <v>36059.173823734338</v>
      </c>
      <c r="L17" s="107"/>
      <c r="M17" s="70">
        <f>IF(J17="","",(K17/J17)/LOOKUP(RIGHT($D$2,3),定数!$A$6:$A$13,定数!$B$6:$B$13))</f>
        <v>4.6229710030428635</v>
      </c>
      <c r="N17" s="68"/>
      <c r="O17" s="69">
        <v>43492</v>
      </c>
      <c r="P17" s="105">
        <v>1.3640000000000001</v>
      </c>
      <c r="Q17" s="105"/>
      <c r="R17" s="108">
        <f>IF(P17="","",T17*M17*LOOKUP(RIGHT($D$2,3),定数!$A$6:$A$13,定数!$B$6:$B$13))</f>
        <v>0</v>
      </c>
      <c r="S17" s="108"/>
      <c r="T17" s="109">
        <f t="shared" si="4"/>
        <v>0</v>
      </c>
      <c r="U17" s="109"/>
      <c r="V17" s="22">
        <f t="shared" si="1"/>
        <v>0</v>
      </c>
      <c r="W17">
        <f t="shared" si="2"/>
        <v>0</v>
      </c>
      <c r="X17" s="34">
        <f t="shared" si="5"/>
        <v>1201972.4607911448</v>
      </c>
      <c r="Y17" s="35">
        <f t="shared" si="6"/>
        <v>0</v>
      </c>
    </row>
    <row r="18" spans="2:25">
      <c r="B18" s="68">
        <v>10</v>
      </c>
      <c r="C18" s="104">
        <f t="shared" si="0"/>
        <v>1201972.4607911448</v>
      </c>
      <c r="D18" s="104"/>
      <c r="E18" s="68"/>
      <c r="F18" s="69">
        <v>43497</v>
      </c>
      <c r="G18" s="68" t="s">
        <v>4</v>
      </c>
      <c r="H18" s="105">
        <v>1.3738999999999999</v>
      </c>
      <c r="I18" s="105"/>
      <c r="J18" s="68">
        <v>77</v>
      </c>
      <c r="K18" s="106">
        <f t="shared" si="3"/>
        <v>36059.173823734338</v>
      </c>
      <c r="L18" s="107"/>
      <c r="M18" s="70">
        <f>IF(J18="","",(K18/J18)/LOOKUP(RIGHT($D$2,3),定数!$A$6:$A$13,定数!$B$6:$B$13))</f>
        <v>3.9025079895816384</v>
      </c>
      <c r="N18" s="68"/>
      <c r="O18" s="69">
        <v>43498</v>
      </c>
      <c r="P18" s="105">
        <v>1.3849</v>
      </c>
      <c r="Q18" s="105"/>
      <c r="R18" s="108">
        <f>IF(P18="","",T18*M18*LOOKUP(RIGHT($D$2,3),定数!$A$6:$A$13,定数!$B$6:$B$13))</f>
        <v>51513.10546247819</v>
      </c>
      <c r="S18" s="108"/>
      <c r="T18" s="109">
        <f t="shared" si="4"/>
        <v>110.00000000000121</v>
      </c>
      <c r="U18" s="109"/>
      <c r="V18" s="22">
        <f t="shared" si="1"/>
        <v>1</v>
      </c>
      <c r="W18">
        <f t="shared" si="2"/>
        <v>0</v>
      </c>
      <c r="X18" s="34">
        <f t="shared" si="5"/>
        <v>1201972.4607911448</v>
      </c>
      <c r="Y18" s="35">
        <f t="shared" si="6"/>
        <v>0</v>
      </c>
    </row>
    <row r="19" spans="2:25">
      <c r="B19" s="68">
        <v>11</v>
      </c>
      <c r="C19" s="104">
        <f t="shared" si="0"/>
        <v>1253485.566253623</v>
      </c>
      <c r="D19" s="104"/>
      <c r="E19" s="68"/>
      <c r="F19" s="69">
        <v>43539</v>
      </c>
      <c r="G19" s="68" t="s">
        <v>4</v>
      </c>
      <c r="H19" s="105">
        <v>1.3992</v>
      </c>
      <c r="I19" s="105"/>
      <c r="J19" s="68">
        <v>86</v>
      </c>
      <c r="K19" s="106">
        <f t="shared" si="3"/>
        <v>37604.56698760869</v>
      </c>
      <c r="L19" s="107"/>
      <c r="M19" s="70">
        <f>IF(J19="","",(K19/J19)/LOOKUP(RIGHT($D$2,3),定数!$A$6:$A$13,定数!$B$6:$B$13))</f>
        <v>3.6438533902721599</v>
      </c>
      <c r="N19" s="68"/>
      <c r="O19" s="69">
        <v>43542</v>
      </c>
      <c r="P19" s="105">
        <v>1.4066000000000001</v>
      </c>
      <c r="Q19" s="105"/>
      <c r="R19" s="108">
        <f>IF(P19="","",T19*M19*LOOKUP(RIGHT($D$2,3),定数!$A$6:$A$13,定数!$B$6:$B$13))</f>
        <v>32357.418105617104</v>
      </c>
      <c r="S19" s="108"/>
      <c r="T19" s="109">
        <f t="shared" si="4"/>
        <v>74.000000000000739</v>
      </c>
      <c r="U19" s="109"/>
      <c r="V19" s="22">
        <f t="shared" si="1"/>
        <v>2</v>
      </c>
      <c r="W19">
        <f t="shared" si="2"/>
        <v>0</v>
      </c>
      <c r="X19" s="34">
        <f t="shared" si="5"/>
        <v>1253485.566253623</v>
      </c>
      <c r="Y19" s="35">
        <f t="shared" si="6"/>
        <v>0</v>
      </c>
    </row>
    <row r="20" spans="2:25">
      <c r="B20" s="68">
        <v>12</v>
      </c>
      <c r="C20" s="104">
        <f t="shared" si="0"/>
        <v>1285842.9843592402</v>
      </c>
      <c r="D20" s="104"/>
      <c r="E20" s="68"/>
      <c r="F20" s="69">
        <v>43556</v>
      </c>
      <c r="G20" s="68" t="s">
        <v>4</v>
      </c>
      <c r="H20" s="105">
        <v>1.4164000000000001</v>
      </c>
      <c r="I20" s="105"/>
      <c r="J20" s="68">
        <v>104</v>
      </c>
      <c r="K20" s="106">
        <f t="shared" si="3"/>
        <v>38575.289530777205</v>
      </c>
      <c r="L20" s="107"/>
      <c r="M20" s="70">
        <f>IF(J20="","",(K20/J20)/LOOKUP(RIGHT($D$2,3),定数!$A$6:$A$13,定数!$B$6:$B$13))</f>
        <v>3.0909687124020193</v>
      </c>
      <c r="N20" s="74"/>
      <c r="O20" s="69">
        <v>43561</v>
      </c>
      <c r="P20" s="105">
        <v>1.4317</v>
      </c>
      <c r="Q20" s="105"/>
      <c r="R20" s="108">
        <f>IF(P20="","",T20*M20*LOOKUP(RIGHT($D$2,3),定数!$A$6:$A$13,定数!$B$6:$B$13))</f>
        <v>56750.185559700585</v>
      </c>
      <c r="S20" s="108"/>
      <c r="T20" s="109">
        <f t="shared" si="4"/>
        <v>152.99999999999869</v>
      </c>
      <c r="U20" s="109"/>
      <c r="V20" s="22">
        <f t="shared" si="1"/>
        <v>3</v>
      </c>
      <c r="W20">
        <f t="shared" si="2"/>
        <v>0</v>
      </c>
      <c r="X20" s="34">
        <f t="shared" si="5"/>
        <v>1285842.9843592402</v>
      </c>
      <c r="Y20" s="35">
        <f t="shared" si="6"/>
        <v>0</v>
      </c>
    </row>
    <row r="21" spans="2:25">
      <c r="B21" s="68">
        <v>13</v>
      </c>
      <c r="C21" s="104">
        <f>IF(R20="","",C20+R20)</f>
        <v>1342593.1699189406</v>
      </c>
      <c r="D21" s="104"/>
      <c r="E21" s="68"/>
      <c r="F21" s="69">
        <v>43567</v>
      </c>
      <c r="G21" s="68" t="s">
        <v>4</v>
      </c>
      <c r="H21" s="105">
        <v>1.4421999999999999</v>
      </c>
      <c r="I21" s="105"/>
      <c r="J21" s="68">
        <v>46</v>
      </c>
      <c r="K21" s="106">
        <f t="shared" si="3"/>
        <v>40277.795097568218</v>
      </c>
      <c r="L21" s="107"/>
      <c r="M21" s="70">
        <f>IF(J21="","",(K21/J21)/LOOKUP(RIGHT($D$2,3),定数!$A$6:$A$13,定数!$B$6:$B$13))</f>
        <v>7.2967020104290254</v>
      </c>
      <c r="N21" s="68"/>
      <c r="O21" s="69">
        <v>43567</v>
      </c>
      <c r="P21" s="105">
        <v>1.4486000000000001</v>
      </c>
      <c r="Q21" s="105"/>
      <c r="R21" s="108">
        <f>IF(P21="","",T21*M21*LOOKUP(RIGHT($D$2,3),定数!$A$6:$A$13,定数!$B$6:$B$13))</f>
        <v>56038.671440096521</v>
      </c>
      <c r="S21" s="108"/>
      <c r="T21" s="109">
        <f t="shared" si="4"/>
        <v>64.000000000001833</v>
      </c>
      <c r="U21" s="109"/>
      <c r="V21" s="22">
        <f t="shared" si="1"/>
        <v>4</v>
      </c>
      <c r="W21">
        <f t="shared" si="2"/>
        <v>0</v>
      </c>
      <c r="X21" s="34">
        <f t="shared" si="5"/>
        <v>1342593.1699189406</v>
      </c>
      <c r="Y21" s="35">
        <f t="shared" si="6"/>
        <v>0</v>
      </c>
    </row>
    <row r="22" spans="2:25">
      <c r="B22" s="95">
        <v>14</v>
      </c>
      <c r="C22" s="96">
        <f t="shared" si="0"/>
        <v>1398631.8413590372</v>
      </c>
      <c r="D22" s="96"/>
      <c r="E22" s="95"/>
      <c r="F22" s="8">
        <v>43580</v>
      </c>
      <c r="G22" s="68" t="s">
        <v>4</v>
      </c>
      <c r="H22" s="97">
        <v>1.4604999999999999</v>
      </c>
      <c r="I22" s="97"/>
      <c r="J22" s="95">
        <v>81</v>
      </c>
      <c r="K22" s="98">
        <f t="shared" si="3"/>
        <v>41958.955240771116</v>
      </c>
      <c r="L22" s="99"/>
      <c r="M22" s="64">
        <f>IF(J22="","",(K22/J22)/LOOKUP(RIGHT($D$2,3),定数!$A$6:$A$13,定数!$B$6:$B$13))</f>
        <v>4.3167649424661638</v>
      </c>
      <c r="N22" s="95"/>
      <c r="O22" s="8">
        <v>43581</v>
      </c>
      <c r="P22" s="97">
        <v>1.4523999999999999</v>
      </c>
      <c r="Q22" s="97"/>
      <c r="R22" s="100">
        <f>IF(P22="","",T22*M22*LOOKUP(RIGHT($D$2,3),定数!$A$6:$A$13,定数!$B$6:$B$13))</f>
        <v>-41958.955240771087</v>
      </c>
      <c r="S22" s="100"/>
      <c r="T22" s="101">
        <f t="shared" si="4"/>
        <v>-80.999999999999957</v>
      </c>
      <c r="U22" s="101"/>
      <c r="V22" s="22">
        <f t="shared" si="1"/>
        <v>0</v>
      </c>
      <c r="W22">
        <f t="shared" si="2"/>
        <v>1</v>
      </c>
      <c r="X22" s="34">
        <f t="shared" si="5"/>
        <v>1398631.8413590372</v>
      </c>
      <c r="Y22" s="35">
        <f t="shared" si="6"/>
        <v>0</v>
      </c>
    </row>
    <row r="23" spans="2:25">
      <c r="B23" s="95">
        <v>15</v>
      </c>
      <c r="C23" s="96">
        <f t="shared" si="0"/>
        <v>1356672.886118266</v>
      </c>
      <c r="D23" s="96"/>
      <c r="E23" s="95"/>
      <c r="F23" s="8">
        <v>43618</v>
      </c>
      <c r="G23" s="68" t="s">
        <v>4</v>
      </c>
      <c r="H23" s="97">
        <v>1.4400999999999999</v>
      </c>
      <c r="I23" s="97"/>
      <c r="J23" s="95">
        <v>94</v>
      </c>
      <c r="K23" s="98">
        <f t="shared" si="3"/>
        <v>40700.186583547977</v>
      </c>
      <c r="L23" s="99"/>
      <c r="M23" s="64">
        <f>IF(J23="","",(K23/J23)/LOOKUP(RIGHT($D$2,3),定数!$A$6:$A$13,定数!$B$6:$B$13))</f>
        <v>3.608172569463473</v>
      </c>
      <c r="N23" s="95"/>
      <c r="O23" s="8">
        <v>43619</v>
      </c>
      <c r="P23" s="97">
        <v>1.4539</v>
      </c>
      <c r="Q23" s="97"/>
      <c r="R23" s="100">
        <f>IF(P23="","",T23*M23*LOOKUP(RIGHT($D$2,3),定数!$A$6:$A$13,定数!$B$6:$B$13))</f>
        <v>59751.337750315259</v>
      </c>
      <c r="S23" s="100"/>
      <c r="T23" s="101">
        <f t="shared" si="4"/>
        <v>138.00000000000034</v>
      </c>
      <c r="U23" s="101"/>
      <c r="V23" s="1">
        <f t="shared" si="1"/>
        <v>1</v>
      </c>
      <c r="W23">
        <f t="shared" si="2"/>
        <v>0</v>
      </c>
      <c r="X23" s="34">
        <f t="shared" si="5"/>
        <v>1398631.8413590372</v>
      </c>
      <c r="Y23" s="35">
        <f t="shared" si="6"/>
        <v>3.0000000000000027E-2</v>
      </c>
    </row>
    <row r="24" spans="2:25">
      <c r="B24" s="95">
        <v>16</v>
      </c>
      <c r="C24" s="96">
        <f t="shared" si="0"/>
        <v>1416424.2238685812</v>
      </c>
      <c r="D24" s="96"/>
      <c r="E24" s="95"/>
      <c r="F24" s="8">
        <v>43650</v>
      </c>
      <c r="G24" s="68" t="s">
        <v>4</v>
      </c>
      <c r="H24" s="97">
        <v>1.4539</v>
      </c>
      <c r="I24" s="97"/>
      <c r="J24" s="95">
        <v>104</v>
      </c>
      <c r="K24" s="98">
        <f t="shared" si="3"/>
        <v>42492.726716057434</v>
      </c>
      <c r="L24" s="99"/>
      <c r="M24" s="64">
        <f>IF(J24="","",(K24/J24)/LOOKUP(RIGHT($D$2,3),定数!$A$6:$A$13,定数!$B$6:$B$13))</f>
        <v>3.4048659227610121</v>
      </c>
      <c r="N24" s="95"/>
      <c r="O24" s="8">
        <v>43651</v>
      </c>
      <c r="P24" s="97">
        <v>1.4435</v>
      </c>
      <c r="Q24" s="97"/>
      <c r="R24" s="100">
        <f>IF(P24="","",T24*M24*LOOKUP(RIGHT($D$2,3),定数!$A$6:$A$13,定数!$B$6:$B$13))</f>
        <v>-42492.726716057288</v>
      </c>
      <c r="S24" s="100"/>
      <c r="T24" s="101">
        <f t="shared" si="4"/>
        <v>-103.99999999999964</v>
      </c>
      <c r="U24" s="101"/>
      <c r="V24" s="22">
        <f t="shared" si="1"/>
        <v>0</v>
      </c>
      <c r="W24">
        <f t="shared" si="2"/>
        <v>1</v>
      </c>
      <c r="X24" s="34">
        <f t="shared" si="5"/>
        <v>1416424.2238685812</v>
      </c>
      <c r="Y24" s="35">
        <f t="shared" si="6"/>
        <v>0</v>
      </c>
    </row>
    <row r="25" spans="2:25">
      <c r="B25" s="95">
        <v>17</v>
      </c>
      <c r="C25" s="96">
        <f t="shared" si="0"/>
        <v>1373931.4971525238</v>
      </c>
      <c r="D25" s="96"/>
      <c r="E25" s="95"/>
      <c r="F25" s="8">
        <v>43667</v>
      </c>
      <c r="G25" s="68" t="s">
        <v>4</v>
      </c>
      <c r="H25" s="97">
        <v>1.4294</v>
      </c>
      <c r="I25" s="97"/>
      <c r="J25" s="95">
        <v>156</v>
      </c>
      <c r="K25" s="98">
        <f t="shared" si="3"/>
        <v>41217.944914575717</v>
      </c>
      <c r="L25" s="99"/>
      <c r="M25" s="64">
        <f>IF(J25="","",(K25/J25)/LOOKUP(RIGHT($D$2,3),定数!$A$6:$A$13,定数!$B$6:$B$13))</f>
        <v>2.2018132967187882</v>
      </c>
      <c r="N25" s="95"/>
      <c r="O25" s="8">
        <v>43673</v>
      </c>
      <c r="P25" s="97">
        <v>1.4524999999999999</v>
      </c>
      <c r="Q25" s="97"/>
      <c r="R25" s="100">
        <f>IF(P25="","",T25*M25*LOOKUP(RIGHT($D$2,3),定数!$A$6:$A$13,定数!$B$6:$B$13))</f>
        <v>61034.264585044541</v>
      </c>
      <c r="S25" s="100"/>
      <c r="T25" s="101">
        <f t="shared" si="4"/>
        <v>230.99999999999898</v>
      </c>
      <c r="U25" s="101"/>
      <c r="V25" s="22">
        <f t="shared" si="1"/>
        <v>1</v>
      </c>
      <c r="W25">
        <f t="shared" si="2"/>
        <v>0</v>
      </c>
      <c r="X25" s="34">
        <f t="shared" si="5"/>
        <v>1416424.2238685812</v>
      </c>
      <c r="Y25" s="35">
        <f t="shared" si="6"/>
        <v>3.0000000000000027E-2</v>
      </c>
    </row>
    <row r="26" spans="2:25">
      <c r="B26" s="95">
        <v>18</v>
      </c>
      <c r="C26" s="96">
        <f>IF(R25="","",C25+R25)</f>
        <v>1434965.7617375683</v>
      </c>
      <c r="D26" s="96"/>
      <c r="E26" s="95"/>
      <c r="F26" s="8">
        <v>43694</v>
      </c>
      <c r="G26" s="68" t="s">
        <v>4</v>
      </c>
      <c r="H26" s="97">
        <v>1.4418</v>
      </c>
      <c r="I26" s="97"/>
      <c r="J26" s="95">
        <v>94</v>
      </c>
      <c r="K26" s="98">
        <f t="shared" si="3"/>
        <v>43048.972852127044</v>
      </c>
      <c r="L26" s="99"/>
      <c r="M26" s="64">
        <f>IF(J26="","",(K26/J26)/LOOKUP(RIGHT($D$2,3),定数!$A$6:$A$13,定数!$B$6:$B$13))</f>
        <v>3.8163983024935324</v>
      </c>
      <c r="N26" s="95"/>
      <c r="O26" s="8">
        <v>43695</v>
      </c>
      <c r="P26" s="97">
        <v>1.4418</v>
      </c>
      <c r="Q26" s="97"/>
      <c r="R26" s="100">
        <f>IF(P26="","",T26*M26*LOOKUP(RIGHT($D$2,3),定数!$A$6:$A$13,定数!$B$6:$B$13))</f>
        <v>0</v>
      </c>
      <c r="S26" s="100"/>
      <c r="T26" s="101">
        <f t="shared" si="4"/>
        <v>0</v>
      </c>
      <c r="U26" s="101"/>
      <c r="V26" s="22">
        <f t="shared" si="1"/>
        <v>0</v>
      </c>
      <c r="W26">
        <f t="shared" si="2"/>
        <v>0</v>
      </c>
      <c r="X26" s="34">
        <f t="shared" si="5"/>
        <v>1434965.7617375683</v>
      </c>
      <c r="Y26" s="35">
        <f t="shared" si="6"/>
        <v>0</v>
      </c>
    </row>
    <row r="27" spans="2:25">
      <c r="B27" s="95">
        <v>19</v>
      </c>
      <c r="C27" s="96">
        <f>IF(R26="","",C26+R26)</f>
        <v>1434965.7617375683</v>
      </c>
      <c r="D27" s="96"/>
      <c r="E27" s="95"/>
      <c r="F27" s="8">
        <v>43714</v>
      </c>
      <c r="G27" s="68" t="s">
        <v>3</v>
      </c>
      <c r="H27" s="97">
        <v>1.4040999999999999</v>
      </c>
      <c r="I27" s="97"/>
      <c r="J27" s="95">
        <v>214</v>
      </c>
      <c r="K27" s="98">
        <f t="shared" si="3"/>
        <v>43048.972852127044</v>
      </c>
      <c r="L27" s="99"/>
      <c r="M27" s="64">
        <f>IF(J27="","",(K27/J27)/LOOKUP(RIGHT($D$2,3),定数!$A$6:$A$13,定数!$B$6:$B$13))</f>
        <v>1.676361871188748</v>
      </c>
      <c r="N27" s="95"/>
      <c r="O27" s="8">
        <v>43717</v>
      </c>
      <c r="P27" s="97">
        <v>1.3724000000000001</v>
      </c>
      <c r="Q27" s="97"/>
      <c r="R27" s="100">
        <f>IF(P27="","",T27*M27*LOOKUP(RIGHT($D$2,3),定数!$A$6:$A$13,定数!$B$6:$B$13))</f>
        <v>63768.805580019645</v>
      </c>
      <c r="S27" s="100"/>
      <c r="T27" s="101">
        <f t="shared" si="4"/>
        <v>316.99999999999841</v>
      </c>
      <c r="U27" s="101"/>
      <c r="V27" s="22">
        <f t="shared" si="1"/>
        <v>1</v>
      </c>
      <c r="W27">
        <f t="shared" si="2"/>
        <v>0</v>
      </c>
      <c r="X27" s="34">
        <f t="shared" si="5"/>
        <v>1434965.7617375683</v>
      </c>
      <c r="Y27" s="35">
        <f t="shared" si="6"/>
        <v>0</v>
      </c>
    </row>
    <row r="28" spans="2:25">
      <c r="B28" s="95">
        <v>20</v>
      </c>
      <c r="C28" s="96">
        <f>IF(R27="","",C27+R27)</f>
        <v>1498734.567317588</v>
      </c>
      <c r="D28" s="96"/>
      <c r="E28" s="95"/>
      <c r="F28" s="8">
        <v>43729</v>
      </c>
      <c r="G28" s="68" t="s">
        <v>3</v>
      </c>
      <c r="H28" s="97">
        <v>1.3628</v>
      </c>
      <c r="I28" s="97"/>
      <c r="J28" s="95">
        <v>168</v>
      </c>
      <c r="K28" s="98">
        <f t="shared" si="3"/>
        <v>44962.037019527641</v>
      </c>
      <c r="L28" s="99"/>
      <c r="M28" s="64">
        <f>IF(J28="","",(K28/J28)/LOOKUP(RIGHT($D$2,3),定数!$A$6:$A$13,定数!$B$6:$B$13))</f>
        <v>2.2302597727940299</v>
      </c>
      <c r="N28" s="95"/>
      <c r="O28" s="8">
        <v>43734</v>
      </c>
      <c r="P28" s="97">
        <v>1.3380000000000001</v>
      </c>
      <c r="Q28" s="97"/>
      <c r="R28" s="100">
        <f>IF(P28="","",T28*M28*LOOKUP(RIGHT($D$2,3),定数!$A$6:$A$13,定数!$B$6:$B$13))</f>
        <v>66372.53083835014</v>
      </c>
      <c r="S28" s="100"/>
      <c r="T28" s="101">
        <f t="shared" si="4"/>
        <v>247.99999999999932</v>
      </c>
      <c r="U28" s="101"/>
      <c r="V28" s="22">
        <f t="shared" si="1"/>
        <v>2</v>
      </c>
      <c r="W28">
        <f t="shared" si="2"/>
        <v>0</v>
      </c>
      <c r="X28" s="34">
        <f t="shared" si="5"/>
        <v>1498734.567317588</v>
      </c>
      <c r="Y28" s="35">
        <f t="shared" si="6"/>
        <v>0</v>
      </c>
    </row>
    <row r="29" spans="2:25">
      <c r="B29" s="95">
        <v>21</v>
      </c>
      <c r="C29" s="96">
        <f t="shared" si="0"/>
        <v>1565107.0981559381</v>
      </c>
      <c r="D29" s="96"/>
      <c r="E29" s="95"/>
      <c r="F29" s="8">
        <v>43751</v>
      </c>
      <c r="G29" s="68" t="s">
        <v>4</v>
      </c>
      <c r="H29" s="97">
        <v>1.3747</v>
      </c>
      <c r="I29" s="97"/>
      <c r="J29" s="95">
        <v>101</v>
      </c>
      <c r="K29" s="98">
        <f t="shared" si="3"/>
        <v>46953.21294467814</v>
      </c>
      <c r="L29" s="99"/>
      <c r="M29" s="64">
        <f>IF(J29="","",(K29/J29)/LOOKUP(RIGHT($D$2,3),定数!$A$6:$A$13,定数!$B$6:$B$13))</f>
        <v>3.8740274706830151</v>
      </c>
      <c r="N29" s="95"/>
      <c r="O29" s="8">
        <v>43752</v>
      </c>
      <c r="P29" s="97">
        <v>1.3747</v>
      </c>
      <c r="Q29" s="97"/>
      <c r="R29" s="100">
        <f>IF(P29="","",T29*M29*LOOKUP(RIGHT($D$2,3),定数!$A$6:$A$13,定数!$B$6:$B$13))</f>
        <v>0</v>
      </c>
      <c r="S29" s="100"/>
      <c r="T29" s="101">
        <f t="shared" si="4"/>
        <v>0</v>
      </c>
      <c r="U29" s="101"/>
      <c r="V29" s="22">
        <f t="shared" si="1"/>
        <v>0</v>
      </c>
      <c r="W29">
        <f t="shared" si="2"/>
        <v>0</v>
      </c>
      <c r="X29" s="34">
        <f t="shared" si="5"/>
        <v>1565107.0981559381</v>
      </c>
      <c r="Y29" s="35">
        <f t="shared" si="6"/>
        <v>0</v>
      </c>
    </row>
    <row r="30" spans="2:25">
      <c r="B30" s="95">
        <v>22</v>
      </c>
      <c r="C30" s="96">
        <f>IF(R29="","",C29+R29)</f>
        <v>1565107.0981559381</v>
      </c>
      <c r="D30" s="96"/>
      <c r="E30" s="95"/>
      <c r="F30" s="8">
        <v>43764</v>
      </c>
      <c r="G30" s="68" t="s">
        <v>4</v>
      </c>
      <c r="H30" s="97">
        <v>1.3959999999999999</v>
      </c>
      <c r="I30" s="97"/>
      <c r="J30" s="95">
        <v>112</v>
      </c>
      <c r="K30" s="98">
        <f t="shared" si="3"/>
        <v>46953.21294467814</v>
      </c>
      <c r="L30" s="99"/>
      <c r="M30" s="64">
        <f>IF(J30="","",(K30/J30)/LOOKUP(RIGHT($D$2,3),定数!$A$6:$A$13,定数!$B$6:$B$13))</f>
        <v>3.4935426298123615</v>
      </c>
      <c r="N30" s="95"/>
      <c r="O30" s="8">
        <v>43764</v>
      </c>
      <c r="P30" s="97">
        <v>1.3848</v>
      </c>
      <c r="Q30" s="97"/>
      <c r="R30" s="100">
        <f>IF(P30="","",T30*M30*LOOKUP(RIGHT($D$2,3),定数!$A$6:$A$13,定数!$B$6:$B$13))</f>
        <v>-46953.212944677623</v>
      </c>
      <c r="S30" s="100"/>
      <c r="T30" s="101">
        <f t="shared" si="4"/>
        <v>-111.99999999999876</v>
      </c>
      <c r="U30" s="101"/>
      <c r="V30" s="22">
        <f t="shared" si="1"/>
        <v>0</v>
      </c>
      <c r="W30">
        <f t="shared" si="2"/>
        <v>1</v>
      </c>
      <c r="X30" s="34">
        <f t="shared" si="5"/>
        <v>1565107.0981559381</v>
      </c>
      <c r="Y30" s="35">
        <f t="shared" si="6"/>
        <v>0</v>
      </c>
    </row>
    <row r="31" spans="2:25">
      <c r="B31" s="95">
        <v>23</v>
      </c>
      <c r="C31" s="96">
        <f t="shared" si="0"/>
        <v>1518153.8852112605</v>
      </c>
      <c r="D31" s="96"/>
      <c r="E31" s="95"/>
      <c r="F31" s="8">
        <v>43765</v>
      </c>
      <c r="G31" s="68" t="s">
        <v>4</v>
      </c>
      <c r="H31" s="97">
        <v>1.3920999999999999</v>
      </c>
      <c r="I31" s="97"/>
      <c r="J31" s="95">
        <v>58</v>
      </c>
      <c r="K31" s="98">
        <f t="shared" si="3"/>
        <v>45544.616556337816</v>
      </c>
      <c r="L31" s="99"/>
      <c r="M31" s="64">
        <f>IF(J31="","",(K31/J31)/LOOKUP(RIGHT($D$2,3),定数!$A$6:$A$13,定数!$B$6:$B$13))</f>
        <v>6.5437667466002605</v>
      </c>
      <c r="N31" s="95"/>
      <c r="O31" s="8">
        <v>43765</v>
      </c>
      <c r="P31" s="97">
        <v>1.4003000000000001</v>
      </c>
      <c r="Q31" s="97"/>
      <c r="R31" s="100">
        <f>IF(P31="","",T31*M31*LOOKUP(RIGHT($D$2,3),定数!$A$6:$A$13,定数!$B$6:$B$13))</f>
        <v>64390.664786548194</v>
      </c>
      <c r="S31" s="100"/>
      <c r="T31" s="101">
        <f t="shared" si="4"/>
        <v>82.000000000002075</v>
      </c>
      <c r="U31" s="101"/>
      <c r="V31" s="22">
        <f t="shared" si="1"/>
        <v>1</v>
      </c>
      <c r="W31">
        <f t="shared" si="2"/>
        <v>0</v>
      </c>
      <c r="X31" s="34">
        <f t="shared" si="5"/>
        <v>1565107.0981559381</v>
      </c>
      <c r="Y31" s="35">
        <f t="shared" si="6"/>
        <v>2.9999999999999583E-2</v>
      </c>
    </row>
    <row r="32" spans="2:25">
      <c r="B32" s="95">
        <v>24</v>
      </c>
      <c r="C32" s="96">
        <f t="shared" si="0"/>
        <v>1582544.5499978086</v>
      </c>
      <c r="D32" s="96"/>
      <c r="E32" s="95">
        <v>2012</v>
      </c>
      <c r="F32" s="8">
        <v>43488</v>
      </c>
      <c r="G32" s="68" t="s">
        <v>4</v>
      </c>
      <c r="H32" s="97">
        <v>1.2938000000000001</v>
      </c>
      <c r="I32" s="97"/>
      <c r="J32" s="95">
        <v>58</v>
      </c>
      <c r="K32" s="98">
        <f t="shared" si="3"/>
        <v>47476.336499934259</v>
      </c>
      <c r="L32" s="99"/>
      <c r="M32" s="64">
        <f>IF(J32="","",(K32/J32)/LOOKUP(RIGHT($D$2,3),定数!$A$6:$A$13,定数!$B$6:$B$13))</f>
        <v>6.8213127155077959</v>
      </c>
      <c r="N32" s="95">
        <v>2012</v>
      </c>
      <c r="O32" s="8">
        <v>43488</v>
      </c>
      <c r="P32" s="97">
        <v>1.3022</v>
      </c>
      <c r="Q32" s="97"/>
      <c r="R32" s="100">
        <f>IF(P32="","",T32*M32*LOOKUP(RIGHT($D$2,3),定数!$A$6:$A$13,定数!$B$6:$B$13))</f>
        <v>68758.832172318274</v>
      </c>
      <c r="S32" s="100"/>
      <c r="T32" s="101">
        <f t="shared" si="4"/>
        <v>83.999999999999631</v>
      </c>
      <c r="U32" s="101"/>
      <c r="V32" s="22">
        <f t="shared" si="1"/>
        <v>2</v>
      </c>
      <c r="W32">
        <f t="shared" si="2"/>
        <v>0</v>
      </c>
      <c r="X32" s="34">
        <f t="shared" si="5"/>
        <v>1582544.5499978086</v>
      </c>
      <c r="Y32" s="35">
        <f t="shared" si="6"/>
        <v>0</v>
      </c>
    </row>
    <row r="33" spans="2:25">
      <c r="B33" s="95">
        <v>25</v>
      </c>
      <c r="C33" s="96">
        <f>IF(R32="","",C32+R32)</f>
        <v>1651303.382170127</v>
      </c>
      <c r="D33" s="96"/>
      <c r="E33" s="95"/>
      <c r="F33" s="8">
        <v>43490</v>
      </c>
      <c r="G33" s="68" t="s">
        <v>4</v>
      </c>
      <c r="H33" s="97">
        <v>1.3028</v>
      </c>
      <c r="I33" s="97"/>
      <c r="J33" s="95">
        <v>76</v>
      </c>
      <c r="K33" s="98">
        <f t="shared" si="3"/>
        <v>49539.101465103806</v>
      </c>
      <c r="L33" s="99"/>
      <c r="M33" s="64">
        <f>IF(J33="","",(K33/J33)/LOOKUP(RIGHT($D$2,3),定数!$A$6:$A$13,定数!$B$6:$B$13))</f>
        <v>5.43191902029647</v>
      </c>
      <c r="N33" s="95"/>
      <c r="O33" s="8">
        <v>43490</v>
      </c>
      <c r="P33" s="97">
        <v>1.2951999999999999</v>
      </c>
      <c r="Q33" s="97"/>
      <c r="R33" s="100">
        <f>IF(P33="","",T33*M33*LOOKUP(RIGHT($D$2,3),定数!$A$6:$A$13,定数!$B$6:$B$13))</f>
        <v>-49539.101465104141</v>
      </c>
      <c r="S33" s="100"/>
      <c r="T33" s="101">
        <f t="shared" si="4"/>
        <v>-76.000000000000512</v>
      </c>
      <c r="U33" s="101"/>
      <c r="V33" s="22">
        <f t="shared" si="1"/>
        <v>0</v>
      </c>
      <c r="W33">
        <f t="shared" si="2"/>
        <v>1</v>
      </c>
      <c r="X33" s="34">
        <f t="shared" si="5"/>
        <v>1651303.382170127</v>
      </c>
      <c r="Y33" s="35">
        <f t="shared" si="6"/>
        <v>0</v>
      </c>
    </row>
    <row r="34" spans="2:25">
      <c r="B34" s="95">
        <v>26</v>
      </c>
      <c r="C34" s="96">
        <f>IF(R33="","",C33+R33)</f>
        <v>1601764.2807050229</v>
      </c>
      <c r="D34" s="96"/>
      <c r="E34" s="95"/>
      <c r="F34" s="8">
        <v>43503</v>
      </c>
      <c r="G34" s="68" t="s">
        <v>4</v>
      </c>
      <c r="H34" s="97">
        <v>1.3168</v>
      </c>
      <c r="I34" s="97"/>
      <c r="J34" s="95">
        <v>69</v>
      </c>
      <c r="K34" s="98">
        <f t="shared" si="3"/>
        <v>48052.928421150682</v>
      </c>
      <c r="L34" s="99"/>
      <c r="M34" s="64">
        <f>IF(J34="","",(K34/J34)/LOOKUP(RIGHT($D$2,3),定数!$A$6:$A$13,定数!$B$6:$B$13))</f>
        <v>5.8034937706703724</v>
      </c>
      <c r="N34" s="95"/>
      <c r="O34" s="8">
        <v>43503</v>
      </c>
      <c r="P34" s="97">
        <v>1.3267</v>
      </c>
      <c r="Q34" s="97"/>
      <c r="R34" s="100">
        <f>IF(P34="","",T34*M34*LOOKUP(RIGHT($D$2,3),定数!$A$6:$A$13,定数!$B$6:$B$13))</f>
        <v>68945.505995564163</v>
      </c>
      <c r="S34" s="100"/>
      <c r="T34" s="101">
        <f t="shared" si="4"/>
        <v>99.000000000000199</v>
      </c>
      <c r="U34" s="101"/>
      <c r="V34" s="22">
        <f t="shared" si="1"/>
        <v>1</v>
      </c>
      <c r="W34">
        <f t="shared" si="2"/>
        <v>0</v>
      </c>
      <c r="X34" s="34">
        <f t="shared" si="5"/>
        <v>1651303.382170127</v>
      </c>
      <c r="Y34" s="35">
        <f t="shared" si="6"/>
        <v>3.0000000000000249E-2</v>
      </c>
    </row>
    <row r="35" spans="2:25">
      <c r="B35" s="95">
        <v>27</v>
      </c>
      <c r="C35" s="96">
        <f>IF(R34="","",C34+R34)</f>
        <v>1670709.786700587</v>
      </c>
      <c r="D35" s="96"/>
      <c r="E35" s="95"/>
      <c r="F35" s="8">
        <v>43518</v>
      </c>
      <c r="G35" s="68" t="s">
        <v>4</v>
      </c>
      <c r="H35" s="97">
        <v>1.3238000000000001</v>
      </c>
      <c r="I35" s="97"/>
      <c r="J35" s="95">
        <v>28</v>
      </c>
      <c r="K35" s="98">
        <f t="shared" si="3"/>
        <v>50121.293601017605</v>
      </c>
      <c r="L35" s="99"/>
      <c r="M35" s="64">
        <f>IF(J35="","",(K35/J35)/LOOKUP(RIGHT($D$2,3),定数!$A$6:$A$13,定数!$B$6:$B$13))</f>
        <v>14.917051666969524</v>
      </c>
      <c r="N35" s="95"/>
      <c r="O35" s="8">
        <v>43519</v>
      </c>
      <c r="P35" s="97">
        <v>1.3277000000000001</v>
      </c>
      <c r="Q35" s="97"/>
      <c r="R35" s="100">
        <f>IF(P35="","",T35*M35*LOOKUP(RIGHT($D$2,3),定数!$A$6:$A$13,定数!$B$6:$B$13))</f>
        <v>69811.801801417634</v>
      </c>
      <c r="S35" s="100"/>
      <c r="T35" s="101">
        <f t="shared" si="4"/>
        <v>39.000000000000142</v>
      </c>
      <c r="U35" s="101"/>
      <c r="V35" s="22">
        <f t="shared" si="1"/>
        <v>2</v>
      </c>
      <c r="W35">
        <f t="shared" si="2"/>
        <v>0</v>
      </c>
      <c r="X35" s="34">
        <f t="shared" si="5"/>
        <v>1670709.786700587</v>
      </c>
      <c r="Y35" s="35">
        <f t="shared" si="6"/>
        <v>0</v>
      </c>
    </row>
    <row r="36" spans="2:25">
      <c r="B36" s="95">
        <v>28</v>
      </c>
      <c r="C36" s="96">
        <f>IF(R35="","",C35+R35)</f>
        <v>1740521.5885020047</v>
      </c>
      <c r="D36" s="96"/>
      <c r="E36" s="95"/>
      <c r="F36" s="8">
        <v>43524</v>
      </c>
      <c r="G36" s="68" t="s">
        <v>4</v>
      </c>
      <c r="H36" s="97">
        <v>1.3418000000000001</v>
      </c>
      <c r="I36" s="97"/>
      <c r="J36" s="95">
        <v>50</v>
      </c>
      <c r="K36" s="98">
        <f t="shared" si="3"/>
        <v>52215.647655060144</v>
      </c>
      <c r="L36" s="99"/>
      <c r="M36" s="64">
        <f>IF(J36="","",(K36/J36)/LOOKUP(RIGHT($D$2,3),定数!$A$6:$A$13,定数!$B$6:$B$13))</f>
        <v>8.7026079425100225</v>
      </c>
      <c r="N36" s="95"/>
      <c r="O36" s="8">
        <v>43524</v>
      </c>
      <c r="P36" s="97">
        <v>1.3418000000000001</v>
      </c>
      <c r="Q36" s="97"/>
      <c r="R36" s="100">
        <f>IF(P36="","",T36*M36*LOOKUP(RIGHT($D$2,3),定数!$A$6:$A$13,定数!$B$6:$B$13))</f>
        <v>0</v>
      </c>
      <c r="S36" s="100"/>
      <c r="T36" s="101">
        <f t="shared" si="4"/>
        <v>0</v>
      </c>
      <c r="U36" s="101"/>
      <c r="V36" s="22">
        <f t="shared" si="1"/>
        <v>0</v>
      </c>
      <c r="W36">
        <f t="shared" si="2"/>
        <v>0</v>
      </c>
      <c r="X36" s="34">
        <f t="shared" si="5"/>
        <v>1740521.5885020047</v>
      </c>
      <c r="Y36" s="35">
        <f t="shared" si="6"/>
        <v>0</v>
      </c>
    </row>
    <row r="37" spans="2:25">
      <c r="B37" s="95">
        <v>29</v>
      </c>
      <c r="C37" s="96">
        <f t="shared" si="0"/>
        <v>1740521.5885020047</v>
      </c>
      <c r="D37" s="96"/>
      <c r="E37" s="95"/>
      <c r="F37" s="8">
        <v>43537</v>
      </c>
      <c r="G37" s="68" t="s">
        <v>3</v>
      </c>
      <c r="H37" s="97">
        <v>1.3147</v>
      </c>
      <c r="I37" s="97"/>
      <c r="J37" s="95">
        <v>45</v>
      </c>
      <c r="K37" s="98">
        <f t="shared" si="3"/>
        <v>52215.647655060144</v>
      </c>
      <c r="L37" s="99"/>
      <c r="M37" s="64">
        <f>IF(J37="","",(K37/J37)/LOOKUP(RIGHT($D$2,3),定数!$A$6:$A$13,定数!$B$6:$B$13))</f>
        <v>9.669564380566694</v>
      </c>
      <c r="N37" s="95"/>
      <c r="O37" s="8">
        <v>43537</v>
      </c>
      <c r="P37" s="97">
        <v>1.3083</v>
      </c>
      <c r="Q37" s="97"/>
      <c r="R37" s="100">
        <f>IF(P37="","",T37*M37*LOOKUP(RIGHT($D$2,3),定数!$A$6:$A$13,定数!$B$6:$B$13))</f>
        <v>74262.254442751757</v>
      </c>
      <c r="S37" s="100"/>
      <c r="T37" s="101">
        <f t="shared" si="4"/>
        <v>63.999999999999616</v>
      </c>
      <c r="U37" s="101"/>
      <c r="V37" s="1">
        <f t="shared" si="1"/>
        <v>1</v>
      </c>
      <c r="W37">
        <f t="shared" si="2"/>
        <v>0</v>
      </c>
      <c r="X37" s="34">
        <f t="shared" si="5"/>
        <v>1740521.5885020047</v>
      </c>
      <c r="Y37" s="35">
        <f t="shared" si="6"/>
        <v>0</v>
      </c>
    </row>
    <row r="38" spans="2:25">
      <c r="B38" s="95">
        <v>30</v>
      </c>
      <c r="C38" s="96">
        <f>IF(R37="","",C37+R37)</f>
        <v>1814783.8429447566</v>
      </c>
      <c r="D38" s="96"/>
      <c r="E38" s="95"/>
      <c r="F38" s="8">
        <v>43589</v>
      </c>
      <c r="G38" s="68" t="s">
        <v>3</v>
      </c>
      <c r="H38" s="97">
        <v>1.3112999999999999</v>
      </c>
      <c r="I38" s="97"/>
      <c r="J38" s="95">
        <v>66</v>
      </c>
      <c r="K38" s="98">
        <f t="shared" si="3"/>
        <v>54443.5152883427</v>
      </c>
      <c r="L38" s="99"/>
      <c r="M38" s="64">
        <f>IF(J38="","",(K38/J38)/LOOKUP(RIGHT($D$2,3),定数!$A$6:$A$13,定数!$B$6:$B$13))</f>
        <v>6.8741812232755937</v>
      </c>
      <c r="N38" s="95"/>
      <c r="O38" s="8">
        <v>43592</v>
      </c>
      <c r="P38" s="97">
        <v>1.3019000000000001</v>
      </c>
      <c r="Q38" s="97"/>
      <c r="R38" s="100">
        <f>IF(P38="","",T38*M38*LOOKUP(RIGHT($D$2,3),定数!$A$6:$A$13,定数!$B$6:$B$13))</f>
        <v>77540.764198547477</v>
      </c>
      <c r="S38" s="100"/>
      <c r="T38" s="101">
        <f t="shared" si="4"/>
        <v>93.999999999998522</v>
      </c>
      <c r="U38" s="101"/>
      <c r="V38" s="22">
        <f t="shared" si="1"/>
        <v>2</v>
      </c>
      <c r="W38">
        <f t="shared" si="2"/>
        <v>0</v>
      </c>
      <c r="X38" s="34">
        <f t="shared" si="5"/>
        <v>1814783.8429447566</v>
      </c>
      <c r="Y38" s="35">
        <f t="shared" si="6"/>
        <v>0</v>
      </c>
    </row>
    <row r="39" spans="2:25">
      <c r="B39" s="95">
        <v>31</v>
      </c>
      <c r="C39" s="96">
        <f>IF(R38="","",C38+R38)</f>
        <v>1892324.6071433041</v>
      </c>
      <c r="D39" s="96"/>
      <c r="E39" s="95"/>
      <c r="F39" s="8">
        <v>43644</v>
      </c>
      <c r="G39" s="68" t="s">
        <v>3</v>
      </c>
      <c r="H39" s="97">
        <v>1.2455000000000001</v>
      </c>
      <c r="I39" s="97"/>
      <c r="J39" s="95">
        <v>70</v>
      </c>
      <c r="K39" s="98">
        <f t="shared" si="3"/>
        <v>56769.738214299119</v>
      </c>
      <c r="L39" s="99"/>
      <c r="M39" s="64">
        <f>IF(J39="","",(K39/J39)/LOOKUP(RIGHT($D$2,3),定数!$A$6:$A$13,定数!$B$6:$B$13))</f>
        <v>6.7583021683689424</v>
      </c>
      <c r="N39" s="95"/>
      <c r="O39" s="8">
        <v>43644</v>
      </c>
      <c r="P39" s="97">
        <v>1.2455000000000001</v>
      </c>
      <c r="Q39" s="97"/>
      <c r="R39" s="100">
        <f>IF(P39="","",T39*M39*LOOKUP(RIGHT($D$2,3),定数!$A$6:$A$13,定数!$B$6:$B$13))</f>
        <v>0</v>
      </c>
      <c r="S39" s="100"/>
      <c r="T39" s="101">
        <f t="shared" si="4"/>
        <v>0</v>
      </c>
      <c r="U39" s="101"/>
      <c r="V39" s="22">
        <f t="shared" si="1"/>
        <v>0</v>
      </c>
      <c r="W39">
        <f t="shared" si="2"/>
        <v>0</v>
      </c>
      <c r="X39" s="34">
        <f t="shared" si="5"/>
        <v>1892324.6071433041</v>
      </c>
      <c r="Y39" s="35">
        <f t="shared" si="6"/>
        <v>0</v>
      </c>
    </row>
    <row r="40" spans="2:25">
      <c r="B40" s="95">
        <v>32</v>
      </c>
      <c r="C40" s="96">
        <f t="shared" si="0"/>
        <v>1892324.6071433041</v>
      </c>
      <c r="D40" s="96"/>
      <c r="E40" s="95"/>
      <c r="F40" s="8">
        <v>43656</v>
      </c>
      <c r="G40" s="68" t="s">
        <v>3</v>
      </c>
      <c r="H40" s="97">
        <v>1.228</v>
      </c>
      <c r="I40" s="97"/>
      <c r="J40" s="95">
        <v>54</v>
      </c>
      <c r="K40" s="98">
        <f t="shared" si="3"/>
        <v>56769.738214299119</v>
      </c>
      <c r="L40" s="99"/>
      <c r="M40" s="64">
        <f>IF(J40="","",(K40/J40)/LOOKUP(RIGHT($D$2,3),定数!$A$6:$A$13,定数!$B$6:$B$13))</f>
        <v>8.760762070107889</v>
      </c>
      <c r="N40" s="95"/>
      <c r="O40" s="8">
        <v>43658</v>
      </c>
      <c r="P40" s="97">
        <v>1.2202</v>
      </c>
      <c r="Q40" s="97"/>
      <c r="R40" s="100">
        <f>IF(P40="","",T40*M40*LOOKUP(RIGHT($D$2,3),定数!$A$6:$A$13,定数!$B$6:$B$13))</f>
        <v>82000.732976210144</v>
      </c>
      <c r="S40" s="100"/>
      <c r="T40" s="101">
        <f t="shared" si="4"/>
        <v>78.000000000000284</v>
      </c>
      <c r="U40" s="101"/>
      <c r="V40" s="22">
        <f t="shared" si="1"/>
        <v>1</v>
      </c>
      <c r="W40">
        <f t="shared" si="2"/>
        <v>0</v>
      </c>
      <c r="X40" s="34">
        <f t="shared" si="5"/>
        <v>1892324.6071433041</v>
      </c>
      <c r="Y40" s="35">
        <f t="shared" si="6"/>
        <v>0</v>
      </c>
    </row>
    <row r="41" spans="2:25">
      <c r="B41" s="95">
        <v>33</v>
      </c>
      <c r="C41" s="96">
        <f t="shared" si="0"/>
        <v>1974325.3401195141</v>
      </c>
      <c r="D41" s="96"/>
      <c r="E41" s="95"/>
      <c r="F41" s="8">
        <v>43666</v>
      </c>
      <c r="G41" s="68" t="s">
        <v>3</v>
      </c>
      <c r="H41" s="97">
        <v>1.2244999999999999</v>
      </c>
      <c r="I41" s="97"/>
      <c r="J41" s="95">
        <v>30</v>
      </c>
      <c r="K41" s="98">
        <f t="shared" si="3"/>
        <v>59229.760203585422</v>
      </c>
      <c r="L41" s="99"/>
      <c r="M41" s="64">
        <f>IF(J41="","",(K41/J41)/LOOKUP(RIGHT($D$2,3),定数!$A$6:$A$13,定数!$B$6:$B$13))</f>
        <v>16.452711167662617</v>
      </c>
      <c r="N41" s="95"/>
      <c r="O41" s="8">
        <v>43666</v>
      </c>
      <c r="P41" s="97">
        <v>1.2203999999999999</v>
      </c>
      <c r="Q41" s="97"/>
      <c r="R41" s="100">
        <f>IF(P41="","",T41*M41*LOOKUP(RIGHT($D$2,3),定数!$A$6:$A$13,定数!$B$6:$B$13))</f>
        <v>80947.338944899937</v>
      </c>
      <c r="S41" s="100"/>
      <c r="T41" s="101">
        <f t="shared" si="4"/>
        <v>40.999999999999929</v>
      </c>
      <c r="U41" s="101"/>
      <c r="V41" s="22">
        <f t="shared" si="1"/>
        <v>2</v>
      </c>
      <c r="W41">
        <f t="shared" si="2"/>
        <v>0</v>
      </c>
      <c r="X41" s="34">
        <f t="shared" si="5"/>
        <v>1974325.3401195141</v>
      </c>
      <c r="Y41" s="35">
        <f t="shared" si="6"/>
        <v>0</v>
      </c>
    </row>
    <row r="42" spans="2:25">
      <c r="B42" s="95">
        <v>34</v>
      </c>
      <c r="C42" s="96">
        <f t="shared" si="0"/>
        <v>2055272.679064414</v>
      </c>
      <c r="D42" s="96"/>
      <c r="E42" s="95"/>
      <c r="F42" s="8">
        <v>43671</v>
      </c>
      <c r="G42" s="68" t="s">
        <v>3</v>
      </c>
      <c r="H42" s="97">
        <v>1.2053</v>
      </c>
      <c r="I42" s="97"/>
      <c r="J42" s="95">
        <v>27</v>
      </c>
      <c r="K42" s="98">
        <f>IF(J42="","",C42*0.03)</f>
        <v>61658.180371932416</v>
      </c>
      <c r="L42" s="99"/>
      <c r="M42" s="64">
        <f>IF(J42="","",(K42/J42)/LOOKUP(RIGHT($D$2,3),定数!$A$6:$A$13,定数!$B$6:$B$13))</f>
        <v>19.03030258392976</v>
      </c>
      <c r="N42" s="95"/>
      <c r="O42" s="8">
        <v>43671</v>
      </c>
      <c r="P42" s="97">
        <v>1.208</v>
      </c>
      <c r="Q42" s="97"/>
      <c r="R42" s="100">
        <f>IF(P42="","",T42*M42*LOOKUP(RIGHT($D$2,3),定数!$A$6:$A$13,定数!$B$6:$B$13))</f>
        <v>-61658.180371930706</v>
      </c>
      <c r="S42" s="100"/>
      <c r="T42" s="101">
        <f t="shared" si="4"/>
        <v>-26.999999999999247</v>
      </c>
      <c r="U42" s="101"/>
      <c r="V42" s="22">
        <f t="shared" si="1"/>
        <v>0</v>
      </c>
      <c r="W42">
        <f t="shared" si="2"/>
        <v>1</v>
      </c>
      <c r="X42" s="34">
        <f t="shared" si="5"/>
        <v>2055272.679064414</v>
      </c>
      <c r="Y42" s="35">
        <f t="shared" si="6"/>
        <v>0</v>
      </c>
    </row>
    <row r="43" spans="2:25">
      <c r="B43" s="95">
        <v>35</v>
      </c>
      <c r="C43" s="102">
        <f t="shared" si="0"/>
        <v>1993614.4986924832</v>
      </c>
      <c r="D43" s="103"/>
      <c r="E43" s="95"/>
      <c r="F43" s="8">
        <v>43701</v>
      </c>
      <c r="G43" s="68" t="s">
        <v>4</v>
      </c>
      <c r="H43" s="97">
        <v>1.2554000000000001</v>
      </c>
      <c r="I43" s="97"/>
      <c r="J43" s="95">
        <v>73</v>
      </c>
      <c r="K43" s="98">
        <f t="shared" si="3"/>
        <v>59808.434960774495</v>
      </c>
      <c r="L43" s="99"/>
      <c r="M43" s="64">
        <f>IF(J43="","",(K43/J43)/LOOKUP(RIGHT($D$2,3),定数!$A$6:$A$13,定数!$B$6:$B$13))</f>
        <v>6.8274469133304221</v>
      </c>
      <c r="N43" s="95"/>
      <c r="O43" s="8">
        <v>43705</v>
      </c>
      <c r="P43" s="97">
        <v>1.2481</v>
      </c>
      <c r="Q43" s="97"/>
      <c r="R43" s="100">
        <f>IF(P43="","",T43*M43*LOOKUP(RIGHT($D$2,3),定数!$A$6:$A$13,定数!$B$6:$B$13))</f>
        <v>-59808.434960775186</v>
      </c>
      <c r="S43" s="100"/>
      <c r="T43" s="101">
        <f t="shared" si="4"/>
        <v>-73.000000000000838</v>
      </c>
      <c r="U43" s="101"/>
      <c r="V43" s="22">
        <f t="shared" si="1"/>
        <v>0</v>
      </c>
      <c r="W43">
        <f t="shared" si="2"/>
        <v>2</v>
      </c>
      <c r="X43" s="34">
        <f t="shared" si="5"/>
        <v>2055272.679064414</v>
      </c>
      <c r="Y43" s="35">
        <f t="shared" si="6"/>
        <v>2.9999999999999249E-2</v>
      </c>
    </row>
    <row r="44" spans="2:25">
      <c r="B44" s="95">
        <v>36</v>
      </c>
      <c r="C44" s="96">
        <f t="shared" si="0"/>
        <v>1933806.0637317081</v>
      </c>
      <c r="D44" s="96"/>
      <c r="E44" s="95"/>
      <c r="F44" s="8">
        <v>43715</v>
      </c>
      <c r="G44" s="68" t="s">
        <v>4</v>
      </c>
      <c r="H44" s="97">
        <v>1.2650999999999999</v>
      </c>
      <c r="I44" s="97"/>
      <c r="J44" s="95">
        <v>90</v>
      </c>
      <c r="K44" s="98">
        <f t="shared" si="3"/>
        <v>58014.181911951244</v>
      </c>
      <c r="L44" s="99"/>
      <c r="M44" s="64">
        <f>IF(J44="","",(K44/J44)/LOOKUP(RIGHT($D$2,3),定数!$A$6:$A$13,定数!$B$6:$B$13))</f>
        <v>5.3716835103658562</v>
      </c>
      <c r="N44" s="95"/>
      <c r="O44" s="8">
        <v>43715</v>
      </c>
      <c r="P44" s="97">
        <v>1.2782</v>
      </c>
      <c r="Q44" s="97"/>
      <c r="R44" s="100">
        <f>IF(P44="","",T44*M44*LOOKUP(RIGHT($D$2,3),定数!$A$6:$A$13,定数!$B$6:$B$13))</f>
        <v>84442.864782951976</v>
      </c>
      <c r="S44" s="100"/>
      <c r="T44" s="101">
        <f t="shared" si="4"/>
        <v>131.00000000000111</v>
      </c>
      <c r="U44" s="101"/>
      <c r="V44" s="22">
        <f t="shared" si="1"/>
        <v>1</v>
      </c>
      <c r="W44">
        <f t="shared" si="2"/>
        <v>0</v>
      </c>
      <c r="X44" s="34">
        <f t="shared" si="5"/>
        <v>2055272.679064414</v>
      </c>
      <c r="Y44" s="35">
        <f t="shared" si="6"/>
        <v>5.9099999999999486E-2</v>
      </c>
    </row>
    <row r="45" spans="2:25">
      <c r="B45" s="95">
        <v>37</v>
      </c>
      <c r="C45" s="96">
        <f t="shared" si="0"/>
        <v>2018248.9285146601</v>
      </c>
      <c r="D45" s="96"/>
      <c r="E45" s="95"/>
      <c r="F45" s="8">
        <v>43721</v>
      </c>
      <c r="G45" s="68" t="s">
        <v>4</v>
      </c>
      <c r="H45" s="97">
        <v>1.2916000000000001</v>
      </c>
      <c r="I45" s="97"/>
      <c r="J45" s="95">
        <v>34</v>
      </c>
      <c r="K45" s="98">
        <f t="shared" si="3"/>
        <v>60547.467855439798</v>
      </c>
      <c r="L45" s="99"/>
      <c r="M45" s="64">
        <f>IF(J45="","",(K45/J45)/LOOKUP(RIGHT($D$2,3),定数!$A$6:$A$13,定数!$B$6:$B$13))</f>
        <v>14.840065650843087</v>
      </c>
      <c r="N45" s="95"/>
      <c r="O45" s="8">
        <v>43721</v>
      </c>
      <c r="P45" s="97">
        <v>1.2882</v>
      </c>
      <c r="Q45" s="97"/>
      <c r="R45" s="100">
        <f>IF(P45="","",T45*M45*LOOKUP(RIGHT($D$2,3),定数!$A$6:$A$13,定数!$B$6:$B$13))</f>
        <v>-60547.467855441035</v>
      </c>
      <c r="S45" s="100"/>
      <c r="T45" s="101">
        <f t="shared" si="4"/>
        <v>-34.000000000000696</v>
      </c>
      <c r="U45" s="101"/>
      <c r="V45" s="22">
        <f t="shared" si="1"/>
        <v>0</v>
      </c>
      <c r="W45">
        <f t="shared" si="2"/>
        <v>1</v>
      </c>
      <c r="X45" s="34">
        <f t="shared" si="5"/>
        <v>2055272.679064414</v>
      </c>
      <c r="Y45" s="35">
        <f t="shared" si="6"/>
        <v>1.8014033333332513E-2</v>
      </c>
    </row>
    <row r="46" spans="2:25">
      <c r="B46" s="95">
        <v>38</v>
      </c>
      <c r="C46" s="96">
        <f t="shared" si="0"/>
        <v>1957701.460659219</v>
      </c>
      <c r="D46" s="96"/>
      <c r="E46" s="95"/>
      <c r="F46" s="8">
        <v>43734</v>
      </c>
      <c r="G46" s="68" t="s">
        <v>3</v>
      </c>
      <c r="H46" s="97">
        <v>1.2890999999999999</v>
      </c>
      <c r="I46" s="97"/>
      <c r="J46" s="95">
        <v>80</v>
      </c>
      <c r="K46" s="98">
        <f t="shared" si="3"/>
        <v>58731.043819776569</v>
      </c>
      <c r="L46" s="99"/>
      <c r="M46" s="64">
        <f>IF(J46="","",(K46/J46)/LOOKUP(RIGHT($D$2,3),定数!$A$6:$A$13,定数!$B$6:$B$13))</f>
        <v>6.1178170645600591</v>
      </c>
      <c r="N46" s="95"/>
      <c r="O46" s="8">
        <v>43735</v>
      </c>
      <c r="P46" s="97">
        <v>1.2890999999999999</v>
      </c>
      <c r="Q46" s="97"/>
      <c r="R46" s="100">
        <f>IF(P46="","",T46*M46*LOOKUP(RIGHT($D$2,3),定数!$A$6:$A$13,定数!$B$6:$B$13))</f>
        <v>0</v>
      </c>
      <c r="S46" s="100"/>
      <c r="T46" s="101">
        <f t="shared" si="4"/>
        <v>0</v>
      </c>
      <c r="U46" s="101"/>
      <c r="V46" s="22">
        <f t="shared" si="1"/>
        <v>0</v>
      </c>
      <c r="W46">
        <f t="shared" si="2"/>
        <v>0</v>
      </c>
      <c r="X46" s="34">
        <f t="shared" si="5"/>
        <v>2055272.679064414</v>
      </c>
      <c r="Y46" s="35">
        <f t="shared" si="6"/>
        <v>4.7473612333333137E-2</v>
      </c>
    </row>
    <row r="47" spans="2:25">
      <c r="B47" s="95">
        <v>39</v>
      </c>
      <c r="C47" s="96">
        <f t="shared" si="0"/>
        <v>1957701.460659219</v>
      </c>
      <c r="D47" s="96"/>
      <c r="E47" s="95"/>
      <c r="F47" s="8">
        <v>43776</v>
      </c>
      <c r="G47" s="68" t="s">
        <v>3</v>
      </c>
      <c r="H47" s="97">
        <v>1.2829999999999999</v>
      </c>
      <c r="I47" s="97"/>
      <c r="J47" s="95">
        <v>47</v>
      </c>
      <c r="K47" s="98">
        <f t="shared" si="3"/>
        <v>58731.043819776569</v>
      </c>
      <c r="L47" s="99"/>
      <c r="M47" s="64">
        <f>IF(J47="","",(K47/J47)/LOOKUP(RIGHT($D$2,3),定数!$A$6:$A$13,定数!$B$6:$B$13))</f>
        <v>10.413305641804357</v>
      </c>
      <c r="N47" s="95"/>
      <c r="O47" s="8">
        <v>43776</v>
      </c>
      <c r="P47" s="97">
        <v>1.2764</v>
      </c>
      <c r="Q47" s="97"/>
      <c r="R47" s="100">
        <f>IF(P47="","",T47*M47*LOOKUP(RIGHT($D$2,3),定数!$A$6:$A$13,定数!$B$6:$B$13))</f>
        <v>82473.380683089737</v>
      </c>
      <c r="S47" s="100"/>
      <c r="T47" s="101">
        <f t="shared" si="4"/>
        <v>65.999999999999389</v>
      </c>
      <c r="U47" s="101"/>
      <c r="V47" s="22">
        <f t="shared" si="1"/>
        <v>1</v>
      </c>
      <c r="W47">
        <f t="shared" si="2"/>
        <v>0</v>
      </c>
      <c r="X47" s="34">
        <f t="shared" si="5"/>
        <v>2055272.679064414</v>
      </c>
      <c r="Y47" s="35">
        <f t="shared" si="6"/>
        <v>4.7473612333333137E-2</v>
      </c>
    </row>
    <row r="48" spans="2:25">
      <c r="B48" s="95">
        <v>40</v>
      </c>
      <c r="C48" s="96">
        <f t="shared" si="0"/>
        <v>2040174.8413423088</v>
      </c>
      <c r="D48" s="96"/>
      <c r="E48" s="95"/>
      <c r="F48" s="8">
        <v>43778</v>
      </c>
      <c r="G48" s="68" t="s">
        <v>3</v>
      </c>
      <c r="H48" s="97">
        <v>1.2732000000000001</v>
      </c>
      <c r="I48" s="97"/>
      <c r="J48" s="95">
        <v>59</v>
      </c>
      <c r="K48" s="98">
        <f t="shared" si="3"/>
        <v>61205.245240269258</v>
      </c>
      <c r="L48" s="99"/>
      <c r="M48" s="64">
        <f>IF(J48="","",(K48/J48)/LOOKUP(RIGHT($D$2,3),定数!$A$6:$A$13,定数!$B$6:$B$13))</f>
        <v>8.6448086497555447</v>
      </c>
      <c r="N48" s="95"/>
      <c r="O48" s="8">
        <v>43781</v>
      </c>
      <c r="P48" s="97">
        <v>1.2732000000000001</v>
      </c>
      <c r="Q48" s="97"/>
      <c r="R48" s="100">
        <f>IF(P48="","",T48*M48*LOOKUP(RIGHT($D$2,3),定数!$A$6:$A$13,定数!$B$6:$B$13))</f>
        <v>0</v>
      </c>
      <c r="S48" s="100"/>
      <c r="T48" s="101">
        <f t="shared" si="4"/>
        <v>0</v>
      </c>
      <c r="U48" s="101"/>
      <c r="V48" s="22">
        <f t="shared" si="1"/>
        <v>0</v>
      </c>
      <c r="W48">
        <f t="shared" si="2"/>
        <v>0</v>
      </c>
      <c r="X48" s="34">
        <f t="shared" si="5"/>
        <v>2055272.679064414</v>
      </c>
      <c r="Y48" s="35">
        <f t="shared" si="6"/>
        <v>7.3459049380143471E-3</v>
      </c>
    </row>
    <row r="49" spans="2:25">
      <c r="B49" s="95">
        <v>41</v>
      </c>
      <c r="C49" s="96">
        <f>IF(R48="","",C48+R48)</f>
        <v>2040174.8413423088</v>
      </c>
      <c r="D49" s="96"/>
      <c r="E49" s="95">
        <v>2013</v>
      </c>
      <c r="F49" s="8">
        <v>43494</v>
      </c>
      <c r="G49" s="68" t="s">
        <v>4</v>
      </c>
      <c r="H49" s="97">
        <v>1.3459000000000001</v>
      </c>
      <c r="I49" s="97"/>
      <c r="J49" s="95">
        <v>46</v>
      </c>
      <c r="K49" s="98">
        <f t="shared" si="3"/>
        <v>61205.245240269258</v>
      </c>
      <c r="L49" s="99"/>
      <c r="M49" s="64">
        <f>IF(J49="","",(K49/J49)/LOOKUP(RIGHT($D$2,3),定数!$A$6:$A$13,定数!$B$6:$B$13))</f>
        <v>11.087906746425592</v>
      </c>
      <c r="N49" s="95">
        <v>2013</v>
      </c>
      <c r="O49" s="8">
        <v>43495</v>
      </c>
      <c r="P49" s="97">
        <v>1.3525</v>
      </c>
      <c r="Q49" s="97"/>
      <c r="R49" s="100">
        <f>IF(P49="","",T49*M49*LOOKUP(RIGHT($D$2,3),定数!$A$6:$A$13,定数!$B$6:$B$13))</f>
        <v>87816.221431689875</v>
      </c>
      <c r="S49" s="100"/>
      <c r="T49" s="101">
        <f t="shared" si="4"/>
        <v>65.999999999999389</v>
      </c>
      <c r="U49" s="101"/>
      <c r="V49" s="22">
        <f t="shared" si="1"/>
        <v>1</v>
      </c>
      <c r="W49">
        <f t="shared" si="2"/>
        <v>0</v>
      </c>
      <c r="X49" s="34">
        <f t="shared" si="5"/>
        <v>2055272.679064414</v>
      </c>
      <c r="Y49" s="35">
        <f t="shared" si="6"/>
        <v>7.3459049380143471E-3</v>
      </c>
    </row>
    <row r="50" spans="2:25">
      <c r="B50" s="95">
        <v>42</v>
      </c>
      <c r="C50" s="96">
        <f t="shared" si="0"/>
        <v>2127991.0627739988</v>
      </c>
      <c r="D50" s="96"/>
      <c r="E50" s="95"/>
      <c r="F50" s="8">
        <v>43521</v>
      </c>
      <c r="G50" s="68" t="s">
        <v>3</v>
      </c>
      <c r="H50" s="97">
        <v>1.3180000000000001</v>
      </c>
      <c r="I50" s="97"/>
      <c r="J50" s="95">
        <v>139</v>
      </c>
      <c r="K50" s="98">
        <f t="shared" si="3"/>
        <v>63839.73188321996</v>
      </c>
      <c r="L50" s="99"/>
      <c r="M50" s="64">
        <f>IF(J50="","",(K50/J50)/LOOKUP(RIGHT($D$2,3),定数!$A$6:$A$13,定数!$B$6:$B$13))</f>
        <v>3.8273220553489185</v>
      </c>
      <c r="N50" s="95"/>
      <c r="O50" s="8">
        <v>43525</v>
      </c>
      <c r="P50" s="97">
        <v>1.2976000000000001</v>
      </c>
      <c r="Q50" s="97"/>
      <c r="R50" s="100">
        <f>IF(P50="","",T50*M50*LOOKUP(RIGHT($D$2,3),定数!$A$6:$A$13,定数!$B$6:$B$13))</f>
        <v>93692.843914941404</v>
      </c>
      <c r="S50" s="100"/>
      <c r="T50" s="101">
        <f t="shared" si="4"/>
        <v>203.99999999999974</v>
      </c>
      <c r="U50" s="101"/>
      <c r="V50" s="22">
        <f t="shared" si="1"/>
        <v>2</v>
      </c>
      <c r="W50">
        <f t="shared" si="2"/>
        <v>0</v>
      </c>
      <c r="X50" s="34">
        <f t="shared" si="5"/>
        <v>2127991.0627739988</v>
      </c>
      <c r="Y50" s="35">
        <f t="shared" si="6"/>
        <v>0</v>
      </c>
    </row>
    <row r="51" spans="2:25">
      <c r="B51" s="95">
        <v>43</v>
      </c>
      <c r="C51" s="96">
        <f t="shared" si="0"/>
        <v>2221683.9066889402</v>
      </c>
      <c r="D51" s="96"/>
      <c r="E51" s="95"/>
      <c r="F51" s="8">
        <v>43566</v>
      </c>
      <c r="G51" s="68" t="s">
        <v>4</v>
      </c>
      <c r="H51" s="97">
        <v>1.3072999999999999</v>
      </c>
      <c r="I51" s="97"/>
      <c r="J51" s="95">
        <v>31</v>
      </c>
      <c r="K51" s="98">
        <f t="shared" si="3"/>
        <v>66650.517200668211</v>
      </c>
      <c r="L51" s="99"/>
      <c r="M51" s="64">
        <f>IF(J51="","",(K51/J51)/LOOKUP(RIGHT($D$2,3),定数!$A$6:$A$13,定数!$B$6:$B$13))</f>
        <v>17.916805699104358</v>
      </c>
      <c r="N51" s="95"/>
      <c r="O51" s="8">
        <v>43566</v>
      </c>
      <c r="P51" s="97">
        <v>1.3116000000000001</v>
      </c>
      <c r="Q51" s="97"/>
      <c r="R51" s="100">
        <f>IF(P51="","",T51*M51*LOOKUP(RIGHT($D$2,3),定数!$A$6:$A$13,定数!$B$6:$B$13))</f>
        <v>92450.717407382632</v>
      </c>
      <c r="S51" s="100"/>
      <c r="T51" s="101">
        <f t="shared" si="4"/>
        <v>43.000000000001926</v>
      </c>
      <c r="U51" s="101"/>
      <c r="V51" s="1">
        <f t="shared" si="1"/>
        <v>3</v>
      </c>
      <c r="W51">
        <f t="shared" si="2"/>
        <v>0</v>
      </c>
      <c r="X51" s="34">
        <f t="shared" si="5"/>
        <v>2221683.9066889402</v>
      </c>
      <c r="Y51" s="35">
        <f t="shared" si="6"/>
        <v>0</v>
      </c>
    </row>
    <row r="52" spans="2:25">
      <c r="B52" s="95">
        <v>44</v>
      </c>
      <c r="C52" s="96">
        <f t="shared" si="0"/>
        <v>2314134.6240963228</v>
      </c>
      <c r="D52" s="96"/>
      <c r="E52" s="95"/>
      <c r="F52" s="8">
        <v>43599</v>
      </c>
      <c r="G52" s="68" t="s">
        <v>3</v>
      </c>
      <c r="H52" s="97">
        <v>1.2986</v>
      </c>
      <c r="I52" s="97"/>
      <c r="J52" s="95">
        <v>44</v>
      </c>
      <c r="K52" s="98">
        <f t="shared" si="3"/>
        <v>69424.038722889687</v>
      </c>
      <c r="L52" s="99"/>
      <c r="M52" s="64">
        <f>IF(J52="","",(K52/J52)/LOOKUP(RIGHT($D$2,3),定数!$A$6:$A$13,定数!$B$6:$B$13))</f>
        <v>13.148492182365469</v>
      </c>
      <c r="N52" s="95"/>
      <c r="O52" s="8">
        <v>43599</v>
      </c>
      <c r="P52" s="97">
        <v>1.2924</v>
      </c>
      <c r="Q52" s="97"/>
      <c r="R52" s="100">
        <f>IF(P52="","",T52*M52*LOOKUP(RIGHT($D$2,3),定数!$A$6:$A$13,定数!$B$6:$B$13))</f>
        <v>97824.781836798822</v>
      </c>
      <c r="S52" s="100"/>
      <c r="T52" s="101">
        <f t="shared" si="4"/>
        <v>61.999999999999829</v>
      </c>
      <c r="U52" s="101"/>
      <c r="V52" s="22">
        <f t="shared" si="1"/>
        <v>4</v>
      </c>
      <c r="W52">
        <f t="shared" si="2"/>
        <v>0</v>
      </c>
      <c r="X52" s="34">
        <f t="shared" si="5"/>
        <v>2314134.6240963228</v>
      </c>
      <c r="Y52" s="35">
        <f t="shared" si="6"/>
        <v>0</v>
      </c>
    </row>
    <row r="53" spans="2:25">
      <c r="B53" s="95">
        <v>45</v>
      </c>
      <c r="C53" s="96">
        <f t="shared" si="0"/>
        <v>2411959.4059331217</v>
      </c>
      <c r="D53" s="96"/>
      <c r="E53" s="95"/>
      <c r="F53" s="8">
        <v>43601</v>
      </c>
      <c r="G53" s="68" t="s">
        <v>3</v>
      </c>
      <c r="H53" s="97">
        <v>1.2883</v>
      </c>
      <c r="I53" s="97"/>
      <c r="J53" s="95">
        <v>48</v>
      </c>
      <c r="K53" s="98">
        <f t="shared" si="3"/>
        <v>72358.782177993649</v>
      </c>
      <c r="L53" s="99"/>
      <c r="M53" s="64">
        <f>IF(J53="","",(K53/J53)/LOOKUP(RIGHT($D$2,3),定数!$A$6:$A$13,定数!$B$6:$B$13))</f>
        <v>12.562288572568342</v>
      </c>
      <c r="N53" s="95"/>
      <c r="O53" s="8">
        <v>43602</v>
      </c>
      <c r="P53" s="97">
        <v>1.2883</v>
      </c>
      <c r="Q53" s="97"/>
      <c r="R53" s="100">
        <f>IF(P53="","",T53*M53*LOOKUP(RIGHT($D$2,3),定数!$A$6:$A$13,定数!$B$6:$B$13))</f>
        <v>0</v>
      </c>
      <c r="S53" s="100"/>
      <c r="T53" s="101">
        <f t="shared" si="4"/>
        <v>0</v>
      </c>
      <c r="U53" s="101"/>
      <c r="V53" s="22">
        <f t="shared" si="1"/>
        <v>0</v>
      </c>
      <c r="W53">
        <f t="shared" si="2"/>
        <v>0</v>
      </c>
      <c r="X53" s="34">
        <f t="shared" si="5"/>
        <v>2411959.4059331217</v>
      </c>
      <c r="Y53" s="35">
        <f t="shared" si="6"/>
        <v>0</v>
      </c>
    </row>
    <row r="54" spans="2:25">
      <c r="B54" s="95">
        <v>46</v>
      </c>
      <c r="C54" s="96">
        <f t="shared" si="0"/>
        <v>2411959.4059331217</v>
      </c>
      <c r="D54" s="96"/>
      <c r="E54" s="95"/>
      <c r="F54" s="8">
        <v>43616</v>
      </c>
      <c r="G54" s="68" t="s">
        <v>4</v>
      </c>
      <c r="H54" s="97">
        <v>1.2988999999999999</v>
      </c>
      <c r="I54" s="97"/>
      <c r="J54" s="95">
        <v>27</v>
      </c>
      <c r="K54" s="98">
        <f t="shared" si="3"/>
        <v>72358.782177993649</v>
      </c>
      <c r="L54" s="99"/>
      <c r="M54" s="64">
        <f>IF(J54="","",(K54/J54)/LOOKUP(RIGHT($D$2,3),定数!$A$6:$A$13,定数!$B$6:$B$13))</f>
        <v>22.332957462343717</v>
      </c>
      <c r="N54" s="95"/>
      <c r="O54" s="8">
        <v>43619</v>
      </c>
      <c r="P54" s="97">
        <v>1.3026</v>
      </c>
      <c r="Q54" s="97"/>
      <c r="R54" s="100">
        <f>IF(P54="","",T54*M54*LOOKUP(RIGHT($D$2,3),定数!$A$6:$A$13,定数!$B$6:$B$13))</f>
        <v>99158.331132807099</v>
      </c>
      <c r="S54" s="100"/>
      <c r="T54" s="101">
        <f t="shared" si="4"/>
        <v>37.000000000000369</v>
      </c>
      <c r="U54" s="101"/>
      <c r="V54" s="22">
        <f t="shared" si="1"/>
        <v>1</v>
      </c>
      <c r="W54">
        <f t="shared" si="2"/>
        <v>0</v>
      </c>
      <c r="X54" s="34">
        <f t="shared" si="5"/>
        <v>2411959.4059331217</v>
      </c>
      <c r="Y54" s="35">
        <f t="shared" si="6"/>
        <v>0</v>
      </c>
    </row>
    <row r="55" spans="2:25">
      <c r="B55" s="95">
        <v>47</v>
      </c>
      <c r="C55" s="96">
        <f t="shared" si="0"/>
        <v>2511117.737065929</v>
      </c>
      <c r="D55" s="96"/>
      <c r="E55" s="95"/>
      <c r="F55" s="8">
        <v>43626</v>
      </c>
      <c r="G55" s="68" t="s">
        <v>4</v>
      </c>
      <c r="H55" s="97">
        <v>1.3229</v>
      </c>
      <c r="I55" s="97"/>
      <c r="J55" s="95">
        <v>53</v>
      </c>
      <c r="K55" s="98">
        <f t="shared" si="3"/>
        <v>75333.532111977867</v>
      </c>
      <c r="L55" s="99"/>
      <c r="M55" s="64">
        <f>IF(J55="","",(K55/J55)/LOOKUP(RIGHT($D$2,3),定数!$A$6:$A$13,定数!$B$6:$B$13))</f>
        <v>11.844894986160041</v>
      </c>
      <c r="N55" s="95"/>
      <c r="O55" s="8">
        <v>43627</v>
      </c>
      <c r="P55" s="97">
        <v>1.3304</v>
      </c>
      <c r="Q55" s="97"/>
      <c r="R55" s="100">
        <f>IF(P55="","",T55*M55*LOOKUP(RIGHT($D$2,3),定数!$A$6:$A$13,定数!$B$6:$B$13))</f>
        <v>106604.05487544126</v>
      </c>
      <c r="S55" s="100"/>
      <c r="T55" s="101">
        <f t="shared" si="4"/>
        <v>75.000000000000625</v>
      </c>
      <c r="U55" s="101"/>
      <c r="V55" s="22">
        <f t="shared" si="1"/>
        <v>2</v>
      </c>
      <c r="W55">
        <f t="shared" si="2"/>
        <v>0</v>
      </c>
      <c r="X55" s="34">
        <f t="shared" si="5"/>
        <v>2511117.737065929</v>
      </c>
      <c r="Y55" s="35">
        <f t="shared" si="6"/>
        <v>0</v>
      </c>
    </row>
    <row r="56" spans="2:25">
      <c r="B56" s="95">
        <v>48</v>
      </c>
      <c r="C56" s="96">
        <f t="shared" si="0"/>
        <v>2617721.7919413703</v>
      </c>
      <c r="D56" s="96"/>
      <c r="E56" s="95"/>
      <c r="F56" s="8">
        <v>43650</v>
      </c>
      <c r="G56" s="68" t="s">
        <v>3</v>
      </c>
      <c r="H56" s="97">
        <v>1.2943</v>
      </c>
      <c r="I56" s="97"/>
      <c r="J56" s="95">
        <v>89</v>
      </c>
      <c r="K56" s="98">
        <f t="shared" si="3"/>
        <v>78531.653758241111</v>
      </c>
      <c r="L56" s="99"/>
      <c r="M56" s="64">
        <f>IF(J56="","",(K56/J56)/LOOKUP(RIGHT($D$2,3),定数!$A$6:$A$13,定数!$B$6:$B$13))</f>
        <v>7.3531511009589057</v>
      </c>
      <c r="N56" s="95"/>
      <c r="O56" s="8">
        <v>43651</v>
      </c>
      <c r="P56" s="97">
        <v>1.2813000000000001</v>
      </c>
      <c r="Q56" s="97"/>
      <c r="R56" s="100">
        <f>IF(P56="","",T56*M56*LOOKUP(RIGHT($D$2,3),定数!$A$6:$A$13,定数!$B$6:$B$13))</f>
        <v>114709.15717495805</v>
      </c>
      <c r="S56" s="100"/>
      <c r="T56" s="101">
        <f t="shared" si="4"/>
        <v>129.99999999999901</v>
      </c>
      <c r="U56" s="101"/>
      <c r="V56" s="22">
        <f t="shared" si="1"/>
        <v>3</v>
      </c>
      <c r="W56">
        <f t="shared" si="2"/>
        <v>0</v>
      </c>
      <c r="X56" s="34">
        <f t="shared" si="5"/>
        <v>2617721.7919413703</v>
      </c>
      <c r="Y56" s="35">
        <f t="shared" si="6"/>
        <v>0</v>
      </c>
    </row>
    <row r="57" spans="2:25">
      <c r="B57" s="95">
        <v>49</v>
      </c>
      <c r="C57" s="96">
        <f t="shared" si="0"/>
        <v>2732430.9491163283</v>
      </c>
      <c r="D57" s="96"/>
      <c r="E57" s="95"/>
      <c r="F57" s="8">
        <v>43684</v>
      </c>
      <c r="G57" s="68" t="s">
        <v>4</v>
      </c>
      <c r="H57" s="97">
        <v>1.3312999999999999</v>
      </c>
      <c r="I57" s="97"/>
      <c r="J57" s="95">
        <v>48</v>
      </c>
      <c r="K57" s="98">
        <f t="shared" si="3"/>
        <v>81972.928473489839</v>
      </c>
      <c r="L57" s="99"/>
      <c r="M57" s="64">
        <f>IF(J57="","",(K57/J57)/LOOKUP(RIGHT($D$2,3),定数!$A$6:$A$13,定数!$B$6:$B$13))</f>
        <v>14.231411193314209</v>
      </c>
      <c r="N57" s="95"/>
      <c r="O57" s="8">
        <v>43685</v>
      </c>
      <c r="P57" s="97">
        <v>1.3382000000000001</v>
      </c>
      <c r="Q57" s="97"/>
      <c r="R57" s="100">
        <f>IF(P57="","",T57*M57*LOOKUP(RIGHT($D$2,3),定数!$A$6:$A$13,定数!$B$6:$B$13))</f>
        <v>117836.08468064383</v>
      </c>
      <c r="S57" s="100"/>
      <c r="T57" s="101">
        <f t="shared" si="4"/>
        <v>69.000000000001279</v>
      </c>
      <c r="U57" s="101"/>
      <c r="V57" s="22">
        <f t="shared" si="1"/>
        <v>4</v>
      </c>
      <c r="W57">
        <f t="shared" si="2"/>
        <v>0</v>
      </c>
      <c r="X57" s="34">
        <f t="shared" si="5"/>
        <v>2732430.9491163283</v>
      </c>
      <c r="Y57" s="35">
        <f t="shared" si="6"/>
        <v>0</v>
      </c>
    </row>
    <row r="58" spans="2:25">
      <c r="B58" s="95">
        <v>50</v>
      </c>
      <c r="C58" s="96">
        <f t="shared" si="0"/>
        <v>2850267.0337969721</v>
      </c>
      <c r="D58" s="96"/>
      <c r="E58" s="95"/>
      <c r="F58" s="8">
        <v>43697</v>
      </c>
      <c r="G58" s="68" t="s">
        <v>4</v>
      </c>
      <c r="H58" s="97">
        <v>1.3357000000000001</v>
      </c>
      <c r="I58" s="97"/>
      <c r="J58" s="95">
        <v>33</v>
      </c>
      <c r="K58" s="98">
        <f t="shared" si="3"/>
        <v>85508.011013909156</v>
      </c>
      <c r="L58" s="99"/>
      <c r="M58" s="64">
        <f>IF(J58="","",(K58/J58)/LOOKUP(RIGHT($D$2,3),定数!$A$6:$A$13,定数!$B$6:$B$13))</f>
        <v>21.592932074219487</v>
      </c>
      <c r="N58" s="95"/>
      <c r="O58" s="8">
        <v>43697</v>
      </c>
      <c r="P58" s="97">
        <v>1.3402000000000001</v>
      </c>
      <c r="Q58" s="97"/>
      <c r="R58" s="100">
        <f>IF(P58="","",T58*M58*LOOKUP(RIGHT($D$2,3),定数!$A$6:$A$13,定数!$B$6:$B$13))</f>
        <v>116601.83320078391</v>
      </c>
      <c r="S58" s="100"/>
      <c r="T58" s="101">
        <f t="shared" si="4"/>
        <v>44.999999999999488</v>
      </c>
      <c r="U58" s="101"/>
      <c r="V58" s="22">
        <f t="shared" si="1"/>
        <v>5</v>
      </c>
      <c r="W58">
        <f t="shared" si="2"/>
        <v>0</v>
      </c>
      <c r="X58" s="34">
        <f t="shared" si="5"/>
        <v>2850267.0337969721</v>
      </c>
      <c r="Y58" s="35">
        <f t="shared" si="6"/>
        <v>0</v>
      </c>
    </row>
    <row r="59" spans="2:25">
      <c r="B59" s="95">
        <v>51</v>
      </c>
      <c r="C59" s="96">
        <f t="shared" si="0"/>
        <v>2966868.8669977561</v>
      </c>
      <c r="D59" s="96"/>
      <c r="E59" s="95"/>
      <c r="F59" s="8"/>
      <c r="G59" s="95"/>
      <c r="H59" s="97"/>
      <c r="I59" s="97"/>
      <c r="J59" s="95"/>
      <c r="K59" s="98" t="str">
        <f t="shared" si="3"/>
        <v/>
      </c>
      <c r="L59" s="99"/>
      <c r="M59" s="64" t="str">
        <f>IF(J59="","",(K59/J59)/LOOKUP(RIGHT($D$2,3),定数!$A$6:$A$13,定数!$B$6:$B$13))</f>
        <v/>
      </c>
      <c r="N59" s="95"/>
      <c r="O59" s="8"/>
      <c r="P59" s="97"/>
      <c r="Q59" s="97"/>
      <c r="R59" s="100" t="str">
        <f>IF(P59="","",T59*M59*LOOKUP(RIGHT($D$2,3),定数!$A$6:$A$13,定数!$B$6:$B$13))</f>
        <v/>
      </c>
      <c r="S59" s="100"/>
      <c r="T59" s="101" t="str">
        <f t="shared" si="4"/>
        <v/>
      </c>
      <c r="U59" s="101"/>
      <c r="V59" s="22" t="str">
        <f t="shared" si="1"/>
        <v/>
      </c>
      <c r="W59" t="str">
        <f t="shared" si="2"/>
        <v/>
      </c>
      <c r="X59" s="34">
        <f t="shared" si="5"/>
        <v>2966868.8669977561</v>
      </c>
      <c r="Y59" s="35">
        <f t="shared" si="6"/>
        <v>0</v>
      </c>
    </row>
    <row r="60" spans="2:25">
      <c r="B60" s="95">
        <v>52</v>
      </c>
      <c r="C60" s="96" t="str">
        <f t="shared" si="0"/>
        <v/>
      </c>
      <c r="D60" s="96"/>
      <c r="E60" s="95"/>
      <c r="F60" s="8"/>
      <c r="G60" s="95"/>
      <c r="H60" s="97"/>
      <c r="I60" s="97"/>
      <c r="J60" s="95"/>
      <c r="K60" s="98" t="str">
        <f t="shared" si="3"/>
        <v/>
      </c>
      <c r="L60" s="99"/>
      <c r="M60" s="64" t="str">
        <f>IF(J60="","",(K60/J60)/LOOKUP(RIGHT($D$2,3),定数!$A$6:$A$13,定数!$B$6:$B$13))</f>
        <v/>
      </c>
      <c r="N60" s="95"/>
      <c r="O60" s="8"/>
      <c r="P60" s="97"/>
      <c r="Q60" s="97"/>
      <c r="R60" s="100" t="str">
        <f>IF(P60="","",T60*M60*LOOKUP(RIGHT($D$2,3),定数!$A$6:$A$13,定数!$B$6:$B$13))</f>
        <v/>
      </c>
      <c r="S60" s="100"/>
      <c r="T60" s="101" t="str">
        <f t="shared" si="4"/>
        <v/>
      </c>
      <c r="U60" s="101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95">
        <v>53</v>
      </c>
      <c r="C61" s="96" t="str">
        <f t="shared" si="0"/>
        <v/>
      </c>
      <c r="D61" s="96"/>
      <c r="E61" s="95"/>
      <c r="F61" s="8"/>
      <c r="G61" s="95"/>
      <c r="H61" s="97"/>
      <c r="I61" s="97"/>
      <c r="J61" s="95"/>
      <c r="K61" s="98" t="str">
        <f t="shared" si="3"/>
        <v/>
      </c>
      <c r="L61" s="99"/>
      <c r="M61" s="64" t="str">
        <f>IF(J61="","",(K61/J61)/LOOKUP(RIGHT($D$2,3),定数!$A$6:$A$13,定数!$B$6:$B$13))</f>
        <v/>
      </c>
      <c r="N61" s="95"/>
      <c r="O61" s="8"/>
      <c r="P61" s="97"/>
      <c r="Q61" s="97"/>
      <c r="R61" s="100" t="str">
        <f>IF(P61="","",T61*M61*LOOKUP(RIGHT($D$2,3),定数!$A$6:$A$13,定数!$B$6:$B$13))</f>
        <v/>
      </c>
      <c r="S61" s="100"/>
      <c r="T61" s="101" t="str">
        <f t="shared" si="4"/>
        <v/>
      </c>
      <c r="U61" s="101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95">
        <v>54</v>
      </c>
      <c r="C62" s="96" t="str">
        <f>IF(R61="","",C61+R61)</f>
        <v/>
      </c>
      <c r="D62" s="96"/>
      <c r="E62" s="95"/>
      <c r="F62" s="8"/>
      <c r="G62" s="95"/>
      <c r="H62" s="97"/>
      <c r="I62" s="97"/>
      <c r="J62" s="95"/>
      <c r="K62" s="98" t="str">
        <f t="shared" si="3"/>
        <v/>
      </c>
      <c r="L62" s="99"/>
      <c r="M62" s="64" t="str">
        <f>IF(J62="","",(K62/J62)/LOOKUP(RIGHT($D$2,3),定数!$A$6:$A$13,定数!$B$6:$B$13))</f>
        <v/>
      </c>
      <c r="N62" s="95"/>
      <c r="O62" s="8"/>
      <c r="P62" s="97"/>
      <c r="Q62" s="97"/>
      <c r="R62" s="100" t="str">
        <f>IF(P62="","",T62*M62*LOOKUP(RIGHT($D$2,3),定数!$A$6:$A$13,定数!$B$6:$B$13))</f>
        <v/>
      </c>
      <c r="S62" s="100"/>
      <c r="T62" s="101" t="str">
        <f t="shared" si="4"/>
        <v/>
      </c>
      <c r="U62" s="101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95">
        <v>55</v>
      </c>
      <c r="C63" s="96" t="str">
        <f t="shared" si="0"/>
        <v/>
      </c>
      <c r="D63" s="96"/>
      <c r="E63" s="95"/>
      <c r="F63" s="8"/>
      <c r="G63" s="95"/>
      <c r="H63" s="97"/>
      <c r="I63" s="97"/>
      <c r="J63" s="95"/>
      <c r="K63" s="98" t="str">
        <f t="shared" si="3"/>
        <v/>
      </c>
      <c r="L63" s="99"/>
      <c r="M63" s="64" t="str">
        <f>IF(J63="","",(K63/J63)/LOOKUP(RIGHT($D$2,3),定数!$A$6:$A$13,定数!$B$6:$B$13))</f>
        <v/>
      </c>
      <c r="N63" s="95"/>
      <c r="O63" s="8"/>
      <c r="P63" s="97"/>
      <c r="Q63" s="97"/>
      <c r="R63" s="100" t="str">
        <f>IF(P63="","",T63*M63*LOOKUP(RIGHT($D$2,3),定数!$A$6:$A$13,定数!$B$6:$B$13))</f>
        <v/>
      </c>
      <c r="S63" s="100"/>
      <c r="T63" s="101" t="str">
        <f t="shared" si="4"/>
        <v/>
      </c>
      <c r="U63" s="101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95">
        <v>56</v>
      </c>
      <c r="C64" s="96" t="str">
        <f>IF(R63="","",C63+R63)</f>
        <v/>
      </c>
      <c r="D64" s="96"/>
      <c r="E64" s="95"/>
      <c r="F64" s="8"/>
      <c r="G64" s="95"/>
      <c r="H64" s="97"/>
      <c r="I64" s="97"/>
      <c r="J64" s="95"/>
      <c r="K64" s="98" t="str">
        <f t="shared" si="3"/>
        <v/>
      </c>
      <c r="L64" s="99"/>
      <c r="M64" s="64" t="str">
        <f>IF(J64="","",(K64/J64)/LOOKUP(RIGHT($D$2,3),定数!$A$6:$A$13,定数!$B$6:$B$13))</f>
        <v/>
      </c>
      <c r="N64" s="95"/>
      <c r="O64" s="8"/>
      <c r="P64" s="97"/>
      <c r="Q64" s="97"/>
      <c r="R64" s="100" t="str">
        <f>IF(P64="","",T64*M64*LOOKUP(RIGHT($D$2,3),定数!$A$6:$A$13,定数!$B$6:$B$13))</f>
        <v/>
      </c>
      <c r="S64" s="100"/>
      <c r="T64" s="101" t="str">
        <f t="shared" si="4"/>
        <v/>
      </c>
      <c r="U64" s="101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95">
        <v>57</v>
      </c>
      <c r="C65" s="96" t="str">
        <f>IF(R64="","",C64+R64)</f>
        <v/>
      </c>
      <c r="D65" s="96"/>
      <c r="E65" s="95"/>
      <c r="F65" s="8"/>
      <c r="G65" s="95"/>
      <c r="H65" s="97"/>
      <c r="I65" s="97"/>
      <c r="J65" s="95"/>
      <c r="K65" s="98" t="str">
        <f t="shared" si="3"/>
        <v/>
      </c>
      <c r="L65" s="99"/>
      <c r="M65" s="64" t="str">
        <f>IF(J65="","",(K65/J65)/LOOKUP(RIGHT($D$2,3),定数!$A$6:$A$13,定数!$B$6:$B$13))</f>
        <v/>
      </c>
      <c r="N65" s="95"/>
      <c r="O65" s="8"/>
      <c r="P65" s="97"/>
      <c r="Q65" s="97"/>
      <c r="R65" s="100" t="str">
        <f>IF(P65="","",T65*M65*LOOKUP(RIGHT($D$2,3),定数!$A$6:$A$13,定数!$B$6:$B$13))</f>
        <v/>
      </c>
      <c r="S65" s="100"/>
      <c r="T65" s="101" t="str">
        <f t="shared" si="4"/>
        <v/>
      </c>
      <c r="U65" s="101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95">
        <v>58</v>
      </c>
      <c r="C66" s="96" t="str">
        <f t="shared" si="0"/>
        <v/>
      </c>
      <c r="D66" s="96"/>
      <c r="E66" s="95"/>
      <c r="F66" s="8"/>
      <c r="G66" s="95"/>
      <c r="H66" s="97"/>
      <c r="I66" s="97"/>
      <c r="J66" s="95"/>
      <c r="K66" s="98" t="str">
        <f t="shared" si="3"/>
        <v/>
      </c>
      <c r="L66" s="99"/>
      <c r="M66" s="64" t="str">
        <f>IF(J66="","",(K66/J66)/LOOKUP(RIGHT($D$2,3),定数!$A$6:$A$13,定数!$B$6:$B$13))</f>
        <v/>
      </c>
      <c r="N66" s="95"/>
      <c r="O66" s="8"/>
      <c r="P66" s="97"/>
      <c r="Q66" s="97"/>
      <c r="R66" s="100" t="str">
        <f>IF(P66="","",T66*M66*LOOKUP(RIGHT($D$2,3),定数!$A$6:$A$13,定数!$B$6:$B$13))</f>
        <v/>
      </c>
      <c r="S66" s="100"/>
      <c r="T66" s="101" t="str">
        <f t="shared" si="4"/>
        <v/>
      </c>
      <c r="U66" s="101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95">
        <v>59</v>
      </c>
      <c r="C67" s="96" t="str">
        <f t="shared" si="0"/>
        <v/>
      </c>
      <c r="D67" s="96"/>
      <c r="E67" s="95"/>
      <c r="F67" s="8"/>
      <c r="G67" s="95"/>
      <c r="H67" s="97"/>
      <c r="I67" s="97"/>
      <c r="J67" s="95"/>
      <c r="K67" s="98" t="str">
        <f t="shared" si="3"/>
        <v/>
      </c>
      <c r="L67" s="99"/>
      <c r="M67" s="64" t="str">
        <f>IF(J67="","",(K67/J67)/LOOKUP(RIGHT($D$2,3),定数!$A$6:$A$13,定数!$B$6:$B$13))</f>
        <v/>
      </c>
      <c r="N67" s="95"/>
      <c r="O67" s="8"/>
      <c r="P67" s="97"/>
      <c r="Q67" s="97"/>
      <c r="R67" s="100" t="str">
        <f>IF(P67="","",T67*M67*LOOKUP(RIGHT($D$2,3),定数!$A$6:$A$13,定数!$B$6:$B$13))</f>
        <v/>
      </c>
      <c r="S67" s="100"/>
      <c r="T67" s="101" t="str">
        <f t="shared" si="4"/>
        <v/>
      </c>
      <c r="U67" s="101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95">
        <v>60</v>
      </c>
      <c r="C68" s="96" t="str">
        <f>IF(R67="","",C67+R67)</f>
        <v/>
      </c>
      <c r="D68" s="96"/>
      <c r="E68" s="95"/>
      <c r="F68" s="8"/>
      <c r="G68" s="95"/>
      <c r="H68" s="97"/>
      <c r="I68" s="97"/>
      <c r="J68" s="95"/>
      <c r="K68" s="98" t="str">
        <f t="shared" si="3"/>
        <v/>
      </c>
      <c r="L68" s="99"/>
      <c r="M68" s="64" t="str">
        <f>IF(J68="","",(K68/J68)/LOOKUP(RIGHT($D$2,3),定数!$A$6:$A$13,定数!$B$6:$B$13))</f>
        <v/>
      </c>
      <c r="N68" s="95"/>
      <c r="O68" s="8"/>
      <c r="P68" s="97"/>
      <c r="Q68" s="97"/>
      <c r="R68" s="100" t="str">
        <f>IF(P68="","",T68*M68*LOOKUP(RIGHT($D$2,3),定数!$A$6:$A$13,定数!$B$6:$B$13))</f>
        <v/>
      </c>
      <c r="S68" s="100"/>
      <c r="T68" s="101" t="str">
        <f t="shared" si="4"/>
        <v/>
      </c>
      <c r="U68" s="101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95">
        <v>61</v>
      </c>
      <c r="C69" s="96" t="str">
        <f>IF(R68="","",C68+R68)</f>
        <v/>
      </c>
      <c r="D69" s="96"/>
      <c r="E69" s="95"/>
      <c r="F69" s="8"/>
      <c r="G69" s="95"/>
      <c r="H69" s="97"/>
      <c r="I69" s="97"/>
      <c r="J69" s="95"/>
      <c r="K69" s="98" t="str">
        <f t="shared" si="3"/>
        <v/>
      </c>
      <c r="L69" s="99"/>
      <c r="M69" s="64" t="str">
        <f>IF(J69="","",(K69/J69)/LOOKUP(RIGHT($D$2,3),定数!$A$6:$A$13,定数!$B$6:$B$13))</f>
        <v/>
      </c>
      <c r="N69" s="95"/>
      <c r="O69" s="8"/>
      <c r="P69" s="97"/>
      <c r="Q69" s="97"/>
      <c r="R69" s="100" t="str">
        <f>IF(P69="","",T69*M69*LOOKUP(RIGHT($D$2,3),定数!$A$6:$A$13,定数!$B$6:$B$13))</f>
        <v/>
      </c>
      <c r="S69" s="100"/>
      <c r="T69" s="101" t="str">
        <f t="shared" si="4"/>
        <v/>
      </c>
      <c r="U69" s="101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95">
        <v>62</v>
      </c>
      <c r="C70" s="96" t="str">
        <f t="shared" si="0"/>
        <v/>
      </c>
      <c r="D70" s="96"/>
      <c r="E70" s="95"/>
      <c r="F70" s="8"/>
      <c r="G70" s="95"/>
      <c r="H70" s="97"/>
      <c r="I70" s="97"/>
      <c r="J70" s="95"/>
      <c r="K70" s="98" t="str">
        <f t="shared" si="3"/>
        <v/>
      </c>
      <c r="L70" s="99"/>
      <c r="M70" s="64" t="str">
        <f>IF(J70="","",(K70/J70)/LOOKUP(RIGHT($D$2,3),定数!$A$6:$A$13,定数!$B$6:$B$13))</f>
        <v/>
      </c>
      <c r="N70" s="95"/>
      <c r="O70" s="8"/>
      <c r="P70" s="97"/>
      <c r="Q70" s="97"/>
      <c r="R70" s="100" t="str">
        <f>IF(P70="","",T70*M70*LOOKUP(RIGHT($D$2,3),定数!$A$6:$A$13,定数!$B$6:$B$13))</f>
        <v/>
      </c>
      <c r="S70" s="100"/>
      <c r="T70" s="101" t="str">
        <f t="shared" si="4"/>
        <v/>
      </c>
      <c r="U70" s="101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95">
        <v>63</v>
      </c>
      <c r="C71" s="96" t="str">
        <f t="shared" si="0"/>
        <v/>
      </c>
      <c r="D71" s="96"/>
      <c r="E71" s="95"/>
      <c r="F71" s="8"/>
      <c r="G71" s="95"/>
      <c r="H71" s="97"/>
      <c r="I71" s="97"/>
      <c r="J71" s="95"/>
      <c r="K71" s="98" t="str">
        <f t="shared" si="3"/>
        <v/>
      </c>
      <c r="L71" s="99"/>
      <c r="M71" s="64" t="str">
        <f>IF(J71="","",(K71/J71)/LOOKUP(RIGHT($D$2,3),定数!$A$6:$A$13,定数!$B$6:$B$13))</f>
        <v/>
      </c>
      <c r="N71" s="95"/>
      <c r="O71" s="8"/>
      <c r="P71" s="97"/>
      <c r="Q71" s="97"/>
      <c r="R71" s="100" t="str">
        <f>IF(P71="","",T71*M71*LOOKUP(RIGHT($D$2,3),定数!$A$6:$A$13,定数!$B$6:$B$13))</f>
        <v/>
      </c>
      <c r="S71" s="100"/>
      <c r="T71" s="101" t="str">
        <f t="shared" si="4"/>
        <v/>
      </c>
      <c r="U71" s="101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95">
        <v>64</v>
      </c>
      <c r="C72" s="96" t="str">
        <f t="shared" si="0"/>
        <v/>
      </c>
      <c r="D72" s="96"/>
      <c r="E72" s="95"/>
      <c r="F72" s="8"/>
      <c r="G72" s="95"/>
      <c r="H72" s="97"/>
      <c r="I72" s="97"/>
      <c r="J72" s="95"/>
      <c r="K72" s="98" t="str">
        <f t="shared" si="3"/>
        <v/>
      </c>
      <c r="L72" s="99"/>
      <c r="M72" s="64" t="str">
        <f>IF(J72="","",(K72/J72)/LOOKUP(RIGHT($D$2,3),定数!$A$6:$A$13,定数!$B$6:$B$13))</f>
        <v/>
      </c>
      <c r="N72" s="95"/>
      <c r="O72" s="8"/>
      <c r="P72" s="97"/>
      <c r="Q72" s="97"/>
      <c r="R72" s="100" t="str">
        <f>IF(P72="","",T72*M72*LOOKUP(RIGHT($D$2,3),定数!$A$6:$A$13,定数!$B$6:$B$13))</f>
        <v/>
      </c>
      <c r="S72" s="100"/>
      <c r="T72" s="101" t="str">
        <f t="shared" si="4"/>
        <v/>
      </c>
      <c r="U72" s="101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95">
        <v>65</v>
      </c>
      <c r="C73" s="96" t="str">
        <f t="shared" si="0"/>
        <v/>
      </c>
      <c r="D73" s="96"/>
      <c r="E73" s="95"/>
      <c r="F73" s="8"/>
      <c r="G73" s="95"/>
      <c r="H73" s="97"/>
      <c r="I73" s="97"/>
      <c r="J73" s="95"/>
      <c r="K73" s="98" t="str">
        <f t="shared" si="3"/>
        <v/>
      </c>
      <c r="L73" s="99"/>
      <c r="M73" s="64" t="str">
        <f>IF(J73="","",(K73/J73)/LOOKUP(RIGHT($D$2,3),定数!$A$6:$A$13,定数!$B$6:$B$13))</f>
        <v/>
      </c>
      <c r="N73" s="95"/>
      <c r="O73" s="8"/>
      <c r="P73" s="97"/>
      <c r="Q73" s="97"/>
      <c r="R73" s="100" t="str">
        <f>IF(P73="","",T73*M73*LOOKUP(RIGHT($D$2,3),定数!$A$6:$A$13,定数!$B$6:$B$13))</f>
        <v/>
      </c>
      <c r="S73" s="100"/>
      <c r="T73" s="101" t="str">
        <f t="shared" si="4"/>
        <v/>
      </c>
      <c r="U73" s="101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95">
        <v>66</v>
      </c>
      <c r="C74" s="96" t="str">
        <f>IF(R73="","",C73+R73)</f>
        <v/>
      </c>
      <c r="D74" s="96"/>
      <c r="E74" s="95"/>
      <c r="F74" s="8"/>
      <c r="G74" s="95"/>
      <c r="H74" s="97"/>
      <c r="I74" s="97"/>
      <c r="J74" s="95"/>
      <c r="K74" s="98" t="str">
        <f t="shared" si="3"/>
        <v/>
      </c>
      <c r="L74" s="99"/>
      <c r="M74" s="64" t="str">
        <f>IF(J74="","",(K74/J74)/LOOKUP(RIGHT($D$2,3),定数!$A$6:$A$13,定数!$B$6:$B$13))</f>
        <v/>
      </c>
      <c r="N74" s="95"/>
      <c r="O74" s="8"/>
      <c r="P74" s="97"/>
      <c r="Q74" s="97"/>
      <c r="R74" s="100" t="str">
        <f>IF(P74="","",T74*M74*LOOKUP(RIGHT($D$2,3),定数!$A$6:$A$13,定数!$B$6:$B$13))</f>
        <v/>
      </c>
      <c r="S74" s="100"/>
      <c r="T74" s="101" t="str">
        <f t="shared" si="4"/>
        <v/>
      </c>
      <c r="U74" s="101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95">
        <v>67</v>
      </c>
      <c r="C75" s="96" t="str">
        <f t="shared" ref="C75:C108" si="9">IF(R74="","",C74+R74)</f>
        <v/>
      </c>
      <c r="D75" s="96"/>
      <c r="E75" s="95"/>
      <c r="F75" s="8"/>
      <c r="G75" s="95"/>
      <c r="H75" s="97"/>
      <c r="I75" s="97"/>
      <c r="J75" s="95"/>
      <c r="K75" s="98" t="str">
        <f t="shared" ref="K75:K108" si="10">IF(J75="","",C75*0.03)</f>
        <v/>
      </c>
      <c r="L75" s="99"/>
      <c r="M75" s="64" t="str">
        <f>IF(J75="","",(K75/J75)/LOOKUP(RIGHT($D$2,3),定数!$A$6:$A$13,定数!$B$6:$B$13))</f>
        <v/>
      </c>
      <c r="N75" s="95"/>
      <c r="O75" s="8"/>
      <c r="P75" s="97"/>
      <c r="Q75" s="97"/>
      <c r="R75" s="100" t="str">
        <f>IF(P75="","",T75*M75*LOOKUP(RIGHT($D$2,3),定数!$A$6:$A$13,定数!$B$6:$B$13))</f>
        <v/>
      </c>
      <c r="S75" s="100"/>
      <c r="T75" s="101" t="str">
        <f t="shared" si="4"/>
        <v/>
      </c>
      <c r="U75" s="101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95">
        <v>68</v>
      </c>
      <c r="C76" s="96" t="str">
        <f t="shared" si="9"/>
        <v/>
      </c>
      <c r="D76" s="96"/>
      <c r="E76" s="95"/>
      <c r="F76" s="8"/>
      <c r="G76" s="95"/>
      <c r="H76" s="97"/>
      <c r="I76" s="97"/>
      <c r="J76" s="95"/>
      <c r="K76" s="98" t="str">
        <f t="shared" si="10"/>
        <v/>
      </c>
      <c r="L76" s="99"/>
      <c r="M76" s="64" t="str">
        <f>IF(J76="","",(K76/J76)/LOOKUP(RIGHT($D$2,3),定数!$A$6:$A$13,定数!$B$6:$B$13))</f>
        <v/>
      </c>
      <c r="N76" s="95"/>
      <c r="O76" s="8"/>
      <c r="P76" s="97"/>
      <c r="Q76" s="97"/>
      <c r="R76" s="100" t="str">
        <f>IF(P76="","",T76*M76*LOOKUP(RIGHT($D$2,3),定数!$A$6:$A$13,定数!$B$6:$B$13))</f>
        <v/>
      </c>
      <c r="S76" s="100"/>
      <c r="T76" s="101" t="str">
        <f t="shared" ref="T76:T108" si="11">IF(P76="","",IF(G76="買",(P76-H76),(H76-P76))*IF(RIGHT($D$2,3)="JPY",100,10000))</f>
        <v/>
      </c>
      <c r="U76" s="101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95">
        <v>69</v>
      </c>
      <c r="C77" s="96" t="str">
        <f t="shared" si="9"/>
        <v/>
      </c>
      <c r="D77" s="96"/>
      <c r="E77" s="95"/>
      <c r="F77" s="8"/>
      <c r="G77" s="95"/>
      <c r="H77" s="97"/>
      <c r="I77" s="97"/>
      <c r="J77" s="95"/>
      <c r="K77" s="98" t="str">
        <f t="shared" si="10"/>
        <v/>
      </c>
      <c r="L77" s="99"/>
      <c r="M77" s="64" t="str">
        <f>IF(J77="","",(K77/J77)/LOOKUP(RIGHT($D$2,3),定数!$A$6:$A$13,定数!$B$6:$B$13))</f>
        <v/>
      </c>
      <c r="N77" s="95"/>
      <c r="O77" s="8"/>
      <c r="P77" s="97"/>
      <c r="Q77" s="97"/>
      <c r="R77" s="100" t="str">
        <f>IF(P77="","",T77*M77*LOOKUP(RIGHT($D$2,3),定数!$A$6:$A$13,定数!$B$6:$B$13))</f>
        <v/>
      </c>
      <c r="S77" s="100"/>
      <c r="T77" s="101" t="str">
        <f t="shared" si="11"/>
        <v/>
      </c>
      <c r="U77" s="101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95">
        <v>70</v>
      </c>
      <c r="C78" s="96" t="str">
        <f>IF(R77="","",C77+R77)</f>
        <v/>
      </c>
      <c r="D78" s="96"/>
      <c r="E78" s="95"/>
      <c r="F78" s="8"/>
      <c r="G78" s="95"/>
      <c r="H78" s="97"/>
      <c r="I78" s="97"/>
      <c r="J78" s="95"/>
      <c r="K78" s="98" t="str">
        <f t="shared" si="10"/>
        <v/>
      </c>
      <c r="L78" s="99"/>
      <c r="M78" s="64" t="str">
        <f>IF(J78="","",(K78/J78)/LOOKUP(RIGHT($D$2,3),定数!$A$6:$A$13,定数!$B$6:$B$13))</f>
        <v/>
      </c>
      <c r="N78" s="95"/>
      <c r="O78" s="8"/>
      <c r="P78" s="97"/>
      <c r="Q78" s="97"/>
      <c r="R78" s="100" t="str">
        <f>IF(P78="","",T78*M78*LOOKUP(RIGHT($D$2,3),定数!$A$6:$A$13,定数!$B$6:$B$13))</f>
        <v/>
      </c>
      <c r="S78" s="100"/>
      <c r="T78" s="101" t="str">
        <f t="shared" si="11"/>
        <v/>
      </c>
      <c r="U78" s="101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95">
        <v>71</v>
      </c>
      <c r="C79" s="96" t="str">
        <f>IF(R78="","",C78+R78)</f>
        <v/>
      </c>
      <c r="D79" s="96"/>
      <c r="E79" s="95"/>
      <c r="F79" s="8"/>
      <c r="G79" s="95"/>
      <c r="H79" s="97"/>
      <c r="I79" s="97"/>
      <c r="J79" s="95"/>
      <c r="K79" s="98" t="str">
        <f t="shared" si="10"/>
        <v/>
      </c>
      <c r="L79" s="99"/>
      <c r="M79" s="64" t="str">
        <f>IF(J79="","",(K79/J79)/LOOKUP(RIGHT($D$2,3),定数!$A$6:$A$13,定数!$B$6:$B$13))</f>
        <v/>
      </c>
      <c r="N79" s="95"/>
      <c r="O79" s="8"/>
      <c r="P79" s="97"/>
      <c r="Q79" s="97"/>
      <c r="R79" s="100" t="str">
        <f>IF(P79="","",T79*M79*LOOKUP(RIGHT($D$2,3),定数!$A$6:$A$13,定数!$B$6:$B$13))</f>
        <v/>
      </c>
      <c r="S79" s="100"/>
      <c r="T79" s="101" t="str">
        <f t="shared" si="11"/>
        <v/>
      </c>
      <c r="U79" s="101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95">
        <v>72</v>
      </c>
      <c r="C80" s="96" t="str">
        <f>IF(R79="","",C79+R79)</f>
        <v/>
      </c>
      <c r="D80" s="96"/>
      <c r="E80" s="95"/>
      <c r="F80" s="8"/>
      <c r="G80" s="95"/>
      <c r="H80" s="97"/>
      <c r="I80" s="97"/>
      <c r="J80" s="95"/>
      <c r="K80" s="98" t="str">
        <f t="shared" si="10"/>
        <v/>
      </c>
      <c r="L80" s="99"/>
      <c r="M80" s="64" t="str">
        <f>IF(J80="","",(K80/J80)/LOOKUP(RIGHT($D$2,3),定数!$A$6:$A$13,定数!$B$6:$B$13))</f>
        <v/>
      </c>
      <c r="N80" s="95"/>
      <c r="O80" s="8"/>
      <c r="P80" s="97"/>
      <c r="Q80" s="97"/>
      <c r="R80" s="100" t="str">
        <f>IF(P80="","",T80*M80*LOOKUP(RIGHT($D$2,3),定数!$A$6:$A$13,定数!$B$6:$B$13))</f>
        <v/>
      </c>
      <c r="S80" s="100"/>
      <c r="T80" s="101" t="str">
        <f t="shared" si="11"/>
        <v/>
      </c>
      <c r="U80" s="101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95">
        <v>73</v>
      </c>
      <c r="C81" s="96" t="str">
        <f t="shared" si="9"/>
        <v/>
      </c>
      <c r="D81" s="96"/>
      <c r="E81" s="95"/>
      <c r="F81" s="8"/>
      <c r="G81" s="95"/>
      <c r="H81" s="97"/>
      <c r="I81" s="97"/>
      <c r="J81" s="95"/>
      <c r="K81" s="98" t="str">
        <f t="shared" si="10"/>
        <v/>
      </c>
      <c r="L81" s="99"/>
      <c r="M81" s="64" t="str">
        <f>IF(J81="","",(K81/J81)/LOOKUP(RIGHT($D$2,3),定数!$A$6:$A$13,定数!$B$6:$B$13))</f>
        <v/>
      </c>
      <c r="N81" s="95"/>
      <c r="O81" s="8"/>
      <c r="P81" s="97"/>
      <c r="Q81" s="97"/>
      <c r="R81" s="100" t="str">
        <f>IF(P81="","",T81*M81*LOOKUP(RIGHT($D$2,3),定数!$A$6:$A$13,定数!$B$6:$B$13))</f>
        <v/>
      </c>
      <c r="S81" s="100"/>
      <c r="T81" s="101" t="str">
        <f t="shared" si="11"/>
        <v/>
      </c>
      <c r="U81" s="101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95">
        <v>74</v>
      </c>
      <c r="C82" s="96" t="str">
        <f t="shared" si="9"/>
        <v/>
      </c>
      <c r="D82" s="96"/>
      <c r="E82" s="95"/>
      <c r="F82" s="8"/>
      <c r="G82" s="95"/>
      <c r="H82" s="97"/>
      <c r="I82" s="97"/>
      <c r="J82" s="95"/>
      <c r="K82" s="98" t="str">
        <f t="shared" si="10"/>
        <v/>
      </c>
      <c r="L82" s="99"/>
      <c r="M82" s="64" t="str">
        <f>IF(J82="","",(K82/J82)/LOOKUP(RIGHT($D$2,3),定数!$A$6:$A$13,定数!$B$6:$B$13))</f>
        <v/>
      </c>
      <c r="N82" s="95"/>
      <c r="O82" s="8"/>
      <c r="P82" s="97"/>
      <c r="Q82" s="97"/>
      <c r="R82" s="100" t="str">
        <f>IF(P82="","",T82*M82*LOOKUP(RIGHT($D$2,3),定数!$A$6:$A$13,定数!$B$6:$B$13))</f>
        <v/>
      </c>
      <c r="S82" s="100"/>
      <c r="T82" s="101" t="str">
        <f t="shared" si="11"/>
        <v/>
      </c>
      <c r="U82" s="101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95">
        <v>75</v>
      </c>
      <c r="C83" s="96" t="str">
        <f>IF(R82="","",C82+R82)</f>
        <v/>
      </c>
      <c r="D83" s="96"/>
      <c r="E83" s="95"/>
      <c r="F83" s="8"/>
      <c r="G83" s="95"/>
      <c r="H83" s="97"/>
      <c r="I83" s="97"/>
      <c r="J83" s="95"/>
      <c r="K83" s="98" t="str">
        <f t="shared" si="10"/>
        <v/>
      </c>
      <c r="L83" s="99"/>
      <c r="M83" s="64" t="str">
        <f>IF(J83="","",(K83/J83)/LOOKUP(RIGHT($D$2,3),定数!$A$6:$A$13,定数!$B$6:$B$13))</f>
        <v/>
      </c>
      <c r="N83" s="95"/>
      <c r="O83" s="8"/>
      <c r="P83" s="97"/>
      <c r="Q83" s="97"/>
      <c r="R83" s="100" t="str">
        <f>IF(P83="","",T83*M83*LOOKUP(RIGHT($D$2,3),定数!$A$6:$A$13,定数!$B$6:$B$13))</f>
        <v/>
      </c>
      <c r="S83" s="100"/>
      <c r="T83" s="101" t="str">
        <f t="shared" si="11"/>
        <v/>
      </c>
      <c r="U83" s="101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95">
        <v>76</v>
      </c>
      <c r="C84" s="96" t="str">
        <f>IF(R83="","",C83+R83)</f>
        <v/>
      </c>
      <c r="D84" s="96"/>
      <c r="E84" s="95"/>
      <c r="F84" s="8"/>
      <c r="G84" s="95"/>
      <c r="H84" s="97"/>
      <c r="I84" s="97"/>
      <c r="J84" s="95"/>
      <c r="K84" s="98" t="str">
        <f t="shared" si="10"/>
        <v/>
      </c>
      <c r="L84" s="99"/>
      <c r="M84" s="64" t="str">
        <f>IF(J84="","",(K84/J84)/LOOKUP(RIGHT($D$2,3),定数!$A$6:$A$13,定数!$B$6:$B$13))</f>
        <v/>
      </c>
      <c r="N84" s="95"/>
      <c r="O84" s="8"/>
      <c r="P84" s="97"/>
      <c r="Q84" s="97"/>
      <c r="R84" s="100" t="str">
        <f>IF(P84="","",T84*M84*LOOKUP(RIGHT($D$2,3),定数!$A$6:$A$13,定数!$B$6:$B$13))</f>
        <v/>
      </c>
      <c r="S84" s="100"/>
      <c r="T84" s="101" t="str">
        <f t="shared" si="11"/>
        <v/>
      </c>
      <c r="U84" s="101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95">
        <v>77</v>
      </c>
      <c r="C85" s="96" t="str">
        <f>IF(R84="","",C84+R84)</f>
        <v/>
      </c>
      <c r="D85" s="96"/>
      <c r="E85" s="95"/>
      <c r="F85" s="8"/>
      <c r="G85" s="95"/>
      <c r="H85" s="97"/>
      <c r="I85" s="97"/>
      <c r="J85" s="95"/>
      <c r="K85" s="98" t="str">
        <f t="shared" si="10"/>
        <v/>
      </c>
      <c r="L85" s="99"/>
      <c r="M85" s="64" t="str">
        <f>IF(J85="","",(K85/J85)/LOOKUP(RIGHT($D$2,3),定数!$A$6:$A$13,定数!$B$6:$B$13))</f>
        <v/>
      </c>
      <c r="N85" s="95"/>
      <c r="O85" s="8"/>
      <c r="P85" s="97"/>
      <c r="Q85" s="97"/>
      <c r="R85" s="100" t="str">
        <f>IF(P85="","",T85*M85*LOOKUP(RIGHT($D$2,3),定数!$A$6:$A$13,定数!$B$6:$B$13))</f>
        <v/>
      </c>
      <c r="S85" s="100"/>
      <c r="T85" s="101" t="str">
        <f t="shared" si="11"/>
        <v/>
      </c>
      <c r="U85" s="101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95">
        <v>78</v>
      </c>
      <c r="C86" s="96" t="str">
        <f t="shared" si="9"/>
        <v/>
      </c>
      <c r="D86" s="96"/>
      <c r="E86" s="95"/>
      <c r="F86" s="8"/>
      <c r="G86" s="95"/>
      <c r="H86" s="97"/>
      <c r="I86" s="97"/>
      <c r="J86" s="95"/>
      <c r="K86" s="98" t="str">
        <f t="shared" si="10"/>
        <v/>
      </c>
      <c r="L86" s="99"/>
      <c r="M86" s="64" t="str">
        <f>IF(J86="","",(K86/J86)/LOOKUP(RIGHT($D$2,3),定数!$A$6:$A$13,定数!$B$6:$B$13))</f>
        <v/>
      </c>
      <c r="N86" s="95"/>
      <c r="O86" s="8"/>
      <c r="P86" s="97"/>
      <c r="Q86" s="97"/>
      <c r="R86" s="100" t="str">
        <f>IF(P86="","",T86*M86*LOOKUP(RIGHT($D$2,3),定数!$A$6:$A$13,定数!$B$6:$B$13))</f>
        <v/>
      </c>
      <c r="S86" s="100"/>
      <c r="T86" s="101" t="str">
        <f t="shared" si="11"/>
        <v/>
      </c>
      <c r="U86" s="101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95">
        <v>79</v>
      </c>
      <c r="C87" s="96" t="str">
        <f>IF(R86="","",C86+R86)</f>
        <v/>
      </c>
      <c r="D87" s="96"/>
      <c r="E87" s="95"/>
      <c r="F87" s="8"/>
      <c r="G87" s="95"/>
      <c r="H87" s="97"/>
      <c r="I87" s="97"/>
      <c r="J87" s="95"/>
      <c r="K87" s="98" t="str">
        <f t="shared" si="10"/>
        <v/>
      </c>
      <c r="L87" s="99"/>
      <c r="M87" s="64" t="str">
        <f>IF(J87="","",(K87/J87)/LOOKUP(RIGHT($D$2,3),定数!$A$6:$A$13,定数!$B$6:$B$13))</f>
        <v/>
      </c>
      <c r="N87" s="95"/>
      <c r="O87" s="8"/>
      <c r="P87" s="97"/>
      <c r="Q87" s="97"/>
      <c r="R87" s="100" t="str">
        <f>IF(P87="","",T87*M87*LOOKUP(RIGHT($D$2,3),定数!$A$6:$A$13,定数!$B$6:$B$13))</f>
        <v/>
      </c>
      <c r="S87" s="100"/>
      <c r="T87" s="101" t="str">
        <f t="shared" si="11"/>
        <v/>
      </c>
      <c r="U87" s="101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95">
        <v>80</v>
      </c>
      <c r="C88" s="96" t="str">
        <f t="shared" si="9"/>
        <v/>
      </c>
      <c r="D88" s="96"/>
      <c r="E88" s="95"/>
      <c r="F88" s="8"/>
      <c r="G88" s="95"/>
      <c r="H88" s="97"/>
      <c r="I88" s="97"/>
      <c r="J88" s="95"/>
      <c r="K88" s="98" t="str">
        <f t="shared" si="10"/>
        <v/>
      </c>
      <c r="L88" s="99"/>
      <c r="M88" s="64" t="str">
        <f>IF(J88="","",(K88/J88)/LOOKUP(RIGHT($D$2,3),定数!$A$6:$A$13,定数!$B$6:$B$13))</f>
        <v/>
      </c>
      <c r="N88" s="95"/>
      <c r="O88" s="8"/>
      <c r="P88" s="97"/>
      <c r="Q88" s="97"/>
      <c r="R88" s="100" t="str">
        <f>IF(P88="","",T88*M88*LOOKUP(RIGHT($D$2,3),定数!$A$6:$A$13,定数!$B$6:$B$13))</f>
        <v/>
      </c>
      <c r="S88" s="100"/>
      <c r="T88" s="101" t="str">
        <f t="shared" si="11"/>
        <v/>
      </c>
      <c r="U88" s="101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95">
        <v>81</v>
      </c>
      <c r="C89" s="96" t="str">
        <f>IF(R88="","",C88+R88)</f>
        <v/>
      </c>
      <c r="D89" s="96"/>
      <c r="E89" s="95"/>
      <c r="F89" s="8"/>
      <c r="G89" s="95"/>
      <c r="H89" s="97"/>
      <c r="I89" s="97"/>
      <c r="J89" s="95"/>
      <c r="K89" s="98" t="str">
        <f t="shared" si="10"/>
        <v/>
      </c>
      <c r="L89" s="99"/>
      <c r="M89" s="64" t="str">
        <f>IF(J89="","",(K89/J89)/LOOKUP(RIGHT($D$2,3),定数!$A$6:$A$13,定数!$B$6:$B$13))</f>
        <v/>
      </c>
      <c r="N89" s="95"/>
      <c r="O89" s="8"/>
      <c r="P89" s="97"/>
      <c r="Q89" s="97"/>
      <c r="R89" s="100" t="str">
        <f>IF(P89="","",T89*M89*LOOKUP(RIGHT($D$2,3),定数!$A$6:$A$13,定数!$B$6:$B$13))</f>
        <v/>
      </c>
      <c r="S89" s="100"/>
      <c r="T89" s="101" t="str">
        <f t="shared" si="11"/>
        <v/>
      </c>
      <c r="U89" s="101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95">
        <v>82</v>
      </c>
      <c r="C90" s="96" t="str">
        <f t="shared" si="9"/>
        <v/>
      </c>
      <c r="D90" s="96"/>
      <c r="E90" s="95"/>
      <c r="F90" s="8"/>
      <c r="G90" s="95"/>
      <c r="H90" s="97"/>
      <c r="I90" s="97"/>
      <c r="J90" s="95"/>
      <c r="K90" s="98" t="str">
        <f t="shared" si="10"/>
        <v/>
      </c>
      <c r="L90" s="99"/>
      <c r="M90" s="64" t="str">
        <f>IF(J90="","",(K90/J90)/LOOKUP(RIGHT($D$2,3),定数!$A$6:$A$13,定数!$B$6:$B$13))</f>
        <v/>
      </c>
      <c r="N90" s="95"/>
      <c r="O90" s="8"/>
      <c r="P90" s="97"/>
      <c r="Q90" s="97"/>
      <c r="R90" s="100" t="str">
        <f>IF(P90="","",T90*M90*LOOKUP(RIGHT($D$2,3),定数!$A$6:$A$13,定数!$B$6:$B$13))</f>
        <v/>
      </c>
      <c r="S90" s="100"/>
      <c r="T90" s="101" t="str">
        <f t="shared" si="11"/>
        <v/>
      </c>
      <c r="U90" s="101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95">
        <v>83</v>
      </c>
      <c r="C91" s="96" t="str">
        <f t="shared" si="9"/>
        <v/>
      </c>
      <c r="D91" s="96"/>
      <c r="E91" s="95"/>
      <c r="F91" s="8"/>
      <c r="G91" s="95"/>
      <c r="H91" s="97"/>
      <c r="I91" s="97"/>
      <c r="J91" s="95"/>
      <c r="K91" s="98" t="str">
        <f t="shared" si="10"/>
        <v/>
      </c>
      <c r="L91" s="99"/>
      <c r="M91" s="64" t="str">
        <f>IF(J91="","",(K91/J91)/LOOKUP(RIGHT($D$2,3),定数!$A$6:$A$13,定数!$B$6:$B$13))</f>
        <v/>
      </c>
      <c r="N91" s="95"/>
      <c r="O91" s="8"/>
      <c r="P91" s="97"/>
      <c r="Q91" s="97"/>
      <c r="R91" s="100" t="str">
        <f>IF(P91="","",T91*M91*LOOKUP(RIGHT($D$2,3),定数!$A$6:$A$13,定数!$B$6:$B$13))</f>
        <v/>
      </c>
      <c r="S91" s="100"/>
      <c r="T91" s="101" t="str">
        <f t="shared" si="11"/>
        <v/>
      </c>
      <c r="U91" s="101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95">
        <v>84</v>
      </c>
      <c r="C92" s="96" t="str">
        <f t="shared" si="9"/>
        <v/>
      </c>
      <c r="D92" s="96"/>
      <c r="E92" s="95"/>
      <c r="F92" s="8"/>
      <c r="G92" s="95"/>
      <c r="H92" s="97"/>
      <c r="I92" s="97"/>
      <c r="J92" s="95"/>
      <c r="K92" s="98" t="str">
        <f t="shared" si="10"/>
        <v/>
      </c>
      <c r="L92" s="99"/>
      <c r="M92" s="64" t="str">
        <f>IF(J92="","",(K92/J92)/LOOKUP(RIGHT($D$2,3),定数!$A$6:$A$13,定数!$B$6:$B$13))</f>
        <v/>
      </c>
      <c r="N92" s="95"/>
      <c r="O92" s="8"/>
      <c r="P92" s="97"/>
      <c r="Q92" s="97"/>
      <c r="R92" s="100" t="str">
        <f>IF(P92="","",T92*M92*LOOKUP(RIGHT($D$2,3),定数!$A$6:$A$13,定数!$B$6:$B$13))</f>
        <v/>
      </c>
      <c r="S92" s="100"/>
      <c r="T92" s="101" t="str">
        <f t="shared" si="11"/>
        <v/>
      </c>
      <c r="U92" s="101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95">
        <v>85</v>
      </c>
      <c r="C93" s="96" t="str">
        <f>IF(R92="","",C92+R92)</f>
        <v/>
      </c>
      <c r="D93" s="96"/>
      <c r="E93" s="95"/>
      <c r="F93" s="8"/>
      <c r="G93" s="95"/>
      <c r="H93" s="97"/>
      <c r="I93" s="97"/>
      <c r="J93" s="95"/>
      <c r="K93" s="98" t="str">
        <f t="shared" si="10"/>
        <v/>
      </c>
      <c r="L93" s="99"/>
      <c r="M93" s="64" t="str">
        <f>IF(J93="","",(K93/J93)/LOOKUP(RIGHT($D$2,3),定数!$A$6:$A$13,定数!$B$6:$B$13))</f>
        <v/>
      </c>
      <c r="N93" s="95"/>
      <c r="O93" s="8"/>
      <c r="P93" s="97"/>
      <c r="Q93" s="97"/>
      <c r="R93" s="100" t="str">
        <f>IF(P93="","",T93*M93*LOOKUP(RIGHT($D$2,3),定数!$A$6:$A$13,定数!$B$6:$B$13))</f>
        <v/>
      </c>
      <c r="S93" s="100"/>
      <c r="T93" s="101" t="str">
        <f t="shared" si="11"/>
        <v/>
      </c>
      <c r="U93" s="101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95">
        <v>86</v>
      </c>
      <c r="C94" s="96" t="str">
        <f>IF(R93="","",C93+R93)</f>
        <v/>
      </c>
      <c r="D94" s="96"/>
      <c r="E94" s="95"/>
      <c r="F94" s="8"/>
      <c r="G94" s="95"/>
      <c r="H94" s="97"/>
      <c r="I94" s="97"/>
      <c r="J94" s="95"/>
      <c r="K94" s="98" t="str">
        <f t="shared" si="10"/>
        <v/>
      </c>
      <c r="L94" s="99"/>
      <c r="M94" s="64" t="str">
        <f>IF(J94="","",(K94/J94)/LOOKUP(RIGHT($D$2,3),定数!$A$6:$A$13,定数!$B$6:$B$13))</f>
        <v/>
      </c>
      <c r="N94" s="95"/>
      <c r="O94" s="8"/>
      <c r="P94" s="97"/>
      <c r="Q94" s="97"/>
      <c r="R94" s="100" t="str">
        <f>IF(P94="","",T94*M94*LOOKUP(RIGHT($D$2,3),定数!$A$6:$A$13,定数!$B$6:$B$13))</f>
        <v/>
      </c>
      <c r="S94" s="100"/>
      <c r="T94" s="101" t="str">
        <f t="shared" si="11"/>
        <v/>
      </c>
      <c r="U94" s="101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95">
        <v>87</v>
      </c>
      <c r="C95" s="96" t="str">
        <f t="shared" si="9"/>
        <v/>
      </c>
      <c r="D95" s="96"/>
      <c r="E95" s="95"/>
      <c r="F95" s="8"/>
      <c r="G95" s="95"/>
      <c r="H95" s="97"/>
      <c r="I95" s="97"/>
      <c r="J95" s="95"/>
      <c r="K95" s="98" t="str">
        <f t="shared" si="10"/>
        <v/>
      </c>
      <c r="L95" s="99"/>
      <c r="M95" s="64" t="str">
        <f>IF(J95="","",(K95/J95)/LOOKUP(RIGHT($D$2,3),定数!$A$6:$A$13,定数!$B$6:$B$13))</f>
        <v/>
      </c>
      <c r="N95" s="95"/>
      <c r="O95" s="8"/>
      <c r="P95" s="97"/>
      <c r="Q95" s="97"/>
      <c r="R95" s="100" t="str">
        <f>IF(P95="","",T95*M95*LOOKUP(RIGHT($D$2,3),定数!$A$6:$A$13,定数!$B$6:$B$13))</f>
        <v/>
      </c>
      <c r="S95" s="100"/>
      <c r="T95" s="101" t="str">
        <f t="shared" si="11"/>
        <v/>
      </c>
      <c r="U95" s="101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95">
        <v>88</v>
      </c>
      <c r="C96" s="96" t="str">
        <f t="shared" si="9"/>
        <v/>
      </c>
      <c r="D96" s="96"/>
      <c r="E96" s="95"/>
      <c r="F96" s="8"/>
      <c r="G96" s="95"/>
      <c r="H96" s="97"/>
      <c r="I96" s="97"/>
      <c r="J96" s="95"/>
      <c r="K96" s="98" t="str">
        <f t="shared" si="10"/>
        <v/>
      </c>
      <c r="L96" s="99"/>
      <c r="M96" s="64" t="str">
        <f>IF(J96="","",(K96/J96)/LOOKUP(RIGHT($D$2,3),定数!$A$6:$A$13,定数!$B$6:$B$13))</f>
        <v/>
      </c>
      <c r="N96" s="95"/>
      <c r="O96" s="8"/>
      <c r="P96" s="97"/>
      <c r="Q96" s="97"/>
      <c r="R96" s="100" t="str">
        <f>IF(P96="","",T96*M96*LOOKUP(RIGHT($D$2,3),定数!$A$6:$A$13,定数!$B$6:$B$13))</f>
        <v/>
      </c>
      <c r="S96" s="100"/>
      <c r="T96" s="101" t="str">
        <f t="shared" si="11"/>
        <v/>
      </c>
      <c r="U96" s="101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95">
        <v>89</v>
      </c>
      <c r="C97" s="96" t="str">
        <f t="shared" si="9"/>
        <v/>
      </c>
      <c r="D97" s="96"/>
      <c r="E97" s="95"/>
      <c r="F97" s="8"/>
      <c r="G97" s="95"/>
      <c r="H97" s="97"/>
      <c r="I97" s="97"/>
      <c r="J97" s="95"/>
      <c r="K97" s="98" t="str">
        <f t="shared" si="10"/>
        <v/>
      </c>
      <c r="L97" s="99"/>
      <c r="M97" s="64" t="str">
        <f>IF(J97="","",(K97/J97)/LOOKUP(RIGHT($D$2,3),定数!$A$6:$A$13,定数!$B$6:$B$13))</f>
        <v/>
      </c>
      <c r="N97" s="95"/>
      <c r="O97" s="8"/>
      <c r="P97" s="97"/>
      <c r="Q97" s="97"/>
      <c r="R97" s="100" t="str">
        <f>IF(P97="","",T97*M97*LOOKUP(RIGHT($D$2,3),定数!$A$6:$A$13,定数!$B$6:$B$13))</f>
        <v/>
      </c>
      <c r="S97" s="100"/>
      <c r="T97" s="101" t="str">
        <f t="shared" si="11"/>
        <v/>
      </c>
      <c r="U97" s="101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95">
        <v>90</v>
      </c>
      <c r="C98" s="96" t="str">
        <f t="shared" si="9"/>
        <v/>
      </c>
      <c r="D98" s="96"/>
      <c r="E98" s="95"/>
      <c r="F98" s="8"/>
      <c r="G98" s="95"/>
      <c r="H98" s="97"/>
      <c r="I98" s="97"/>
      <c r="J98" s="95"/>
      <c r="K98" s="98" t="str">
        <f t="shared" si="10"/>
        <v/>
      </c>
      <c r="L98" s="99"/>
      <c r="M98" s="64" t="str">
        <f>IF(J98="","",(K98/J98)/LOOKUP(RIGHT($D$2,3),定数!$A$6:$A$13,定数!$B$6:$B$13))</f>
        <v/>
      </c>
      <c r="N98" s="95"/>
      <c r="O98" s="8"/>
      <c r="P98" s="97"/>
      <c r="Q98" s="97"/>
      <c r="R98" s="100" t="str">
        <f>IF(P98="","",T98*M98*LOOKUP(RIGHT($D$2,3),定数!$A$6:$A$13,定数!$B$6:$B$13))</f>
        <v/>
      </c>
      <c r="S98" s="100"/>
      <c r="T98" s="101" t="str">
        <f t="shared" si="11"/>
        <v/>
      </c>
      <c r="U98" s="101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95">
        <v>91</v>
      </c>
      <c r="C99" s="96" t="str">
        <f t="shared" si="9"/>
        <v/>
      </c>
      <c r="D99" s="96"/>
      <c r="E99" s="95"/>
      <c r="F99" s="8"/>
      <c r="G99" s="95"/>
      <c r="H99" s="97"/>
      <c r="I99" s="97"/>
      <c r="J99" s="95"/>
      <c r="K99" s="98" t="str">
        <f t="shared" si="10"/>
        <v/>
      </c>
      <c r="L99" s="99"/>
      <c r="M99" s="64" t="str">
        <f>IF(J99="","",(K99/J99)/LOOKUP(RIGHT($D$2,3),定数!$A$6:$A$13,定数!$B$6:$B$13))</f>
        <v/>
      </c>
      <c r="N99" s="95"/>
      <c r="O99" s="8"/>
      <c r="P99" s="97"/>
      <c r="Q99" s="97"/>
      <c r="R99" s="100" t="str">
        <f>IF(P99="","",T99*M99*LOOKUP(RIGHT($D$2,3),定数!$A$6:$A$13,定数!$B$6:$B$13))</f>
        <v/>
      </c>
      <c r="S99" s="100"/>
      <c r="T99" s="101" t="str">
        <f t="shared" si="11"/>
        <v/>
      </c>
      <c r="U99" s="101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95">
        <v>92</v>
      </c>
      <c r="C100" s="96" t="str">
        <f t="shared" si="9"/>
        <v/>
      </c>
      <c r="D100" s="96"/>
      <c r="E100" s="95"/>
      <c r="F100" s="8"/>
      <c r="G100" s="95"/>
      <c r="H100" s="97"/>
      <c r="I100" s="97"/>
      <c r="J100" s="95"/>
      <c r="K100" s="98" t="str">
        <f t="shared" si="10"/>
        <v/>
      </c>
      <c r="L100" s="99"/>
      <c r="M100" s="64" t="str">
        <f>IF(J100="","",(K100/J100)/LOOKUP(RIGHT($D$2,3),定数!$A$6:$A$13,定数!$B$6:$B$13))</f>
        <v/>
      </c>
      <c r="N100" s="55"/>
      <c r="O100" s="8"/>
      <c r="P100" s="97"/>
      <c r="Q100" s="97"/>
      <c r="R100" s="100" t="str">
        <f>IF(P100="","",T100*M100*LOOKUP(RIGHT($D$2,3),定数!$A$6:$A$13,定数!$B$6:$B$13))</f>
        <v/>
      </c>
      <c r="S100" s="100"/>
      <c r="T100" s="101" t="str">
        <f t="shared" si="11"/>
        <v/>
      </c>
      <c r="U100" s="101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95">
        <v>93</v>
      </c>
      <c r="C101" s="96" t="str">
        <f t="shared" si="9"/>
        <v/>
      </c>
      <c r="D101" s="96"/>
      <c r="E101" s="95"/>
      <c r="F101" s="8"/>
      <c r="G101" s="95"/>
      <c r="H101" s="97"/>
      <c r="I101" s="97"/>
      <c r="J101" s="95"/>
      <c r="K101" s="98" t="str">
        <f t="shared" si="10"/>
        <v/>
      </c>
      <c r="L101" s="99"/>
      <c r="M101" s="64" t="str">
        <f>IF(J101="","",(K101/J101)/LOOKUP(RIGHT($D$2,3),定数!$A$6:$A$13,定数!$B$6:$B$13))</f>
        <v/>
      </c>
      <c r="N101" s="95"/>
      <c r="O101" s="8"/>
      <c r="P101" s="97"/>
      <c r="Q101" s="97"/>
      <c r="R101" s="100" t="str">
        <f>IF(P101="","",T101*M101*LOOKUP(RIGHT($D$2,3),定数!$A$6:$A$13,定数!$B$6:$B$13))</f>
        <v/>
      </c>
      <c r="S101" s="100"/>
      <c r="T101" s="101" t="str">
        <f t="shared" si="11"/>
        <v/>
      </c>
      <c r="U101" s="101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95">
        <v>94</v>
      </c>
      <c r="C102" s="96" t="str">
        <f t="shared" si="9"/>
        <v/>
      </c>
      <c r="D102" s="96"/>
      <c r="E102" s="95"/>
      <c r="F102" s="8"/>
      <c r="G102" s="95"/>
      <c r="H102" s="97"/>
      <c r="I102" s="97"/>
      <c r="J102" s="95"/>
      <c r="K102" s="98" t="str">
        <f t="shared" si="10"/>
        <v/>
      </c>
      <c r="L102" s="99"/>
      <c r="M102" s="64" t="str">
        <f>IF(J102="","",(K102/J102)/LOOKUP(RIGHT($D$2,3),定数!$A$6:$A$13,定数!$B$6:$B$13))</f>
        <v/>
      </c>
      <c r="N102" s="95"/>
      <c r="O102" s="8"/>
      <c r="P102" s="97"/>
      <c r="Q102" s="97"/>
      <c r="R102" s="100" t="str">
        <f>IF(P102="","",T102*M102*LOOKUP(RIGHT($D$2,3),定数!$A$6:$A$13,定数!$B$6:$B$13))</f>
        <v/>
      </c>
      <c r="S102" s="100"/>
      <c r="T102" s="101" t="str">
        <f t="shared" si="11"/>
        <v/>
      </c>
      <c r="U102" s="101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95">
        <v>95</v>
      </c>
      <c r="C103" s="96" t="str">
        <f>IF(R102="","",C102+R102)</f>
        <v/>
      </c>
      <c r="D103" s="96"/>
      <c r="E103" s="95"/>
      <c r="F103" s="8"/>
      <c r="G103" s="95"/>
      <c r="H103" s="97"/>
      <c r="I103" s="97"/>
      <c r="J103" s="95"/>
      <c r="K103" s="98" t="str">
        <f t="shared" si="10"/>
        <v/>
      </c>
      <c r="L103" s="99"/>
      <c r="M103" s="64" t="str">
        <f>IF(J103="","",(K103/J103)/LOOKUP(RIGHT($D$2,3),定数!$A$6:$A$13,定数!$B$6:$B$13))</f>
        <v/>
      </c>
      <c r="N103" s="95"/>
      <c r="O103" s="8"/>
      <c r="P103" s="97"/>
      <c r="Q103" s="97"/>
      <c r="R103" s="100" t="str">
        <f>IF(P103="","",T103*M103*LOOKUP(RIGHT($D$2,3),定数!$A$6:$A$13,定数!$B$6:$B$13))</f>
        <v/>
      </c>
      <c r="S103" s="100"/>
      <c r="T103" s="101" t="str">
        <f t="shared" si="11"/>
        <v/>
      </c>
      <c r="U103" s="101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95">
        <v>96</v>
      </c>
      <c r="C104" s="96" t="str">
        <f t="shared" si="9"/>
        <v/>
      </c>
      <c r="D104" s="96"/>
      <c r="E104" s="95"/>
      <c r="F104" s="8"/>
      <c r="G104" s="95"/>
      <c r="H104" s="97"/>
      <c r="I104" s="97"/>
      <c r="J104" s="95"/>
      <c r="K104" s="98" t="str">
        <f t="shared" si="10"/>
        <v/>
      </c>
      <c r="L104" s="99"/>
      <c r="M104" s="64" t="str">
        <f>IF(J104="","",(K104/J104)/LOOKUP(RIGHT($D$2,3),定数!$A$6:$A$13,定数!$B$6:$B$13))</f>
        <v/>
      </c>
      <c r="N104" s="95"/>
      <c r="O104" s="8"/>
      <c r="P104" s="97"/>
      <c r="Q104" s="97"/>
      <c r="R104" s="100" t="str">
        <f>IF(P104="","",T104*M104*LOOKUP(RIGHT($D$2,3),定数!$A$6:$A$13,定数!$B$6:$B$13))</f>
        <v/>
      </c>
      <c r="S104" s="100"/>
      <c r="T104" s="101" t="str">
        <f t="shared" si="11"/>
        <v/>
      </c>
      <c r="U104" s="101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95">
        <v>97</v>
      </c>
      <c r="C105" s="96" t="str">
        <f t="shared" si="9"/>
        <v/>
      </c>
      <c r="D105" s="96"/>
      <c r="E105" s="95"/>
      <c r="F105" s="8"/>
      <c r="G105" s="95"/>
      <c r="H105" s="97"/>
      <c r="I105" s="97"/>
      <c r="J105" s="95"/>
      <c r="K105" s="98" t="str">
        <f t="shared" si="10"/>
        <v/>
      </c>
      <c r="L105" s="99"/>
      <c r="M105" s="64" t="str">
        <f>IF(J105="","",(K105/J105)/LOOKUP(RIGHT($D$2,3),定数!$A$6:$A$13,定数!$B$6:$B$13))</f>
        <v/>
      </c>
      <c r="N105" s="95"/>
      <c r="O105" s="8"/>
      <c r="P105" s="97"/>
      <c r="Q105" s="97"/>
      <c r="R105" s="100" t="str">
        <f>IF(P105="","",T105*M105*LOOKUP(RIGHT($D$2,3),定数!$A$6:$A$13,定数!$B$6:$B$13))</f>
        <v/>
      </c>
      <c r="S105" s="100"/>
      <c r="T105" s="101" t="str">
        <f t="shared" si="11"/>
        <v/>
      </c>
      <c r="U105" s="101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95">
        <v>98</v>
      </c>
      <c r="C106" s="96" t="str">
        <f t="shared" si="9"/>
        <v/>
      </c>
      <c r="D106" s="96"/>
      <c r="E106" s="95"/>
      <c r="F106" s="8"/>
      <c r="G106" s="95"/>
      <c r="H106" s="97"/>
      <c r="I106" s="97"/>
      <c r="J106" s="95"/>
      <c r="K106" s="98" t="str">
        <f t="shared" si="10"/>
        <v/>
      </c>
      <c r="L106" s="99"/>
      <c r="M106" s="64" t="str">
        <f>IF(J106="","",(K106/J106)/LOOKUP(RIGHT($D$2,3),定数!$A$6:$A$13,定数!$B$6:$B$13))</f>
        <v/>
      </c>
      <c r="N106" s="95"/>
      <c r="O106" s="8"/>
      <c r="P106" s="97"/>
      <c r="Q106" s="97"/>
      <c r="R106" s="100" t="str">
        <f>IF(P106="","",T106*M106*LOOKUP(RIGHT($D$2,3),定数!$A$6:$A$13,定数!$B$6:$B$13))</f>
        <v/>
      </c>
      <c r="S106" s="100"/>
      <c r="T106" s="101" t="str">
        <f t="shared" si="11"/>
        <v/>
      </c>
      <c r="U106" s="101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95">
        <v>99</v>
      </c>
      <c r="C107" s="96" t="str">
        <f t="shared" si="9"/>
        <v/>
      </c>
      <c r="D107" s="96"/>
      <c r="E107" s="95"/>
      <c r="F107" s="8"/>
      <c r="G107" s="95"/>
      <c r="H107" s="97"/>
      <c r="I107" s="97"/>
      <c r="J107" s="95"/>
      <c r="K107" s="98" t="str">
        <f t="shared" si="10"/>
        <v/>
      </c>
      <c r="L107" s="99"/>
      <c r="M107" s="64" t="str">
        <f>IF(J107="","",(K107/J107)/LOOKUP(RIGHT($D$2,3),定数!$A$6:$A$13,定数!$B$6:$B$13))</f>
        <v/>
      </c>
      <c r="N107" s="95"/>
      <c r="O107" s="8"/>
      <c r="P107" s="97"/>
      <c r="Q107" s="97"/>
      <c r="R107" s="100" t="str">
        <f>IF(P107="","",T107*M107*LOOKUP(RIGHT($D$2,3),定数!$A$6:$A$13,定数!$B$6:$B$13))</f>
        <v/>
      </c>
      <c r="S107" s="100"/>
      <c r="T107" s="101" t="str">
        <f t="shared" si="11"/>
        <v/>
      </c>
      <c r="U107" s="101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95">
        <v>100</v>
      </c>
      <c r="C108" s="96" t="str">
        <f t="shared" si="9"/>
        <v/>
      </c>
      <c r="D108" s="96"/>
      <c r="E108" s="95"/>
      <c r="F108" s="8"/>
      <c r="G108" s="95"/>
      <c r="H108" s="97"/>
      <c r="I108" s="97"/>
      <c r="J108" s="95"/>
      <c r="K108" s="98" t="str">
        <f t="shared" si="10"/>
        <v/>
      </c>
      <c r="L108" s="99"/>
      <c r="M108" s="64" t="str">
        <f>IF(J108="","",(K108/J108)/LOOKUP(RIGHT($D$2,3),定数!$A$6:$A$13,定数!$B$6:$B$13))</f>
        <v/>
      </c>
      <c r="N108" s="95"/>
      <c r="O108" s="8"/>
      <c r="P108" s="97"/>
      <c r="Q108" s="97"/>
      <c r="R108" s="100" t="str">
        <f>IF(P108="","",T108*M108*LOOKUP(RIGHT($D$2,3),定数!$A$6:$A$13,定数!$B$6:$B$13))</f>
        <v/>
      </c>
      <c r="S108" s="100"/>
      <c r="T108" s="101" t="str">
        <f t="shared" si="11"/>
        <v/>
      </c>
      <c r="U108" s="101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3"/>
  <conditionalFormatting sqref="G9:G108">
    <cfRule type="cellIs" dxfId="3" priority="1" stopIfTrue="1" operator="equal">
      <formula>"買"</formula>
    </cfRule>
    <cfRule type="cellIs" dxfId="2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Z109"/>
  <sheetViews>
    <sheetView zoomScale="115" zoomScaleNormal="115" workbookViewId="0">
      <pane ySplit="8" topLeftCell="A9" activePane="bottomLeft" state="frozen"/>
      <selection pane="bottomLeft" activeCell="B9" sqref="B9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36" t="s">
        <v>5</v>
      </c>
      <c r="C2" s="136"/>
      <c r="D2" s="150" t="s">
        <v>149</v>
      </c>
      <c r="E2" s="150"/>
      <c r="F2" s="136" t="s">
        <v>6</v>
      </c>
      <c r="G2" s="136"/>
      <c r="H2" s="141" t="s">
        <v>99</v>
      </c>
      <c r="I2" s="141"/>
      <c r="J2" s="136" t="s">
        <v>7</v>
      </c>
      <c r="K2" s="136"/>
      <c r="L2" s="151">
        <v>1000000</v>
      </c>
      <c r="M2" s="150"/>
      <c r="N2" s="143"/>
      <c r="O2" s="144"/>
      <c r="P2" s="144"/>
      <c r="Q2" s="145"/>
      <c r="R2" s="136" t="s">
        <v>8</v>
      </c>
      <c r="S2" s="136"/>
      <c r="T2" s="142">
        <f>SUM(L2,D4)</f>
        <v>3497041.3423511675</v>
      </c>
      <c r="U2" s="141"/>
      <c r="V2" s="1"/>
      <c r="W2" s="1"/>
      <c r="X2" s="1"/>
      <c r="Z2" s="22"/>
    </row>
    <row r="3" spans="2:26" ht="60" customHeight="1">
      <c r="B3" s="136" t="s">
        <v>9</v>
      </c>
      <c r="C3" s="136"/>
      <c r="D3" s="146" t="s">
        <v>141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8"/>
      <c r="R3" s="136" t="s">
        <v>10</v>
      </c>
      <c r="S3" s="136"/>
      <c r="T3" s="149" t="s">
        <v>151</v>
      </c>
      <c r="U3" s="149"/>
      <c r="V3" s="1"/>
      <c r="W3" s="1"/>
      <c r="Z3" s="22"/>
    </row>
    <row r="4" spans="2:26">
      <c r="B4" s="136" t="s">
        <v>11</v>
      </c>
      <c r="C4" s="136"/>
      <c r="D4" s="139">
        <f>SUM($R$9:$S$993)</f>
        <v>2497041.3423511675</v>
      </c>
      <c r="E4" s="139"/>
      <c r="F4" s="136" t="s">
        <v>12</v>
      </c>
      <c r="G4" s="136"/>
      <c r="H4" s="140">
        <f>SUM($T$9:$U$108)</f>
        <v>3131.9999999999986</v>
      </c>
      <c r="I4" s="141"/>
      <c r="J4" s="133"/>
      <c r="K4" s="133"/>
      <c r="L4" s="142"/>
      <c r="M4" s="142"/>
      <c r="N4" s="130"/>
      <c r="O4" s="131"/>
      <c r="P4" s="131"/>
      <c r="Q4" s="132"/>
      <c r="R4" s="133" t="s">
        <v>58</v>
      </c>
      <c r="S4" s="133"/>
      <c r="T4" s="134">
        <f>MAX(Y:Y)</f>
        <v>5.9099999999999486E-2</v>
      </c>
      <c r="U4" s="134"/>
      <c r="V4" s="1"/>
      <c r="W4" s="1"/>
      <c r="X4" s="1"/>
      <c r="Z4" s="22"/>
    </row>
    <row r="5" spans="2:26">
      <c r="B5" s="90" t="s">
        <v>15</v>
      </c>
      <c r="C5" s="88">
        <f>COUNTIF($R$9:$R$990,"&gt;0")</f>
        <v>27</v>
      </c>
      <c r="D5" s="87" t="s">
        <v>16</v>
      </c>
      <c r="E5" s="93">
        <f>COUNTIF($R$9:$R$990,"&lt;0")</f>
        <v>8</v>
      </c>
      <c r="F5" s="87" t="s">
        <v>17</v>
      </c>
      <c r="G5" s="88">
        <f>COUNTIF($R$9:$R$990,"=0")</f>
        <v>15</v>
      </c>
      <c r="H5" s="87" t="s">
        <v>18</v>
      </c>
      <c r="I5" s="89">
        <f>C5/SUM(C5,E5,G5)</f>
        <v>0.54</v>
      </c>
      <c r="J5" s="135" t="s">
        <v>19</v>
      </c>
      <c r="K5" s="136"/>
      <c r="L5" s="137">
        <f>MAX(V9:V993)</f>
        <v>4</v>
      </c>
      <c r="M5" s="138"/>
      <c r="N5" s="13"/>
      <c r="O5" s="13"/>
      <c r="P5" s="13"/>
      <c r="Q5" s="13"/>
      <c r="R5" s="17" t="s">
        <v>20</v>
      </c>
      <c r="S5" s="9"/>
      <c r="T5" s="137">
        <f>MAX(W9:W993)</f>
        <v>2</v>
      </c>
      <c r="U5" s="138"/>
      <c r="V5" s="1"/>
      <c r="W5" s="1"/>
      <c r="X5" s="1"/>
      <c r="Z5" s="22"/>
    </row>
    <row r="6" spans="2:26">
      <c r="B6" s="11"/>
      <c r="C6" s="13"/>
      <c r="D6" s="14"/>
      <c r="E6" s="92"/>
      <c r="F6" s="11"/>
      <c r="G6" s="92"/>
      <c r="H6" s="11"/>
      <c r="I6" s="16"/>
      <c r="J6" s="11"/>
      <c r="K6" s="11"/>
      <c r="L6" s="92"/>
      <c r="M6" s="92"/>
      <c r="N6" s="12"/>
      <c r="O6" s="12"/>
      <c r="P6" s="92"/>
      <c r="Q6" s="91"/>
      <c r="R6" s="1"/>
      <c r="S6" s="1"/>
      <c r="T6" s="1"/>
    </row>
    <row r="7" spans="2:26">
      <c r="B7" s="117" t="s">
        <v>21</v>
      </c>
      <c r="C7" s="119" t="s">
        <v>22</v>
      </c>
      <c r="D7" s="120"/>
      <c r="E7" s="123" t="s">
        <v>23</v>
      </c>
      <c r="F7" s="124"/>
      <c r="G7" s="124"/>
      <c r="H7" s="124"/>
      <c r="I7" s="112"/>
      <c r="J7" s="125" t="s">
        <v>24</v>
      </c>
      <c r="K7" s="126"/>
      <c r="L7" s="114"/>
      <c r="M7" s="127" t="s">
        <v>25</v>
      </c>
      <c r="N7" s="128" t="s">
        <v>26</v>
      </c>
      <c r="O7" s="129"/>
      <c r="P7" s="129"/>
      <c r="Q7" s="116"/>
      <c r="R7" s="110" t="s">
        <v>27</v>
      </c>
      <c r="S7" s="110"/>
      <c r="T7" s="110"/>
      <c r="U7" s="110"/>
    </row>
    <row r="8" spans="2:26">
      <c r="B8" s="118"/>
      <c r="C8" s="121"/>
      <c r="D8" s="122"/>
      <c r="E8" s="18" t="s">
        <v>28</v>
      </c>
      <c r="F8" s="18" t="s">
        <v>29</v>
      </c>
      <c r="G8" s="18" t="s">
        <v>30</v>
      </c>
      <c r="H8" s="111" t="s">
        <v>31</v>
      </c>
      <c r="I8" s="112"/>
      <c r="J8" s="4" t="s">
        <v>32</v>
      </c>
      <c r="K8" s="113" t="s">
        <v>33</v>
      </c>
      <c r="L8" s="114"/>
      <c r="M8" s="127"/>
      <c r="N8" s="5" t="s">
        <v>28</v>
      </c>
      <c r="O8" s="5" t="s">
        <v>29</v>
      </c>
      <c r="P8" s="115" t="s">
        <v>31</v>
      </c>
      <c r="Q8" s="116"/>
      <c r="R8" s="110" t="s">
        <v>34</v>
      </c>
      <c r="S8" s="110"/>
      <c r="T8" s="110" t="s">
        <v>32</v>
      </c>
      <c r="U8" s="110"/>
      <c r="Y8" t="s">
        <v>57</v>
      </c>
    </row>
    <row r="9" spans="2:26">
      <c r="B9" s="68">
        <v>1</v>
      </c>
      <c r="C9" s="104">
        <f>L2</f>
        <v>1000000</v>
      </c>
      <c r="D9" s="104"/>
      <c r="E9" s="68">
        <v>2010</v>
      </c>
      <c r="F9" s="69">
        <v>43547</v>
      </c>
      <c r="G9" s="68" t="s">
        <v>3</v>
      </c>
      <c r="H9" s="105">
        <v>1.3474999999999999</v>
      </c>
      <c r="I9" s="105"/>
      <c r="J9" s="68">
        <v>88</v>
      </c>
      <c r="K9" s="104">
        <f>IF(J9="","",C9*0.03)</f>
        <v>30000</v>
      </c>
      <c r="L9" s="104"/>
      <c r="M9" s="70">
        <f>IF(J9="","",(K9/J9)/LOOKUP(RIGHT($D$2,3),定数!$A$6:$A$13,定数!$B$6:$B$13))</f>
        <v>2.8409090909090913</v>
      </c>
      <c r="N9" s="68">
        <v>2010</v>
      </c>
      <c r="O9" s="69">
        <v>43549</v>
      </c>
      <c r="P9" s="105">
        <v>1.3302</v>
      </c>
      <c r="Q9" s="105"/>
      <c r="R9" s="108">
        <f>IF(P9="","",T9*M9*LOOKUP(RIGHT($D$2,3),定数!$A$6:$A$13,定数!$B$6:$B$13))</f>
        <v>58977.272727272299</v>
      </c>
      <c r="S9" s="108"/>
      <c r="T9" s="109">
        <f>IF(P9="","",IF(G9="買",(P9-H9),(H9-P9))*IF(RIGHT($D$2,3)="JPY",100,10000))</f>
        <v>172.99999999999872</v>
      </c>
      <c r="U9" s="109"/>
      <c r="V9" s="1">
        <f>IF(T9&lt;&gt;"",IF(T9&gt;0,1+V8,0),"")</f>
        <v>1</v>
      </c>
      <c r="W9">
        <f>IF(T9&lt;&gt;"",IF(T9&lt;0,1+W8,0),"")</f>
        <v>0</v>
      </c>
    </row>
    <row r="10" spans="2:26">
      <c r="B10" s="68">
        <v>2</v>
      </c>
      <c r="C10" s="104">
        <f t="shared" ref="C10:C73" si="0">IF(R9="","",C9+R9)</f>
        <v>1058977.2727272722</v>
      </c>
      <c r="D10" s="104"/>
      <c r="E10" s="68"/>
      <c r="F10" s="69">
        <v>43620</v>
      </c>
      <c r="G10" s="68" t="s">
        <v>3</v>
      </c>
      <c r="H10" s="105">
        <v>1.2163999999999999</v>
      </c>
      <c r="I10" s="105"/>
      <c r="J10" s="68">
        <v>52</v>
      </c>
      <c r="K10" s="106">
        <f>IF(J10="","",C10*0.03)</f>
        <v>31769.318181818166</v>
      </c>
      <c r="L10" s="107"/>
      <c r="M10" s="70">
        <f>IF(J10="","",(K10/J10)/LOOKUP(RIGHT($D$2,3),定数!$A$6:$A$13,定数!$B$6:$B$13))</f>
        <v>5.0912368881118848</v>
      </c>
      <c r="N10" s="68"/>
      <c r="O10" s="69">
        <v>43620</v>
      </c>
      <c r="P10" s="105">
        <v>1.2064999999999999</v>
      </c>
      <c r="Q10" s="105"/>
      <c r="R10" s="108">
        <f>IF(P10="","",T10*M10*LOOKUP(RIGHT($D$2,3),定数!$A$6:$A$13,定数!$B$6:$B$13))</f>
        <v>60483.894230769307</v>
      </c>
      <c r="S10" s="108"/>
      <c r="T10" s="109">
        <f>IF(P10="","",IF(G10="買",(P10-H10),(H10-P10))*IF(RIGHT($D$2,3)="JPY",100,10000))</f>
        <v>99.000000000000199</v>
      </c>
      <c r="U10" s="109"/>
      <c r="V10" s="22">
        <f t="shared" ref="V10:V73" si="1">IF(T10&lt;&gt;"",IF(T10&gt;0,1+V9,0),"")</f>
        <v>2</v>
      </c>
      <c r="W10">
        <f t="shared" ref="W10:W73" si="2">IF(T10&lt;&gt;"",IF(T10&lt;0,1+W9,0),"")</f>
        <v>0</v>
      </c>
      <c r="X10" s="34">
        <f>IF(C10&lt;&gt;"",MAX(C10,C9),"")</f>
        <v>1058977.2727272722</v>
      </c>
    </row>
    <row r="11" spans="2:26">
      <c r="B11" s="68">
        <v>3</v>
      </c>
      <c r="C11" s="104">
        <f t="shared" si="0"/>
        <v>1119461.1669580415</v>
      </c>
      <c r="D11" s="104"/>
      <c r="E11" s="68"/>
      <c r="F11" s="69">
        <v>43672</v>
      </c>
      <c r="G11" s="68" t="s">
        <v>4</v>
      </c>
      <c r="H11" s="105">
        <v>1.2929999999999999</v>
      </c>
      <c r="I11" s="105"/>
      <c r="J11" s="68">
        <v>138</v>
      </c>
      <c r="K11" s="106">
        <f t="shared" ref="K11:K74" si="3">IF(J11="","",C11*0.03)</f>
        <v>33583.83500874124</v>
      </c>
      <c r="L11" s="107"/>
      <c r="M11" s="70">
        <f>IF(J11="","",(K11/J11)/LOOKUP(RIGHT($D$2,3),定数!$A$6:$A$13,定数!$B$6:$B$13))</f>
        <v>2.0280093604312346</v>
      </c>
      <c r="N11" s="68"/>
      <c r="O11" s="69">
        <v>43680</v>
      </c>
      <c r="P11" s="105">
        <v>1.3201000000000001</v>
      </c>
      <c r="Q11" s="105"/>
      <c r="R11" s="108">
        <f>IF(P11="","",T11*M11*LOOKUP(RIGHT($D$2,3),定数!$A$6:$A$13,定数!$B$6:$B$13))</f>
        <v>65950.864401224055</v>
      </c>
      <c r="S11" s="108"/>
      <c r="T11" s="109">
        <f>IF(P11="","",IF(G11="買",(P11-H11),(H11-P11))*IF(RIGHT($D$2,3)="JPY",100,10000))</f>
        <v>271.00000000000125</v>
      </c>
      <c r="U11" s="109"/>
      <c r="V11" s="22">
        <f t="shared" si="1"/>
        <v>3</v>
      </c>
      <c r="W11">
        <f t="shared" si="2"/>
        <v>0</v>
      </c>
      <c r="X11" s="34">
        <f>IF(C11&lt;&gt;"",MAX(X10,C11),"")</f>
        <v>1119461.1669580415</v>
      </c>
      <c r="Y11" s="35">
        <f>IF(X11&lt;&gt;"",1-(C11/X11),"")</f>
        <v>0</v>
      </c>
    </row>
    <row r="12" spans="2:26">
      <c r="B12" s="68">
        <v>4</v>
      </c>
      <c r="C12" s="104">
        <f t="shared" si="0"/>
        <v>1185412.0313592656</v>
      </c>
      <c r="D12" s="104"/>
      <c r="E12" s="68"/>
      <c r="F12" s="69">
        <v>43701</v>
      </c>
      <c r="G12" s="68" t="s">
        <v>3</v>
      </c>
      <c r="H12" s="105">
        <v>1.2664</v>
      </c>
      <c r="I12" s="105"/>
      <c r="J12" s="68">
        <v>53</v>
      </c>
      <c r="K12" s="106">
        <f t="shared" si="3"/>
        <v>35562.360940777966</v>
      </c>
      <c r="L12" s="107"/>
      <c r="M12" s="70">
        <f>IF(J12="","",(K12/J12)/LOOKUP(RIGHT($D$2,3),定数!$A$6:$A$13,定数!$B$6:$B$13))</f>
        <v>5.5915661856569132</v>
      </c>
      <c r="N12" s="68"/>
      <c r="O12" s="69">
        <v>43702</v>
      </c>
      <c r="P12" s="105">
        <v>1.2664</v>
      </c>
      <c r="Q12" s="105"/>
      <c r="R12" s="108">
        <f>IF(P12="","",T12*M12*LOOKUP(RIGHT($D$2,3),定数!$A$6:$A$13,定数!$B$6:$B$13))</f>
        <v>0</v>
      </c>
      <c r="S12" s="108"/>
      <c r="T12" s="109">
        <f t="shared" ref="T12:T75" si="4">IF(P12="","",IF(G12="買",(P12-H12),(H12-P12))*IF(RIGHT($D$2,3)="JPY",100,10000))</f>
        <v>0</v>
      </c>
      <c r="U12" s="109"/>
      <c r="V12" s="22">
        <f t="shared" si="1"/>
        <v>0</v>
      </c>
      <c r="W12">
        <f t="shared" si="2"/>
        <v>0</v>
      </c>
      <c r="X12" s="34">
        <f t="shared" ref="X12:X75" si="5">IF(C12&lt;&gt;"",MAX(X11,C12),"")</f>
        <v>1185412.0313592656</v>
      </c>
      <c r="Y12" s="35">
        <f t="shared" ref="Y12:Y75" si="6">IF(X12&lt;&gt;"",1-(C12/X12),"")</f>
        <v>0</v>
      </c>
    </row>
    <row r="13" spans="2:26">
      <c r="B13" s="68">
        <v>5</v>
      </c>
      <c r="C13" s="104">
        <f t="shared" si="0"/>
        <v>1185412.0313592656</v>
      </c>
      <c r="D13" s="104"/>
      <c r="E13" s="68"/>
      <c r="F13" s="69">
        <v>43708</v>
      </c>
      <c r="G13" s="68" t="s">
        <v>3</v>
      </c>
      <c r="H13" s="105">
        <v>1.2665</v>
      </c>
      <c r="I13" s="105"/>
      <c r="J13" s="68">
        <v>78</v>
      </c>
      <c r="K13" s="106">
        <f t="shared" si="3"/>
        <v>35562.360940777966</v>
      </c>
      <c r="L13" s="107"/>
      <c r="M13" s="70">
        <f>IF(J13="","",(K13/J13)/LOOKUP(RIGHT($D$2,3),定数!$A$6:$A$13,定数!$B$6:$B$13))</f>
        <v>3.7993975364079025</v>
      </c>
      <c r="N13" s="68"/>
      <c r="O13" s="69">
        <v>43709</v>
      </c>
      <c r="P13" s="105">
        <v>1.2743</v>
      </c>
      <c r="Q13" s="105"/>
      <c r="R13" s="108">
        <f>IF(P13="","",T13*M13*LOOKUP(RIGHT($D$2,3),定数!$A$6:$A$13,定数!$B$6:$B$13))</f>
        <v>-35562.360940778097</v>
      </c>
      <c r="S13" s="108"/>
      <c r="T13" s="109">
        <f t="shared" si="4"/>
        <v>-78.000000000000284</v>
      </c>
      <c r="U13" s="109"/>
      <c r="V13" s="22">
        <f t="shared" si="1"/>
        <v>0</v>
      </c>
      <c r="W13">
        <f t="shared" si="2"/>
        <v>1</v>
      </c>
      <c r="X13" s="34">
        <f t="shared" si="5"/>
        <v>1185412.0313592656</v>
      </c>
      <c r="Y13" s="35">
        <f t="shared" si="6"/>
        <v>0</v>
      </c>
    </row>
    <row r="14" spans="2:26">
      <c r="B14" s="68">
        <v>6</v>
      </c>
      <c r="C14" s="104">
        <f t="shared" si="0"/>
        <v>1149849.6704184874</v>
      </c>
      <c r="D14" s="104"/>
      <c r="E14" s="68"/>
      <c r="F14" s="69">
        <v>43784</v>
      </c>
      <c r="G14" s="68" t="s">
        <v>3</v>
      </c>
      <c r="H14" s="105">
        <v>1.3657999999999999</v>
      </c>
      <c r="I14" s="105"/>
      <c r="J14" s="68">
        <v>119</v>
      </c>
      <c r="K14" s="106">
        <f t="shared" si="3"/>
        <v>34495.490112554624</v>
      </c>
      <c r="L14" s="107"/>
      <c r="M14" s="70">
        <f>IF(J14="","",(K14/J14)/LOOKUP(RIGHT($D$2,3),定数!$A$6:$A$13,定数!$B$6:$B$13))</f>
        <v>2.415650568106066</v>
      </c>
      <c r="N14" s="68"/>
      <c r="O14" s="69">
        <v>43787</v>
      </c>
      <c r="P14" s="105">
        <v>1.3657999999999999</v>
      </c>
      <c r="Q14" s="105"/>
      <c r="R14" s="108">
        <f>IF(P14="","",T14*M14*LOOKUP(RIGHT($D$2,3),定数!$A$6:$A$13,定数!$B$6:$B$13))</f>
        <v>0</v>
      </c>
      <c r="S14" s="108"/>
      <c r="T14" s="109">
        <f t="shared" si="4"/>
        <v>0</v>
      </c>
      <c r="U14" s="109"/>
      <c r="V14" s="22">
        <f t="shared" si="1"/>
        <v>0</v>
      </c>
      <c r="W14">
        <f t="shared" si="2"/>
        <v>0</v>
      </c>
      <c r="X14" s="34">
        <f t="shared" si="5"/>
        <v>1185412.0313592656</v>
      </c>
      <c r="Y14" s="35">
        <f t="shared" si="6"/>
        <v>3.0000000000000138E-2</v>
      </c>
    </row>
    <row r="15" spans="2:26">
      <c r="B15" s="68">
        <v>7</v>
      </c>
      <c r="C15" s="104">
        <f t="shared" si="0"/>
        <v>1149849.6704184874</v>
      </c>
      <c r="D15" s="104"/>
      <c r="E15" s="68"/>
      <c r="F15" s="69">
        <v>43820</v>
      </c>
      <c r="G15" s="68" t="s">
        <v>3</v>
      </c>
      <c r="H15" s="105">
        <v>1.3132999999999999</v>
      </c>
      <c r="I15" s="105"/>
      <c r="J15" s="68">
        <v>69</v>
      </c>
      <c r="K15" s="106">
        <f t="shared" si="3"/>
        <v>34495.490112554624</v>
      </c>
      <c r="L15" s="107"/>
      <c r="M15" s="70">
        <f>IF(J15="","",(K15/J15)/LOOKUP(RIGHT($D$2,3),定数!$A$6:$A$13,定数!$B$6:$B$13))</f>
        <v>4.1661219942698819</v>
      </c>
      <c r="N15" s="68"/>
      <c r="O15" s="69">
        <v>43821</v>
      </c>
      <c r="P15" s="105">
        <v>1.3132999999999999</v>
      </c>
      <c r="Q15" s="105"/>
      <c r="R15" s="108">
        <f>IF(P15="","",T15*M15*LOOKUP(RIGHT($D$2,3),定数!$A$6:$A$13,定数!$B$6:$B$13))</f>
        <v>0</v>
      </c>
      <c r="S15" s="108"/>
      <c r="T15" s="109">
        <f t="shared" si="4"/>
        <v>0</v>
      </c>
      <c r="U15" s="109"/>
      <c r="V15" s="22">
        <f t="shared" si="1"/>
        <v>0</v>
      </c>
      <c r="W15">
        <f t="shared" si="2"/>
        <v>0</v>
      </c>
      <c r="X15" s="34">
        <f t="shared" si="5"/>
        <v>1185412.0313592656</v>
      </c>
      <c r="Y15" s="35">
        <f t="shared" si="6"/>
        <v>3.0000000000000138E-2</v>
      </c>
    </row>
    <row r="16" spans="2:26">
      <c r="B16" s="68">
        <v>8</v>
      </c>
      <c r="C16" s="104">
        <f>IF(R15="","",C15+R15)</f>
        <v>1149849.6704184874</v>
      </c>
      <c r="D16" s="104"/>
      <c r="E16" s="68">
        <v>2011</v>
      </c>
      <c r="F16" s="69">
        <v>43483</v>
      </c>
      <c r="G16" s="68" t="s">
        <v>4</v>
      </c>
      <c r="H16" s="105">
        <v>1.3342000000000001</v>
      </c>
      <c r="I16" s="105"/>
      <c r="J16" s="68">
        <v>98</v>
      </c>
      <c r="K16" s="106">
        <f t="shared" si="3"/>
        <v>34495.490112554624</v>
      </c>
      <c r="L16" s="107"/>
      <c r="M16" s="70">
        <f>IF(J16="","",(K16/J16)/LOOKUP(RIGHT($D$2,3),定数!$A$6:$A$13,定数!$B$6:$B$13))</f>
        <v>2.9332899755573658</v>
      </c>
      <c r="N16" s="68">
        <v>2011</v>
      </c>
      <c r="O16" s="69">
        <v>43484</v>
      </c>
      <c r="P16" s="105">
        <v>1.3533999999999999</v>
      </c>
      <c r="Q16" s="105"/>
      <c r="R16" s="108">
        <f>IF(P16="","",T16*M16*LOOKUP(RIGHT($D$2,3),定数!$A$6:$A$13,定数!$B$6:$B$13))</f>
        <v>67583.001036841291</v>
      </c>
      <c r="S16" s="108"/>
      <c r="T16" s="109">
        <f t="shared" si="4"/>
        <v>191.99999999999883</v>
      </c>
      <c r="U16" s="109"/>
      <c r="V16" s="22">
        <f t="shared" si="1"/>
        <v>1</v>
      </c>
      <c r="W16">
        <f t="shared" si="2"/>
        <v>0</v>
      </c>
      <c r="X16" s="34">
        <f t="shared" si="5"/>
        <v>1185412.0313592656</v>
      </c>
      <c r="Y16" s="35">
        <f t="shared" si="6"/>
        <v>3.0000000000000138E-2</v>
      </c>
    </row>
    <row r="17" spans="2:25">
      <c r="B17" s="68">
        <v>9</v>
      </c>
      <c r="C17" s="104">
        <f t="shared" si="0"/>
        <v>1217432.6714553286</v>
      </c>
      <c r="D17" s="104"/>
      <c r="E17" s="68"/>
      <c r="F17" s="69">
        <v>43490</v>
      </c>
      <c r="G17" s="68" t="s">
        <v>4</v>
      </c>
      <c r="H17" s="105">
        <v>1.3640000000000001</v>
      </c>
      <c r="I17" s="105"/>
      <c r="J17" s="68">
        <v>65</v>
      </c>
      <c r="K17" s="106">
        <f t="shared" si="3"/>
        <v>36522.980143659857</v>
      </c>
      <c r="L17" s="107"/>
      <c r="M17" s="70">
        <f>IF(J17="","",(K17/J17)/LOOKUP(RIGHT($D$2,3),定数!$A$6:$A$13,定数!$B$6:$B$13))</f>
        <v>4.6824333517512633</v>
      </c>
      <c r="N17" s="68"/>
      <c r="O17" s="69">
        <v>43492</v>
      </c>
      <c r="P17" s="105">
        <v>1.3640000000000001</v>
      </c>
      <c r="Q17" s="105"/>
      <c r="R17" s="108">
        <f>IF(P17="","",T17*M17*LOOKUP(RIGHT($D$2,3),定数!$A$6:$A$13,定数!$B$6:$B$13))</f>
        <v>0</v>
      </c>
      <c r="S17" s="108"/>
      <c r="T17" s="109">
        <f t="shared" si="4"/>
        <v>0</v>
      </c>
      <c r="U17" s="109"/>
      <c r="V17" s="22">
        <f t="shared" si="1"/>
        <v>0</v>
      </c>
      <c r="W17">
        <f t="shared" si="2"/>
        <v>0</v>
      </c>
      <c r="X17" s="34">
        <f t="shared" si="5"/>
        <v>1217432.6714553286</v>
      </c>
      <c r="Y17" s="35">
        <f t="shared" si="6"/>
        <v>0</v>
      </c>
    </row>
    <row r="18" spans="2:25">
      <c r="B18" s="68">
        <v>10</v>
      </c>
      <c r="C18" s="104">
        <f t="shared" si="0"/>
        <v>1217432.6714553286</v>
      </c>
      <c r="D18" s="104"/>
      <c r="E18" s="68"/>
      <c r="F18" s="69">
        <v>43497</v>
      </c>
      <c r="G18" s="68" t="s">
        <v>4</v>
      </c>
      <c r="H18" s="105">
        <v>1.3738999999999999</v>
      </c>
      <c r="I18" s="105"/>
      <c r="J18" s="68">
        <v>77</v>
      </c>
      <c r="K18" s="106">
        <f t="shared" si="3"/>
        <v>36522.980143659857</v>
      </c>
      <c r="L18" s="107"/>
      <c r="M18" s="70">
        <f>IF(J18="","",(K18/J18)/LOOKUP(RIGHT($D$2,3),定数!$A$6:$A$13,定数!$B$6:$B$13))</f>
        <v>3.9527034787510669</v>
      </c>
      <c r="N18" s="68"/>
      <c r="O18" s="69">
        <v>43499</v>
      </c>
      <c r="P18" s="105">
        <v>1.3738999999999999</v>
      </c>
      <c r="Q18" s="105"/>
      <c r="R18" s="108">
        <f>IF(P18="","",T18*M18*LOOKUP(RIGHT($D$2,3),定数!$A$6:$A$13,定数!$B$6:$B$13))</f>
        <v>0</v>
      </c>
      <c r="S18" s="108"/>
      <c r="T18" s="109">
        <f t="shared" si="4"/>
        <v>0</v>
      </c>
      <c r="U18" s="109"/>
      <c r="V18" s="22">
        <f t="shared" si="1"/>
        <v>0</v>
      </c>
      <c r="W18">
        <f t="shared" si="2"/>
        <v>0</v>
      </c>
      <c r="X18" s="34">
        <f t="shared" si="5"/>
        <v>1217432.6714553286</v>
      </c>
      <c r="Y18" s="35">
        <f t="shared" si="6"/>
        <v>0</v>
      </c>
    </row>
    <row r="19" spans="2:25">
      <c r="B19" s="68">
        <v>11</v>
      </c>
      <c r="C19" s="104">
        <f t="shared" si="0"/>
        <v>1217432.6714553286</v>
      </c>
      <c r="D19" s="104"/>
      <c r="E19" s="68"/>
      <c r="F19" s="69">
        <v>43539</v>
      </c>
      <c r="G19" s="68" t="s">
        <v>4</v>
      </c>
      <c r="H19" s="105">
        <v>1.3992</v>
      </c>
      <c r="I19" s="105"/>
      <c r="J19" s="68">
        <v>86</v>
      </c>
      <c r="K19" s="106">
        <f t="shared" si="3"/>
        <v>36522.980143659857</v>
      </c>
      <c r="L19" s="107"/>
      <c r="M19" s="70">
        <f>IF(J19="","",(K19/J19)/LOOKUP(RIGHT($D$2,3),定数!$A$6:$A$13,定数!$B$6:$B$13))</f>
        <v>3.5390484635329318</v>
      </c>
      <c r="N19" s="68"/>
      <c r="O19" s="69">
        <v>43542</v>
      </c>
      <c r="P19" s="105">
        <v>1.4108000000000001</v>
      </c>
      <c r="Q19" s="105"/>
      <c r="R19" s="108">
        <f>IF(P19="","",T19*M19*LOOKUP(RIGHT($D$2,3),定数!$A$6:$A$13,定数!$B$6:$B$13))</f>
        <v>49263.554612378633</v>
      </c>
      <c r="S19" s="108"/>
      <c r="T19" s="109">
        <f t="shared" si="4"/>
        <v>116.00000000000054</v>
      </c>
      <c r="U19" s="109"/>
      <c r="V19" s="22">
        <f t="shared" si="1"/>
        <v>1</v>
      </c>
      <c r="W19">
        <f t="shared" si="2"/>
        <v>0</v>
      </c>
      <c r="X19" s="34">
        <f t="shared" si="5"/>
        <v>1217432.6714553286</v>
      </c>
      <c r="Y19" s="35">
        <f t="shared" si="6"/>
        <v>0</v>
      </c>
    </row>
    <row r="20" spans="2:25">
      <c r="B20" s="68">
        <v>12</v>
      </c>
      <c r="C20" s="104">
        <f t="shared" si="0"/>
        <v>1266696.2260677072</v>
      </c>
      <c r="D20" s="104"/>
      <c r="E20" s="68"/>
      <c r="F20" s="69">
        <v>43556</v>
      </c>
      <c r="G20" s="68" t="s">
        <v>4</v>
      </c>
      <c r="H20" s="105">
        <v>1.4164000000000001</v>
      </c>
      <c r="I20" s="105"/>
      <c r="J20" s="68">
        <v>104</v>
      </c>
      <c r="K20" s="106">
        <f t="shared" si="3"/>
        <v>38000.886782031215</v>
      </c>
      <c r="L20" s="107"/>
      <c r="M20" s="70">
        <f>IF(J20="","",(K20/J20)/LOOKUP(RIGHT($D$2,3),定数!$A$6:$A$13,定数!$B$6:$B$13))</f>
        <v>3.0449428511242962</v>
      </c>
      <c r="N20" s="74"/>
      <c r="O20" s="69">
        <v>43563</v>
      </c>
      <c r="P20" s="105">
        <v>1.4368000000000001</v>
      </c>
      <c r="Q20" s="105"/>
      <c r="R20" s="108">
        <f>IF(P20="","",T20*M20*LOOKUP(RIGHT($D$2,3),定数!$A$6:$A$13,定数!$B$6:$B$13))</f>
        <v>74540.200995522668</v>
      </c>
      <c r="S20" s="108"/>
      <c r="T20" s="109">
        <f t="shared" si="4"/>
        <v>203.99999999999974</v>
      </c>
      <c r="U20" s="109"/>
      <c r="V20" s="22">
        <f t="shared" si="1"/>
        <v>2</v>
      </c>
      <c r="W20">
        <f t="shared" si="2"/>
        <v>0</v>
      </c>
      <c r="X20" s="34">
        <f t="shared" si="5"/>
        <v>1266696.2260677072</v>
      </c>
      <c r="Y20" s="35">
        <f t="shared" si="6"/>
        <v>0</v>
      </c>
    </row>
    <row r="21" spans="2:25">
      <c r="B21" s="68">
        <v>13</v>
      </c>
      <c r="C21" s="104">
        <f>IF(R20="","",C20+R20)</f>
        <v>1341236.42706323</v>
      </c>
      <c r="D21" s="104"/>
      <c r="E21" s="68"/>
      <c r="F21" s="69">
        <v>43567</v>
      </c>
      <c r="G21" s="68" t="s">
        <v>4</v>
      </c>
      <c r="H21" s="105">
        <v>1.4421999999999999</v>
      </c>
      <c r="I21" s="105"/>
      <c r="J21" s="68">
        <v>46</v>
      </c>
      <c r="K21" s="106">
        <f t="shared" si="3"/>
        <v>40237.092811896895</v>
      </c>
      <c r="L21" s="107"/>
      <c r="M21" s="70">
        <f>IF(J21="","",(K21/J21)/LOOKUP(RIGHT($D$2,3),定数!$A$6:$A$13,定数!$B$6:$B$13))</f>
        <v>7.2893284079523362</v>
      </c>
      <c r="N21" s="68"/>
      <c r="O21" s="69">
        <v>43567</v>
      </c>
      <c r="P21" s="105">
        <v>1.4508000000000001</v>
      </c>
      <c r="Q21" s="105"/>
      <c r="R21" s="108">
        <f>IF(P21="","",T21*M21*LOOKUP(RIGHT($D$2,3),定数!$A$6:$A$13,定数!$B$6:$B$13))</f>
        <v>75225.869170069534</v>
      </c>
      <c r="S21" s="108"/>
      <c r="T21" s="109">
        <f t="shared" si="4"/>
        <v>86.000000000001634</v>
      </c>
      <c r="U21" s="109"/>
      <c r="V21" s="22">
        <f t="shared" si="1"/>
        <v>3</v>
      </c>
      <c r="W21">
        <f t="shared" si="2"/>
        <v>0</v>
      </c>
      <c r="X21" s="34">
        <f t="shared" si="5"/>
        <v>1341236.42706323</v>
      </c>
      <c r="Y21" s="35">
        <f t="shared" si="6"/>
        <v>0</v>
      </c>
    </row>
    <row r="22" spans="2:25">
      <c r="B22" s="95">
        <v>14</v>
      </c>
      <c r="C22" s="96">
        <f t="shared" si="0"/>
        <v>1416462.2962332994</v>
      </c>
      <c r="D22" s="96"/>
      <c r="E22" s="95"/>
      <c r="F22" s="8">
        <v>43580</v>
      </c>
      <c r="G22" s="68" t="s">
        <v>4</v>
      </c>
      <c r="H22" s="97">
        <v>1.4604999999999999</v>
      </c>
      <c r="I22" s="97"/>
      <c r="J22" s="95">
        <v>81</v>
      </c>
      <c r="K22" s="98">
        <f t="shared" si="3"/>
        <v>42493.868886998978</v>
      </c>
      <c r="L22" s="99"/>
      <c r="M22" s="64">
        <f>IF(J22="","",(K22/J22)/LOOKUP(RIGHT($D$2,3),定数!$A$6:$A$13,定数!$B$6:$B$13))</f>
        <v>4.3717972105966023</v>
      </c>
      <c r="N22" s="95"/>
      <c r="O22" s="8">
        <v>43581</v>
      </c>
      <c r="P22" s="97">
        <v>1.4523999999999999</v>
      </c>
      <c r="Q22" s="97"/>
      <c r="R22" s="100">
        <f>IF(P22="","",T22*M22*LOOKUP(RIGHT($D$2,3),定数!$A$6:$A$13,定数!$B$6:$B$13))</f>
        <v>-42493.868886998956</v>
      </c>
      <c r="S22" s="100"/>
      <c r="T22" s="101">
        <f t="shared" si="4"/>
        <v>-80.999999999999957</v>
      </c>
      <c r="U22" s="101"/>
      <c r="V22" s="22">
        <f t="shared" si="1"/>
        <v>0</v>
      </c>
      <c r="W22">
        <f t="shared" si="2"/>
        <v>1</v>
      </c>
      <c r="X22" s="34">
        <f t="shared" si="5"/>
        <v>1416462.2962332994</v>
      </c>
      <c r="Y22" s="35">
        <f t="shared" si="6"/>
        <v>0</v>
      </c>
    </row>
    <row r="23" spans="2:25">
      <c r="B23" s="95">
        <v>15</v>
      </c>
      <c r="C23" s="96">
        <f t="shared" si="0"/>
        <v>1373968.4273463006</v>
      </c>
      <c r="D23" s="96"/>
      <c r="E23" s="95"/>
      <c r="F23" s="8">
        <v>43618</v>
      </c>
      <c r="G23" s="68" t="s">
        <v>4</v>
      </c>
      <c r="H23" s="97">
        <v>1.4400999999999999</v>
      </c>
      <c r="I23" s="97"/>
      <c r="J23" s="95">
        <v>94</v>
      </c>
      <c r="K23" s="98">
        <f t="shared" si="3"/>
        <v>41219.052820389014</v>
      </c>
      <c r="L23" s="99"/>
      <c r="M23" s="64">
        <f>IF(J23="","",(K23/J23)/LOOKUP(RIGHT($D$2,3),定数!$A$6:$A$13,定数!$B$6:$B$13))</f>
        <v>3.6541713493252672</v>
      </c>
      <c r="N23" s="95"/>
      <c r="O23" s="8">
        <v>43619</v>
      </c>
      <c r="P23" s="97">
        <v>1.4585999999999999</v>
      </c>
      <c r="Q23" s="97"/>
      <c r="R23" s="100">
        <f>IF(P23="","",T23*M23*LOOKUP(RIGHT($D$2,3),定数!$A$6:$A$13,定数!$B$6:$B$13))</f>
        <v>81122.603955020764</v>
      </c>
      <c r="S23" s="100"/>
      <c r="T23" s="101">
        <f t="shared" si="4"/>
        <v>184.9999999999996</v>
      </c>
      <c r="U23" s="101"/>
      <c r="V23" s="1">
        <f t="shared" si="1"/>
        <v>1</v>
      </c>
      <c r="W23">
        <f t="shared" si="2"/>
        <v>0</v>
      </c>
      <c r="X23" s="34">
        <f t="shared" si="5"/>
        <v>1416462.2962332994</v>
      </c>
      <c r="Y23" s="35">
        <f t="shared" si="6"/>
        <v>2.9999999999999916E-2</v>
      </c>
    </row>
    <row r="24" spans="2:25">
      <c r="B24" s="95">
        <v>16</v>
      </c>
      <c r="C24" s="96">
        <f t="shared" si="0"/>
        <v>1455091.0313013212</v>
      </c>
      <c r="D24" s="96"/>
      <c r="E24" s="95"/>
      <c r="F24" s="8">
        <v>43650</v>
      </c>
      <c r="G24" s="68" t="s">
        <v>4</v>
      </c>
      <c r="H24" s="97">
        <v>1.4539</v>
      </c>
      <c r="I24" s="97"/>
      <c r="J24" s="95">
        <v>104</v>
      </c>
      <c r="K24" s="98">
        <f t="shared" si="3"/>
        <v>43652.730939039633</v>
      </c>
      <c r="L24" s="99"/>
      <c r="M24" s="64">
        <f>IF(J24="","",(K24/J24)/LOOKUP(RIGHT($D$2,3),定数!$A$6:$A$13,定数!$B$6:$B$13))</f>
        <v>3.4978149790897146</v>
      </c>
      <c r="N24" s="95"/>
      <c r="O24" s="8">
        <v>43651</v>
      </c>
      <c r="P24" s="97">
        <v>1.4435</v>
      </c>
      <c r="Q24" s="97"/>
      <c r="R24" s="100">
        <f>IF(P24="","",T24*M24*LOOKUP(RIGHT($D$2,3),定数!$A$6:$A$13,定数!$B$6:$B$13))</f>
        <v>-43652.730939039488</v>
      </c>
      <c r="S24" s="100"/>
      <c r="T24" s="101">
        <f t="shared" si="4"/>
        <v>-103.99999999999964</v>
      </c>
      <c r="U24" s="101"/>
      <c r="V24" s="22">
        <f t="shared" si="1"/>
        <v>0</v>
      </c>
      <c r="W24">
        <f t="shared" si="2"/>
        <v>1</v>
      </c>
      <c r="X24" s="34">
        <f t="shared" si="5"/>
        <v>1455091.0313013212</v>
      </c>
      <c r="Y24" s="35">
        <f t="shared" si="6"/>
        <v>0</v>
      </c>
    </row>
    <row r="25" spans="2:25">
      <c r="B25" s="95">
        <v>17</v>
      </c>
      <c r="C25" s="96">
        <f t="shared" si="0"/>
        <v>1411438.3003622817</v>
      </c>
      <c r="D25" s="96"/>
      <c r="E25" s="95"/>
      <c r="F25" s="8">
        <v>43667</v>
      </c>
      <c r="G25" s="68" t="s">
        <v>4</v>
      </c>
      <c r="H25" s="97">
        <v>1.4294</v>
      </c>
      <c r="I25" s="97"/>
      <c r="J25" s="95">
        <v>156</v>
      </c>
      <c r="K25" s="98">
        <f t="shared" si="3"/>
        <v>42343.149010868452</v>
      </c>
      <c r="L25" s="99"/>
      <c r="M25" s="64">
        <f>IF(J25="","",(K25/J25)/LOOKUP(RIGHT($D$2,3),定数!$A$6:$A$13,定数!$B$6:$B$13))</f>
        <v>2.2619203531446823</v>
      </c>
      <c r="N25" s="95"/>
      <c r="O25" s="8">
        <v>43674</v>
      </c>
      <c r="P25" s="97">
        <v>1.4294</v>
      </c>
      <c r="Q25" s="97"/>
      <c r="R25" s="100">
        <f>IF(P25="","",T25*M25*LOOKUP(RIGHT($D$2,3),定数!$A$6:$A$13,定数!$B$6:$B$13))</f>
        <v>0</v>
      </c>
      <c r="S25" s="100"/>
      <c r="T25" s="101">
        <f t="shared" si="4"/>
        <v>0</v>
      </c>
      <c r="U25" s="101"/>
      <c r="V25" s="22">
        <f t="shared" si="1"/>
        <v>0</v>
      </c>
      <c r="W25">
        <f t="shared" si="2"/>
        <v>0</v>
      </c>
      <c r="X25" s="34">
        <f t="shared" si="5"/>
        <v>1455091.0313013212</v>
      </c>
      <c r="Y25" s="35">
        <f t="shared" si="6"/>
        <v>2.9999999999999916E-2</v>
      </c>
    </row>
    <row r="26" spans="2:25">
      <c r="B26" s="95">
        <v>18</v>
      </c>
      <c r="C26" s="96">
        <f>IF(R25="","",C25+R25)</f>
        <v>1411438.3003622817</v>
      </c>
      <c r="D26" s="96"/>
      <c r="E26" s="95"/>
      <c r="F26" s="8">
        <v>43694</v>
      </c>
      <c r="G26" s="68" t="s">
        <v>4</v>
      </c>
      <c r="H26" s="97">
        <v>1.4418</v>
      </c>
      <c r="I26" s="97"/>
      <c r="J26" s="95">
        <v>94</v>
      </c>
      <c r="K26" s="98">
        <f t="shared" si="3"/>
        <v>42343.149010868452</v>
      </c>
      <c r="L26" s="99"/>
      <c r="M26" s="64">
        <f>IF(J26="","",(K26/J26)/LOOKUP(RIGHT($D$2,3),定数!$A$6:$A$13,定数!$B$6:$B$13))</f>
        <v>3.7538252669209622</v>
      </c>
      <c r="N26" s="95"/>
      <c r="O26" s="8">
        <v>43695</v>
      </c>
      <c r="P26" s="97">
        <v>1.4418</v>
      </c>
      <c r="Q26" s="97"/>
      <c r="R26" s="100">
        <f>IF(P26="","",T26*M26*LOOKUP(RIGHT($D$2,3),定数!$A$6:$A$13,定数!$B$6:$B$13))</f>
        <v>0</v>
      </c>
      <c r="S26" s="100"/>
      <c r="T26" s="101">
        <f t="shared" si="4"/>
        <v>0</v>
      </c>
      <c r="U26" s="101"/>
      <c r="V26" s="22">
        <f t="shared" si="1"/>
        <v>0</v>
      </c>
      <c r="W26">
        <f t="shared" si="2"/>
        <v>0</v>
      </c>
      <c r="X26" s="34">
        <f t="shared" si="5"/>
        <v>1455091.0313013212</v>
      </c>
      <c r="Y26" s="35">
        <f t="shared" si="6"/>
        <v>2.9999999999999916E-2</v>
      </c>
    </row>
    <row r="27" spans="2:25">
      <c r="B27" s="95">
        <v>19</v>
      </c>
      <c r="C27" s="96">
        <f>IF(R26="","",C26+R26)</f>
        <v>1411438.3003622817</v>
      </c>
      <c r="D27" s="96"/>
      <c r="E27" s="95"/>
      <c r="F27" s="8">
        <v>43714</v>
      </c>
      <c r="G27" s="68" t="s">
        <v>3</v>
      </c>
      <c r="H27" s="97">
        <v>1.4040999999999999</v>
      </c>
      <c r="I27" s="97"/>
      <c r="J27" s="95">
        <v>214</v>
      </c>
      <c r="K27" s="98">
        <f t="shared" si="3"/>
        <v>42343.149010868452</v>
      </c>
      <c r="L27" s="99"/>
      <c r="M27" s="64">
        <f>IF(J27="","",(K27/J27)/LOOKUP(RIGHT($D$2,3),定数!$A$6:$A$13,定数!$B$6:$B$13))</f>
        <v>1.6488765191148151</v>
      </c>
      <c r="N27" s="95"/>
      <c r="O27" s="8">
        <v>43720</v>
      </c>
      <c r="P27" s="97">
        <v>1.3577999999999999</v>
      </c>
      <c r="Q27" s="97"/>
      <c r="R27" s="100">
        <f>IF(P27="","",T27*M27*LOOKUP(RIGHT($D$2,3),定数!$A$6:$A$13,定数!$B$6:$B$13))</f>
        <v>91611.579402019139</v>
      </c>
      <c r="S27" s="100"/>
      <c r="T27" s="101">
        <f t="shared" si="4"/>
        <v>463.00000000000006</v>
      </c>
      <c r="U27" s="101"/>
      <c r="V27" s="22">
        <f t="shared" si="1"/>
        <v>1</v>
      </c>
      <c r="W27">
        <f t="shared" si="2"/>
        <v>0</v>
      </c>
      <c r="X27" s="34">
        <f t="shared" si="5"/>
        <v>1455091.0313013212</v>
      </c>
      <c r="Y27" s="35">
        <f t="shared" si="6"/>
        <v>2.9999999999999916E-2</v>
      </c>
    </row>
    <row r="28" spans="2:25">
      <c r="B28" s="95">
        <v>20</v>
      </c>
      <c r="C28" s="96">
        <f>IF(R27="","",C27+R27)</f>
        <v>1503049.8797643008</v>
      </c>
      <c r="D28" s="96"/>
      <c r="E28" s="95"/>
      <c r="F28" s="8">
        <v>43729</v>
      </c>
      <c r="G28" s="68" t="s">
        <v>3</v>
      </c>
      <c r="H28" s="97">
        <v>1.3628</v>
      </c>
      <c r="I28" s="97"/>
      <c r="J28" s="95">
        <v>168</v>
      </c>
      <c r="K28" s="98">
        <f t="shared" si="3"/>
        <v>45091.496392929024</v>
      </c>
      <c r="L28" s="99"/>
      <c r="M28" s="64">
        <f>IF(J28="","",(K28/J28)/LOOKUP(RIGHT($D$2,3),定数!$A$6:$A$13,定数!$B$6:$B$13))</f>
        <v>2.2366813686968765</v>
      </c>
      <c r="N28" s="95"/>
      <c r="O28" s="8">
        <v>43734</v>
      </c>
      <c r="P28" s="97">
        <v>1.3628</v>
      </c>
      <c r="Q28" s="97"/>
      <c r="R28" s="100">
        <f>IF(P28="","",T28*M28*LOOKUP(RIGHT($D$2,3),定数!$A$6:$A$13,定数!$B$6:$B$13))</f>
        <v>0</v>
      </c>
      <c r="S28" s="100"/>
      <c r="T28" s="101">
        <f t="shared" si="4"/>
        <v>0</v>
      </c>
      <c r="U28" s="101"/>
      <c r="V28" s="22">
        <f t="shared" si="1"/>
        <v>0</v>
      </c>
      <c r="W28">
        <f t="shared" si="2"/>
        <v>0</v>
      </c>
      <c r="X28" s="34">
        <f t="shared" si="5"/>
        <v>1503049.8797643008</v>
      </c>
      <c r="Y28" s="35">
        <f t="shared" si="6"/>
        <v>0</v>
      </c>
    </row>
    <row r="29" spans="2:25">
      <c r="B29" s="95">
        <v>21</v>
      </c>
      <c r="C29" s="96">
        <f t="shared" si="0"/>
        <v>1503049.8797643008</v>
      </c>
      <c r="D29" s="96"/>
      <c r="E29" s="95"/>
      <c r="F29" s="8">
        <v>43751</v>
      </c>
      <c r="G29" s="68" t="s">
        <v>4</v>
      </c>
      <c r="H29" s="97">
        <v>1.3747</v>
      </c>
      <c r="I29" s="97"/>
      <c r="J29" s="95">
        <v>101</v>
      </c>
      <c r="K29" s="98">
        <f t="shared" si="3"/>
        <v>45091.496392929024</v>
      </c>
      <c r="L29" s="99"/>
      <c r="M29" s="64">
        <f>IF(J29="","",(K29/J29)/LOOKUP(RIGHT($D$2,3),定数!$A$6:$A$13,定数!$B$6:$B$13))</f>
        <v>3.720420494466091</v>
      </c>
      <c r="N29" s="95"/>
      <c r="O29" s="8">
        <v>43752</v>
      </c>
      <c r="P29" s="97">
        <v>1.3747</v>
      </c>
      <c r="Q29" s="97"/>
      <c r="R29" s="100">
        <f>IF(P29="","",T29*M29*LOOKUP(RIGHT($D$2,3),定数!$A$6:$A$13,定数!$B$6:$B$13))</f>
        <v>0</v>
      </c>
      <c r="S29" s="100"/>
      <c r="T29" s="101">
        <f t="shared" si="4"/>
        <v>0</v>
      </c>
      <c r="U29" s="101"/>
      <c r="V29" s="22">
        <f t="shared" si="1"/>
        <v>0</v>
      </c>
      <c r="W29">
        <f t="shared" si="2"/>
        <v>0</v>
      </c>
      <c r="X29" s="34">
        <f t="shared" si="5"/>
        <v>1503049.8797643008</v>
      </c>
      <c r="Y29" s="35">
        <f t="shared" si="6"/>
        <v>0</v>
      </c>
    </row>
    <row r="30" spans="2:25">
      <c r="B30" s="95">
        <v>22</v>
      </c>
      <c r="C30" s="96">
        <f>IF(R29="","",C29+R29)</f>
        <v>1503049.8797643008</v>
      </c>
      <c r="D30" s="96"/>
      <c r="E30" s="95"/>
      <c r="F30" s="8">
        <v>43764</v>
      </c>
      <c r="G30" s="68" t="s">
        <v>4</v>
      </c>
      <c r="H30" s="97">
        <v>1.3959999999999999</v>
      </c>
      <c r="I30" s="97"/>
      <c r="J30" s="95">
        <v>112</v>
      </c>
      <c r="K30" s="98">
        <f t="shared" si="3"/>
        <v>45091.496392929024</v>
      </c>
      <c r="L30" s="99"/>
      <c r="M30" s="64">
        <f>IF(J30="","",(K30/J30)/LOOKUP(RIGHT($D$2,3),定数!$A$6:$A$13,定数!$B$6:$B$13))</f>
        <v>3.3550220530453143</v>
      </c>
      <c r="N30" s="95"/>
      <c r="O30" s="8">
        <v>43764</v>
      </c>
      <c r="P30" s="97">
        <v>1.3848</v>
      </c>
      <c r="Q30" s="97"/>
      <c r="R30" s="100">
        <f>IF(P30="","",T30*M30*LOOKUP(RIGHT($D$2,3),定数!$A$6:$A$13,定数!$B$6:$B$13))</f>
        <v>-45091.49639292853</v>
      </c>
      <c r="S30" s="100"/>
      <c r="T30" s="101">
        <f t="shared" si="4"/>
        <v>-111.99999999999876</v>
      </c>
      <c r="U30" s="101"/>
      <c r="V30" s="22">
        <f t="shared" si="1"/>
        <v>0</v>
      </c>
      <c r="W30">
        <f t="shared" si="2"/>
        <v>1</v>
      </c>
      <c r="X30" s="34">
        <f t="shared" si="5"/>
        <v>1503049.8797643008</v>
      </c>
      <c r="Y30" s="35">
        <f t="shared" si="6"/>
        <v>0</v>
      </c>
    </row>
    <row r="31" spans="2:25">
      <c r="B31" s="95">
        <v>23</v>
      </c>
      <c r="C31" s="96">
        <f t="shared" si="0"/>
        <v>1457958.3833713722</v>
      </c>
      <c r="D31" s="96"/>
      <c r="E31" s="95"/>
      <c r="F31" s="8">
        <v>43765</v>
      </c>
      <c r="G31" s="68" t="s">
        <v>4</v>
      </c>
      <c r="H31" s="97">
        <v>1.3920999999999999</v>
      </c>
      <c r="I31" s="97"/>
      <c r="J31" s="95">
        <v>58</v>
      </c>
      <c r="K31" s="98">
        <f t="shared" si="3"/>
        <v>43738.751501141167</v>
      </c>
      <c r="L31" s="99"/>
      <c r="M31" s="64">
        <f>IF(J31="","",(K31/J31)/LOOKUP(RIGHT($D$2,3),定数!$A$6:$A$13,定数!$B$6:$B$13))</f>
        <v>6.284303376600743</v>
      </c>
      <c r="N31" s="95"/>
      <c r="O31" s="8">
        <v>43765</v>
      </c>
      <c r="P31" s="97">
        <v>1.4031</v>
      </c>
      <c r="Q31" s="97"/>
      <c r="R31" s="100">
        <f>IF(P31="","",T31*M31*LOOKUP(RIGHT($D$2,3),定数!$A$6:$A$13,定数!$B$6:$B$13))</f>
        <v>82952.80457113072</v>
      </c>
      <c r="S31" s="100"/>
      <c r="T31" s="101">
        <f t="shared" si="4"/>
        <v>110.00000000000121</v>
      </c>
      <c r="U31" s="101"/>
      <c r="V31" s="22">
        <f t="shared" si="1"/>
        <v>1</v>
      </c>
      <c r="W31">
        <f t="shared" si="2"/>
        <v>0</v>
      </c>
      <c r="X31" s="34">
        <f t="shared" si="5"/>
        <v>1503049.8797643008</v>
      </c>
      <c r="Y31" s="35">
        <f t="shared" si="6"/>
        <v>2.9999999999999694E-2</v>
      </c>
    </row>
    <row r="32" spans="2:25">
      <c r="B32" s="95">
        <v>24</v>
      </c>
      <c r="C32" s="96">
        <f t="shared" si="0"/>
        <v>1540911.187942503</v>
      </c>
      <c r="D32" s="96"/>
      <c r="E32" s="95">
        <v>2012</v>
      </c>
      <c r="F32" s="8">
        <v>43488</v>
      </c>
      <c r="G32" s="68" t="s">
        <v>4</v>
      </c>
      <c r="H32" s="97">
        <v>1.2938000000000001</v>
      </c>
      <c r="I32" s="97"/>
      <c r="J32" s="95">
        <v>58</v>
      </c>
      <c r="K32" s="98">
        <f t="shared" si="3"/>
        <v>46227.335638275086</v>
      </c>
      <c r="L32" s="99"/>
      <c r="M32" s="64">
        <f>IF(J32="","",(K32/J32)/LOOKUP(RIGHT($D$2,3),定数!$A$6:$A$13,定数!$B$6:$B$13))</f>
        <v>6.6418585687176845</v>
      </c>
      <c r="N32" s="95">
        <v>2012</v>
      </c>
      <c r="O32" s="8">
        <v>43488</v>
      </c>
      <c r="P32" s="97">
        <v>1.3050999999999999</v>
      </c>
      <c r="Q32" s="97"/>
      <c r="R32" s="100">
        <f>IF(P32="","",T32*M32*LOOKUP(RIGHT($D$2,3),定数!$A$6:$A$13,定数!$B$6:$B$13))</f>
        <v>90063.602191810729</v>
      </c>
      <c r="S32" s="100"/>
      <c r="T32" s="101">
        <f t="shared" si="4"/>
        <v>112.99999999999866</v>
      </c>
      <c r="U32" s="101"/>
      <c r="V32" s="22">
        <f t="shared" si="1"/>
        <v>2</v>
      </c>
      <c r="W32">
        <f t="shared" si="2"/>
        <v>0</v>
      </c>
      <c r="X32" s="34">
        <f t="shared" si="5"/>
        <v>1540911.187942503</v>
      </c>
      <c r="Y32" s="35">
        <f t="shared" si="6"/>
        <v>0</v>
      </c>
    </row>
    <row r="33" spans="2:25">
      <c r="B33" s="95">
        <v>25</v>
      </c>
      <c r="C33" s="96">
        <f>IF(R32="","",C32+R32)</f>
        <v>1630974.7901343137</v>
      </c>
      <c r="D33" s="96"/>
      <c r="E33" s="95"/>
      <c r="F33" s="8">
        <v>43490</v>
      </c>
      <c r="G33" s="68" t="s">
        <v>4</v>
      </c>
      <c r="H33" s="97">
        <v>1.3028</v>
      </c>
      <c r="I33" s="97"/>
      <c r="J33" s="95">
        <v>76</v>
      </c>
      <c r="K33" s="98">
        <f t="shared" si="3"/>
        <v>48929.24370402941</v>
      </c>
      <c r="L33" s="99"/>
      <c r="M33" s="64">
        <f>IF(J33="","",(K33/J33)/LOOKUP(RIGHT($D$2,3),定数!$A$6:$A$13,定数!$B$6:$B$13))</f>
        <v>5.3650486517576104</v>
      </c>
      <c r="N33" s="95"/>
      <c r="O33" s="8">
        <v>43490</v>
      </c>
      <c r="P33" s="97">
        <v>1.2951999999999999</v>
      </c>
      <c r="Q33" s="97"/>
      <c r="R33" s="100">
        <f>IF(P33="","",T33*M33*LOOKUP(RIGHT($D$2,3),定数!$A$6:$A$13,定数!$B$6:$B$13))</f>
        <v>-48929.243704029737</v>
      </c>
      <c r="S33" s="100"/>
      <c r="T33" s="101">
        <f t="shared" si="4"/>
        <v>-76.000000000000512</v>
      </c>
      <c r="U33" s="101"/>
      <c r="V33" s="22">
        <f t="shared" si="1"/>
        <v>0</v>
      </c>
      <c r="W33">
        <f t="shared" si="2"/>
        <v>1</v>
      </c>
      <c r="X33" s="34">
        <f t="shared" si="5"/>
        <v>1630974.7901343137</v>
      </c>
      <c r="Y33" s="35">
        <f t="shared" si="6"/>
        <v>0</v>
      </c>
    </row>
    <row r="34" spans="2:25">
      <c r="B34" s="95">
        <v>26</v>
      </c>
      <c r="C34" s="96">
        <f>IF(R33="","",C33+R33)</f>
        <v>1582045.5464302839</v>
      </c>
      <c r="D34" s="96"/>
      <c r="E34" s="95"/>
      <c r="F34" s="8">
        <v>43503</v>
      </c>
      <c r="G34" s="68" t="s">
        <v>4</v>
      </c>
      <c r="H34" s="97">
        <v>1.3168</v>
      </c>
      <c r="I34" s="97"/>
      <c r="J34" s="95">
        <v>69</v>
      </c>
      <c r="K34" s="98">
        <f t="shared" si="3"/>
        <v>47461.366392908516</v>
      </c>
      <c r="L34" s="99"/>
      <c r="M34" s="64">
        <f>IF(J34="","",(K34/J34)/LOOKUP(RIGHT($D$2,3),定数!$A$6:$A$13,定数!$B$6:$B$13))</f>
        <v>5.7320490812691443</v>
      </c>
      <c r="N34" s="95"/>
      <c r="O34" s="8">
        <v>43505</v>
      </c>
      <c r="P34" s="97">
        <v>1.33</v>
      </c>
      <c r="Q34" s="97"/>
      <c r="R34" s="100">
        <f>IF(P34="","",T34*M34*LOOKUP(RIGHT($D$2,3),定数!$A$6:$A$13,定数!$B$6:$B$13))</f>
        <v>90795.657447303922</v>
      </c>
      <c r="S34" s="100"/>
      <c r="T34" s="101">
        <f t="shared" si="4"/>
        <v>132.00000000000099</v>
      </c>
      <c r="U34" s="101"/>
      <c r="V34" s="22">
        <f t="shared" si="1"/>
        <v>1</v>
      </c>
      <c r="W34">
        <f t="shared" si="2"/>
        <v>0</v>
      </c>
      <c r="X34" s="34">
        <f t="shared" si="5"/>
        <v>1630974.7901343137</v>
      </c>
      <c r="Y34" s="35">
        <f t="shared" si="6"/>
        <v>3.0000000000000249E-2</v>
      </c>
    </row>
    <row r="35" spans="2:25">
      <c r="B35" s="95">
        <v>27</v>
      </c>
      <c r="C35" s="96">
        <f>IF(R34="","",C34+R34)</f>
        <v>1672841.2038775878</v>
      </c>
      <c r="D35" s="96"/>
      <c r="E35" s="95"/>
      <c r="F35" s="8">
        <v>43518</v>
      </c>
      <c r="G35" s="68" t="s">
        <v>4</v>
      </c>
      <c r="H35" s="97">
        <v>1.3238000000000001</v>
      </c>
      <c r="I35" s="97"/>
      <c r="J35" s="95">
        <v>28</v>
      </c>
      <c r="K35" s="98">
        <f t="shared" si="3"/>
        <v>50185.236116327629</v>
      </c>
      <c r="L35" s="99"/>
      <c r="M35" s="64">
        <f>IF(J35="","",(K35/J35)/LOOKUP(RIGHT($D$2,3),定数!$A$6:$A$13,定数!$B$6:$B$13))</f>
        <v>14.936082177478461</v>
      </c>
      <c r="N35" s="95"/>
      <c r="O35" s="8">
        <v>43519</v>
      </c>
      <c r="P35" s="97">
        <v>1.329</v>
      </c>
      <c r="Q35" s="97"/>
      <c r="R35" s="100">
        <f>IF(P35="","",T35*M35*LOOKUP(RIGHT($D$2,3),定数!$A$6:$A$13,定数!$B$6:$B$13))</f>
        <v>93201.152787463288</v>
      </c>
      <c r="S35" s="100"/>
      <c r="T35" s="101">
        <f t="shared" si="4"/>
        <v>51.999999999998714</v>
      </c>
      <c r="U35" s="101"/>
      <c r="V35" s="22">
        <f t="shared" si="1"/>
        <v>2</v>
      </c>
      <c r="W35">
        <f t="shared" si="2"/>
        <v>0</v>
      </c>
      <c r="X35" s="34">
        <f t="shared" si="5"/>
        <v>1672841.2038775878</v>
      </c>
      <c r="Y35" s="35">
        <f t="shared" si="6"/>
        <v>0</v>
      </c>
    </row>
    <row r="36" spans="2:25">
      <c r="B36" s="95">
        <v>28</v>
      </c>
      <c r="C36" s="96">
        <f>IF(R35="","",C35+R35)</f>
        <v>1766042.3566650511</v>
      </c>
      <c r="D36" s="96"/>
      <c r="E36" s="95"/>
      <c r="F36" s="8">
        <v>43524</v>
      </c>
      <c r="G36" s="68" t="s">
        <v>4</v>
      </c>
      <c r="H36" s="97">
        <v>1.3418000000000001</v>
      </c>
      <c r="I36" s="97"/>
      <c r="J36" s="95">
        <v>50</v>
      </c>
      <c r="K36" s="98">
        <f t="shared" si="3"/>
        <v>52981.270699951529</v>
      </c>
      <c r="L36" s="99"/>
      <c r="M36" s="64">
        <f>IF(J36="","",(K36/J36)/LOOKUP(RIGHT($D$2,3),定数!$A$6:$A$13,定数!$B$6:$B$13))</f>
        <v>8.8302117833252556</v>
      </c>
      <c r="N36" s="95"/>
      <c r="O36" s="8">
        <v>43524</v>
      </c>
      <c r="P36" s="97">
        <v>1.3418000000000001</v>
      </c>
      <c r="Q36" s="97"/>
      <c r="R36" s="100">
        <f>IF(P36="","",T36*M36*LOOKUP(RIGHT($D$2,3),定数!$A$6:$A$13,定数!$B$6:$B$13))</f>
        <v>0</v>
      </c>
      <c r="S36" s="100"/>
      <c r="T36" s="101">
        <f t="shared" si="4"/>
        <v>0</v>
      </c>
      <c r="U36" s="101"/>
      <c r="V36" s="22">
        <f t="shared" si="1"/>
        <v>0</v>
      </c>
      <c r="W36">
        <f t="shared" si="2"/>
        <v>0</v>
      </c>
      <c r="X36" s="34">
        <f t="shared" si="5"/>
        <v>1766042.3566650511</v>
      </c>
      <c r="Y36" s="35">
        <f t="shared" si="6"/>
        <v>0</v>
      </c>
    </row>
    <row r="37" spans="2:25">
      <c r="B37" s="95">
        <v>29</v>
      </c>
      <c r="C37" s="96">
        <f t="shared" si="0"/>
        <v>1766042.3566650511</v>
      </c>
      <c r="D37" s="96"/>
      <c r="E37" s="95"/>
      <c r="F37" s="8">
        <v>43537</v>
      </c>
      <c r="G37" s="68" t="s">
        <v>3</v>
      </c>
      <c r="H37" s="97">
        <v>1.3147</v>
      </c>
      <c r="I37" s="97"/>
      <c r="J37" s="95">
        <v>45</v>
      </c>
      <c r="K37" s="98">
        <f t="shared" si="3"/>
        <v>52981.270699951529</v>
      </c>
      <c r="L37" s="99"/>
      <c r="M37" s="64">
        <f>IF(J37="","",(K37/J37)/LOOKUP(RIGHT($D$2,3),定数!$A$6:$A$13,定数!$B$6:$B$13))</f>
        <v>9.8113464259169501</v>
      </c>
      <c r="N37" s="95"/>
      <c r="O37" s="8">
        <v>43537</v>
      </c>
      <c r="P37" s="97">
        <v>1.3062</v>
      </c>
      <c r="Q37" s="97"/>
      <c r="R37" s="100">
        <f>IF(P37="","",T37*M37*LOOKUP(RIGHT($D$2,3),定数!$A$6:$A$13,定数!$B$6:$B$13))</f>
        <v>100075.73354435232</v>
      </c>
      <c r="S37" s="100"/>
      <c r="T37" s="101">
        <f t="shared" si="4"/>
        <v>84.999999999999517</v>
      </c>
      <c r="U37" s="101"/>
      <c r="V37" s="1">
        <f t="shared" si="1"/>
        <v>1</v>
      </c>
      <c r="W37">
        <f t="shared" si="2"/>
        <v>0</v>
      </c>
      <c r="X37" s="34">
        <f t="shared" si="5"/>
        <v>1766042.3566650511</v>
      </c>
      <c r="Y37" s="35">
        <f t="shared" si="6"/>
        <v>0</v>
      </c>
    </row>
    <row r="38" spans="2:25">
      <c r="B38" s="95">
        <v>30</v>
      </c>
      <c r="C38" s="96">
        <f>IF(R37="","",C37+R37)</f>
        <v>1866118.0902094033</v>
      </c>
      <c r="D38" s="96"/>
      <c r="E38" s="95"/>
      <c r="F38" s="8">
        <v>43589</v>
      </c>
      <c r="G38" s="68" t="s">
        <v>3</v>
      </c>
      <c r="H38" s="97">
        <v>1.3112999999999999</v>
      </c>
      <c r="I38" s="97"/>
      <c r="J38" s="95">
        <v>66</v>
      </c>
      <c r="K38" s="98">
        <f t="shared" si="3"/>
        <v>55983.542706282096</v>
      </c>
      <c r="L38" s="99"/>
      <c r="M38" s="64">
        <f>IF(J38="","",(K38/J38)/LOOKUP(RIGHT($D$2,3),定数!$A$6:$A$13,定数!$B$6:$B$13))</f>
        <v>7.0686291295810726</v>
      </c>
      <c r="N38" s="95"/>
      <c r="O38" s="8">
        <v>43592</v>
      </c>
      <c r="P38" s="97">
        <v>1.2987</v>
      </c>
      <c r="Q38" s="97"/>
      <c r="R38" s="100">
        <f>IF(P38="","",T38*M38*LOOKUP(RIGHT($D$2,3),定数!$A$6:$A$13,定数!$B$6:$B$13))</f>
        <v>106877.67243926534</v>
      </c>
      <c r="S38" s="100"/>
      <c r="T38" s="101">
        <f t="shared" si="4"/>
        <v>125.99999999999945</v>
      </c>
      <c r="U38" s="101"/>
      <c r="V38" s="22">
        <f t="shared" si="1"/>
        <v>2</v>
      </c>
      <c r="W38">
        <f t="shared" si="2"/>
        <v>0</v>
      </c>
      <c r="X38" s="34">
        <f t="shared" si="5"/>
        <v>1866118.0902094033</v>
      </c>
      <c r="Y38" s="35">
        <f t="shared" si="6"/>
        <v>0</v>
      </c>
    </row>
    <row r="39" spans="2:25">
      <c r="B39" s="95">
        <v>31</v>
      </c>
      <c r="C39" s="96">
        <f>IF(R38="","",C38+R38)</f>
        <v>1972995.7626486686</v>
      </c>
      <c r="D39" s="96"/>
      <c r="E39" s="95"/>
      <c r="F39" s="8">
        <v>43644</v>
      </c>
      <c r="G39" s="68" t="s">
        <v>3</v>
      </c>
      <c r="H39" s="97">
        <v>1.2455000000000001</v>
      </c>
      <c r="I39" s="97"/>
      <c r="J39" s="95">
        <v>70</v>
      </c>
      <c r="K39" s="98">
        <f t="shared" si="3"/>
        <v>59189.872879460054</v>
      </c>
      <c r="L39" s="99"/>
      <c r="M39" s="64">
        <f>IF(J39="","",(K39/J39)/LOOKUP(RIGHT($D$2,3),定数!$A$6:$A$13,定数!$B$6:$B$13))</f>
        <v>7.0464134380309584</v>
      </c>
      <c r="N39" s="95"/>
      <c r="O39" s="8">
        <v>43644</v>
      </c>
      <c r="P39" s="97">
        <v>1.2455000000000001</v>
      </c>
      <c r="Q39" s="97"/>
      <c r="R39" s="100">
        <f>IF(P39="","",T39*M39*LOOKUP(RIGHT($D$2,3),定数!$A$6:$A$13,定数!$B$6:$B$13))</f>
        <v>0</v>
      </c>
      <c r="S39" s="100"/>
      <c r="T39" s="101">
        <f t="shared" si="4"/>
        <v>0</v>
      </c>
      <c r="U39" s="101"/>
      <c r="V39" s="22">
        <f t="shared" si="1"/>
        <v>0</v>
      </c>
      <c r="W39">
        <f t="shared" si="2"/>
        <v>0</v>
      </c>
      <c r="X39" s="34">
        <f t="shared" si="5"/>
        <v>1972995.7626486686</v>
      </c>
      <c r="Y39" s="35">
        <f t="shared" si="6"/>
        <v>0</v>
      </c>
    </row>
    <row r="40" spans="2:25">
      <c r="B40" s="95">
        <v>32</v>
      </c>
      <c r="C40" s="96">
        <f t="shared" si="0"/>
        <v>1972995.7626486686</v>
      </c>
      <c r="D40" s="96"/>
      <c r="E40" s="95"/>
      <c r="F40" s="8">
        <v>43656</v>
      </c>
      <c r="G40" s="68" t="s">
        <v>3</v>
      </c>
      <c r="H40" s="97">
        <v>1.228</v>
      </c>
      <c r="I40" s="97"/>
      <c r="J40" s="95">
        <v>54</v>
      </c>
      <c r="K40" s="98">
        <f t="shared" si="3"/>
        <v>59189.872879460054</v>
      </c>
      <c r="L40" s="99"/>
      <c r="M40" s="64">
        <f>IF(J40="","",(K40/J40)/LOOKUP(RIGHT($D$2,3),定数!$A$6:$A$13,定数!$B$6:$B$13))</f>
        <v>9.134239641891984</v>
      </c>
      <c r="N40" s="95"/>
      <c r="O40" s="8">
        <v>43658</v>
      </c>
      <c r="P40" s="97">
        <v>1.2176</v>
      </c>
      <c r="Q40" s="97"/>
      <c r="R40" s="100">
        <f>IF(P40="","",T40*M40*LOOKUP(RIGHT($D$2,3),定数!$A$6:$A$13,定数!$B$6:$B$13))</f>
        <v>113995.31073081157</v>
      </c>
      <c r="S40" s="100"/>
      <c r="T40" s="101">
        <f t="shared" si="4"/>
        <v>103.99999999999964</v>
      </c>
      <c r="U40" s="101"/>
      <c r="V40" s="22">
        <f t="shared" si="1"/>
        <v>1</v>
      </c>
      <c r="W40">
        <f t="shared" si="2"/>
        <v>0</v>
      </c>
      <c r="X40" s="34">
        <f t="shared" si="5"/>
        <v>1972995.7626486686</v>
      </c>
      <c r="Y40" s="35">
        <f t="shared" si="6"/>
        <v>0</v>
      </c>
    </row>
    <row r="41" spans="2:25">
      <c r="B41" s="95">
        <v>33</v>
      </c>
      <c r="C41" s="96">
        <f t="shared" si="0"/>
        <v>2086991.0733794803</v>
      </c>
      <c r="D41" s="96"/>
      <c r="E41" s="95"/>
      <c r="F41" s="8">
        <v>43666</v>
      </c>
      <c r="G41" s="68" t="s">
        <v>3</v>
      </c>
      <c r="H41" s="97">
        <v>1.2244999999999999</v>
      </c>
      <c r="I41" s="97"/>
      <c r="J41" s="95">
        <v>30</v>
      </c>
      <c r="K41" s="98">
        <f t="shared" si="3"/>
        <v>62609.73220138441</v>
      </c>
      <c r="L41" s="99"/>
      <c r="M41" s="64">
        <f>IF(J41="","",(K41/J41)/LOOKUP(RIGHT($D$2,3),定数!$A$6:$A$13,定数!$B$6:$B$13))</f>
        <v>17.391592278162339</v>
      </c>
      <c r="N41" s="95"/>
      <c r="O41" s="8">
        <v>43666</v>
      </c>
      <c r="P41" s="97">
        <v>1.2190000000000001</v>
      </c>
      <c r="Q41" s="97"/>
      <c r="R41" s="100">
        <f>IF(P41="","",T41*M41*LOOKUP(RIGHT($D$2,3),定数!$A$6:$A$13,定数!$B$6:$B$13))</f>
        <v>114784.50903586806</v>
      </c>
      <c r="S41" s="100"/>
      <c r="T41" s="101">
        <f t="shared" si="4"/>
        <v>54.99999999999838</v>
      </c>
      <c r="U41" s="101"/>
      <c r="V41" s="22">
        <f t="shared" si="1"/>
        <v>2</v>
      </c>
      <c r="W41">
        <f t="shared" si="2"/>
        <v>0</v>
      </c>
      <c r="X41" s="34">
        <f t="shared" si="5"/>
        <v>2086991.0733794803</v>
      </c>
      <c r="Y41" s="35">
        <f t="shared" si="6"/>
        <v>0</v>
      </c>
    </row>
    <row r="42" spans="2:25">
      <c r="B42" s="95">
        <v>34</v>
      </c>
      <c r="C42" s="96">
        <f t="shared" si="0"/>
        <v>2201775.5824153484</v>
      </c>
      <c r="D42" s="96"/>
      <c r="E42" s="95"/>
      <c r="F42" s="8">
        <v>43671</v>
      </c>
      <c r="G42" s="68" t="s">
        <v>3</v>
      </c>
      <c r="H42" s="97">
        <v>1.2053</v>
      </c>
      <c r="I42" s="97"/>
      <c r="J42" s="95">
        <v>27</v>
      </c>
      <c r="K42" s="98">
        <f>IF(J42="","",C42*0.03)</f>
        <v>66053.267472460444</v>
      </c>
      <c r="L42" s="99"/>
      <c r="M42" s="64">
        <f>IF(J42="","",(K42/J42)/LOOKUP(RIGHT($D$2,3),定数!$A$6:$A$13,定数!$B$6:$B$13))</f>
        <v>20.386810948290261</v>
      </c>
      <c r="N42" s="95"/>
      <c r="O42" s="8">
        <v>43671</v>
      </c>
      <c r="P42" s="97">
        <v>1.208</v>
      </c>
      <c r="Q42" s="97"/>
      <c r="R42" s="100">
        <f>IF(P42="","",T42*M42*LOOKUP(RIGHT($D$2,3),定数!$A$6:$A$13,定数!$B$6:$B$13))</f>
        <v>-66053.26747245861</v>
      </c>
      <c r="S42" s="100"/>
      <c r="T42" s="101">
        <f t="shared" si="4"/>
        <v>-26.999999999999247</v>
      </c>
      <c r="U42" s="101"/>
      <c r="V42" s="22">
        <f t="shared" si="1"/>
        <v>0</v>
      </c>
      <c r="W42">
        <f t="shared" si="2"/>
        <v>1</v>
      </c>
      <c r="X42" s="34">
        <f t="shared" si="5"/>
        <v>2201775.5824153484</v>
      </c>
      <c r="Y42" s="35">
        <f t="shared" si="6"/>
        <v>0</v>
      </c>
    </row>
    <row r="43" spans="2:25">
      <c r="B43" s="95">
        <v>35</v>
      </c>
      <c r="C43" s="102">
        <f t="shared" si="0"/>
        <v>2135722.3149428898</v>
      </c>
      <c r="D43" s="103"/>
      <c r="E43" s="95"/>
      <c r="F43" s="8">
        <v>43701</v>
      </c>
      <c r="G43" s="68" t="s">
        <v>4</v>
      </c>
      <c r="H43" s="97">
        <v>1.2554000000000001</v>
      </c>
      <c r="I43" s="97"/>
      <c r="J43" s="95">
        <v>73</v>
      </c>
      <c r="K43" s="98">
        <f t="shared" si="3"/>
        <v>64071.669448286695</v>
      </c>
      <c r="L43" s="99"/>
      <c r="M43" s="64">
        <f>IF(J43="","",(K43/J43)/LOOKUP(RIGHT($D$2,3),定数!$A$6:$A$13,定数!$B$6:$B$13))</f>
        <v>7.3141175169277055</v>
      </c>
      <c r="N43" s="95"/>
      <c r="O43" s="8">
        <v>43705</v>
      </c>
      <c r="P43" s="97">
        <v>1.2481</v>
      </c>
      <c r="Q43" s="97"/>
      <c r="R43" s="100">
        <f>IF(P43="","",T43*M43*LOOKUP(RIGHT($D$2,3),定数!$A$6:$A$13,定数!$B$6:$B$13))</f>
        <v>-64071.669448287437</v>
      </c>
      <c r="S43" s="100"/>
      <c r="T43" s="101">
        <f t="shared" si="4"/>
        <v>-73.000000000000838</v>
      </c>
      <c r="U43" s="101"/>
      <c r="V43" s="22">
        <f t="shared" si="1"/>
        <v>0</v>
      </c>
      <c r="W43">
        <f t="shared" si="2"/>
        <v>2</v>
      </c>
      <c r="X43" s="34">
        <f t="shared" si="5"/>
        <v>2201775.5824153484</v>
      </c>
      <c r="Y43" s="35">
        <f t="shared" si="6"/>
        <v>2.9999999999999138E-2</v>
      </c>
    </row>
    <row r="44" spans="2:25">
      <c r="B44" s="95">
        <v>36</v>
      </c>
      <c r="C44" s="96">
        <f t="shared" si="0"/>
        <v>2071650.6454946024</v>
      </c>
      <c r="D44" s="96"/>
      <c r="E44" s="95"/>
      <c r="F44" s="8">
        <v>43715</v>
      </c>
      <c r="G44" s="68" t="s">
        <v>4</v>
      </c>
      <c r="H44" s="97">
        <v>1.2650999999999999</v>
      </c>
      <c r="I44" s="97"/>
      <c r="J44" s="95">
        <v>90</v>
      </c>
      <c r="K44" s="98">
        <f t="shared" si="3"/>
        <v>62149.519364838066</v>
      </c>
      <c r="L44" s="99"/>
      <c r="M44" s="64">
        <f>IF(J44="","",(K44/J44)/LOOKUP(RIGHT($D$2,3),定数!$A$6:$A$13,定数!$B$6:$B$13))</f>
        <v>5.754585126373895</v>
      </c>
      <c r="N44" s="95"/>
      <c r="O44" s="8">
        <v>43719</v>
      </c>
      <c r="P44" s="97">
        <v>1.2827</v>
      </c>
      <c r="Q44" s="97"/>
      <c r="R44" s="100">
        <f>IF(P44="","",T44*M44*LOOKUP(RIGHT($D$2,3),定数!$A$6:$A$13,定数!$B$6:$B$13))</f>
        <v>121536.83786901706</v>
      </c>
      <c r="S44" s="100"/>
      <c r="T44" s="101">
        <f t="shared" si="4"/>
        <v>176.0000000000006</v>
      </c>
      <c r="U44" s="101"/>
      <c r="V44" s="22">
        <f t="shared" si="1"/>
        <v>1</v>
      </c>
      <c r="W44">
        <f t="shared" si="2"/>
        <v>0</v>
      </c>
      <c r="X44" s="34">
        <f t="shared" si="5"/>
        <v>2201775.5824153484</v>
      </c>
      <c r="Y44" s="35">
        <f t="shared" si="6"/>
        <v>5.9099999999999486E-2</v>
      </c>
    </row>
    <row r="45" spans="2:25">
      <c r="B45" s="95">
        <v>37</v>
      </c>
      <c r="C45" s="96">
        <f t="shared" si="0"/>
        <v>2193187.4833636195</v>
      </c>
      <c r="D45" s="96"/>
      <c r="E45" s="95"/>
      <c r="F45" s="8">
        <v>43721</v>
      </c>
      <c r="G45" s="68" t="s">
        <v>4</v>
      </c>
      <c r="H45" s="97">
        <v>1.2916000000000001</v>
      </c>
      <c r="I45" s="97"/>
      <c r="J45" s="95">
        <v>34</v>
      </c>
      <c r="K45" s="98">
        <f t="shared" si="3"/>
        <v>65795.624500908583</v>
      </c>
      <c r="L45" s="99"/>
      <c r="M45" s="64">
        <f>IF(J45="","",(K45/J45)/LOOKUP(RIGHT($D$2,3),定数!$A$6:$A$13,定数!$B$6:$B$13))</f>
        <v>16.12637855414426</v>
      </c>
      <c r="N45" s="95"/>
      <c r="O45" s="8">
        <v>43721</v>
      </c>
      <c r="P45" s="97">
        <v>1.2882</v>
      </c>
      <c r="Q45" s="97"/>
      <c r="R45" s="100">
        <f>IF(P45="","",T45*M45*LOOKUP(RIGHT($D$2,3),定数!$A$6:$A$13,定数!$B$6:$B$13))</f>
        <v>-65795.624500909937</v>
      </c>
      <c r="S45" s="100"/>
      <c r="T45" s="101">
        <f t="shared" si="4"/>
        <v>-34.000000000000696</v>
      </c>
      <c r="U45" s="101"/>
      <c r="V45" s="22">
        <f t="shared" si="1"/>
        <v>0</v>
      </c>
      <c r="W45">
        <f t="shared" si="2"/>
        <v>1</v>
      </c>
      <c r="X45" s="34">
        <f t="shared" si="5"/>
        <v>2201775.5824153484</v>
      </c>
      <c r="Y45" s="35">
        <f t="shared" si="6"/>
        <v>3.9005333333326231E-3</v>
      </c>
    </row>
    <row r="46" spans="2:25">
      <c r="B46" s="95">
        <v>38</v>
      </c>
      <c r="C46" s="96">
        <f t="shared" si="0"/>
        <v>2127391.8588627097</v>
      </c>
      <c r="D46" s="96"/>
      <c r="E46" s="95"/>
      <c r="F46" s="8">
        <v>43734</v>
      </c>
      <c r="G46" s="68" t="s">
        <v>3</v>
      </c>
      <c r="H46" s="97">
        <v>1.2890999999999999</v>
      </c>
      <c r="I46" s="97"/>
      <c r="J46" s="95">
        <v>80</v>
      </c>
      <c r="K46" s="98">
        <f t="shared" si="3"/>
        <v>63821.755765881288</v>
      </c>
      <c r="L46" s="99"/>
      <c r="M46" s="64">
        <f>IF(J46="","",(K46/J46)/LOOKUP(RIGHT($D$2,3),定数!$A$6:$A$13,定数!$B$6:$B$13))</f>
        <v>6.6480995589459679</v>
      </c>
      <c r="N46" s="95"/>
      <c r="O46" s="8">
        <v>43735</v>
      </c>
      <c r="P46" s="97">
        <v>1.2890999999999999</v>
      </c>
      <c r="Q46" s="97"/>
      <c r="R46" s="100">
        <f>IF(P46="","",T46*M46*LOOKUP(RIGHT($D$2,3),定数!$A$6:$A$13,定数!$B$6:$B$13))</f>
        <v>0</v>
      </c>
      <c r="S46" s="100"/>
      <c r="T46" s="101">
        <f t="shared" si="4"/>
        <v>0</v>
      </c>
      <c r="U46" s="101"/>
      <c r="V46" s="22">
        <f t="shared" si="1"/>
        <v>0</v>
      </c>
      <c r="W46">
        <f t="shared" si="2"/>
        <v>0</v>
      </c>
      <c r="X46" s="34">
        <f t="shared" si="5"/>
        <v>2201775.5824153484</v>
      </c>
      <c r="Y46" s="35">
        <f t="shared" si="6"/>
        <v>3.378351733333318E-2</v>
      </c>
    </row>
    <row r="47" spans="2:25">
      <c r="B47" s="95">
        <v>39</v>
      </c>
      <c r="C47" s="96">
        <f t="shared" si="0"/>
        <v>2127391.8588627097</v>
      </c>
      <c r="D47" s="96"/>
      <c r="E47" s="95"/>
      <c r="F47" s="8">
        <v>43776</v>
      </c>
      <c r="G47" s="68" t="s">
        <v>3</v>
      </c>
      <c r="H47" s="97">
        <v>1.2829999999999999</v>
      </c>
      <c r="I47" s="97"/>
      <c r="J47" s="95">
        <v>47</v>
      </c>
      <c r="K47" s="98">
        <f t="shared" si="3"/>
        <v>63821.755765881288</v>
      </c>
      <c r="L47" s="99"/>
      <c r="M47" s="64">
        <f>IF(J47="","",(K47/J47)/LOOKUP(RIGHT($D$2,3),定数!$A$6:$A$13,定数!$B$6:$B$13))</f>
        <v>11.315914142886752</v>
      </c>
      <c r="N47" s="95"/>
      <c r="O47" s="8">
        <v>43776</v>
      </c>
      <c r="P47" s="97">
        <v>1.2742</v>
      </c>
      <c r="Q47" s="97"/>
      <c r="R47" s="100">
        <f>IF(P47="","",T47*M47*LOOKUP(RIGHT($D$2,3),定数!$A$6:$A$13,定数!$B$6:$B$13))</f>
        <v>119496.05334888301</v>
      </c>
      <c r="S47" s="100"/>
      <c r="T47" s="101">
        <f t="shared" si="4"/>
        <v>87.99999999999919</v>
      </c>
      <c r="U47" s="101"/>
      <c r="V47" s="22">
        <f t="shared" si="1"/>
        <v>1</v>
      </c>
      <c r="W47">
        <f t="shared" si="2"/>
        <v>0</v>
      </c>
      <c r="X47" s="34">
        <f t="shared" si="5"/>
        <v>2201775.5824153484</v>
      </c>
      <c r="Y47" s="35">
        <f t="shared" si="6"/>
        <v>3.378351733333318E-2</v>
      </c>
    </row>
    <row r="48" spans="2:25">
      <c r="B48" s="95">
        <v>40</v>
      </c>
      <c r="C48" s="96">
        <f t="shared" si="0"/>
        <v>2246887.9122115928</v>
      </c>
      <c r="D48" s="96"/>
      <c r="E48" s="95"/>
      <c r="F48" s="8">
        <v>43778</v>
      </c>
      <c r="G48" s="68" t="s">
        <v>3</v>
      </c>
      <c r="H48" s="97">
        <v>1.2732000000000001</v>
      </c>
      <c r="I48" s="97"/>
      <c r="J48" s="95">
        <v>59</v>
      </c>
      <c r="K48" s="98">
        <f t="shared" si="3"/>
        <v>67406.637366347786</v>
      </c>
      <c r="L48" s="99"/>
      <c r="M48" s="64">
        <f>IF(J48="","",(K48/J48)/LOOKUP(RIGHT($D$2,3),定数!$A$6:$A$13,定数!$B$6:$B$13))</f>
        <v>9.520711492422004</v>
      </c>
      <c r="N48" s="95"/>
      <c r="O48" s="8">
        <v>43781</v>
      </c>
      <c r="P48" s="97">
        <v>1.2732000000000001</v>
      </c>
      <c r="Q48" s="97"/>
      <c r="R48" s="100">
        <f>IF(P48="","",T48*M48*LOOKUP(RIGHT($D$2,3),定数!$A$6:$A$13,定数!$B$6:$B$13))</f>
        <v>0</v>
      </c>
      <c r="S48" s="100"/>
      <c r="T48" s="101">
        <f t="shared" si="4"/>
        <v>0</v>
      </c>
      <c r="U48" s="101"/>
      <c r="V48" s="22">
        <f t="shared" si="1"/>
        <v>0</v>
      </c>
      <c r="W48">
        <f t="shared" si="2"/>
        <v>0</v>
      </c>
      <c r="X48" s="34">
        <f t="shared" si="5"/>
        <v>2246887.9122115928</v>
      </c>
      <c r="Y48" s="35">
        <f t="shared" si="6"/>
        <v>0</v>
      </c>
    </row>
    <row r="49" spans="2:25">
      <c r="B49" s="95">
        <v>41</v>
      </c>
      <c r="C49" s="96">
        <f>IF(R48="","",C48+R48)</f>
        <v>2246887.9122115928</v>
      </c>
      <c r="D49" s="96"/>
      <c r="E49" s="95">
        <v>2013</v>
      </c>
      <c r="F49" s="8">
        <v>43494</v>
      </c>
      <c r="G49" s="68" t="s">
        <v>4</v>
      </c>
      <c r="H49" s="97">
        <v>1.3459000000000001</v>
      </c>
      <c r="I49" s="97"/>
      <c r="J49" s="95">
        <v>46</v>
      </c>
      <c r="K49" s="98">
        <f t="shared" si="3"/>
        <v>67406.637366347786</v>
      </c>
      <c r="L49" s="99"/>
      <c r="M49" s="64">
        <f>IF(J49="","",(K49/J49)/LOOKUP(RIGHT($D$2,3),定数!$A$6:$A$13,定数!$B$6:$B$13))</f>
        <v>12.21134734897605</v>
      </c>
      <c r="N49" s="95">
        <v>2013</v>
      </c>
      <c r="O49" s="8">
        <v>43495</v>
      </c>
      <c r="P49" s="97">
        <v>1.3548</v>
      </c>
      <c r="Q49" s="97"/>
      <c r="R49" s="100">
        <f>IF(P49="","",T49*M49*LOOKUP(RIGHT($D$2,3),定数!$A$6:$A$13,定数!$B$6:$B$13))</f>
        <v>130417.18968706287</v>
      </c>
      <c r="S49" s="100"/>
      <c r="T49" s="101">
        <f t="shared" si="4"/>
        <v>88.999999999999076</v>
      </c>
      <c r="U49" s="101"/>
      <c r="V49" s="22">
        <f t="shared" si="1"/>
        <v>1</v>
      </c>
      <c r="W49">
        <f t="shared" si="2"/>
        <v>0</v>
      </c>
      <c r="X49" s="34">
        <f t="shared" si="5"/>
        <v>2246887.9122115928</v>
      </c>
      <c r="Y49" s="35">
        <f t="shared" si="6"/>
        <v>0</v>
      </c>
    </row>
    <row r="50" spans="2:25">
      <c r="B50" s="95">
        <v>42</v>
      </c>
      <c r="C50" s="96">
        <f t="shared" si="0"/>
        <v>2377305.1018986558</v>
      </c>
      <c r="D50" s="96"/>
      <c r="E50" s="95"/>
      <c r="F50" s="8">
        <v>43521</v>
      </c>
      <c r="G50" s="68" t="s">
        <v>3</v>
      </c>
      <c r="H50" s="97">
        <v>1.3180000000000001</v>
      </c>
      <c r="I50" s="97"/>
      <c r="J50" s="95">
        <v>139</v>
      </c>
      <c r="K50" s="98">
        <f t="shared" si="3"/>
        <v>71319.153056959665</v>
      </c>
      <c r="L50" s="99"/>
      <c r="M50" s="64">
        <f>IF(J50="","",(K50/J50)/LOOKUP(RIGHT($D$2,3),定数!$A$6:$A$13,定数!$B$6:$B$13))</f>
        <v>4.2757286005371498</v>
      </c>
      <c r="N50" s="95"/>
      <c r="O50" s="8">
        <v>43542</v>
      </c>
      <c r="P50" s="97">
        <v>1.2907</v>
      </c>
      <c r="Q50" s="97"/>
      <c r="R50" s="100">
        <f>IF(P50="","",T50*M50*LOOKUP(RIGHT($D$2,3),定数!$A$6:$A$13,定数!$B$6:$B$13))</f>
        <v>140072.86895359756</v>
      </c>
      <c r="S50" s="100"/>
      <c r="T50" s="101">
        <f t="shared" si="4"/>
        <v>273.00000000000102</v>
      </c>
      <c r="U50" s="101"/>
      <c r="V50" s="22">
        <f t="shared" si="1"/>
        <v>2</v>
      </c>
      <c r="W50">
        <f t="shared" si="2"/>
        <v>0</v>
      </c>
      <c r="X50" s="34">
        <f t="shared" si="5"/>
        <v>2377305.1018986558</v>
      </c>
      <c r="Y50" s="35">
        <f t="shared" si="6"/>
        <v>0</v>
      </c>
    </row>
    <row r="51" spans="2:25">
      <c r="B51" s="95">
        <v>43</v>
      </c>
      <c r="C51" s="96">
        <f t="shared" si="0"/>
        <v>2517377.9708522535</v>
      </c>
      <c r="D51" s="96"/>
      <c r="E51" s="95"/>
      <c r="F51" s="8">
        <v>43566</v>
      </c>
      <c r="G51" s="68" t="s">
        <v>4</v>
      </c>
      <c r="H51" s="97">
        <v>1.3072999999999999</v>
      </c>
      <c r="I51" s="97"/>
      <c r="J51" s="95">
        <v>31</v>
      </c>
      <c r="K51" s="98">
        <f t="shared" si="3"/>
        <v>75521.339125567596</v>
      </c>
      <c r="L51" s="99"/>
      <c r="M51" s="64">
        <f>IF(J51="","",(K51/J51)/LOOKUP(RIGHT($D$2,3),定数!$A$6:$A$13,定数!$B$6:$B$13))</f>
        <v>20.301435248808495</v>
      </c>
      <c r="N51" s="95"/>
      <c r="O51" s="8">
        <v>43566</v>
      </c>
      <c r="P51" s="97">
        <v>1.3130999999999999</v>
      </c>
      <c r="Q51" s="97"/>
      <c r="R51" s="100">
        <f>IF(P51="","",T51*M51*LOOKUP(RIGHT($D$2,3),定数!$A$6:$A$13,定数!$B$6:$B$13))</f>
        <v>141297.98933170777</v>
      </c>
      <c r="S51" s="100"/>
      <c r="T51" s="101">
        <f t="shared" si="4"/>
        <v>58.00000000000027</v>
      </c>
      <c r="U51" s="101"/>
      <c r="V51" s="1">
        <f t="shared" si="1"/>
        <v>3</v>
      </c>
      <c r="W51">
        <f t="shared" si="2"/>
        <v>0</v>
      </c>
      <c r="X51" s="34">
        <f t="shared" si="5"/>
        <v>2517377.9708522535</v>
      </c>
      <c r="Y51" s="35">
        <f t="shared" si="6"/>
        <v>0</v>
      </c>
    </row>
    <row r="52" spans="2:25">
      <c r="B52" s="95">
        <v>44</v>
      </c>
      <c r="C52" s="96">
        <f t="shared" si="0"/>
        <v>2658675.9601839613</v>
      </c>
      <c r="D52" s="96"/>
      <c r="E52" s="95"/>
      <c r="F52" s="8">
        <v>43599</v>
      </c>
      <c r="G52" s="68" t="s">
        <v>3</v>
      </c>
      <c r="H52" s="97">
        <v>1.2986</v>
      </c>
      <c r="I52" s="97"/>
      <c r="J52" s="95">
        <v>44</v>
      </c>
      <c r="K52" s="98">
        <f t="shared" si="3"/>
        <v>79760.278805518843</v>
      </c>
      <c r="L52" s="99"/>
      <c r="M52" s="64">
        <f>IF(J52="","",(K52/J52)/LOOKUP(RIGHT($D$2,3),定数!$A$6:$A$13,定数!$B$6:$B$13))</f>
        <v>15.106113410136144</v>
      </c>
      <c r="N52" s="95"/>
      <c r="O52" s="8">
        <v>43600</v>
      </c>
      <c r="P52" s="97">
        <v>1.2903</v>
      </c>
      <c r="Q52" s="97"/>
      <c r="R52" s="100">
        <f>IF(P52="","",T52*M52*LOOKUP(RIGHT($D$2,3),定数!$A$6:$A$13,定数!$B$6:$B$13))</f>
        <v>150456.88956495552</v>
      </c>
      <c r="S52" s="100"/>
      <c r="T52" s="101">
        <f t="shared" si="4"/>
        <v>82.999999999999744</v>
      </c>
      <c r="U52" s="101"/>
      <c r="V52" s="22">
        <f t="shared" si="1"/>
        <v>4</v>
      </c>
      <c r="W52">
        <f t="shared" si="2"/>
        <v>0</v>
      </c>
      <c r="X52" s="34">
        <f t="shared" si="5"/>
        <v>2658675.9601839613</v>
      </c>
      <c r="Y52" s="35">
        <f t="shared" si="6"/>
        <v>0</v>
      </c>
    </row>
    <row r="53" spans="2:25">
      <c r="B53" s="95">
        <v>45</v>
      </c>
      <c r="C53" s="96">
        <f t="shared" si="0"/>
        <v>2809132.8497489169</v>
      </c>
      <c r="D53" s="96"/>
      <c r="E53" s="95"/>
      <c r="F53" s="8">
        <v>43601</v>
      </c>
      <c r="G53" s="68" t="s">
        <v>3</v>
      </c>
      <c r="H53" s="97">
        <v>1.2883</v>
      </c>
      <c r="I53" s="97"/>
      <c r="J53" s="95">
        <v>48</v>
      </c>
      <c r="K53" s="98">
        <f t="shared" si="3"/>
        <v>84273.985492467502</v>
      </c>
      <c r="L53" s="99"/>
      <c r="M53" s="64">
        <f>IF(J53="","",(K53/J53)/LOOKUP(RIGHT($D$2,3),定数!$A$6:$A$13,定数!$B$6:$B$13))</f>
        <v>14.630900259108943</v>
      </c>
      <c r="N53" s="95"/>
      <c r="O53" s="8">
        <v>43602</v>
      </c>
      <c r="P53" s="97">
        <v>1.2883</v>
      </c>
      <c r="Q53" s="97"/>
      <c r="R53" s="100">
        <f>IF(P53="","",T53*M53*LOOKUP(RIGHT($D$2,3),定数!$A$6:$A$13,定数!$B$6:$B$13))</f>
        <v>0</v>
      </c>
      <c r="S53" s="100"/>
      <c r="T53" s="101">
        <f t="shared" si="4"/>
        <v>0</v>
      </c>
      <c r="U53" s="101"/>
      <c r="V53" s="22">
        <f t="shared" si="1"/>
        <v>0</v>
      </c>
      <c r="W53">
        <f t="shared" si="2"/>
        <v>0</v>
      </c>
      <c r="X53" s="34">
        <f t="shared" si="5"/>
        <v>2809132.8497489169</v>
      </c>
      <c r="Y53" s="35">
        <f t="shared" si="6"/>
        <v>0</v>
      </c>
    </row>
    <row r="54" spans="2:25">
      <c r="B54" s="95">
        <v>46</v>
      </c>
      <c r="C54" s="96">
        <f t="shared" si="0"/>
        <v>2809132.8497489169</v>
      </c>
      <c r="D54" s="96"/>
      <c r="E54" s="95"/>
      <c r="F54" s="8">
        <v>43616</v>
      </c>
      <c r="G54" s="68" t="s">
        <v>4</v>
      </c>
      <c r="H54" s="97">
        <v>1.2988999999999999</v>
      </c>
      <c r="I54" s="97"/>
      <c r="J54" s="95">
        <v>27</v>
      </c>
      <c r="K54" s="98">
        <f t="shared" si="3"/>
        <v>84273.985492467502</v>
      </c>
      <c r="L54" s="99"/>
      <c r="M54" s="64">
        <f>IF(J54="","",(K54/J54)/LOOKUP(RIGHT($D$2,3),定数!$A$6:$A$13,定数!$B$6:$B$13))</f>
        <v>26.010489349527006</v>
      </c>
      <c r="N54" s="95"/>
      <c r="O54" s="8">
        <v>43619</v>
      </c>
      <c r="P54" s="97">
        <v>1.3038000000000001</v>
      </c>
      <c r="Q54" s="97"/>
      <c r="R54" s="100">
        <f>IF(P54="","",T54*M54*LOOKUP(RIGHT($D$2,3),定数!$A$6:$A$13,定数!$B$6:$B$13))</f>
        <v>152941.67737522276</v>
      </c>
      <c r="S54" s="100"/>
      <c r="T54" s="101">
        <f t="shared" si="4"/>
        <v>49.000000000001265</v>
      </c>
      <c r="U54" s="101"/>
      <c r="V54" s="22">
        <f t="shared" si="1"/>
        <v>1</v>
      </c>
      <c r="W54">
        <f t="shared" si="2"/>
        <v>0</v>
      </c>
      <c r="X54" s="34">
        <f t="shared" si="5"/>
        <v>2809132.8497489169</v>
      </c>
      <c r="Y54" s="35">
        <f t="shared" si="6"/>
        <v>0</v>
      </c>
    </row>
    <row r="55" spans="2:25">
      <c r="B55" s="95">
        <v>47</v>
      </c>
      <c r="C55" s="96">
        <f t="shared" si="0"/>
        <v>2962074.5271241395</v>
      </c>
      <c r="D55" s="96"/>
      <c r="E55" s="95"/>
      <c r="F55" s="8">
        <v>43626</v>
      </c>
      <c r="G55" s="68" t="s">
        <v>4</v>
      </c>
      <c r="H55" s="97">
        <v>1.3229</v>
      </c>
      <c r="I55" s="97"/>
      <c r="J55" s="95">
        <v>53</v>
      </c>
      <c r="K55" s="98">
        <f t="shared" si="3"/>
        <v>88862.235813724183</v>
      </c>
      <c r="L55" s="99"/>
      <c r="M55" s="64">
        <f>IF(J55="","",(K55/J55)/LOOKUP(RIGHT($D$2,3),定数!$A$6:$A$13,定数!$B$6:$B$13))</f>
        <v>13.97204965624594</v>
      </c>
      <c r="N55" s="95"/>
      <c r="O55" s="8">
        <v>43628</v>
      </c>
      <c r="P55" s="97">
        <v>1.3329</v>
      </c>
      <c r="Q55" s="97"/>
      <c r="R55" s="100">
        <f>IF(P55="","",T55*M55*LOOKUP(RIGHT($D$2,3),定数!$A$6:$A$13,定数!$B$6:$B$13))</f>
        <v>167664.59587495142</v>
      </c>
      <c r="S55" s="100"/>
      <c r="T55" s="101">
        <f t="shared" si="4"/>
        <v>100.00000000000009</v>
      </c>
      <c r="U55" s="101"/>
      <c r="V55" s="22">
        <f t="shared" si="1"/>
        <v>2</v>
      </c>
      <c r="W55">
        <f t="shared" si="2"/>
        <v>0</v>
      </c>
      <c r="X55" s="34">
        <f t="shared" si="5"/>
        <v>2962074.5271241395</v>
      </c>
      <c r="Y55" s="35">
        <f t="shared" si="6"/>
        <v>0</v>
      </c>
    </row>
    <row r="56" spans="2:25">
      <c r="B56" s="95">
        <v>48</v>
      </c>
      <c r="C56" s="96">
        <f t="shared" si="0"/>
        <v>3129739.1229990907</v>
      </c>
      <c r="D56" s="96"/>
      <c r="E56" s="95"/>
      <c r="F56" s="8">
        <v>43650</v>
      </c>
      <c r="G56" s="68" t="s">
        <v>3</v>
      </c>
      <c r="H56" s="97">
        <v>1.2943</v>
      </c>
      <c r="I56" s="97"/>
      <c r="J56" s="95">
        <v>89</v>
      </c>
      <c r="K56" s="98">
        <f t="shared" si="3"/>
        <v>93892.173689972711</v>
      </c>
      <c r="L56" s="99"/>
      <c r="M56" s="64">
        <f>IF(J56="","",(K56/J56)/LOOKUP(RIGHT($D$2,3),定数!$A$6:$A$13,定数!$B$6:$B$13))</f>
        <v>8.7914020308963199</v>
      </c>
      <c r="N56" s="95"/>
      <c r="O56" s="8">
        <v>43655</v>
      </c>
      <c r="P56" s="97">
        <v>1.2768999999999999</v>
      </c>
      <c r="Q56" s="97"/>
      <c r="R56" s="100">
        <f>IF(P56="","",T56*M56*LOOKUP(RIGHT($D$2,3),定数!$A$6:$A$13,定数!$B$6:$B$13))</f>
        <v>183564.47440511602</v>
      </c>
      <c r="S56" s="100"/>
      <c r="T56" s="101">
        <f t="shared" si="4"/>
        <v>174.00000000000082</v>
      </c>
      <c r="U56" s="101"/>
      <c r="V56" s="22">
        <f t="shared" si="1"/>
        <v>3</v>
      </c>
      <c r="W56">
        <f t="shared" si="2"/>
        <v>0</v>
      </c>
      <c r="X56" s="34">
        <f t="shared" si="5"/>
        <v>3129739.1229990907</v>
      </c>
      <c r="Y56" s="35">
        <f t="shared" si="6"/>
        <v>0</v>
      </c>
    </row>
    <row r="57" spans="2:25">
      <c r="B57" s="95">
        <v>49</v>
      </c>
      <c r="C57" s="96">
        <f t="shared" si="0"/>
        <v>3313303.5974042066</v>
      </c>
      <c r="D57" s="96"/>
      <c r="E57" s="95"/>
      <c r="F57" s="8">
        <v>43684</v>
      </c>
      <c r="G57" s="68" t="s">
        <v>4</v>
      </c>
      <c r="H57" s="97">
        <v>1.3312999999999999</v>
      </c>
      <c r="I57" s="97"/>
      <c r="J57" s="95">
        <v>48</v>
      </c>
      <c r="K57" s="98">
        <f t="shared" si="3"/>
        <v>99399.10792212619</v>
      </c>
      <c r="L57" s="99"/>
      <c r="M57" s="64">
        <f>IF(J57="","",(K57/J57)/LOOKUP(RIGHT($D$2,3),定数!$A$6:$A$13,定数!$B$6:$B$13))</f>
        <v>17.256789569813574</v>
      </c>
      <c r="N57" s="95"/>
      <c r="O57" s="8">
        <v>43689</v>
      </c>
      <c r="P57" s="97">
        <v>1.3312999999999999</v>
      </c>
      <c r="Q57" s="97"/>
      <c r="R57" s="100">
        <f>IF(P57="","",T57*M57*LOOKUP(RIGHT($D$2,3),定数!$A$6:$A$13,定数!$B$6:$B$13))</f>
        <v>0</v>
      </c>
      <c r="S57" s="100"/>
      <c r="T57" s="101">
        <f t="shared" si="4"/>
        <v>0</v>
      </c>
      <c r="U57" s="101"/>
      <c r="V57" s="22">
        <f t="shared" si="1"/>
        <v>0</v>
      </c>
      <c r="W57">
        <f t="shared" si="2"/>
        <v>0</v>
      </c>
      <c r="X57" s="34">
        <f t="shared" si="5"/>
        <v>3313303.5974042066</v>
      </c>
      <c r="Y57" s="35">
        <f t="shared" si="6"/>
        <v>0</v>
      </c>
    </row>
    <row r="58" spans="2:25">
      <c r="B58" s="95">
        <v>50</v>
      </c>
      <c r="C58" s="96">
        <f t="shared" si="0"/>
        <v>3313303.5974042066</v>
      </c>
      <c r="D58" s="96"/>
      <c r="E58" s="95"/>
      <c r="F58" s="8">
        <v>43697</v>
      </c>
      <c r="G58" s="68" t="s">
        <v>4</v>
      </c>
      <c r="H58" s="97">
        <v>1.3357000000000001</v>
      </c>
      <c r="I58" s="97"/>
      <c r="J58" s="95">
        <v>33</v>
      </c>
      <c r="K58" s="98">
        <f t="shared" si="3"/>
        <v>99399.10792212619</v>
      </c>
      <c r="L58" s="99"/>
      <c r="M58" s="64">
        <f>IF(J58="","",(K58/J58)/LOOKUP(RIGHT($D$2,3),定数!$A$6:$A$13,定数!$B$6:$B$13))</f>
        <v>25.100784828819748</v>
      </c>
      <c r="N58" s="95"/>
      <c r="O58" s="8">
        <v>43697</v>
      </c>
      <c r="P58" s="97">
        <v>1.3418000000000001</v>
      </c>
      <c r="Q58" s="97"/>
      <c r="R58" s="100">
        <f>IF(P58="","",T58*M58*LOOKUP(RIGHT($D$2,3),定数!$A$6:$A$13,定数!$B$6:$B$13))</f>
        <v>183737.74494696039</v>
      </c>
      <c r="S58" s="100"/>
      <c r="T58" s="101">
        <f t="shared" si="4"/>
        <v>60.999999999999943</v>
      </c>
      <c r="U58" s="101"/>
      <c r="V58" s="22">
        <f t="shared" si="1"/>
        <v>1</v>
      </c>
      <c r="W58">
        <f t="shared" si="2"/>
        <v>0</v>
      </c>
      <c r="X58" s="34">
        <f t="shared" si="5"/>
        <v>3313303.5974042066</v>
      </c>
      <c r="Y58" s="35">
        <f t="shared" si="6"/>
        <v>0</v>
      </c>
    </row>
    <row r="59" spans="2:25">
      <c r="B59" s="95">
        <v>51</v>
      </c>
      <c r="C59" s="96">
        <f t="shared" si="0"/>
        <v>3497041.342351167</v>
      </c>
      <c r="D59" s="96"/>
      <c r="E59" s="95"/>
      <c r="F59" s="8"/>
      <c r="G59" s="95"/>
      <c r="H59" s="97"/>
      <c r="I59" s="97"/>
      <c r="J59" s="95"/>
      <c r="K59" s="98" t="str">
        <f t="shared" si="3"/>
        <v/>
      </c>
      <c r="L59" s="99"/>
      <c r="M59" s="64" t="str">
        <f>IF(J59="","",(K59/J59)/LOOKUP(RIGHT($D$2,3),定数!$A$6:$A$13,定数!$B$6:$B$13))</f>
        <v/>
      </c>
      <c r="N59" s="95"/>
      <c r="O59" s="8"/>
      <c r="P59" s="97"/>
      <c r="Q59" s="97"/>
      <c r="R59" s="100" t="str">
        <f>IF(P59="","",T59*M59*LOOKUP(RIGHT($D$2,3),定数!$A$6:$A$13,定数!$B$6:$B$13))</f>
        <v/>
      </c>
      <c r="S59" s="100"/>
      <c r="T59" s="101" t="str">
        <f t="shared" si="4"/>
        <v/>
      </c>
      <c r="U59" s="101"/>
      <c r="V59" s="22" t="str">
        <f t="shared" si="1"/>
        <v/>
      </c>
      <c r="W59" t="str">
        <f t="shared" si="2"/>
        <v/>
      </c>
      <c r="X59" s="34">
        <f t="shared" si="5"/>
        <v>3497041.342351167</v>
      </c>
      <c r="Y59" s="35">
        <f t="shared" si="6"/>
        <v>0</v>
      </c>
    </row>
    <row r="60" spans="2:25">
      <c r="B60" s="95">
        <v>52</v>
      </c>
      <c r="C60" s="96" t="str">
        <f t="shared" si="0"/>
        <v/>
      </c>
      <c r="D60" s="96"/>
      <c r="E60" s="95"/>
      <c r="F60" s="8"/>
      <c r="G60" s="95"/>
      <c r="H60" s="97"/>
      <c r="I60" s="97"/>
      <c r="J60" s="95"/>
      <c r="K60" s="98" t="str">
        <f t="shared" si="3"/>
        <v/>
      </c>
      <c r="L60" s="99"/>
      <c r="M60" s="64" t="str">
        <f>IF(J60="","",(K60/J60)/LOOKUP(RIGHT($D$2,3),定数!$A$6:$A$13,定数!$B$6:$B$13))</f>
        <v/>
      </c>
      <c r="N60" s="95"/>
      <c r="O60" s="8"/>
      <c r="P60" s="97"/>
      <c r="Q60" s="97"/>
      <c r="R60" s="100" t="str">
        <f>IF(P60="","",T60*M60*LOOKUP(RIGHT($D$2,3),定数!$A$6:$A$13,定数!$B$6:$B$13))</f>
        <v/>
      </c>
      <c r="S60" s="100"/>
      <c r="T60" s="101" t="str">
        <f t="shared" si="4"/>
        <v/>
      </c>
      <c r="U60" s="101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95">
        <v>53</v>
      </c>
      <c r="C61" s="96" t="str">
        <f t="shared" si="0"/>
        <v/>
      </c>
      <c r="D61" s="96"/>
      <c r="E61" s="95"/>
      <c r="F61" s="8"/>
      <c r="G61" s="95"/>
      <c r="H61" s="97"/>
      <c r="I61" s="97"/>
      <c r="J61" s="95"/>
      <c r="K61" s="98" t="str">
        <f t="shared" si="3"/>
        <v/>
      </c>
      <c r="L61" s="99"/>
      <c r="M61" s="64" t="str">
        <f>IF(J61="","",(K61/J61)/LOOKUP(RIGHT($D$2,3),定数!$A$6:$A$13,定数!$B$6:$B$13))</f>
        <v/>
      </c>
      <c r="N61" s="95"/>
      <c r="O61" s="8"/>
      <c r="P61" s="97"/>
      <c r="Q61" s="97"/>
      <c r="R61" s="100" t="str">
        <f>IF(P61="","",T61*M61*LOOKUP(RIGHT($D$2,3),定数!$A$6:$A$13,定数!$B$6:$B$13))</f>
        <v/>
      </c>
      <c r="S61" s="100"/>
      <c r="T61" s="101" t="str">
        <f t="shared" si="4"/>
        <v/>
      </c>
      <c r="U61" s="101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95">
        <v>54</v>
      </c>
      <c r="C62" s="96" t="str">
        <f>IF(R61="","",C61+R61)</f>
        <v/>
      </c>
      <c r="D62" s="96"/>
      <c r="E62" s="95"/>
      <c r="F62" s="8"/>
      <c r="G62" s="95"/>
      <c r="H62" s="97"/>
      <c r="I62" s="97"/>
      <c r="J62" s="95"/>
      <c r="K62" s="98" t="str">
        <f t="shared" si="3"/>
        <v/>
      </c>
      <c r="L62" s="99"/>
      <c r="M62" s="64" t="str">
        <f>IF(J62="","",(K62/J62)/LOOKUP(RIGHT($D$2,3),定数!$A$6:$A$13,定数!$B$6:$B$13))</f>
        <v/>
      </c>
      <c r="N62" s="95"/>
      <c r="O62" s="8"/>
      <c r="P62" s="97"/>
      <c r="Q62" s="97"/>
      <c r="R62" s="100" t="str">
        <f>IF(P62="","",T62*M62*LOOKUP(RIGHT($D$2,3),定数!$A$6:$A$13,定数!$B$6:$B$13))</f>
        <v/>
      </c>
      <c r="S62" s="100"/>
      <c r="T62" s="101" t="str">
        <f t="shared" si="4"/>
        <v/>
      </c>
      <c r="U62" s="101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95">
        <v>55</v>
      </c>
      <c r="C63" s="96" t="str">
        <f t="shared" si="0"/>
        <v/>
      </c>
      <c r="D63" s="96"/>
      <c r="E63" s="95"/>
      <c r="F63" s="8"/>
      <c r="G63" s="95"/>
      <c r="H63" s="97"/>
      <c r="I63" s="97"/>
      <c r="J63" s="95"/>
      <c r="K63" s="98" t="str">
        <f t="shared" si="3"/>
        <v/>
      </c>
      <c r="L63" s="99"/>
      <c r="M63" s="64" t="str">
        <f>IF(J63="","",(K63/J63)/LOOKUP(RIGHT($D$2,3),定数!$A$6:$A$13,定数!$B$6:$B$13))</f>
        <v/>
      </c>
      <c r="N63" s="95"/>
      <c r="O63" s="8"/>
      <c r="P63" s="97"/>
      <c r="Q63" s="97"/>
      <c r="R63" s="100" t="str">
        <f>IF(P63="","",T63*M63*LOOKUP(RIGHT($D$2,3),定数!$A$6:$A$13,定数!$B$6:$B$13))</f>
        <v/>
      </c>
      <c r="S63" s="100"/>
      <c r="T63" s="101" t="str">
        <f t="shared" si="4"/>
        <v/>
      </c>
      <c r="U63" s="101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95">
        <v>56</v>
      </c>
      <c r="C64" s="96" t="str">
        <f>IF(R63="","",C63+R63)</f>
        <v/>
      </c>
      <c r="D64" s="96"/>
      <c r="E64" s="95"/>
      <c r="F64" s="8"/>
      <c r="G64" s="95"/>
      <c r="H64" s="97"/>
      <c r="I64" s="97"/>
      <c r="J64" s="95"/>
      <c r="K64" s="98" t="str">
        <f t="shared" si="3"/>
        <v/>
      </c>
      <c r="L64" s="99"/>
      <c r="M64" s="64" t="str">
        <f>IF(J64="","",(K64/J64)/LOOKUP(RIGHT($D$2,3),定数!$A$6:$A$13,定数!$B$6:$B$13))</f>
        <v/>
      </c>
      <c r="N64" s="95"/>
      <c r="O64" s="8"/>
      <c r="P64" s="97"/>
      <c r="Q64" s="97"/>
      <c r="R64" s="100" t="str">
        <f>IF(P64="","",T64*M64*LOOKUP(RIGHT($D$2,3),定数!$A$6:$A$13,定数!$B$6:$B$13))</f>
        <v/>
      </c>
      <c r="S64" s="100"/>
      <c r="T64" s="101" t="str">
        <f t="shared" si="4"/>
        <v/>
      </c>
      <c r="U64" s="101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95">
        <v>57</v>
      </c>
      <c r="C65" s="96" t="str">
        <f>IF(R64="","",C64+R64)</f>
        <v/>
      </c>
      <c r="D65" s="96"/>
      <c r="E65" s="95"/>
      <c r="F65" s="8"/>
      <c r="G65" s="95"/>
      <c r="H65" s="97"/>
      <c r="I65" s="97"/>
      <c r="J65" s="95"/>
      <c r="K65" s="98" t="str">
        <f t="shared" si="3"/>
        <v/>
      </c>
      <c r="L65" s="99"/>
      <c r="M65" s="64" t="str">
        <f>IF(J65="","",(K65/J65)/LOOKUP(RIGHT($D$2,3),定数!$A$6:$A$13,定数!$B$6:$B$13))</f>
        <v/>
      </c>
      <c r="N65" s="95"/>
      <c r="O65" s="8"/>
      <c r="P65" s="97"/>
      <c r="Q65" s="97"/>
      <c r="R65" s="100" t="str">
        <f>IF(P65="","",T65*M65*LOOKUP(RIGHT($D$2,3),定数!$A$6:$A$13,定数!$B$6:$B$13))</f>
        <v/>
      </c>
      <c r="S65" s="100"/>
      <c r="T65" s="101" t="str">
        <f t="shared" si="4"/>
        <v/>
      </c>
      <c r="U65" s="101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95">
        <v>58</v>
      </c>
      <c r="C66" s="96" t="str">
        <f t="shared" si="0"/>
        <v/>
      </c>
      <c r="D66" s="96"/>
      <c r="E66" s="95"/>
      <c r="F66" s="8"/>
      <c r="G66" s="95"/>
      <c r="H66" s="97"/>
      <c r="I66" s="97"/>
      <c r="J66" s="95"/>
      <c r="K66" s="98" t="str">
        <f t="shared" si="3"/>
        <v/>
      </c>
      <c r="L66" s="99"/>
      <c r="M66" s="64" t="str">
        <f>IF(J66="","",(K66/J66)/LOOKUP(RIGHT($D$2,3),定数!$A$6:$A$13,定数!$B$6:$B$13))</f>
        <v/>
      </c>
      <c r="N66" s="95"/>
      <c r="O66" s="8"/>
      <c r="P66" s="97"/>
      <c r="Q66" s="97"/>
      <c r="R66" s="100" t="str">
        <f>IF(P66="","",T66*M66*LOOKUP(RIGHT($D$2,3),定数!$A$6:$A$13,定数!$B$6:$B$13))</f>
        <v/>
      </c>
      <c r="S66" s="100"/>
      <c r="T66" s="101" t="str">
        <f t="shared" si="4"/>
        <v/>
      </c>
      <c r="U66" s="101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95">
        <v>59</v>
      </c>
      <c r="C67" s="96" t="str">
        <f t="shared" si="0"/>
        <v/>
      </c>
      <c r="D67" s="96"/>
      <c r="E67" s="95"/>
      <c r="F67" s="8"/>
      <c r="G67" s="95"/>
      <c r="H67" s="97"/>
      <c r="I67" s="97"/>
      <c r="J67" s="95"/>
      <c r="K67" s="98" t="str">
        <f t="shared" si="3"/>
        <v/>
      </c>
      <c r="L67" s="99"/>
      <c r="M67" s="64" t="str">
        <f>IF(J67="","",(K67/J67)/LOOKUP(RIGHT($D$2,3),定数!$A$6:$A$13,定数!$B$6:$B$13))</f>
        <v/>
      </c>
      <c r="N67" s="95"/>
      <c r="O67" s="8"/>
      <c r="P67" s="97"/>
      <c r="Q67" s="97"/>
      <c r="R67" s="100" t="str">
        <f>IF(P67="","",T67*M67*LOOKUP(RIGHT($D$2,3),定数!$A$6:$A$13,定数!$B$6:$B$13))</f>
        <v/>
      </c>
      <c r="S67" s="100"/>
      <c r="T67" s="101" t="str">
        <f t="shared" si="4"/>
        <v/>
      </c>
      <c r="U67" s="101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95">
        <v>60</v>
      </c>
      <c r="C68" s="96" t="str">
        <f>IF(R67="","",C67+R67)</f>
        <v/>
      </c>
      <c r="D68" s="96"/>
      <c r="E68" s="95"/>
      <c r="F68" s="8"/>
      <c r="G68" s="95"/>
      <c r="H68" s="97"/>
      <c r="I68" s="97"/>
      <c r="J68" s="95"/>
      <c r="K68" s="98" t="str">
        <f t="shared" si="3"/>
        <v/>
      </c>
      <c r="L68" s="99"/>
      <c r="M68" s="64" t="str">
        <f>IF(J68="","",(K68/J68)/LOOKUP(RIGHT($D$2,3),定数!$A$6:$A$13,定数!$B$6:$B$13))</f>
        <v/>
      </c>
      <c r="N68" s="95"/>
      <c r="O68" s="8"/>
      <c r="P68" s="97"/>
      <c r="Q68" s="97"/>
      <c r="R68" s="100" t="str">
        <f>IF(P68="","",T68*M68*LOOKUP(RIGHT($D$2,3),定数!$A$6:$A$13,定数!$B$6:$B$13))</f>
        <v/>
      </c>
      <c r="S68" s="100"/>
      <c r="T68" s="101" t="str">
        <f t="shared" si="4"/>
        <v/>
      </c>
      <c r="U68" s="101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95">
        <v>61</v>
      </c>
      <c r="C69" s="96" t="str">
        <f>IF(R68="","",C68+R68)</f>
        <v/>
      </c>
      <c r="D69" s="96"/>
      <c r="E69" s="95"/>
      <c r="F69" s="8"/>
      <c r="G69" s="95"/>
      <c r="H69" s="97"/>
      <c r="I69" s="97"/>
      <c r="J69" s="95"/>
      <c r="K69" s="98" t="str">
        <f t="shared" si="3"/>
        <v/>
      </c>
      <c r="L69" s="99"/>
      <c r="M69" s="64" t="str">
        <f>IF(J69="","",(K69/J69)/LOOKUP(RIGHT($D$2,3),定数!$A$6:$A$13,定数!$B$6:$B$13))</f>
        <v/>
      </c>
      <c r="N69" s="95"/>
      <c r="O69" s="8"/>
      <c r="P69" s="97"/>
      <c r="Q69" s="97"/>
      <c r="R69" s="100" t="str">
        <f>IF(P69="","",T69*M69*LOOKUP(RIGHT($D$2,3),定数!$A$6:$A$13,定数!$B$6:$B$13))</f>
        <v/>
      </c>
      <c r="S69" s="100"/>
      <c r="T69" s="101" t="str">
        <f t="shared" si="4"/>
        <v/>
      </c>
      <c r="U69" s="101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95">
        <v>62</v>
      </c>
      <c r="C70" s="96" t="str">
        <f t="shared" si="0"/>
        <v/>
      </c>
      <c r="D70" s="96"/>
      <c r="E70" s="95"/>
      <c r="F70" s="8"/>
      <c r="G70" s="95"/>
      <c r="H70" s="97"/>
      <c r="I70" s="97"/>
      <c r="J70" s="95"/>
      <c r="K70" s="98" t="str">
        <f t="shared" si="3"/>
        <v/>
      </c>
      <c r="L70" s="99"/>
      <c r="M70" s="64" t="str">
        <f>IF(J70="","",(K70/J70)/LOOKUP(RIGHT($D$2,3),定数!$A$6:$A$13,定数!$B$6:$B$13))</f>
        <v/>
      </c>
      <c r="N70" s="95"/>
      <c r="O70" s="8"/>
      <c r="P70" s="97"/>
      <c r="Q70" s="97"/>
      <c r="R70" s="100" t="str">
        <f>IF(P70="","",T70*M70*LOOKUP(RIGHT($D$2,3),定数!$A$6:$A$13,定数!$B$6:$B$13))</f>
        <v/>
      </c>
      <c r="S70" s="100"/>
      <c r="T70" s="101" t="str">
        <f t="shared" si="4"/>
        <v/>
      </c>
      <c r="U70" s="101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95">
        <v>63</v>
      </c>
      <c r="C71" s="96" t="str">
        <f t="shared" si="0"/>
        <v/>
      </c>
      <c r="D71" s="96"/>
      <c r="E71" s="95"/>
      <c r="F71" s="8"/>
      <c r="G71" s="95"/>
      <c r="H71" s="97"/>
      <c r="I71" s="97"/>
      <c r="J71" s="95"/>
      <c r="K71" s="98" t="str">
        <f t="shared" si="3"/>
        <v/>
      </c>
      <c r="L71" s="99"/>
      <c r="M71" s="64" t="str">
        <f>IF(J71="","",(K71/J71)/LOOKUP(RIGHT($D$2,3),定数!$A$6:$A$13,定数!$B$6:$B$13))</f>
        <v/>
      </c>
      <c r="N71" s="95"/>
      <c r="O71" s="8"/>
      <c r="P71" s="97"/>
      <c r="Q71" s="97"/>
      <c r="R71" s="100" t="str">
        <f>IF(P71="","",T71*M71*LOOKUP(RIGHT($D$2,3),定数!$A$6:$A$13,定数!$B$6:$B$13))</f>
        <v/>
      </c>
      <c r="S71" s="100"/>
      <c r="T71" s="101" t="str">
        <f t="shared" si="4"/>
        <v/>
      </c>
      <c r="U71" s="101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95">
        <v>64</v>
      </c>
      <c r="C72" s="96" t="str">
        <f t="shared" si="0"/>
        <v/>
      </c>
      <c r="D72" s="96"/>
      <c r="E72" s="95"/>
      <c r="F72" s="8"/>
      <c r="G72" s="95"/>
      <c r="H72" s="97"/>
      <c r="I72" s="97"/>
      <c r="J72" s="95"/>
      <c r="K72" s="98" t="str">
        <f t="shared" si="3"/>
        <v/>
      </c>
      <c r="L72" s="99"/>
      <c r="M72" s="64" t="str">
        <f>IF(J72="","",(K72/J72)/LOOKUP(RIGHT($D$2,3),定数!$A$6:$A$13,定数!$B$6:$B$13))</f>
        <v/>
      </c>
      <c r="N72" s="95"/>
      <c r="O72" s="8"/>
      <c r="P72" s="97"/>
      <c r="Q72" s="97"/>
      <c r="R72" s="100" t="str">
        <f>IF(P72="","",T72*M72*LOOKUP(RIGHT($D$2,3),定数!$A$6:$A$13,定数!$B$6:$B$13))</f>
        <v/>
      </c>
      <c r="S72" s="100"/>
      <c r="T72" s="101" t="str">
        <f t="shared" si="4"/>
        <v/>
      </c>
      <c r="U72" s="101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95">
        <v>65</v>
      </c>
      <c r="C73" s="96" t="str">
        <f t="shared" si="0"/>
        <v/>
      </c>
      <c r="D73" s="96"/>
      <c r="E73" s="95"/>
      <c r="F73" s="8"/>
      <c r="G73" s="95"/>
      <c r="H73" s="97"/>
      <c r="I73" s="97"/>
      <c r="J73" s="95"/>
      <c r="K73" s="98" t="str">
        <f t="shared" si="3"/>
        <v/>
      </c>
      <c r="L73" s="99"/>
      <c r="M73" s="64" t="str">
        <f>IF(J73="","",(K73/J73)/LOOKUP(RIGHT($D$2,3),定数!$A$6:$A$13,定数!$B$6:$B$13))</f>
        <v/>
      </c>
      <c r="N73" s="95"/>
      <c r="O73" s="8"/>
      <c r="P73" s="97"/>
      <c r="Q73" s="97"/>
      <c r="R73" s="100" t="str">
        <f>IF(P73="","",T73*M73*LOOKUP(RIGHT($D$2,3),定数!$A$6:$A$13,定数!$B$6:$B$13))</f>
        <v/>
      </c>
      <c r="S73" s="100"/>
      <c r="T73" s="101" t="str">
        <f t="shared" si="4"/>
        <v/>
      </c>
      <c r="U73" s="101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95">
        <v>66</v>
      </c>
      <c r="C74" s="96" t="str">
        <f>IF(R73="","",C73+R73)</f>
        <v/>
      </c>
      <c r="D74" s="96"/>
      <c r="E74" s="95"/>
      <c r="F74" s="8"/>
      <c r="G74" s="95"/>
      <c r="H74" s="97"/>
      <c r="I74" s="97"/>
      <c r="J74" s="95"/>
      <c r="K74" s="98" t="str">
        <f t="shared" si="3"/>
        <v/>
      </c>
      <c r="L74" s="99"/>
      <c r="M74" s="64" t="str">
        <f>IF(J74="","",(K74/J74)/LOOKUP(RIGHT($D$2,3),定数!$A$6:$A$13,定数!$B$6:$B$13))</f>
        <v/>
      </c>
      <c r="N74" s="95"/>
      <c r="O74" s="8"/>
      <c r="P74" s="97"/>
      <c r="Q74" s="97"/>
      <c r="R74" s="100" t="str">
        <f>IF(P74="","",T74*M74*LOOKUP(RIGHT($D$2,3),定数!$A$6:$A$13,定数!$B$6:$B$13))</f>
        <v/>
      </c>
      <c r="S74" s="100"/>
      <c r="T74" s="101" t="str">
        <f t="shared" si="4"/>
        <v/>
      </c>
      <c r="U74" s="101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95">
        <v>67</v>
      </c>
      <c r="C75" s="96" t="str">
        <f t="shared" ref="C75:C108" si="9">IF(R74="","",C74+R74)</f>
        <v/>
      </c>
      <c r="D75" s="96"/>
      <c r="E75" s="95"/>
      <c r="F75" s="8"/>
      <c r="G75" s="95"/>
      <c r="H75" s="97"/>
      <c r="I75" s="97"/>
      <c r="J75" s="95"/>
      <c r="K75" s="98" t="str">
        <f t="shared" ref="K75:K108" si="10">IF(J75="","",C75*0.03)</f>
        <v/>
      </c>
      <c r="L75" s="99"/>
      <c r="M75" s="64" t="str">
        <f>IF(J75="","",(K75/J75)/LOOKUP(RIGHT($D$2,3),定数!$A$6:$A$13,定数!$B$6:$B$13))</f>
        <v/>
      </c>
      <c r="N75" s="95"/>
      <c r="O75" s="8"/>
      <c r="P75" s="97"/>
      <c r="Q75" s="97"/>
      <c r="R75" s="100" t="str">
        <f>IF(P75="","",T75*M75*LOOKUP(RIGHT($D$2,3),定数!$A$6:$A$13,定数!$B$6:$B$13))</f>
        <v/>
      </c>
      <c r="S75" s="100"/>
      <c r="T75" s="101" t="str">
        <f t="shared" si="4"/>
        <v/>
      </c>
      <c r="U75" s="101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95">
        <v>68</v>
      </c>
      <c r="C76" s="96" t="str">
        <f t="shared" si="9"/>
        <v/>
      </c>
      <c r="D76" s="96"/>
      <c r="E76" s="95"/>
      <c r="F76" s="8"/>
      <c r="G76" s="95"/>
      <c r="H76" s="97"/>
      <c r="I76" s="97"/>
      <c r="J76" s="95"/>
      <c r="K76" s="98" t="str">
        <f t="shared" si="10"/>
        <v/>
      </c>
      <c r="L76" s="99"/>
      <c r="M76" s="64" t="str">
        <f>IF(J76="","",(K76/J76)/LOOKUP(RIGHT($D$2,3),定数!$A$6:$A$13,定数!$B$6:$B$13))</f>
        <v/>
      </c>
      <c r="N76" s="95"/>
      <c r="O76" s="8"/>
      <c r="P76" s="97"/>
      <c r="Q76" s="97"/>
      <c r="R76" s="100" t="str">
        <f>IF(P76="","",T76*M76*LOOKUP(RIGHT($D$2,3),定数!$A$6:$A$13,定数!$B$6:$B$13))</f>
        <v/>
      </c>
      <c r="S76" s="100"/>
      <c r="T76" s="101" t="str">
        <f t="shared" ref="T76:T108" si="11">IF(P76="","",IF(G76="買",(P76-H76),(H76-P76))*IF(RIGHT($D$2,3)="JPY",100,10000))</f>
        <v/>
      </c>
      <c r="U76" s="101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95">
        <v>69</v>
      </c>
      <c r="C77" s="96" t="str">
        <f t="shared" si="9"/>
        <v/>
      </c>
      <c r="D77" s="96"/>
      <c r="E77" s="95"/>
      <c r="F77" s="8"/>
      <c r="G77" s="95"/>
      <c r="H77" s="97"/>
      <c r="I77" s="97"/>
      <c r="J77" s="95"/>
      <c r="K77" s="98" t="str">
        <f t="shared" si="10"/>
        <v/>
      </c>
      <c r="L77" s="99"/>
      <c r="M77" s="64" t="str">
        <f>IF(J77="","",(K77/J77)/LOOKUP(RIGHT($D$2,3),定数!$A$6:$A$13,定数!$B$6:$B$13))</f>
        <v/>
      </c>
      <c r="N77" s="95"/>
      <c r="O77" s="8"/>
      <c r="P77" s="97"/>
      <c r="Q77" s="97"/>
      <c r="R77" s="100" t="str">
        <f>IF(P77="","",T77*M77*LOOKUP(RIGHT($D$2,3),定数!$A$6:$A$13,定数!$B$6:$B$13))</f>
        <v/>
      </c>
      <c r="S77" s="100"/>
      <c r="T77" s="101" t="str">
        <f t="shared" si="11"/>
        <v/>
      </c>
      <c r="U77" s="101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95">
        <v>70</v>
      </c>
      <c r="C78" s="96" t="str">
        <f>IF(R77="","",C77+R77)</f>
        <v/>
      </c>
      <c r="D78" s="96"/>
      <c r="E78" s="95"/>
      <c r="F78" s="8"/>
      <c r="G78" s="95"/>
      <c r="H78" s="97"/>
      <c r="I78" s="97"/>
      <c r="J78" s="95"/>
      <c r="K78" s="98" t="str">
        <f t="shared" si="10"/>
        <v/>
      </c>
      <c r="L78" s="99"/>
      <c r="M78" s="64" t="str">
        <f>IF(J78="","",(K78/J78)/LOOKUP(RIGHT($D$2,3),定数!$A$6:$A$13,定数!$B$6:$B$13))</f>
        <v/>
      </c>
      <c r="N78" s="95"/>
      <c r="O78" s="8"/>
      <c r="P78" s="97"/>
      <c r="Q78" s="97"/>
      <c r="R78" s="100" t="str">
        <f>IF(P78="","",T78*M78*LOOKUP(RIGHT($D$2,3),定数!$A$6:$A$13,定数!$B$6:$B$13))</f>
        <v/>
      </c>
      <c r="S78" s="100"/>
      <c r="T78" s="101" t="str">
        <f t="shared" si="11"/>
        <v/>
      </c>
      <c r="U78" s="101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95">
        <v>71</v>
      </c>
      <c r="C79" s="96" t="str">
        <f>IF(R78="","",C78+R78)</f>
        <v/>
      </c>
      <c r="D79" s="96"/>
      <c r="E79" s="95"/>
      <c r="F79" s="8"/>
      <c r="G79" s="95"/>
      <c r="H79" s="97"/>
      <c r="I79" s="97"/>
      <c r="J79" s="95"/>
      <c r="K79" s="98" t="str">
        <f t="shared" si="10"/>
        <v/>
      </c>
      <c r="L79" s="99"/>
      <c r="M79" s="64" t="str">
        <f>IF(J79="","",(K79/J79)/LOOKUP(RIGHT($D$2,3),定数!$A$6:$A$13,定数!$B$6:$B$13))</f>
        <v/>
      </c>
      <c r="N79" s="95"/>
      <c r="O79" s="8"/>
      <c r="P79" s="97"/>
      <c r="Q79" s="97"/>
      <c r="R79" s="100" t="str">
        <f>IF(P79="","",T79*M79*LOOKUP(RIGHT($D$2,3),定数!$A$6:$A$13,定数!$B$6:$B$13))</f>
        <v/>
      </c>
      <c r="S79" s="100"/>
      <c r="T79" s="101" t="str">
        <f t="shared" si="11"/>
        <v/>
      </c>
      <c r="U79" s="101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95">
        <v>72</v>
      </c>
      <c r="C80" s="96" t="str">
        <f>IF(R79="","",C79+R79)</f>
        <v/>
      </c>
      <c r="D80" s="96"/>
      <c r="E80" s="95"/>
      <c r="F80" s="8"/>
      <c r="G80" s="95"/>
      <c r="H80" s="97"/>
      <c r="I80" s="97"/>
      <c r="J80" s="95"/>
      <c r="K80" s="98" t="str">
        <f t="shared" si="10"/>
        <v/>
      </c>
      <c r="L80" s="99"/>
      <c r="M80" s="64" t="str">
        <f>IF(J80="","",(K80/J80)/LOOKUP(RIGHT($D$2,3),定数!$A$6:$A$13,定数!$B$6:$B$13))</f>
        <v/>
      </c>
      <c r="N80" s="95"/>
      <c r="O80" s="8"/>
      <c r="P80" s="97"/>
      <c r="Q80" s="97"/>
      <c r="R80" s="100" t="str">
        <f>IF(P80="","",T80*M80*LOOKUP(RIGHT($D$2,3),定数!$A$6:$A$13,定数!$B$6:$B$13))</f>
        <v/>
      </c>
      <c r="S80" s="100"/>
      <c r="T80" s="101" t="str">
        <f t="shared" si="11"/>
        <v/>
      </c>
      <c r="U80" s="101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95">
        <v>73</v>
      </c>
      <c r="C81" s="96" t="str">
        <f t="shared" si="9"/>
        <v/>
      </c>
      <c r="D81" s="96"/>
      <c r="E81" s="95"/>
      <c r="F81" s="8"/>
      <c r="G81" s="95"/>
      <c r="H81" s="97"/>
      <c r="I81" s="97"/>
      <c r="J81" s="95"/>
      <c r="K81" s="98" t="str">
        <f t="shared" si="10"/>
        <v/>
      </c>
      <c r="L81" s="99"/>
      <c r="M81" s="64" t="str">
        <f>IF(J81="","",(K81/J81)/LOOKUP(RIGHT($D$2,3),定数!$A$6:$A$13,定数!$B$6:$B$13))</f>
        <v/>
      </c>
      <c r="N81" s="95"/>
      <c r="O81" s="8"/>
      <c r="P81" s="97"/>
      <c r="Q81" s="97"/>
      <c r="R81" s="100" t="str">
        <f>IF(P81="","",T81*M81*LOOKUP(RIGHT($D$2,3),定数!$A$6:$A$13,定数!$B$6:$B$13))</f>
        <v/>
      </c>
      <c r="S81" s="100"/>
      <c r="T81" s="101" t="str">
        <f t="shared" si="11"/>
        <v/>
      </c>
      <c r="U81" s="101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95">
        <v>74</v>
      </c>
      <c r="C82" s="96" t="str">
        <f t="shared" si="9"/>
        <v/>
      </c>
      <c r="D82" s="96"/>
      <c r="E82" s="95"/>
      <c r="F82" s="8"/>
      <c r="G82" s="95"/>
      <c r="H82" s="97"/>
      <c r="I82" s="97"/>
      <c r="J82" s="95"/>
      <c r="K82" s="98" t="str">
        <f t="shared" si="10"/>
        <v/>
      </c>
      <c r="L82" s="99"/>
      <c r="M82" s="64" t="str">
        <f>IF(J82="","",(K82/J82)/LOOKUP(RIGHT($D$2,3),定数!$A$6:$A$13,定数!$B$6:$B$13))</f>
        <v/>
      </c>
      <c r="N82" s="95"/>
      <c r="O82" s="8"/>
      <c r="P82" s="97"/>
      <c r="Q82" s="97"/>
      <c r="R82" s="100" t="str">
        <f>IF(P82="","",T82*M82*LOOKUP(RIGHT($D$2,3),定数!$A$6:$A$13,定数!$B$6:$B$13))</f>
        <v/>
      </c>
      <c r="S82" s="100"/>
      <c r="T82" s="101" t="str">
        <f t="shared" si="11"/>
        <v/>
      </c>
      <c r="U82" s="101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95">
        <v>75</v>
      </c>
      <c r="C83" s="96" t="str">
        <f>IF(R82="","",C82+R82)</f>
        <v/>
      </c>
      <c r="D83" s="96"/>
      <c r="E83" s="95"/>
      <c r="F83" s="8"/>
      <c r="G83" s="95"/>
      <c r="H83" s="97"/>
      <c r="I83" s="97"/>
      <c r="J83" s="95"/>
      <c r="K83" s="98" t="str">
        <f t="shared" si="10"/>
        <v/>
      </c>
      <c r="L83" s="99"/>
      <c r="M83" s="64" t="str">
        <f>IF(J83="","",(K83/J83)/LOOKUP(RIGHT($D$2,3),定数!$A$6:$A$13,定数!$B$6:$B$13))</f>
        <v/>
      </c>
      <c r="N83" s="95"/>
      <c r="O83" s="8"/>
      <c r="P83" s="97"/>
      <c r="Q83" s="97"/>
      <c r="R83" s="100" t="str">
        <f>IF(P83="","",T83*M83*LOOKUP(RIGHT($D$2,3),定数!$A$6:$A$13,定数!$B$6:$B$13))</f>
        <v/>
      </c>
      <c r="S83" s="100"/>
      <c r="T83" s="101" t="str">
        <f t="shared" si="11"/>
        <v/>
      </c>
      <c r="U83" s="101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95">
        <v>76</v>
      </c>
      <c r="C84" s="96" t="str">
        <f>IF(R83="","",C83+R83)</f>
        <v/>
      </c>
      <c r="D84" s="96"/>
      <c r="E84" s="95"/>
      <c r="F84" s="8"/>
      <c r="G84" s="95"/>
      <c r="H84" s="97"/>
      <c r="I84" s="97"/>
      <c r="J84" s="95"/>
      <c r="K84" s="98" t="str">
        <f t="shared" si="10"/>
        <v/>
      </c>
      <c r="L84" s="99"/>
      <c r="M84" s="64" t="str">
        <f>IF(J84="","",(K84/J84)/LOOKUP(RIGHT($D$2,3),定数!$A$6:$A$13,定数!$B$6:$B$13))</f>
        <v/>
      </c>
      <c r="N84" s="95"/>
      <c r="O84" s="8"/>
      <c r="P84" s="97"/>
      <c r="Q84" s="97"/>
      <c r="R84" s="100" t="str">
        <f>IF(P84="","",T84*M84*LOOKUP(RIGHT($D$2,3),定数!$A$6:$A$13,定数!$B$6:$B$13))</f>
        <v/>
      </c>
      <c r="S84" s="100"/>
      <c r="T84" s="101" t="str">
        <f t="shared" si="11"/>
        <v/>
      </c>
      <c r="U84" s="101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95">
        <v>77</v>
      </c>
      <c r="C85" s="96" t="str">
        <f>IF(R84="","",C84+R84)</f>
        <v/>
      </c>
      <c r="D85" s="96"/>
      <c r="E85" s="95"/>
      <c r="F85" s="8"/>
      <c r="G85" s="95"/>
      <c r="H85" s="97"/>
      <c r="I85" s="97"/>
      <c r="J85" s="95"/>
      <c r="K85" s="98" t="str">
        <f t="shared" si="10"/>
        <v/>
      </c>
      <c r="L85" s="99"/>
      <c r="M85" s="64" t="str">
        <f>IF(J85="","",(K85/J85)/LOOKUP(RIGHT($D$2,3),定数!$A$6:$A$13,定数!$B$6:$B$13))</f>
        <v/>
      </c>
      <c r="N85" s="95"/>
      <c r="O85" s="8"/>
      <c r="P85" s="97"/>
      <c r="Q85" s="97"/>
      <c r="R85" s="100" t="str">
        <f>IF(P85="","",T85*M85*LOOKUP(RIGHT($D$2,3),定数!$A$6:$A$13,定数!$B$6:$B$13))</f>
        <v/>
      </c>
      <c r="S85" s="100"/>
      <c r="T85" s="101" t="str">
        <f t="shared" si="11"/>
        <v/>
      </c>
      <c r="U85" s="101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95">
        <v>78</v>
      </c>
      <c r="C86" s="96" t="str">
        <f t="shared" si="9"/>
        <v/>
      </c>
      <c r="D86" s="96"/>
      <c r="E86" s="95"/>
      <c r="F86" s="8"/>
      <c r="G86" s="95"/>
      <c r="H86" s="97"/>
      <c r="I86" s="97"/>
      <c r="J86" s="95"/>
      <c r="K86" s="98" t="str">
        <f t="shared" si="10"/>
        <v/>
      </c>
      <c r="L86" s="99"/>
      <c r="M86" s="64" t="str">
        <f>IF(J86="","",(K86/J86)/LOOKUP(RIGHT($D$2,3),定数!$A$6:$A$13,定数!$B$6:$B$13))</f>
        <v/>
      </c>
      <c r="N86" s="95"/>
      <c r="O86" s="8"/>
      <c r="P86" s="97"/>
      <c r="Q86" s="97"/>
      <c r="R86" s="100" t="str">
        <f>IF(P86="","",T86*M86*LOOKUP(RIGHT($D$2,3),定数!$A$6:$A$13,定数!$B$6:$B$13))</f>
        <v/>
      </c>
      <c r="S86" s="100"/>
      <c r="T86" s="101" t="str">
        <f t="shared" si="11"/>
        <v/>
      </c>
      <c r="U86" s="101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95">
        <v>79</v>
      </c>
      <c r="C87" s="96" t="str">
        <f>IF(R86="","",C86+R86)</f>
        <v/>
      </c>
      <c r="D87" s="96"/>
      <c r="E87" s="95"/>
      <c r="F87" s="8"/>
      <c r="G87" s="95"/>
      <c r="H87" s="97"/>
      <c r="I87" s="97"/>
      <c r="J87" s="95"/>
      <c r="K87" s="98" t="str">
        <f t="shared" si="10"/>
        <v/>
      </c>
      <c r="L87" s="99"/>
      <c r="M87" s="64" t="str">
        <f>IF(J87="","",(K87/J87)/LOOKUP(RIGHT($D$2,3),定数!$A$6:$A$13,定数!$B$6:$B$13))</f>
        <v/>
      </c>
      <c r="N87" s="95"/>
      <c r="O87" s="8"/>
      <c r="P87" s="97"/>
      <c r="Q87" s="97"/>
      <c r="R87" s="100" t="str">
        <f>IF(P87="","",T87*M87*LOOKUP(RIGHT($D$2,3),定数!$A$6:$A$13,定数!$B$6:$B$13))</f>
        <v/>
      </c>
      <c r="S87" s="100"/>
      <c r="T87" s="101" t="str">
        <f t="shared" si="11"/>
        <v/>
      </c>
      <c r="U87" s="101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95">
        <v>80</v>
      </c>
      <c r="C88" s="96" t="str">
        <f t="shared" si="9"/>
        <v/>
      </c>
      <c r="D88" s="96"/>
      <c r="E88" s="95"/>
      <c r="F88" s="8"/>
      <c r="G88" s="95"/>
      <c r="H88" s="97"/>
      <c r="I88" s="97"/>
      <c r="J88" s="95"/>
      <c r="K88" s="98" t="str">
        <f t="shared" si="10"/>
        <v/>
      </c>
      <c r="L88" s="99"/>
      <c r="M88" s="64" t="str">
        <f>IF(J88="","",(K88/J88)/LOOKUP(RIGHT($D$2,3),定数!$A$6:$A$13,定数!$B$6:$B$13))</f>
        <v/>
      </c>
      <c r="N88" s="95"/>
      <c r="O88" s="8"/>
      <c r="P88" s="97"/>
      <c r="Q88" s="97"/>
      <c r="R88" s="100" t="str">
        <f>IF(P88="","",T88*M88*LOOKUP(RIGHT($D$2,3),定数!$A$6:$A$13,定数!$B$6:$B$13))</f>
        <v/>
      </c>
      <c r="S88" s="100"/>
      <c r="T88" s="101" t="str">
        <f t="shared" si="11"/>
        <v/>
      </c>
      <c r="U88" s="101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95">
        <v>81</v>
      </c>
      <c r="C89" s="96" t="str">
        <f>IF(R88="","",C88+R88)</f>
        <v/>
      </c>
      <c r="D89" s="96"/>
      <c r="E89" s="95"/>
      <c r="F89" s="8"/>
      <c r="G89" s="95"/>
      <c r="H89" s="97"/>
      <c r="I89" s="97"/>
      <c r="J89" s="95"/>
      <c r="K89" s="98" t="str">
        <f t="shared" si="10"/>
        <v/>
      </c>
      <c r="L89" s="99"/>
      <c r="M89" s="64" t="str">
        <f>IF(J89="","",(K89/J89)/LOOKUP(RIGHT($D$2,3),定数!$A$6:$A$13,定数!$B$6:$B$13))</f>
        <v/>
      </c>
      <c r="N89" s="95"/>
      <c r="O89" s="8"/>
      <c r="P89" s="97"/>
      <c r="Q89" s="97"/>
      <c r="R89" s="100" t="str">
        <f>IF(P89="","",T89*M89*LOOKUP(RIGHT($D$2,3),定数!$A$6:$A$13,定数!$B$6:$B$13))</f>
        <v/>
      </c>
      <c r="S89" s="100"/>
      <c r="T89" s="101" t="str">
        <f t="shared" si="11"/>
        <v/>
      </c>
      <c r="U89" s="101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95">
        <v>82</v>
      </c>
      <c r="C90" s="96" t="str">
        <f t="shared" si="9"/>
        <v/>
      </c>
      <c r="D90" s="96"/>
      <c r="E90" s="95"/>
      <c r="F90" s="8"/>
      <c r="G90" s="95"/>
      <c r="H90" s="97"/>
      <c r="I90" s="97"/>
      <c r="J90" s="95"/>
      <c r="K90" s="98" t="str">
        <f t="shared" si="10"/>
        <v/>
      </c>
      <c r="L90" s="99"/>
      <c r="M90" s="64" t="str">
        <f>IF(J90="","",(K90/J90)/LOOKUP(RIGHT($D$2,3),定数!$A$6:$A$13,定数!$B$6:$B$13))</f>
        <v/>
      </c>
      <c r="N90" s="95"/>
      <c r="O90" s="8"/>
      <c r="P90" s="97"/>
      <c r="Q90" s="97"/>
      <c r="R90" s="100" t="str">
        <f>IF(P90="","",T90*M90*LOOKUP(RIGHT($D$2,3),定数!$A$6:$A$13,定数!$B$6:$B$13))</f>
        <v/>
      </c>
      <c r="S90" s="100"/>
      <c r="T90" s="101" t="str">
        <f t="shared" si="11"/>
        <v/>
      </c>
      <c r="U90" s="101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95">
        <v>83</v>
      </c>
      <c r="C91" s="96" t="str">
        <f t="shared" si="9"/>
        <v/>
      </c>
      <c r="D91" s="96"/>
      <c r="E91" s="95"/>
      <c r="F91" s="8"/>
      <c r="G91" s="95"/>
      <c r="H91" s="97"/>
      <c r="I91" s="97"/>
      <c r="J91" s="95"/>
      <c r="K91" s="98" t="str">
        <f t="shared" si="10"/>
        <v/>
      </c>
      <c r="L91" s="99"/>
      <c r="M91" s="64" t="str">
        <f>IF(J91="","",(K91/J91)/LOOKUP(RIGHT($D$2,3),定数!$A$6:$A$13,定数!$B$6:$B$13))</f>
        <v/>
      </c>
      <c r="N91" s="95"/>
      <c r="O91" s="8"/>
      <c r="P91" s="97"/>
      <c r="Q91" s="97"/>
      <c r="R91" s="100" t="str">
        <f>IF(P91="","",T91*M91*LOOKUP(RIGHT($D$2,3),定数!$A$6:$A$13,定数!$B$6:$B$13))</f>
        <v/>
      </c>
      <c r="S91" s="100"/>
      <c r="T91" s="101" t="str">
        <f t="shared" si="11"/>
        <v/>
      </c>
      <c r="U91" s="101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95">
        <v>84</v>
      </c>
      <c r="C92" s="96" t="str">
        <f t="shared" si="9"/>
        <v/>
      </c>
      <c r="D92" s="96"/>
      <c r="E92" s="95"/>
      <c r="F92" s="8"/>
      <c r="G92" s="95"/>
      <c r="H92" s="97"/>
      <c r="I92" s="97"/>
      <c r="J92" s="95"/>
      <c r="K92" s="98" t="str">
        <f t="shared" si="10"/>
        <v/>
      </c>
      <c r="L92" s="99"/>
      <c r="M92" s="64" t="str">
        <f>IF(J92="","",(K92/J92)/LOOKUP(RIGHT($D$2,3),定数!$A$6:$A$13,定数!$B$6:$B$13))</f>
        <v/>
      </c>
      <c r="N92" s="95"/>
      <c r="O92" s="8"/>
      <c r="P92" s="97"/>
      <c r="Q92" s="97"/>
      <c r="R92" s="100" t="str">
        <f>IF(P92="","",T92*M92*LOOKUP(RIGHT($D$2,3),定数!$A$6:$A$13,定数!$B$6:$B$13))</f>
        <v/>
      </c>
      <c r="S92" s="100"/>
      <c r="T92" s="101" t="str">
        <f t="shared" si="11"/>
        <v/>
      </c>
      <c r="U92" s="101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95">
        <v>85</v>
      </c>
      <c r="C93" s="96" t="str">
        <f>IF(R92="","",C92+R92)</f>
        <v/>
      </c>
      <c r="D93" s="96"/>
      <c r="E93" s="95"/>
      <c r="F93" s="8"/>
      <c r="G93" s="95"/>
      <c r="H93" s="97"/>
      <c r="I93" s="97"/>
      <c r="J93" s="95"/>
      <c r="K93" s="98" t="str">
        <f t="shared" si="10"/>
        <v/>
      </c>
      <c r="L93" s="99"/>
      <c r="M93" s="64" t="str">
        <f>IF(J93="","",(K93/J93)/LOOKUP(RIGHT($D$2,3),定数!$A$6:$A$13,定数!$B$6:$B$13))</f>
        <v/>
      </c>
      <c r="N93" s="95"/>
      <c r="O93" s="8"/>
      <c r="P93" s="97"/>
      <c r="Q93" s="97"/>
      <c r="R93" s="100" t="str">
        <f>IF(P93="","",T93*M93*LOOKUP(RIGHT($D$2,3),定数!$A$6:$A$13,定数!$B$6:$B$13))</f>
        <v/>
      </c>
      <c r="S93" s="100"/>
      <c r="T93" s="101" t="str">
        <f t="shared" si="11"/>
        <v/>
      </c>
      <c r="U93" s="101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95">
        <v>86</v>
      </c>
      <c r="C94" s="96" t="str">
        <f>IF(R93="","",C93+R93)</f>
        <v/>
      </c>
      <c r="D94" s="96"/>
      <c r="E94" s="95"/>
      <c r="F94" s="8"/>
      <c r="G94" s="95"/>
      <c r="H94" s="97"/>
      <c r="I94" s="97"/>
      <c r="J94" s="95"/>
      <c r="K94" s="98" t="str">
        <f t="shared" si="10"/>
        <v/>
      </c>
      <c r="L94" s="99"/>
      <c r="M94" s="64" t="str">
        <f>IF(J94="","",(K94/J94)/LOOKUP(RIGHT($D$2,3),定数!$A$6:$A$13,定数!$B$6:$B$13))</f>
        <v/>
      </c>
      <c r="N94" s="95"/>
      <c r="O94" s="8"/>
      <c r="P94" s="97"/>
      <c r="Q94" s="97"/>
      <c r="R94" s="100" t="str">
        <f>IF(P94="","",T94*M94*LOOKUP(RIGHT($D$2,3),定数!$A$6:$A$13,定数!$B$6:$B$13))</f>
        <v/>
      </c>
      <c r="S94" s="100"/>
      <c r="T94" s="101" t="str">
        <f t="shared" si="11"/>
        <v/>
      </c>
      <c r="U94" s="101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95">
        <v>87</v>
      </c>
      <c r="C95" s="96" t="str">
        <f t="shared" si="9"/>
        <v/>
      </c>
      <c r="D95" s="96"/>
      <c r="E95" s="95"/>
      <c r="F95" s="8"/>
      <c r="G95" s="95"/>
      <c r="H95" s="97"/>
      <c r="I95" s="97"/>
      <c r="J95" s="95"/>
      <c r="K95" s="98" t="str">
        <f t="shared" si="10"/>
        <v/>
      </c>
      <c r="L95" s="99"/>
      <c r="M95" s="64" t="str">
        <f>IF(J95="","",(K95/J95)/LOOKUP(RIGHT($D$2,3),定数!$A$6:$A$13,定数!$B$6:$B$13))</f>
        <v/>
      </c>
      <c r="N95" s="95"/>
      <c r="O95" s="8"/>
      <c r="P95" s="97"/>
      <c r="Q95" s="97"/>
      <c r="R95" s="100" t="str">
        <f>IF(P95="","",T95*M95*LOOKUP(RIGHT($D$2,3),定数!$A$6:$A$13,定数!$B$6:$B$13))</f>
        <v/>
      </c>
      <c r="S95" s="100"/>
      <c r="T95" s="101" t="str">
        <f t="shared" si="11"/>
        <v/>
      </c>
      <c r="U95" s="101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95">
        <v>88</v>
      </c>
      <c r="C96" s="96" t="str">
        <f t="shared" si="9"/>
        <v/>
      </c>
      <c r="D96" s="96"/>
      <c r="E96" s="95"/>
      <c r="F96" s="8"/>
      <c r="G96" s="95"/>
      <c r="H96" s="97"/>
      <c r="I96" s="97"/>
      <c r="J96" s="95"/>
      <c r="K96" s="98" t="str">
        <f t="shared" si="10"/>
        <v/>
      </c>
      <c r="L96" s="99"/>
      <c r="M96" s="64" t="str">
        <f>IF(J96="","",(K96/J96)/LOOKUP(RIGHT($D$2,3),定数!$A$6:$A$13,定数!$B$6:$B$13))</f>
        <v/>
      </c>
      <c r="N96" s="95"/>
      <c r="O96" s="8"/>
      <c r="P96" s="97"/>
      <c r="Q96" s="97"/>
      <c r="R96" s="100" t="str">
        <f>IF(P96="","",T96*M96*LOOKUP(RIGHT($D$2,3),定数!$A$6:$A$13,定数!$B$6:$B$13))</f>
        <v/>
      </c>
      <c r="S96" s="100"/>
      <c r="T96" s="101" t="str">
        <f t="shared" si="11"/>
        <v/>
      </c>
      <c r="U96" s="101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95">
        <v>89</v>
      </c>
      <c r="C97" s="96" t="str">
        <f t="shared" si="9"/>
        <v/>
      </c>
      <c r="D97" s="96"/>
      <c r="E97" s="95"/>
      <c r="F97" s="8"/>
      <c r="G97" s="95"/>
      <c r="H97" s="97"/>
      <c r="I97" s="97"/>
      <c r="J97" s="95"/>
      <c r="K97" s="98" t="str">
        <f t="shared" si="10"/>
        <v/>
      </c>
      <c r="L97" s="99"/>
      <c r="M97" s="64" t="str">
        <f>IF(J97="","",(K97/J97)/LOOKUP(RIGHT($D$2,3),定数!$A$6:$A$13,定数!$B$6:$B$13))</f>
        <v/>
      </c>
      <c r="N97" s="95"/>
      <c r="O97" s="8"/>
      <c r="P97" s="97"/>
      <c r="Q97" s="97"/>
      <c r="R97" s="100" t="str">
        <f>IF(P97="","",T97*M97*LOOKUP(RIGHT($D$2,3),定数!$A$6:$A$13,定数!$B$6:$B$13))</f>
        <v/>
      </c>
      <c r="S97" s="100"/>
      <c r="T97" s="101" t="str">
        <f t="shared" si="11"/>
        <v/>
      </c>
      <c r="U97" s="101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95">
        <v>90</v>
      </c>
      <c r="C98" s="96" t="str">
        <f t="shared" si="9"/>
        <v/>
      </c>
      <c r="D98" s="96"/>
      <c r="E98" s="95"/>
      <c r="F98" s="8"/>
      <c r="G98" s="95"/>
      <c r="H98" s="97"/>
      <c r="I98" s="97"/>
      <c r="J98" s="95"/>
      <c r="K98" s="98" t="str">
        <f t="shared" si="10"/>
        <v/>
      </c>
      <c r="L98" s="99"/>
      <c r="M98" s="64" t="str">
        <f>IF(J98="","",(K98/J98)/LOOKUP(RIGHT($D$2,3),定数!$A$6:$A$13,定数!$B$6:$B$13))</f>
        <v/>
      </c>
      <c r="N98" s="95"/>
      <c r="O98" s="8"/>
      <c r="P98" s="97"/>
      <c r="Q98" s="97"/>
      <c r="R98" s="100" t="str">
        <f>IF(P98="","",T98*M98*LOOKUP(RIGHT($D$2,3),定数!$A$6:$A$13,定数!$B$6:$B$13))</f>
        <v/>
      </c>
      <c r="S98" s="100"/>
      <c r="T98" s="101" t="str">
        <f t="shared" si="11"/>
        <v/>
      </c>
      <c r="U98" s="101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95">
        <v>91</v>
      </c>
      <c r="C99" s="96" t="str">
        <f t="shared" si="9"/>
        <v/>
      </c>
      <c r="D99" s="96"/>
      <c r="E99" s="95"/>
      <c r="F99" s="8"/>
      <c r="G99" s="95"/>
      <c r="H99" s="97"/>
      <c r="I99" s="97"/>
      <c r="J99" s="95"/>
      <c r="K99" s="98" t="str">
        <f t="shared" si="10"/>
        <v/>
      </c>
      <c r="L99" s="99"/>
      <c r="M99" s="64" t="str">
        <f>IF(J99="","",(K99/J99)/LOOKUP(RIGHT($D$2,3),定数!$A$6:$A$13,定数!$B$6:$B$13))</f>
        <v/>
      </c>
      <c r="N99" s="95"/>
      <c r="O99" s="8"/>
      <c r="P99" s="97"/>
      <c r="Q99" s="97"/>
      <c r="R99" s="100" t="str">
        <f>IF(P99="","",T99*M99*LOOKUP(RIGHT($D$2,3),定数!$A$6:$A$13,定数!$B$6:$B$13))</f>
        <v/>
      </c>
      <c r="S99" s="100"/>
      <c r="T99" s="101" t="str">
        <f t="shared" si="11"/>
        <v/>
      </c>
      <c r="U99" s="101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95">
        <v>92</v>
      </c>
      <c r="C100" s="96" t="str">
        <f t="shared" si="9"/>
        <v/>
      </c>
      <c r="D100" s="96"/>
      <c r="E100" s="95"/>
      <c r="F100" s="8"/>
      <c r="G100" s="95"/>
      <c r="H100" s="97"/>
      <c r="I100" s="97"/>
      <c r="J100" s="95"/>
      <c r="K100" s="98" t="str">
        <f t="shared" si="10"/>
        <v/>
      </c>
      <c r="L100" s="99"/>
      <c r="M100" s="64" t="str">
        <f>IF(J100="","",(K100/J100)/LOOKUP(RIGHT($D$2,3),定数!$A$6:$A$13,定数!$B$6:$B$13))</f>
        <v/>
      </c>
      <c r="N100" s="55"/>
      <c r="O100" s="8"/>
      <c r="P100" s="97"/>
      <c r="Q100" s="97"/>
      <c r="R100" s="100" t="str">
        <f>IF(P100="","",T100*M100*LOOKUP(RIGHT($D$2,3),定数!$A$6:$A$13,定数!$B$6:$B$13))</f>
        <v/>
      </c>
      <c r="S100" s="100"/>
      <c r="T100" s="101" t="str">
        <f t="shared" si="11"/>
        <v/>
      </c>
      <c r="U100" s="101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95">
        <v>93</v>
      </c>
      <c r="C101" s="96" t="str">
        <f t="shared" si="9"/>
        <v/>
      </c>
      <c r="D101" s="96"/>
      <c r="E101" s="95"/>
      <c r="F101" s="8"/>
      <c r="G101" s="95"/>
      <c r="H101" s="97"/>
      <c r="I101" s="97"/>
      <c r="J101" s="95"/>
      <c r="K101" s="98" t="str">
        <f t="shared" si="10"/>
        <v/>
      </c>
      <c r="L101" s="99"/>
      <c r="M101" s="64" t="str">
        <f>IF(J101="","",(K101/J101)/LOOKUP(RIGHT($D$2,3),定数!$A$6:$A$13,定数!$B$6:$B$13))</f>
        <v/>
      </c>
      <c r="N101" s="95"/>
      <c r="O101" s="8"/>
      <c r="P101" s="97"/>
      <c r="Q101" s="97"/>
      <c r="R101" s="100" t="str">
        <f>IF(P101="","",T101*M101*LOOKUP(RIGHT($D$2,3),定数!$A$6:$A$13,定数!$B$6:$B$13))</f>
        <v/>
      </c>
      <c r="S101" s="100"/>
      <c r="T101" s="101" t="str">
        <f t="shared" si="11"/>
        <v/>
      </c>
      <c r="U101" s="101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95">
        <v>94</v>
      </c>
      <c r="C102" s="96" t="str">
        <f t="shared" si="9"/>
        <v/>
      </c>
      <c r="D102" s="96"/>
      <c r="E102" s="95"/>
      <c r="F102" s="8"/>
      <c r="G102" s="95"/>
      <c r="H102" s="97"/>
      <c r="I102" s="97"/>
      <c r="J102" s="95"/>
      <c r="K102" s="98" t="str">
        <f t="shared" si="10"/>
        <v/>
      </c>
      <c r="L102" s="99"/>
      <c r="M102" s="64" t="str">
        <f>IF(J102="","",(K102/J102)/LOOKUP(RIGHT($D$2,3),定数!$A$6:$A$13,定数!$B$6:$B$13))</f>
        <v/>
      </c>
      <c r="N102" s="95"/>
      <c r="O102" s="8"/>
      <c r="P102" s="97"/>
      <c r="Q102" s="97"/>
      <c r="R102" s="100" t="str">
        <f>IF(P102="","",T102*M102*LOOKUP(RIGHT($D$2,3),定数!$A$6:$A$13,定数!$B$6:$B$13))</f>
        <v/>
      </c>
      <c r="S102" s="100"/>
      <c r="T102" s="101" t="str">
        <f t="shared" si="11"/>
        <v/>
      </c>
      <c r="U102" s="101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95">
        <v>95</v>
      </c>
      <c r="C103" s="96" t="str">
        <f>IF(R102="","",C102+R102)</f>
        <v/>
      </c>
      <c r="D103" s="96"/>
      <c r="E103" s="95"/>
      <c r="F103" s="8"/>
      <c r="G103" s="95"/>
      <c r="H103" s="97"/>
      <c r="I103" s="97"/>
      <c r="J103" s="95"/>
      <c r="K103" s="98" t="str">
        <f t="shared" si="10"/>
        <v/>
      </c>
      <c r="L103" s="99"/>
      <c r="M103" s="64" t="str">
        <f>IF(J103="","",(K103/J103)/LOOKUP(RIGHT($D$2,3),定数!$A$6:$A$13,定数!$B$6:$B$13))</f>
        <v/>
      </c>
      <c r="N103" s="95"/>
      <c r="O103" s="8"/>
      <c r="P103" s="97"/>
      <c r="Q103" s="97"/>
      <c r="R103" s="100" t="str">
        <f>IF(P103="","",T103*M103*LOOKUP(RIGHT($D$2,3),定数!$A$6:$A$13,定数!$B$6:$B$13))</f>
        <v/>
      </c>
      <c r="S103" s="100"/>
      <c r="T103" s="101" t="str">
        <f t="shared" si="11"/>
        <v/>
      </c>
      <c r="U103" s="101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95">
        <v>96</v>
      </c>
      <c r="C104" s="96" t="str">
        <f t="shared" si="9"/>
        <v/>
      </c>
      <c r="D104" s="96"/>
      <c r="E104" s="95"/>
      <c r="F104" s="8"/>
      <c r="G104" s="95"/>
      <c r="H104" s="97"/>
      <c r="I104" s="97"/>
      <c r="J104" s="95"/>
      <c r="K104" s="98" t="str">
        <f t="shared" si="10"/>
        <v/>
      </c>
      <c r="L104" s="99"/>
      <c r="M104" s="64" t="str">
        <f>IF(J104="","",(K104/J104)/LOOKUP(RIGHT($D$2,3),定数!$A$6:$A$13,定数!$B$6:$B$13))</f>
        <v/>
      </c>
      <c r="N104" s="95"/>
      <c r="O104" s="8"/>
      <c r="P104" s="97"/>
      <c r="Q104" s="97"/>
      <c r="R104" s="100" t="str">
        <f>IF(P104="","",T104*M104*LOOKUP(RIGHT($D$2,3),定数!$A$6:$A$13,定数!$B$6:$B$13))</f>
        <v/>
      </c>
      <c r="S104" s="100"/>
      <c r="T104" s="101" t="str">
        <f t="shared" si="11"/>
        <v/>
      </c>
      <c r="U104" s="101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95">
        <v>97</v>
      </c>
      <c r="C105" s="96" t="str">
        <f t="shared" si="9"/>
        <v/>
      </c>
      <c r="D105" s="96"/>
      <c r="E105" s="95"/>
      <c r="F105" s="8"/>
      <c r="G105" s="95"/>
      <c r="H105" s="97"/>
      <c r="I105" s="97"/>
      <c r="J105" s="95"/>
      <c r="K105" s="98" t="str">
        <f t="shared" si="10"/>
        <v/>
      </c>
      <c r="L105" s="99"/>
      <c r="M105" s="64" t="str">
        <f>IF(J105="","",(K105/J105)/LOOKUP(RIGHT($D$2,3),定数!$A$6:$A$13,定数!$B$6:$B$13))</f>
        <v/>
      </c>
      <c r="N105" s="95"/>
      <c r="O105" s="8"/>
      <c r="P105" s="97"/>
      <c r="Q105" s="97"/>
      <c r="R105" s="100" t="str">
        <f>IF(P105="","",T105*M105*LOOKUP(RIGHT($D$2,3),定数!$A$6:$A$13,定数!$B$6:$B$13))</f>
        <v/>
      </c>
      <c r="S105" s="100"/>
      <c r="T105" s="101" t="str">
        <f t="shared" si="11"/>
        <v/>
      </c>
      <c r="U105" s="101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95">
        <v>98</v>
      </c>
      <c r="C106" s="96" t="str">
        <f t="shared" si="9"/>
        <v/>
      </c>
      <c r="D106" s="96"/>
      <c r="E106" s="95"/>
      <c r="F106" s="8"/>
      <c r="G106" s="95"/>
      <c r="H106" s="97"/>
      <c r="I106" s="97"/>
      <c r="J106" s="95"/>
      <c r="K106" s="98" t="str">
        <f t="shared" si="10"/>
        <v/>
      </c>
      <c r="L106" s="99"/>
      <c r="M106" s="64" t="str">
        <f>IF(J106="","",(K106/J106)/LOOKUP(RIGHT($D$2,3),定数!$A$6:$A$13,定数!$B$6:$B$13))</f>
        <v/>
      </c>
      <c r="N106" s="95"/>
      <c r="O106" s="8"/>
      <c r="P106" s="97"/>
      <c r="Q106" s="97"/>
      <c r="R106" s="100" t="str">
        <f>IF(P106="","",T106*M106*LOOKUP(RIGHT($D$2,3),定数!$A$6:$A$13,定数!$B$6:$B$13))</f>
        <v/>
      </c>
      <c r="S106" s="100"/>
      <c r="T106" s="101" t="str">
        <f t="shared" si="11"/>
        <v/>
      </c>
      <c r="U106" s="101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95">
        <v>99</v>
      </c>
      <c r="C107" s="96" t="str">
        <f t="shared" si="9"/>
        <v/>
      </c>
      <c r="D107" s="96"/>
      <c r="E107" s="95"/>
      <c r="F107" s="8"/>
      <c r="G107" s="95"/>
      <c r="H107" s="97"/>
      <c r="I107" s="97"/>
      <c r="J107" s="95"/>
      <c r="K107" s="98" t="str">
        <f t="shared" si="10"/>
        <v/>
      </c>
      <c r="L107" s="99"/>
      <c r="M107" s="64" t="str">
        <f>IF(J107="","",(K107/J107)/LOOKUP(RIGHT($D$2,3),定数!$A$6:$A$13,定数!$B$6:$B$13))</f>
        <v/>
      </c>
      <c r="N107" s="95"/>
      <c r="O107" s="8"/>
      <c r="P107" s="97"/>
      <c r="Q107" s="97"/>
      <c r="R107" s="100" t="str">
        <f>IF(P107="","",T107*M107*LOOKUP(RIGHT($D$2,3),定数!$A$6:$A$13,定数!$B$6:$B$13))</f>
        <v/>
      </c>
      <c r="S107" s="100"/>
      <c r="T107" s="101" t="str">
        <f t="shared" si="11"/>
        <v/>
      </c>
      <c r="U107" s="101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95">
        <v>100</v>
      </c>
      <c r="C108" s="96" t="str">
        <f t="shared" si="9"/>
        <v/>
      </c>
      <c r="D108" s="96"/>
      <c r="E108" s="95"/>
      <c r="F108" s="8"/>
      <c r="G108" s="95"/>
      <c r="H108" s="97"/>
      <c r="I108" s="97"/>
      <c r="J108" s="95"/>
      <c r="K108" s="98" t="str">
        <f t="shared" si="10"/>
        <v/>
      </c>
      <c r="L108" s="99"/>
      <c r="M108" s="64" t="str">
        <f>IF(J108="","",(K108/J108)/LOOKUP(RIGHT($D$2,3),定数!$A$6:$A$13,定数!$B$6:$B$13))</f>
        <v/>
      </c>
      <c r="N108" s="95"/>
      <c r="O108" s="8"/>
      <c r="P108" s="97"/>
      <c r="Q108" s="97"/>
      <c r="R108" s="100" t="str">
        <f>IF(P108="","",T108*M108*LOOKUP(RIGHT($D$2,3),定数!$A$6:$A$13,定数!$B$6:$B$13))</f>
        <v/>
      </c>
      <c r="S108" s="100"/>
      <c r="T108" s="101" t="str">
        <f t="shared" si="11"/>
        <v/>
      </c>
      <c r="U108" s="101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</mergeCells>
  <phoneticPr fontId="3"/>
  <conditionalFormatting sqref="G9:G108">
    <cfRule type="cellIs" dxfId="1" priority="1" stopIfTrue="1" operator="equal">
      <formula>"買"</formula>
    </cfRule>
    <cfRule type="cellIs" dxfId="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L707"/>
  <sheetViews>
    <sheetView workbookViewId="0"/>
  </sheetViews>
  <sheetFormatPr defaultRowHeight="13.2"/>
  <sheetData>
    <row r="1" spans="1:3">
      <c r="A1">
        <v>1</v>
      </c>
      <c r="C1" t="s">
        <v>145</v>
      </c>
    </row>
    <row r="34" spans="1:1">
      <c r="A34">
        <v>4</v>
      </c>
    </row>
    <row r="66" spans="1:1">
      <c r="A66">
        <v>5</v>
      </c>
    </row>
    <row r="98" spans="1:1">
      <c r="A98">
        <v>6</v>
      </c>
    </row>
    <row r="130" spans="1:1">
      <c r="A130">
        <v>7</v>
      </c>
    </row>
    <row r="162" spans="1:3">
      <c r="A162">
        <v>9</v>
      </c>
      <c r="C162" t="s">
        <v>144</v>
      </c>
    </row>
    <row r="194" spans="1:1">
      <c r="A194">
        <v>10</v>
      </c>
    </row>
    <row r="226" spans="1:3">
      <c r="A226">
        <v>14</v>
      </c>
      <c r="C226" t="s">
        <v>143</v>
      </c>
    </row>
    <row r="258" spans="1:1">
      <c r="A258">
        <v>16</v>
      </c>
    </row>
    <row r="290" spans="1:1">
      <c r="A290">
        <v>17</v>
      </c>
    </row>
    <row r="322" spans="1:12">
      <c r="A322">
        <v>18</v>
      </c>
    </row>
    <row r="323" spans="1:12">
      <c r="L323" t="s">
        <v>146</v>
      </c>
    </row>
    <row r="324" spans="1:12">
      <c r="L324" t="s">
        <v>147</v>
      </c>
    </row>
    <row r="354" spans="1:1">
      <c r="A354">
        <v>20</v>
      </c>
    </row>
    <row r="386" spans="1:1">
      <c r="A386">
        <v>21</v>
      </c>
    </row>
    <row r="418" spans="1:1">
      <c r="A418">
        <v>22</v>
      </c>
    </row>
    <row r="451" spans="1:1">
      <c r="A451">
        <v>25</v>
      </c>
    </row>
    <row r="483" spans="1:1">
      <c r="A483">
        <v>28</v>
      </c>
    </row>
    <row r="515" spans="1:1">
      <c r="A515">
        <v>31</v>
      </c>
    </row>
    <row r="547" spans="1:3">
      <c r="A547">
        <v>35</v>
      </c>
      <c r="C547" t="s">
        <v>148</v>
      </c>
    </row>
    <row r="579" spans="1:1">
      <c r="A579">
        <v>37</v>
      </c>
    </row>
    <row r="611" spans="1:1">
      <c r="A611">
        <v>38</v>
      </c>
    </row>
    <row r="643" spans="1:1">
      <c r="A643">
        <v>39</v>
      </c>
    </row>
    <row r="675" spans="1:1">
      <c r="A675">
        <v>40</v>
      </c>
    </row>
    <row r="707" spans="1:1">
      <c r="A707">
        <v>45</v>
      </c>
    </row>
  </sheetData>
  <phoneticPr fontId="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9"/>
  <sheetViews>
    <sheetView tabSelected="1" zoomScale="145" zoomScaleNormal="145" zoomScaleSheetLayoutView="100" workbookViewId="0">
      <selection activeCell="K18" sqref="K18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2">
      <c r="A1" t="s">
        <v>0</v>
      </c>
    </row>
    <row r="2" spans="1:12" ht="13.2" customHeight="1">
      <c r="A2" s="157" t="s">
        <v>155</v>
      </c>
      <c r="B2" s="157"/>
      <c r="C2" s="157"/>
      <c r="D2" s="157"/>
      <c r="E2" s="157"/>
      <c r="F2" s="157"/>
      <c r="G2" s="157"/>
      <c r="H2" s="157"/>
      <c r="I2" s="157"/>
      <c r="J2" s="157"/>
      <c r="K2" s="75"/>
      <c r="L2" s="75"/>
    </row>
    <row r="3" spans="1:12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75"/>
      <c r="L3" s="75"/>
    </row>
    <row r="4" spans="1:12">
      <c r="A4" s="73"/>
      <c r="B4" s="73"/>
      <c r="C4" s="73"/>
      <c r="D4" s="73"/>
      <c r="E4" s="73"/>
      <c r="F4" s="73"/>
      <c r="G4" s="73"/>
      <c r="H4" s="73"/>
      <c r="I4" s="73"/>
      <c r="J4" s="73"/>
      <c r="K4" s="75"/>
      <c r="L4" s="75"/>
    </row>
    <row r="6" spans="1:12">
      <c r="A6" t="s">
        <v>1</v>
      </c>
    </row>
    <row r="7" spans="1:12" ht="13.2" customHeight="1">
      <c r="A7" s="157" t="s">
        <v>156</v>
      </c>
      <c r="B7" s="157"/>
      <c r="C7" s="157"/>
      <c r="D7" s="157"/>
      <c r="E7" s="157"/>
      <c r="F7" s="157"/>
      <c r="G7" s="157"/>
      <c r="H7" s="157"/>
      <c r="I7" s="157"/>
      <c r="J7" s="157"/>
      <c r="K7" s="75"/>
      <c r="L7" s="75"/>
    </row>
    <row r="8" spans="1:12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75"/>
      <c r="L8" s="75"/>
    </row>
    <row r="9" spans="1:12" ht="13.2" hidden="1" customHeight="1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75"/>
      <c r="L9" s="75"/>
    </row>
    <row r="10" spans="1:12" ht="13.2" hidden="1" customHeight="1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75"/>
      <c r="L10" s="75"/>
    </row>
    <row r="11" spans="1:12" ht="13.2" hidden="1" customHeight="1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75"/>
      <c r="L11" s="75"/>
    </row>
    <row r="12" spans="1:12" ht="13.2" hidden="1" customHeight="1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75"/>
      <c r="L12" s="75"/>
    </row>
    <row r="13" spans="1:12" ht="13.2" hidden="1" customHeight="1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75"/>
      <c r="L13" s="75"/>
    </row>
    <row r="14" spans="1:12" ht="13.2" hidden="1" customHeight="1">
      <c r="A14" s="157"/>
      <c r="B14" s="157"/>
      <c r="C14" s="157"/>
      <c r="D14" s="157"/>
      <c r="E14" s="157"/>
      <c r="F14" s="157"/>
      <c r="G14" s="157"/>
      <c r="H14" s="157"/>
      <c r="I14" s="157"/>
      <c r="J14" s="157"/>
      <c r="K14" s="75"/>
      <c r="L14" s="75"/>
    </row>
    <row r="15" spans="1:12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75"/>
      <c r="L15" s="75"/>
    </row>
    <row r="17" spans="1:13">
      <c r="A17" t="s">
        <v>2</v>
      </c>
    </row>
    <row r="18" spans="1:13" ht="13.2" customHeight="1">
      <c r="A18" s="157" t="s">
        <v>157</v>
      </c>
      <c r="B18" s="157"/>
      <c r="C18" s="157"/>
      <c r="D18" s="157"/>
      <c r="E18" s="157"/>
      <c r="F18" s="157"/>
      <c r="G18" s="157"/>
      <c r="H18" s="157"/>
      <c r="I18" s="157"/>
      <c r="J18" s="157"/>
      <c r="K18" s="75"/>
      <c r="L18" s="75"/>
    </row>
    <row r="20" spans="1:13" ht="13.2" customHeight="1">
      <c r="A20" s="141" t="s">
        <v>61</v>
      </c>
      <c r="B20" s="141" t="s">
        <v>62</v>
      </c>
      <c r="C20" s="141" t="s">
        <v>69</v>
      </c>
      <c r="D20" s="141" t="s">
        <v>70</v>
      </c>
      <c r="E20" s="160" t="s">
        <v>74</v>
      </c>
      <c r="F20" s="141" t="s">
        <v>59</v>
      </c>
      <c r="G20" s="141"/>
      <c r="H20" s="141"/>
      <c r="I20" s="137" t="s">
        <v>60</v>
      </c>
      <c r="J20" s="156"/>
      <c r="K20" s="138"/>
      <c r="L20" s="158" t="s">
        <v>119</v>
      </c>
      <c r="M20" s="158" t="s">
        <v>78</v>
      </c>
    </row>
    <row r="21" spans="1:13" ht="13.8" thickBot="1">
      <c r="A21" s="155"/>
      <c r="B21" s="155"/>
      <c r="C21" s="155"/>
      <c r="D21" s="155"/>
      <c r="E21" s="161"/>
      <c r="F21" s="44" t="s">
        <v>63</v>
      </c>
      <c r="G21" s="44" t="s">
        <v>64</v>
      </c>
      <c r="H21" s="44" t="s">
        <v>65</v>
      </c>
      <c r="I21" s="44" t="s">
        <v>63</v>
      </c>
      <c r="J21" s="44" t="s">
        <v>64</v>
      </c>
      <c r="K21" s="44" t="s">
        <v>118</v>
      </c>
      <c r="L21" s="159"/>
      <c r="M21" s="159"/>
    </row>
    <row r="22" spans="1:13" ht="13.8" thickTop="1">
      <c r="A22" s="152" t="s">
        <v>66</v>
      </c>
      <c r="B22" s="40" t="s">
        <v>67</v>
      </c>
      <c r="C22" s="40" t="s">
        <v>71</v>
      </c>
      <c r="D22" s="40">
        <v>22</v>
      </c>
      <c r="E22" s="45"/>
      <c r="F22" s="41">
        <v>0.47399999999999998</v>
      </c>
      <c r="G22" s="41">
        <v>0.51400000000000001</v>
      </c>
      <c r="H22" s="42">
        <v>0.56799999999999995</v>
      </c>
      <c r="I22" s="43">
        <v>0.73</v>
      </c>
      <c r="J22" s="43">
        <v>0.68</v>
      </c>
      <c r="K22" s="43">
        <v>0.68</v>
      </c>
      <c r="L22" s="76"/>
      <c r="M22" s="45"/>
    </row>
    <row r="23" spans="1:13">
      <c r="A23" s="153"/>
      <c r="B23" s="36"/>
      <c r="C23" s="36" t="s">
        <v>72</v>
      </c>
      <c r="D23" s="36">
        <v>100</v>
      </c>
      <c r="E23" s="46" t="s">
        <v>76</v>
      </c>
      <c r="F23" s="38">
        <v>1.0880000000000001</v>
      </c>
      <c r="G23" s="37">
        <v>0.86899999999999999</v>
      </c>
      <c r="H23" s="37">
        <v>0.307</v>
      </c>
      <c r="I23" s="39">
        <v>0.6</v>
      </c>
      <c r="J23" s="39">
        <v>0.54</v>
      </c>
      <c r="K23" s="39">
        <v>0.54</v>
      </c>
      <c r="L23" s="77" t="s">
        <v>120</v>
      </c>
      <c r="M23" s="46" t="s">
        <v>77</v>
      </c>
    </row>
    <row r="24" spans="1:13">
      <c r="A24" s="153"/>
      <c r="B24" s="36" t="s">
        <v>68</v>
      </c>
      <c r="C24" s="36" t="s">
        <v>73</v>
      </c>
      <c r="D24" s="36">
        <v>100</v>
      </c>
      <c r="E24" s="46" t="s">
        <v>75</v>
      </c>
      <c r="F24" s="37">
        <v>0.72399999999999998</v>
      </c>
      <c r="G24" s="37">
        <v>0.44800000000000001</v>
      </c>
      <c r="H24" s="38">
        <v>0.78800000000000003</v>
      </c>
      <c r="I24" s="39">
        <v>0.54</v>
      </c>
      <c r="J24" s="39">
        <v>0.47</v>
      </c>
      <c r="K24" s="39">
        <v>0.47</v>
      </c>
      <c r="L24" s="77" t="s">
        <v>121</v>
      </c>
      <c r="M24" s="46" t="s">
        <v>77</v>
      </c>
    </row>
    <row r="25" spans="1:13">
      <c r="A25" s="153"/>
      <c r="B25" s="47"/>
      <c r="C25" s="47" t="s">
        <v>80</v>
      </c>
      <c r="D25" s="47">
        <v>100</v>
      </c>
      <c r="E25" s="46" t="s">
        <v>76</v>
      </c>
      <c r="F25" s="37">
        <v>0.14499999999999999</v>
      </c>
      <c r="G25" s="37">
        <v>0.01</v>
      </c>
      <c r="H25" s="38">
        <v>0.21099999999999999</v>
      </c>
      <c r="I25" s="39">
        <v>0.5</v>
      </c>
      <c r="J25" s="39">
        <v>0.44</v>
      </c>
      <c r="K25" s="39">
        <v>0.44</v>
      </c>
      <c r="L25" s="77" t="s">
        <v>122</v>
      </c>
      <c r="M25" s="46" t="s">
        <v>81</v>
      </c>
    </row>
    <row r="26" spans="1:13">
      <c r="A26" s="153"/>
      <c r="B26" s="48" t="s">
        <v>82</v>
      </c>
      <c r="C26" s="48" t="s">
        <v>73</v>
      </c>
      <c r="D26" s="48">
        <v>100</v>
      </c>
      <c r="E26" s="46" t="s">
        <v>83</v>
      </c>
      <c r="F26" s="37">
        <v>0.78400000000000003</v>
      </c>
      <c r="G26" s="37">
        <v>1.347</v>
      </c>
      <c r="H26" s="38">
        <v>4.149</v>
      </c>
      <c r="I26" s="39">
        <v>0.55000000000000004</v>
      </c>
      <c r="J26" s="39">
        <v>0.54</v>
      </c>
      <c r="K26" s="39">
        <v>0.54</v>
      </c>
      <c r="L26" s="77" t="s">
        <v>123</v>
      </c>
      <c r="M26" s="46" t="s">
        <v>84</v>
      </c>
    </row>
    <row r="27" spans="1:13">
      <c r="A27" s="154"/>
      <c r="B27" s="48"/>
      <c r="C27" s="50" t="s">
        <v>86</v>
      </c>
      <c r="D27" s="48">
        <v>100</v>
      </c>
      <c r="E27" s="46" t="s">
        <v>87</v>
      </c>
      <c r="F27" s="37">
        <v>0.18099999999999999</v>
      </c>
      <c r="G27" s="38">
        <v>0.30599999999999999</v>
      </c>
      <c r="H27" s="49">
        <v>6.6000000000000003E-2</v>
      </c>
      <c r="I27" s="39">
        <v>0.5</v>
      </c>
      <c r="J27" s="39">
        <v>0.47</v>
      </c>
      <c r="K27" s="39">
        <v>0.47</v>
      </c>
      <c r="L27" s="77" t="s">
        <v>124</v>
      </c>
      <c r="M27" s="46" t="s">
        <v>88</v>
      </c>
    </row>
    <row r="28" spans="1:13">
      <c r="A28" s="141" t="s">
        <v>91</v>
      </c>
      <c r="B28" s="51" t="s">
        <v>67</v>
      </c>
      <c r="C28" s="51" t="s">
        <v>90</v>
      </c>
      <c r="D28" s="51">
        <v>100</v>
      </c>
      <c r="E28" s="46" t="s">
        <v>92</v>
      </c>
      <c r="F28" s="37">
        <v>2.9119999999999999</v>
      </c>
      <c r="G28" s="49">
        <v>2.6829999999999998</v>
      </c>
      <c r="H28" s="38">
        <v>3.37</v>
      </c>
      <c r="I28" s="39">
        <v>0.56999999999999995</v>
      </c>
      <c r="J28" s="39">
        <v>0.51</v>
      </c>
      <c r="K28" s="39">
        <v>0.51</v>
      </c>
      <c r="L28" s="77" t="s">
        <v>125</v>
      </c>
      <c r="M28" s="46" t="s">
        <v>81</v>
      </c>
    </row>
    <row r="29" spans="1:13">
      <c r="A29" s="141"/>
      <c r="B29" s="52"/>
      <c r="C29" s="52" t="s">
        <v>93</v>
      </c>
      <c r="D29" s="52">
        <v>100</v>
      </c>
      <c r="E29" s="46" t="s">
        <v>76</v>
      </c>
      <c r="F29" s="37">
        <v>-0.13300000000000001</v>
      </c>
      <c r="G29" s="49">
        <v>0.13800000000000001</v>
      </c>
      <c r="H29" s="38">
        <v>0.21299999999999999</v>
      </c>
      <c r="I29" s="39">
        <v>0.43</v>
      </c>
      <c r="J29" s="39">
        <v>0.41</v>
      </c>
      <c r="K29" s="39">
        <v>0.41</v>
      </c>
      <c r="L29" s="77" t="s">
        <v>126</v>
      </c>
      <c r="M29" s="46" t="s">
        <v>84</v>
      </c>
    </row>
    <row r="30" spans="1:13">
      <c r="A30" s="141"/>
      <c r="B30" s="53" t="s">
        <v>68</v>
      </c>
      <c r="C30" s="53" t="s">
        <v>73</v>
      </c>
      <c r="D30" s="53">
        <v>100</v>
      </c>
      <c r="E30" s="46" t="s">
        <v>94</v>
      </c>
      <c r="F30" s="37">
        <v>0.40200000000000002</v>
      </c>
      <c r="G30" s="38">
        <v>0.56999999999999995</v>
      </c>
      <c r="H30" s="49">
        <v>0.50600000000000001</v>
      </c>
      <c r="I30" s="39">
        <v>0.48</v>
      </c>
      <c r="J30" s="39">
        <v>0.45</v>
      </c>
      <c r="K30" s="39">
        <v>0.45</v>
      </c>
      <c r="L30" s="77" t="s">
        <v>127</v>
      </c>
      <c r="M30" s="46" t="s">
        <v>95</v>
      </c>
    </row>
    <row r="31" spans="1:13">
      <c r="A31" s="141"/>
      <c r="B31" s="53"/>
      <c r="C31" s="53" t="s">
        <v>80</v>
      </c>
      <c r="D31" s="53">
        <v>100</v>
      </c>
      <c r="E31" s="46" t="s">
        <v>96</v>
      </c>
      <c r="F31" s="37">
        <v>3.1E-2</v>
      </c>
      <c r="G31" s="37">
        <v>0</v>
      </c>
      <c r="H31" s="38">
        <v>0.123</v>
      </c>
      <c r="I31" s="39">
        <v>0.43</v>
      </c>
      <c r="J31" s="39">
        <v>0.39</v>
      </c>
      <c r="K31" s="39">
        <v>0.39</v>
      </c>
      <c r="L31" s="77" t="s">
        <v>128</v>
      </c>
      <c r="M31" s="46" t="s">
        <v>97</v>
      </c>
    </row>
    <row r="32" spans="1:13">
      <c r="A32" s="141"/>
      <c r="B32" s="54" t="s">
        <v>82</v>
      </c>
      <c r="C32" s="54" t="s">
        <v>73</v>
      </c>
      <c r="D32" s="54">
        <v>100</v>
      </c>
      <c r="E32" s="46" t="s">
        <v>98</v>
      </c>
      <c r="F32" s="38">
        <v>0.98399999999999999</v>
      </c>
      <c r="G32" s="49">
        <v>0.81799999999999995</v>
      </c>
      <c r="H32" s="49">
        <v>0.95799999999999996</v>
      </c>
      <c r="I32" s="39">
        <v>0.52</v>
      </c>
      <c r="J32" s="39">
        <v>0.46</v>
      </c>
      <c r="K32" s="39">
        <v>0.46</v>
      </c>
      <c r="L32" s="77" t="s">
        <v>129</v>
      </c>
      <c r="M32" s="46" t="s">
        <v>88</v>
      </c>
    </row>
    <row r="33" spans="1:14">
      <c r="A33" s="141"/>
      <c r="B33" s="54"/>
      <c r="C33" s="54" t="s">
        <v>80</v>
      </c>
      <c r="D33" s="54">
        <v>100</v>
      </c>
      <c r="E33" s="46" t="s">
        <v>96</v>
      </c>
      <c r="F33" s="38">
        <v>0.379</v>
      </c>
      <c r="G33" s="37">
        <v>0.09</v>
      </c>
      <c r="H33" s="49">
        <v>0.17399999999999999</v>
      </c>
      <c r="I33" s="39">
        <v>0.48</v>
      </c>
      <c r="J33" s="39">
        <v>0.4</v>
      </c>
      <c r="K33" s="39">
        <v>0.4</v>
      </c>
      <c r="L33" s="77" t="s">
        <v>130</v>
      </c>
      <c r="M33" s="46" t="s">
        <v>88</v>
      </c>
    </row>
    <row r="34" spans="1:14">
      <c r="A34" s="141" t="s">
        <v>100</v>
      </c>
      <c r="B34" s="67" t="s">
        <v>67</v>
      </c>
      <c r="C34" s="67" t="s">
        <v>102</v>
      </c>
      <c r="D34" s="56">
        <v>32</v>
      </c>
      <c r="E34" s="57" t="s">
        <v>107</v>
      </c>
      <c r="F34" s="38">
        <v>0.53</v>
      </c>
      <c r="G34" s="49">
        <v>0.42199999999999999</v>
      </c>
      <c r="H34" s="49">
        <v>0.42699999999999999</v>
      </c>
      <c r="I34" s="58">
        <v>0.67</v>
      </c>
      <c r="J34" s="58">
        <v>0.57599999999999996</v>
      </c>
      <c r="K34" s="58">
        <v>0.57599999999999996</v>
      </c>
      <c r="L34" s="78" t="s">
        <v>131</v>
      </c>
      <c r="M34" s="46" t="s">
        <v>103</v>
      </c>
    </row>
    <row r="35" spans="1:14">
      <c r="A35" s="141"/>
      <c r="B35" s="56" t="s">
        <v>106</v>
      </c>
      <c r="C35" s="71" t="s">
        <v>102</v>
      </c>
      <c r="D35" s="56">
        <v>50</v>
      </c>
      <c r="E35" s="57" t="s">
        <v>76</v>
      </c>
      <c r="F35" s="49">
        <v>0.56299999999999994</v>
      </c>
      <c r="G35" s="38">
        <v>0.89300000000000002</v>
      </c>
      <c r="H35" s="49">
        <v>0.85799999999999998</v>
      </c>
      <c r="I35" s="58">
        <v>0.6</v>
      </c>
      <c r="J35" s="58">
        <v>0.6</v>
      </c>
      <c r="K35" s="58">
        <v>0.5</v>
      </c>
      <c r="L35" s="58" t="s">
        <v>132</v>
      </c>
      <c r="M35" s="46" t="s">
        <v>84</v>
      </c>
    </row>
    <row r="36" spans="1:14">
      <c r="A36" s="141"/>
      <c r="B36" s="56" t="s">
        <v>116</v>
      </c>
      <c r="C36" s="72" t="s">
        <v>102</v>
      </c>
      <c r="D36" s="56">
        <v>50</v>
      </c>
      <c r="E36" s="57" t="s">
        <v>117</v>
      </c>
      <c r="F36" s="49">
        <v>0.56000000000000005</v>
      </c>
      <c r="G36" s="49">
        <v>0.78300000000000003</v>
      </c>
      <c r="H36" s="38">
        <v>1.1180000000000001</v>
      </c>
      <c r="I36" s="58">
        <v>0.6</v>
      </c>
      <c r="J36" s="58">
        <v>0.57999999999999996</v>
      </c>
      <c r="K36" s="58">
        <v>0.54</v>
      </c>
      <c r="L36" s="58" t="s">
        <v>133</v>
      </c>
      <c r="M36" s="46" t="s">
        <v>103</v>
      </c>
    </row>
    <row r="37" spans="1:14">
      <c r="A37" s="141"/>
      <c r="B37" s="56" t="s">
        <v>82</v>
      </c>
      <c r="C37" s="84" t="s">
        <v>102</v>
      </c>
      <c r="D37" s="56">
        <v>50</v>
      </c>
      <c r="E37" s="57" t="s">
        <v>139</v>
      </c>
      <c r="F37" s="49">
        <v>1.0740000000000001</v>
      </c>
      <c r="G37" s="49">
        <v>1.379</v>
      </c>
      <c r="H37" s="38">
        <v>2.2069999999999999</v>
      </c>
      <c r="I37" s="58">
        <v>0.68</v>
      </c>
      <c r="J37" s="58">
        <v>0.66</v>
      </c>
      <c r="K37" s="58">
        <v>0.62</v>
      </c>
      <c r="L37" s="77" t="s">
        <v>153</v>
      </c>
      <c r="M37" s="46" t="s">
        <v>84</v>
      </c>
      <c r="N37" s="85" t="s">
        <v>138</v>
      </c>
    </row>
    <row r="38" spans="1:14">
      <c r="A38" s="141"/>
      <c r="B38" s="56" t="s">
        <v>106</v>
      </c>
      <c r="C38" s="94" t="s">
        <v>102</v>
      </c>
      <c r="D38" s="56">
        <v>50</v>
      </c>
      <c r="E38" s="57" t="s">
        <v>152</v>
      </c>
      <c r="F38" s="49">
        <v>1.506</v>
      </c>
      <c r="G38" s="49">
        <v>1.9670000000000001</v>
      </c>
      <c r="H38" s="38">
        <v>2.4969999999999999</v>
      </c>
      <c r="I38" s="58">
        <v>0.66</v>
      </c>
      <c r="J38" s="58">
        <v>0.64</v>
      </c>
      <c r="K38" s="58">
        <v>0.54</v>
      </c>
      <c r="L38" s="77" t="s">
        <v>154</v>
      </c>
      <c r="M38" s="46" t="s">
        <v>81</v>
      </c>
      <c r="N38" s="85" t="s">
        <v>138</v>
      </c>
    </row>
    <row r="39" spans="1:14">
      <c r="A39" s="141"/>
      <c r="B39" s="56"/>
      <c r="C39" s="56"/>
      <c r="D39" s="56"/>
      <c r="E39" s="57"/>
      <c r="F39" s="49"/>
      <c r="G39" s="49"/>
      <c r="H39" s="49"/>
      <c r="I39" s="58"/>
      <c r="J39" s="58"/>
      <c r="K39" s="58"/>
      <c r="L39" s="78"/>
      <c r="M39" s="46"/>
    </row>
  </sheetData>
  <mergeCells count="15">
    <mergeCell ref="I20:K20"/>
    <mergeCell ref="A2:J3"/>
    <mergeCell ref="M20:M21"/>
    <mergeCell ref="E20:E21"/>
    <mergeCell ref="A28:A33"/>
    <mergeCell ref="A18:J18"/>
    <mergeCell ref="A7:J15"/>
    <mergeCell ref="L20:L21"/>
    <mergeCell ref="A34:A39"/>
    <mergeCell ref="A22:A27"/>
    <mergeCell ref="F20:H20"/>
    <mergeCell ref="A20:A21"/>
    <mergeCell ref="B20:B21"/>
    <mergeCell ref="C20:C21"/>
    <mergeCell ref="D20:D21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2:I15"/>
  <sheetViews>
    <sheetView zoomScaleSheetLayoutView="100" workbookViewId="0">
      <selection activeCell="H15" sqref="H15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67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79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85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89</v>
      </c>
      <c r="C8" s="28" t="s">
        <v>67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89</v>
      </c>
      <c r="C9" s="28" t="s">
        <v>68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89</v>
      </c>
      <c r="C10" s="28" t="s">
        <v>82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101</v>
      </c>
      <c r="C11" s="28" t="s">
        <v>67</v>
      </c>
      <c r="D11" s="28"/>
      <c r="E11" s="32"/>
      <c r="F11" s="28">
        <v>33</v>
      </c>
      <c r="G11" s="32">
        <v>43637</v>
      </c>
      <c r="H11" s="28"/>
      <c r="I11" s="33"/>
    </row>
    <row r="12" spans="2:9">
      <c r="B12" s="27" t="s">
        <v>108</v>
      </c>
      <c r="C12" s="28" t="s">
        <v>68</v>
      </c>
      <c r="D12" s="28"/>
      <c r="E12" s="32"/>
      <c r="F12" s="28">
        <v>50</v>
      </c>
      <c r="G12" s="32">
        <v>43639</v>
      </c>
      <c r="H12" s="28"/>
      <c r="I12" s="33"/>
    </row>
    <row r="13" spans="2:9">
      <c r="B13" s="27" t="s">
        <v>108</v>
      </c>
      <c r="C13" s="28" t="s">
        <v>82</v>
      </c>
      <c r="D13" s="28"/>
      <c r="E13" s="32"/>
      <c r="F13" s="28">
        <v>50</v>
      </c>
      <c r="G13" s="32">
        <v>43645</v>
      </c>
      <c r="H13" s="28"/>
      <c r="I13" s="33"/>
    </row>
    <row r="14" spans="2:9" ht="32.4">
      <c r="B14" s="27" t="s">
        <v>100</v>
      </c>
      <c r="C14" s="86" t="s">
        <v>140</v>
      </c>
      <c r="D14" s="28"/>
      <c r="E14" s="32"/>
      <c r="F14" s="28">
        <v>50</v>
      </c>
      <c r="G14" s="32">
        <v>43647</v>
      </c>
      <c r="H14" s="28"/>
      <c r="I14" s="33"/>
    </row>
    <row r="15" spans="2:9" ht="32.4">
      <c r="B15" s="27" t="s">
        <v>100</v>
      </c>
      <c r="C15" s="86" t="s">
        <v>142</v>
      </c>
      <c r="D15" s="28"/>
      <c r="E15" s="32"/>
      <c r="F15" s="28">
        <v>50</v>
      </c>
      <c r="G15" s="32">
        <v>43650</v>
      </c>
      <c r="H15" s="28"/>
      <c r="I15" s="33"/>
    </row>
  </sheetData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6"/>
  <sheetViews>
    <sheetView zoomScale="145" zoomScaleNormal="145" zoomScaleSheetLayoutView="100" workbookViewId="0">
      <selection activeCell="F21" sqref="F21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1">
      <c r="A1" t="s">
        <v>0</v>
      </c>
      <c r="K1" t="s">
        <v>115</v>
      </c>
    </row>
    <row r="2" spans="1:11" ht="13.2" customHeight="1">
      <c r="A2" s="157" t="s">
        <v>105</v>
      </c>
      <c r="B2" s="157"/>
      <c r="C2" s="157"/>
      <c r="D2" s="157"/>
      <c r="E2" s="157"/>
      <c r="F2" s="157"/>
      <c r="G2" s="157"/>
      <c r="H2" s="157"/>
      <c r="I2" s="157"/>
      <c r="J2" s="157"/>
      <c r="K2" t="s">
        <v>109</v>
      </c>
    </row>
    <row r="3" spans="1:11">
      <c r="A3" s="157"/>
      <c r="B3" s="157"/>
      <c r="C3" s="157"/>
      <c r="D3" s="157"/>
      <c r="E3" s="157"/>
      <c r="F3" s="157"/>
      <c r="G3" s="157"/>
      <c r="H3" s="157"/>
      <c r="I3" s="157"/>
      <c r="J3" s="157"/>
      <c r="K3" t="s">
        <v>110</v>
      </c>
    </row>
    <row r="4" spans="1:1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t="s">
        <v>111</v>
      </c>
    </row>
    <row r="5" spans="1:11">
      <c r="A5" s="157"/>
      <c r="B5" s="157"/>
      <c r="C5" s="157"/>
      <c r="D5" s="157"/>
      <c r="E5" s="157"/>
      <c r="F5" s="157"/>
      <c r="G5" s="157"/>
      <c r="H5" s="157"/>
      <c r="I5" s="157"/>
      <c r="J5" s="157"/>
      <c r="K5" t="s">
        <v>112</v>
      </c>
    </row>
    <row r="6" spans="1:11">
      <c r="A6" s="157"/>
      <c r="B6" s="157"/>
      <c r="C6" s="157"/>
      <c r="D6" s="157"/>
      <c r="E6" s="157"/>
      <c r="F6" s="157"/>
      <c r="G6" s="157"/>
      <c r="H6" s="157"/>
      <c r="I6" s="157"/>
      <c r="J6" s="157"/>
      <c r="K6" t="s">
        <v>113</v>
      </c>
    </row>
    <row r="7" spans="1:1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t="s">
        <v>114</v>
      </c>
    </row>
    <row r="8" spans="1:11">
      <c r="A8" s="157"/>
      <c r="B8" s="157"/>
      <c r="C8" s="157"/>
      <c r="D8" s="157"/>
      <c r="E8" s="157"/>
      <c r="F8" s="157"/>
      <c r="G8" s="157"/>
      <c r="H8" s="157"/>
      <c r="I8" s="157"/>
      <c r="J8" s="157"/>
    </row>
    <row r="9" spans="1:11">
      <c r="A9" s="157"/>
      <c r="B9" s="157"/>
      <c r="C9" s="157"/>
      <c r="D9" s="157"/>
      <c r="E9" s="157"/>
      <c r="F9" s="157"/>
      <c r="G9" s="157"/>
      <c r="H9" s="157"/>
      <c r="I9" s="157"/>
      <c r="J9" s="157"/>
    </row>
    <row r="10" spans="1:11">
      <c r="A10" s="157"/>
      <c r="B10" s="157"/>
      <c r="C10" s="157"/>
      <c r="D10" s="157"/>
      <c r="E10" s="157"/>
      <c r="F10" s="157"/>
      <c r="G10" s="157"/>
      <c r="H10" s="157"/>
      <c r="I10" s="157"/>
      <c r="J10" s="157"/>
    </row>
    <row r="11" spans="1:11">
      <c r="A11" s="157"/>
      <c r="B11" s="157"/>
      <c r="C11" s="157"/>
      <c r="D11" s="157"/>
      <c r="E11" s="157"/>
      <c r="F11" s="157"/>
      <c r="G11" s="157"/>
      <c r="H11" s="157"/>
      <c r="I11" s="157"/>
      <c r="J11" s="157"/>
    </row>
    <row r="12" spans="1:11">
      <c r="A12" s="157"/>
      <c r="B12" s="157"/>
      <c r="C12" s="157"/>
      <c r="D12" s="157"/>
      <c r="E12" s="157"/>
      <c r="F12" s="157"/>
      <c r="G12" s="157"/>
      <c r="H12" s="157"/>
      <c r="I12" s="157"/>
      <c r="J12" s="157"/>
    </row>
    <row r="13" spans="1:11">
      <c r="A13" s="157"/>
      <c r="B13" s="157"/>
      <c r="C13" s="157"/>
      <c r="D13" s="157"/>
      <c r="E13" s="157"/>
      <c r="F13" s="157"/>
      <c r="G13" s="157"/>
      <c r="H13" s="157"/>
      <c r="I13" s="157"/>
      <c r="J13" s="157"/>
    </row>
    <row r="14" spans="1:11">
      <c r="A14" s="157"/>
      <c r="B14" s="157"/>
      <c r="C14" s="157"/>
      <c r="D14" s="157"/>
      <c r="E14" s="157"/>
      <c r="F14" s="157"/>
      <c r="G14" s="157"/>
      <c r="H14" s="157"/>
      <c r="I14" s="157"/>
      <c r="J14" s="157"/>
    </row>
    <row r="15" spans="1:11">
      <c r="A15" s="157"/>
      <c r="B15" s="157"/>
      <c r="C15" s="157"/>
      <c r="D15" s="157"/>
      <c r="E15" s="157"/>
      <c r="F15" s="157"/>
      <c r="G15" s="157"/>
      <c r="H15" s="157"/>
      <c r="I15" s="157"/>
      <c r="J15" s="157"/>
    </row>
    <row r="16" spans="1:11">
      <c r="A16" s="157"/>
      <c r="B16" s="157"/>
      <c r="C16" s="157"/>
      <c r="D16" s="157"/>
      <c r="E16" s="157"/>
      <c r="F16" s="157"/>
      <c r="G16" s="157"/>
      <c r="H16" s="157"/>
      <c r="I16" s="157"/>
      <c r="J16" s="157"/>
    </row>
  </sheetData>
  <mergeCells count="1">
    <mergeCell ref="A2:J16"/>
  </mergeCells>
  <phoneticPr fontId="3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AH117"/>
  <sheetViews>
    <sheetView workbookViewId="0">
      <selection activeCell="L20" sqref="L20"/>
    </sheetView>
  </sheetViews>
  <sheetFormatPr defaultRowHeight="13.2"/>
  <cols>
    <col min="1" max="16384" width="8.88671875" style="79"/>
  </cols>
  <sheetData>
    <row r="1" spans="1:12">
      <c r="A1" s="79">
        <v>26</v>
      </c>
    </row>
    <row r="2" spans="1:12" ht="13.8">
      <c r="L2" s="80" t="s">
        <v>134</v>
      </c>
    </row>
    <row r="3" spans="1:12">
      <c r="L3" s="81" t="s">
        <v>135</v>
      </c>
    </row>
    <row r="62" spans="1:34">
      <c r="M62" s="82" t="s">
        <v>136</v>
      </c>
    </row>
    <row r="64" spans="1:34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</row>
    <row r="66" spans="1:1">
      <c r="A66" s="79">
        <v>37</v>
      </c>
    </row>
    <row r="117" spans="13:13">
      <c r="M117" s="82" t="s">
        <v>137</v>
      </c>
    </row>
  </sheetData>
  <phoneticPr fontId="3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定数</vt:lpstr>
      <vt:lpstr>fib127</vt:lpstr>
      <vt:lpstr>fib150</vt:lpstr>
      <vt:lpstr>fib2.00</vt:lpstr>
      <vt:lpstr>画像</vt:lpstr>
      <vt:lpstr>気づき</vt:lpstr>
      <vt:lpstr>検証終了通貨</vt:lpstr>
      <vt:lpstr>忘備録 (6.23)</vt:lpstr>
      <vt:lpstr>忘備録（6.30）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2019-07-04T12:56:28Z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