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33" documentId="8_{39609476-2583-480F-83D5-34E5E4AF3962}" xr6:coauthVersionLast="43" xr6:coauthVersionMax="43" xr10:uidLastSave="{2CFB6E06-7245-4FAE-AC62-4C80B1728A25}"/>
  <bookViews>
    <workbookView xWindow="-108" yWindow="-108" windowWidth="23256" windowHeight="12576" tabRatio="923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 " sheetId="34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" i="33" l="1"/>
  <c r="K46" i="33"/>
  <c r="K47" i="33"/>
  <c r="K48" i="33"/>
  <c r="K49" i="33"/>
  <c r="V108" i="34" l="1"/>
  <c r="T108" i="34"/>
  <c r="W108" i="34" s="1"/>
  <c r="R108" i="34"/>
  <c r="M108" i="34"/>
  <c r="K108" i="34"/>
  <c r="V107" i="34"/>
  <c r="T107" i="34"/>
  <c r="W107" i="34" s="1"/>
  <c r="R107" i="34"/>
  <c r="C108" i="34" s="1"/>
  <c r="X108" i="34" s="1"/>
  <c r="Y108" i="34" s="1"/>
  <c r="M107" i="34"/>
  <c r="K107" i="34"/>
  <c r="V106" i="34"/>
  <c r="T106" i="34"/>
  <c r="W106" i="34" s="1"/>
  <c r="R106" i="34"/>
  <c r="C107" i="34" s="1"/>
  <c r="X107" i="34" s="1"/>
  <c r="Y107" i="34" s="1"/>
  <c r="M106" i="34"/>
  <c r="K106" i="34"/>
  <c r="V105" i="34"/>
  <c r="T105" i="34"/>
  <c r="W105" i="34" s="1"/>
  <c r="R105" i="34"/>
  <c r="C106" i="34" s="1"/>
  <c r="X106" i="34" s="1"/>
  <c r="Y106" i="34" s="1"/>
  <c r="M105" i="34"/>
  <c r="K105" i="34"/>
  <c r="V104" i="34"/>
  <c r="T104" i="34"/>
  <c r="W104" i="34" s="1"/>
  <c r="R104" i="34"/>
  <c r="C105" i="34" s="1"/>
  <c r="X105" i="34" s="1"/>
  <c r="Y105" i="34" s="1"/>
  <c r="M104" i="34"/>
  <c r="K104" i="34"/>
  <c r="V103" i="34"/>
  <c r="T103" i="34"/>
  <c r="W103" i="34" s="1"/>
  <c r="R103" i="34"/>
  <c r="C104" i="34" s="1"/>
  <c r="X104" i="34" s="1"/>
  <c r="Y104" i="34" s="1"/>
  <c r="M103" i="34"/>
  <c r="K103" i="34"/>
  <c r="V102" i="34"/>
  <c r="T102" i="34"/>
  <c r="W102" i="34" s="1"/>
  <c r="R102" i="34"/>
  <c r="C103" i="34" s="1"/>
  <c r="X103" i="34" s="1"/>
  <c r="Y103" i="34" s="1"/>
  <c r="M102" i="34"/>
  <c r="K102" i="34"/>
  <c r="V101" i="34"/>
  <c r="T101" i="34"/>
  <c r="W101" i="34" s="1"/>
  <c r="R101" i="34"/>
  <c r="C102" i="34" s="1"/>
  <c r="X102" i="34" s="1"/>
  <c r="Y102" i="34" s="1"/>
  <c r="M101" i="34"/>
  <c r="K101" i="34"/>
  <c r="V100" i="34"/>
  <c r="T100" i="34"/>
  <c r="W100" i="34" s="1"/>
  <c r="R100" i="34"/>
  <c r="C101" i="34" s="1"/>
  <c r="X101" i="34" s="1"/>
  <c r="Y101" i="34" s="1"/>
  <c r="M100" i="34"/>
  <c r="K100" i="34"/>
  <c r="V99" i="34"/>
  <c r="T99" i="34"/>
  <c r="W99" i="34" s="1"/>
  <c r="R99" i="34"/>
  <c r="C100" i="34" s="1"/>
  <c r="X100" i="34" s="1"/>
  <c r="Y100" i="34" s="1"/>
  <c r="M99" i="34"/>
  <c r="K99" i="34"/>
  <c r="V98" i="34"/>
  <c r="T98" i="34"/>
  <c r="W98" i="34" s="1"/>
  <c r="R98" i="34"/>
  <c r="C99" i="34" s="1"/>
  <c r="X99" i="34" s="1"/>
  <c r="Y99" i="34" s="1"/>
  <c r="M98" i="34"/>
  <c r="K98" i="34"/>
  <c r="V97" i="34"/>
  <c r="T97" i="34"/>
  <c r="W97" i="34" s="1"/>
  <c r="R97" i="34"/>
  <c r="C98" i="34" s="1"/>
  <c r="X98" i="34" s="1"/>
  <c r="Y98" i="34" s="1"/>
  <c r="M97" i="34"/>
  <c r="K97" i="34"/>
  <c r="V96" i="34"/>
  <c r="T96" i="34"/>
  <c r="W96" i="34" s="1"/>
  <c r="R96" i="34"/>
  <c r="C97" i="34" s="1"/>
  <c r="X97" i="34" s="1"/>
  <c r="Y97" i="34" s="1"/>
  <c r="M96" i="34"/>
  <c r="K96" i="34"/>
  <c r="V95" i="34"/>
  <c r="T95" i="34"/>
  <c r="W95" i="34" s="1"/>
  <c r="R95" i="34"/>
  <c r="C96" i="34" s="1"/>
  <c r="X96" i="34" s="1"/>
  <c r="Y96" i="34" s="1"/>
  <c r="M95" i="34"/>
  <c r="K95" i="34"/>
  <c r="W94" i="34"/>
  <c r="V94" i="34"/>
  <c r="T94" i="34"/>
  <c r="R94" i="34"/>
  <c r="C95" i="34" s="1"/>
  <c r="X95" i="34" s="1"/>
  <c r="Y95" i="34" s="1"/>
  <c r="M94" i="34"/>
  <c r="K94" i="34"/>
  <c r="W93" i="34"/>
  <c r="V93" i="34"/>
  <c r="T93" i="34"/>
  <c r="R93" i="34"/>
  <c r="C94" i="34" s="1"/>
  <c r="X94" i="34" s="1"/>
  <c r="Y94" i="34" s="1"/>
  <c r="M93" i="34"/>
  <c r="K93" i="34"/>
  <c r="W92" i="34"/>
  <c r="V92" i="34"/>
  <c r="T92" i="34"/>
  <c r="R92" i="34"/>
  <c r="C93" i="34" s="1"/>
  <c r="X93" i="34" s="1"/>
  <c r="Y93" i="34" s="1"/>
  <c r="M92" i="34"/>
  <c r="K92" i="34"/>
  <c r="W91" i="34"/>
  <c r="V91" i="34"/>
  <c r="T91" i="34"/>
  <c r="R91" i="34"/>
  <c r="C92" i="34" s="1"/>
  <c r="X92" i="34" s="1"/>
  <c r="Y92" i="34" s="1"/>
  <c r="M91" i="34"/>
  <c r="K91" i="34"/>
  <c r="V90" i="34"/>
  <c r="T90" i="34"/>
  <c r="W90" i="34" s="1"/>
  <c r="R90" i="34"/>
  <c r="C91" i="34" s="1"/>
  <c r="X91" i="34" s="1"/>
  <c r="Y91" i="34" s="1"/>
  <c r="M90" i="34"/>
  <c r="K90" i="34"/>
  <c r="V89" i="34"/>
  <c r="T89" i="34"/>
  <c r="W89" i="34" s="1"/>
  <c r="R89" i="34"/>
  <c r="C90" i="34" s="1"/>
  <c r="X90" i="34" s="1"/>
  <c r="Y90" i="34" s="1"/>
  <c r="M89" i="34"/>
  <c r="K89" i="34"/>
  <c r="V88" i="34"/>
  <c r="T88" i="34"/>
  <c r="W88" i="34" s="1"/>
  <c r="R88" i="34"/>
  <c r="C89" i="34" s="1"/>
  <c r="X89" i="34" s="1"/>
  <c r="Y89" i="34" s="1"/>
  <c r="M88" i="34"/>
  <c r="K88" i="34"/>
  <c r="V87" i="34"/>
  <c r="T87" i="34"/>
  <c r="W87" i="34" s="1"/>
  <c r="R87" i="34"/>
  <c r="C88" i="34" s="1"/>
  <c r="X88" i="34" s="1"/>
  <c r="Y88" i="34" s="1"/>
  <c r="M87" i="34"/>
  <c r="K87" i="34"/>
  <c r="V86" i="34"/>
  <c r="T86" i="34"/>
  <c r="W86" i="34" s="1"/>
  <c r="R86" i="34"/>
  <c r="C87" i="34" s="1"/>
  <c r="X87" i="34" s="1"/>
  <c r="Y87" i="34" s="1"/>
  <c r="M86" i="34"/>
  <c r="K86" i="34"/>
  <c r="V85" i="34"/>
  <c r="T85" i="34"/>
  <c r="W85" i="34" s="1"/>
  <c r="R85" i="34"/>
  <c r="C86" i="34" s="1"/>
  <c r="X86" i="34" s="1"/>
  <c r="Y86" i="34" s="1"/>
  <c r="M85" i="34"/>
  <c r="K85" i="34"/>
  <c r="V84" i="34"/>
  <c r="T84" i="34"/>
  <c r="W84" i="34" s="1"/>
  <c r="R84" i="34"/>
  <c r="C85" i="34" s="1"/>
  <c r="X85" i="34" s="1"/>
  <c r="Y85" i="34" s="1"/>
  <c r="M84" i="34"/>
  <c r="K84" i="34"/>
  <c r="V83" i="34"/>
  <c r="T83" i="34"/>
  <c r="W83" i="34" s="1"/>
  <c r="R83" i="34"/>
  <c r="C84" i="34" s="1"/>
  <c r="X84" i="34" s="1"/>
  <c r="Y84" i="34" s="1"/>
  <c r="M83" i="34"/>
  <c r="K83" i="34"/>
  <c r="V82" i="34"/>
  <c r="T82" i="34"/>
  <c r="W82" i="34" s="1"/>
  <c r="R82" i="34"/>
  <c r="C83" i="34" s="1"/>
  <c r="X83" i="34" s="1"/>
  <c r="Y83" i="34" s="1"/>
  <c r="M82" i="34"/>
  <c r="K82" i="34"/>
  <c r="V81" i="34"/>
  <c r="T81" i="34"/>
  <c r="W81" i="34" s="1"/>
  <c r="R81" i="34"/>
  <c r="C82" i="34" s="1"/>
  <c r="X82" i="34" s="1"/>
  <c r="Y82" i="34" s="1"/>
  <c r="M81" i="34"/>
  <c r="K81" i="34"/>
  <c r="V80" i="34"/>
  <c r="T80" i="34"/>
  <c r="W80" i="34" s="1"/>
  <c r="R80" i="34"/>
  <c r="C81" i="34" s="1"/>
  <c r="X81" i="34" s="1"/>
  <c r="Y81" i="34" s="1"/>
  <c r="M80" i="34"/>
  <c r="K80" i="34"/>
  <c r="V79" i="34"/>
  <c r="T79" i="34"/>
  <c r="W79" i="34" s="1"/>
  <c r="R79" i="34"/>
  <c r="C80" i="34" s="1"/>
  <c r="X80" i="34" s="1"/>
  <c r="Y80" i="34" s="1"/>
  <c r="M79" i="34"/>
  <c r="K79" i="34"/>
  <c r="V78" i="34"/>
  <c r="T78" i="34"/>
  <c r="V77" i="34"/>
  <c r="T77" i="34"/>
  <c r="V76" i="34"/>
  <c r="T76" i="34"/>
  <c r="W76" i="34" s="1"/>
  <c r="V75" i="34"/>
  <c r="T75" i="34"/>
  <c r="W75" i="34" s="1"/>
  <c r="V74" i="34"/>
  <c r="T74" i="34"/>
  <c r="W74" i="34" s="1"/>
  <c r="V73" i="34"/>
  <c r="T73" i="34"/>
  <c r="W73" i="34" s="1"/>
  <c r="V72" i="34"/>
  <c r="T72" i="34"/>
  <c r="V71" i="34"/>
  <c r="T71" i="34"/>
  <c r="V70" i="34"/>
  <c r="T70" i="34"/>
  <c r="W70" i="34" s="1"/>
  <c r="V69" i="34"/>
  <c r="T69" i="34"/>
  <c r="V68" i="34"/>
  <c r="T68" i="34"/>
  <c r="W68" i="34" s="1"/>
  <c r="V67" i="34"/>
  <c r="T67" i="34"/>
  <c r="V66" i="34"/>
  <c r="T66" i="34"/>
  <c r="V65" i="34"/>
  <c r="T65" i="34"/>
  <c r="W65" i="34" s="1"/>
  <c r="W66" i="34" s="1"/>
  <c r="V64" i="34"/>
  <c r="T64" i="34"/>
  <c r="V63" i="34"/>
  <c r="T63" i="34"/>
  <c r="W63" i="34" s="1"/>
  <c r="V62" i="34"/>
  <c r="T62" i="34"/>
  <c r="W62" i="34" s="1"/>
  <c r="V61" i="34"/>
  <c r="T61" i="34"/>
  <c r="W61" i="34" s="1"/>
  <c r="V60" i="34"/>
  <c r="T60" i="34"/>
  <c r="W60" i="34" s="1"/>
  <c r="V59" i="34"/>
  <c r="T59" i="34"/>
  <c r="W59" i="34" s="1"/>
  <c r="V58" i="34"/>
  <c r="T58" i="34"/>
  <c r="W58" i="34" s="1"/>
  <c r="V57" i="34"/>
  <c r="T57" i="34"/>
  <c r="V56" i="34"/>
  <c r="T56" i="34"/>
  <c r="W56" i="34" s="1"/>
  <c r="V55" i="34"/>
  <c r="T55" i="34"/>
  <c r="W55" i="34" s="1"/>
  <c r="V54" i="34"/>
  <c r="T54" i="34"/>
  <c r="W54" i="34" s="1"/>
  <c r="V53" i="34"/>
  <c r="T53" i="34"/>
  <c r="W53" i="34" s="1"/>
  <c r="V52" i="34"/>
  <c r="T52" i="34"/>
  <c r="W52" i="34" s="1"/>
  <c r="V51" i="34"/>
  <c r="T51" i="34"/>
  <c r="W51" i="34" s="1"/>
  <c r="V50" i="34"/>
  <c r="T50" i="34"/>
  <c r="W50" i="34" s="1"/>
  <c r="V49" i="34"/>
  <c r="T49" i="34"/>
  <c r="W49" i="34" s="1"/>
  <c r="V48" i="34"/>
  <c r="T48" i="34"/>
  <c r="V47" i="34"/>
  <c r="T47" i="34"/>
  <c r="W47" i="34" s="1"/>
  <c r="V46" i="34"/>
  <c r="T46" i="34"/>
  <c r="W46" i="34" s="1"/>
  <c r="V45" i="34"/>
  <c r="T45" i="34"/>
  <c r="W45" i="34" s="1"/>
  <c r="V44" i="34"/>
  <c r="T44" i="34"/>
  <c r="W44" i="34" s="1"/>
  <c r="V43" i="34"/>
  <c r="T43" i="34"/>
  <c r="W43" i="34" s="1"/>
  <c r="V42" i="34"/>
  <c r="T42" i="34"/>
  <c r="V41" i="34"/>
  <c r="T41" i="34"/>
  <c r="W41" i="34" s="1"/>
  <c r="V40" i="34"/>
  <c r="T40" i="34"/>
  <c r="W40" i="34" s="1"/>
  <c r="V39" i="34"/>
  <c r="T39" i="34"/>
  <c r="W39" i="34" s="1"/>
  <c r="V38" i="34"/>
  <c r="T38" i="34"/>
  <c r="V37" i="34"/>
  <c r="T37" i="34"/>
  <c r="V36" i="34"/>
  <c r="T36" i="34"/>
  <c r="V35" i="34"/>
  <c r="T35" i="34"/>
  <c r="W35" i="34" s="1"/>
  <c r="V34" i="34"/>
  <c r="T34" i="34"/>
  <c r="W34" i="34" s="1"/>
  <c r="V33" i="34"/>
  <c r="T33" i="34"/>
  <c r="W33" i="34" s="1"/>
  <c r="V32" i="34"/>
  <c r="T32" i="34"/>
  <c r="W32" i="34" s="1"/>
  <c r="V31" i="34"/>
  <c r="T31" i="34"/>
  <c r="W31" i="34" s="1"/>
  <c r="V30" i="34"/>
  <c r="T30" i="34"/>
  <c r="V29" i="34"/>
  <c r="T29" i="34"/>
  <c r="V28" i="34"/>
  <c r="T28" i="34"/>
  <c r="V27" i="34"/>
  <c r="T27" i="34"/>
  <c r="V26" i="34"/>
  <c r="T26" i="34"/>
  <c r="V25" i="34"/>
  <c r="T25" i="34"/>
  <c r="V24" i="34"/>
  <c r="T24" i="34"/>
  <c r="V23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9" i="34"/>
  <c r="W9" i="34" s="1"/>
  <c r="C9" i="34"/>
  <c r="K9" i="34" l="1"/>
  <c r="M9" i="34" s="1"/>
  <c r="R9" i="34" s="1"/>
  <c r="C10" i="34" s="1"/>
  <c r="K10" i="34" s="1"/>
  <c r="W36" i="34"/>
  <c r="W37" i="34" s="1"/>
  <c r="V9" i="34"/>
  <c r="W64" i="34"/>
  <c r="W28" i="34"/>
  <c r="W29" i="34" s="1"/>
  <c r="W30" i="34" s="1"/>
  <c r="W48" i="34"/>
  <c r="W67" i="34"/>
  <c r="W57" i="34"/>
  <c r="W77" i="34"/>
  <c r="W78" i="34" s="1"/>
  <c r="W38" i="34"/>
  <c r="W69" i="34"/>
  <c r="W42" i="34"/>
  <c r="W71" i="34"/>
  <c r="W72" i="34" s="1"/>
  <c r="W10" i="34"/>
  <c r="W11" i="34" s="1"/>
  <c r="W12" i="34" s="1"/>
  <c r="W13" i="34" s="1"/>
  <c r="W14" i="34" s="1"/>
  <c r="W15" i="34" s="1"/>
  <c r="V10" i="34"/>
  <c r="H4" i="34"/>
  <c r="W16" i="34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X10" i="34" l="1"/>
  <c r="M10" i="34"/>
  <c r="R10" i="34" s="1"/>
  <c r="P5" i="34"/>
  <c r="V11" i="34"/>
  <c r="V12" i="34" s="1"/>
  <c r="V13" i="34" s="1"/>
  <c r="V14" i="34" s="1"/>
  <c r="V15" i="34" s="1"/>
  <c r="V16" i="34" s="1"/>
  <c r="V17" i="34" s="1"/>
  <c r="V18" i="34" s="1"/>
  <c r="V19" i="34" s="1"/>
  <c r="V20" i="34" s="1"/>
  <c r="V21" i="34" s="1"/>
  <c r="V22" i="34" s="1"/>
  <c r="V108" i="33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V48" i="33"/>
  <c r="T48" i="33"/>
  <c r="W48" i="33" s="1"/>
  <c r="R48" i="33"/>
  <c r="C49" i="33" s="1"/>
  <c r="X49" i="33" s="1"/>
  <c r="Y49" i="33" s="1"/>
  <c r="M48" i="33"/>
  <c r="V47" i="33"/>
  <c r="T47" i="33"/>
  <c r="W47" i="33" s="1"/>
  <c r="R47" i="33"/>
  <c r="C48" i="33" s="1"/>
  <c r="X48" i="33" s="1"/>
  <c r="Y48" i="33" s="1"/>
  <c r="M47" i="33"/>
  <c r="V46" i="33"/>
  <c r="T46" i="33"/>
  <c r="W46" i="33" s="1"/>
  <c r="M46" i="33"/>
  <c r="V45" i="33"/>
  <c r="T45" i="33"/>
  <c r="V44" i="33"/>
  <c r="T44" i="33"/>
  <c r="W44" i="33" s="1"/>
  <c r="V43" i="33"/>
  <c r="T43" i="33"/>
  <c r="V42" i="33"/>
  <c r="T42" i="33"/>
  <c r="W42" i="33" s="1"/>
  <c r="V41" i="33"/>
  <c r="T41" i="33"/>
  <c r="W41" i="33" s="1"/>
  <c r="V40" i="33"/>
  <c r="T40" i="33"/>
  <c r="V39" i="33"/>
  <c r="T39" i="33"/>
  <c r="V38" i="33"/>
  <c r="T38" i="33"/>
  <c r="V37" i="33"/>
  <c r="T37" i="33"/>
  <c r="W37" i="33" s="1"/>
  <c r="V36" i="33"/>
  <c r="T36" i="33"/>
  <c r="V35" i="33"/>
  <c r="T35" i="33"/>
  <c r="V34" i="33"/>
  <c r="T34" i="33"/>
  <c r="W34" i="33" s="1"/>
  <c r="V33" i="33"/>
  <c r="T33" i="33"/>
  <c r="W33" i="33" s="1"/>
  <c r="V32" i="33"/>
  <c r="T32" i="33"/>
  <c r="W32" i="33" s="1"/>
  <c r="V31" i="33"/>
  <c r="T31" i="33"/>
  <c r="V30" i="33"/>
  <c r="T30" i="33"/>
  <c r="W30" i="33" s="1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W12" i="33" s="1"/>
  <c r="T11" i="33"/>
  <c r="W11" i="33" s="1"/>
  <c r="T10" i="33"/>
  <c r="W10" i="33" s="1"/>
  <c r="T9" i="33"/>
  <c r="C9" i="33"/>
  <c r="M9" i="33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V84" i="31"/>
  <c r="T84" i="31"/>
  <c r="W84" i="31" s="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 s="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 s="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K46" i="31"/>
  <c r="M46" i="31" s="1"/>
  <c r="V45" i="31"/>
  <c r="T45" i="31"/>
  <c r="W45" i="31" s="1"/>
  <c r="K45" i="31"/>
  <c r="M45" i="31" s="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K43" i="31"/>
  <c r="M43" i="31" s="1"/>
  <c r="V42" i="31"/>
  <c r="T42" i="31"/>
  <c r="W42" i="31" s="1"/>
  <c r="V41" i="31"/>
  <c r="T41" i="31"/>
  <c r="W41" i="31" s="1"/>
  <c r="K41" i="31"/>
  <c r="M41" i="31" s="1"/>
  <c r="V40" i="31"/>
  <c r="T40" i="31"/>
  <c r="W40" i="31" s="1"/>
  <c r="M40" i="31"/>
  <c r="K40" i="31"/>
  <c r="V39" i="31"/>
  <c r="T39" i="31"/>
  <c r="W39" i="31" s="1"/>
  <c r="M39" i="31"/>
  <c r="K39" i="31"/>
  <c r="V38" i="31"/>
  <c r="T38" i="31"/>
  <c r="W38" i="31" s="1"/>
  <c r="R38" i="31"/>
  <c r="C39" i="31" s="1"/>
  <c r="X39" i="31" s="1"/>
  <c r="Y39" i="31" s="1"/>
  <c r="K38" i="31"/>
  <c r="M38" i="31" s="1"/>
  <c r="V37" i="31"/>
  <c r="T37" i="31"/>
  <c r="W37" i="31" s="1"/>
  <c r="R37" i="31"/>
  <c r="C38" i="31" s="1"/>
  <c r="X38" i="31" s="1"/>
  <c r="Y38" i="31" s="1"/>
  <c r="K37" i="31"/>
  <c r="M37" i="31" s="1"/>
  <c r="V36" i="31"/>
  <c r="T36" i="31"/>
  <c r="W36" i="31" s="1"/>
  <c r="K36" i="31"/>
  <c r="M36" i="31" s="1"/>
  <c r="V35" i="31"/>
  <c r="T35" i="31"/>
  <c r="W35" i="31" s="1"/>
  <c r="R35" i="31"/>
  <c r="C36" i="31" s="1"/>
  <c r="X36" i="31" s="1"/>
  <c r="Y36" i="31" s="1"/>
  <c r="K35" i="31"/>
  <c r="M35" i="31" s="1"/>
  <c r="V34" i="31"/>
  <c r="T34" i="31"/>
  <c r="W34" i="31" s="1"/>
  <c r="M34" i="31"/>
  <c r="K34" i="31"/>
  <c r="V33" i="31"/>
  <c r="T33" i="31"/>
  <c r="W33" i="31" s="1"/>
  <c r="M33" i="31"/>
  <c r="K33" i="31"/>
  <c r="V32" i="31"/>
  <c r="T32" i="31"/>
  <c r="W32" i="31" s="1"/>
  <c r="K32" i="31"/>
  <c r="M32" i="31" s="1"/>
  <c r="V31" i="31"/>
  <c r="T31" i="31"/>
  <c r="W31" i="31" s="1"/>
  <c r="V30" i="31"/>
  <c r="T30" i="31"/>
  <c r="W30" i="31" s="1"/>
  <c r="V29" i="31"/>
  <c r="T29" i="31"/>
  <c r="W29" i="31" s="1"/>
  <c r="V28" i="31"/>
  <c r="T28" i="31"/>
  <c r="W28" i="31" s="1"/>
  <c r="R28" i="31"/>
  <c r="C29" i="31" s="1"/>
  <c r="X29" i="31" s="1"/>
  <c r="Y29" i="31" s="1"/>
  <c r="V27" i="31"/>
  <c r="T27" i="31"/>
  <c r="W27" i="31" s="1"/>
  <c r="V26" i="31"/>
  <c r="T26" i="31"/>
  <c r="W26" i="31" s="1"/>
  <c r="V25" i="31"/>
  <c r="T25" i="31"/>
  <c r="W25" i="31" s="1"/>
  <c r="V24" i="31"/>
  <c r="T24" i="31"/>
  <c r="W24" i="31" s="1"/>
  <c r="V23" i="31"/>
  <c r="T23" i="31"/>
  <c r="W23" i="31" s="1"/>
  <c r="T22" i="31"/>
  <c r="W22" i="31" s="1"/>
  <c r="R22" i="31"/>
  <c r="C23" i="31" s="1"/>
  <c r="X23" i="31" s="1"/>
  <c r="Y23" i="31" s="1"/>
  <c r="T21" i="31"/>
  <c r="W21" i="31" s="1"/>
  <c r="T20" i="31"/>
  <c r="W20" i="31" s="1"/>
  <c r="T19" i="31"/>
  <c r="W19" i="31" s="1"/>
  <c r="R19" i="31"/>
  <c r="C20" i="31" s="1"/>
  <c r="X20" i="31" s="1"/>
  <c r="Y20" i="31" s="1"/>
  <c r="T18" i="31"/>
  <c r="V18" i="31" s="1"/>
  <c r="T17" i="31"/>
  <c r="W17" i="31" s="1"/>
  <c r="T16" i="31"/>
  <c r="W16" i="31" s="1"/>
  <c r="T15" i="31"/>
  <c r="W15" i="31" s="1"/>
  <c r="T14" i="31"/>
  <c r="W14" i="31" s="1"/>
  <c r="T13" i="31"/>
  <c r="W13" i="31" s="1"/>
  <c r="T12" i="31"/>
  <c r="V12" i="31" s="1"/>
  <c r="T11" i="31"/>
  <c r="W11" i="31" s="1"/>
  <c r="T10" i="31"/>
  <c r="V10" i="31" s="1"/>
  <c r="T9" i="31"/>
  <c r="W9" i="31" s="1"/>
  <c r="C9" i="3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R46" i="31" l="1"/>
  <c r="C47" i="31" s="1"/>
  <c r="X47" i="31" s="1"/>
  <c r="Y47" i="31" s="1"/>
  <c r="R46" i="33"/>
  <c r="C47" i="33" s="1"/>
  <c r="X47" i="33" s="1"/>
  <c r="Y47" i="33" s="1"/>
  <c r="R45" i="31"/>
  <c r="C46" i="31" s="1"/>
  <c r="X46" i="31" s="1"/>
  <c r="Y46" i="31" s="1"/>
  <c r="R43" i="31"/>
  <c r="C44" i="31" s="1"/>
  <c r="X44" i="31" s="1"/>
  <c r="Y44" i="31" s="1"/>
  <c r="R41" i="31"/>
  <c r="C42" i="31" s="1"/>
  <c r="R40" i="31"/>
  <c r="C41" i="31" s="1"/>
  <c r="X41" i="31" s="1"/>
  <c r="Y41" i="31" s="1"/>
  <c r="R39" i="31"/>
  <c r="C40" i="31" s="1"/>
  <c r="X40" i="31" s="1"/>
  <c r="Y40" i="31" s="1"/>
  <c r="R36" i="31"/>
  <c r="C37" i="31" s="1"/>
  <c r="X37" i="31" s="1"/>
  <c r="Y37" i="31" s="1"/>
  <c r="R34" i="31"/>
  <c r="C35" i="31" s="1"/>
  <c r="X35" i="31" s="1"/>
  <c r="Y35" i="31" s="1"/>
  <c r="R33" i="31"/>
  <c r="C34" i="31" s="1"/>
  <c r="X34" i="31" s="1"/>
  <c r="Y34" i="31" s="1"/>
  <c r="R32" i="31"/>
  <c r="C33" i="31" s="1"/>
  <c r="X33" i="31" s="1"/>
  <c r="Y33" i="31" s="1"/>
  <c r="R31" i="31"/>
  <c r="C32" i="31" s="1"/>
  <c r="X32" i="31" s="1"/>
  <c r="Y32" i="31" s="1"/>
  <c r="R30" i="31"/>
  <c r="C31" i="31" s="1"/>
  <c r="X31" i="31" s="1"/>
  <c r="Y31" i="31" s="1"/>
  <c r="R29" i="31"/>
  <c r="C30" i="31" s="1"/>
  <c r="X30" i="31" s="1"/>
  <c r="Y30" i="31" s="1"/>
  <c r="R27" i="31"/>
  <c r="C28" i="31" s="1"/>
  <c r="X28" i="31" s="1"/>
  <c r="Y28" i="31" s="1"/>
  <c r="R26" i="31"/>
  <c r="C27" i="31" s="1"/>
  <c r="X27" i="31" s="1"/>
  <c r="Y27" i="31" s="1"/>
  <c r="R25" i="31"/>
  <c r="C26" i="31" s="1"/>
  <c r="X26" i="31" s="1"/>
  <c r="Y26" i="31" s="1"/>
  <c r="R24" i="31"/>
  <c r="C25" i="31" s="1"/>
  <c r="X25" i="31" s="1"/>
  <c r="Y25" i="31" s="1"/>
  <c r="R21" i="31"/>
  <c r="C22" i="31" s="1"/>
  <c r="X22" i="31" s="1"/>
  <c r="Y22" i="31" s="1"/>
  <c r="R20" i="31"/>
  <c r="C21" i="31" s="1"/>
  <c r="X21" i="31" s="1"/>
  <c r="Y21" i="31" s="1"/>
  <c r="R18" i="31"/>
  <c r="C19" i="31" s="1"/>
  <c r="X19" i="31" s="1"/>
  <c r="Y19" i="31" s="1"/>
  <c r="R17" i="31"/>
  <c r="C18" i="31" s="1"/>
  <c r="X18" i="31" s="1"/>
  <c r="Y18" i="31" s="1"/>
  <c r="R16" i="31"/>
  <c r="C17" i="31" s="1"/>
  <c r="X17" i="31" s="1"/>
  <c r="Y17" i="31" s="1"/>
  <c r="R15" i="31"/>
  <c r="C16" i="31" s="1"/>
  <c r="X16" i="31" s="1"/>
  <c r="Y16" i="31" s="1"/>
  <c r="R14" i="31"/>
  <c r="C15" i="31" s="1"/>
  <c r="X15" i="31" s="1"/>
  <c r="Y15" i="31" s="1"/>
  <c r="R13" i="31"/>
  <c r="C14" i="31" s="1"/>
  <c r="X14" i="31" s="1"/>
  <c r="Y14" i="31" s="1"/>
  <c r="R12" i="31"/>
  <c r="C13" i="31" s="1"/>
  <c r="X13" i="31" s="1"/>
  <c r="Y13" i="31" s="1"/>
  <c r="R11" i="31"/>
  <c r="C12" i="31" s="1"/>
  <c r="X12" i="31" s="1"/>
  <c r="Y12" i="31" s="1"/>
  <c r="R10" i="31"/>
  <c r="C11" i="31" s="1"/>
  <c r="X11" i="31" s="1"/>
  <c r="Y11" i="31" s="1"/>
  <c r="K19" i="31"/>
  <c r="M19" i="31" s="1"/>
  <c r="K16" i="31"/>
  <c r="M16" i="31" s="1"/>
  <c r="K13" i="31"/>
  <c r="M13" i="31" s="1"/>
  <c r="K12" i="31"/>
  <c r="M12" i="31" s="1"/>
  <c r="K21" i="31"/>
  <c r="M21" i="31" s="1"/>
  <c r="K25" i="31"/>
  <c r="M25" i="31" s="1"/>
  <c r="K31" i="31"/>
  <c r="M31" i="31" s="1"/>
  <c r="K17" i="31"/>
  <c r="M17" i="31" s="1"/>
  <c r="K20" i="31"/>
  <c r="M20" i="31" s="1"/>
  <c r="K23" i="31"/>
  <c r="M23" i="31" s="1"/>
  <c r="R23" i="31" s="1"/>
  <c r="C24" i="31" s="1"/>
  <c r="K29" i="31"/>
  <c r="M29" i="31" s="1"/>
  <c r="K27" i="31"/>
  <c r="M27" i="31" s="1"/>
  <c r="V15" i="31"/>
  <c r="W35" i="33"/>
  <c r="W36" i="33" s="1"/>
  <c r="W38" i="33"/>
  <c r="W39" i="33" s="1"/>
  <c r="W40" i="33" s="1"/>
  <c r="W19" i="33"/>
  <c r="W20" i="33"/>
  <c r="W21" i="33" s="1"/>
  <c r="W22" i="33" s="1"/>
  <c r="W23" i="33" s="1"/>
  <c r="W24" i="33" s="1"/>
  <c r="W25" i="33" s="1"/>
  <c r="W26" i="33" s="1"/>
  <c r="W27" i="33" s="1"/>
  <c r="W28" i="33" s="1"/>
  <c r="W29" i="33" s="1"/>
  <c r="W15" i="33"/>
  <c r="W16" i="33" s="1"/>
  <c r="W45" i="33"/>
  <c r="W43" i="33"/>
  <c r="W31" i="33"/>
  <c r="L5" i="34"/>
  <c r="C11" i="34"/>
  <c r="K11" i="34" s="1"/>
  <c r="W17" i="33"/>
  <c r="W18" i="33" s="1"/>
  <c r="H4" i="33"/>
  <c r="R9" i="33"/>
  <c r="W9" i="33"/>
  <c r="V9" i="33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G5" i="17"/>
  <c r="E5" i="17"/>
  <c r="D4" i="17"/>
  <c r="T9" i="17"/>
  <c r="H4" i="17" s="1"/>
  <c r="C10" i="17"/>
  <c r="C5" i="17"/>
  <c r="V14" i="31"/>
  <c r="V17" i="31"/>
  <c r="V20" i="31"/>
  <c r="W13" i="33"/>
  <c r="W14" i="33" s="1"/>
  <c r="V16" i="31"/>
  <c r="V22" i="31"/>
  <c r="V13" i="31"/>
  <c r="V19" i="31"/>
  <c r="V21" i="31"/>
  <c r="V11" i="31"/>
  <c r="H4" i="31"/>
  <c r="V9" i="31"/>
  <c r="R9" i="31"/>
  <c r="W10" i="31"/>
  <c r="W12" i="31"/>
  <c r="W18" i="31"/>
  <c r="X42" i="31" l="1"/>
  <c r="Y42" i="31" s="1"/>
  <c r="K42" i="31"/>
  <c r="M42" i="31" s="1"/>
  <c r="R42" i="31" s="1"/>
  <c r="C43" i="31" s="1"/>
  <c r="K30" i="31"/>
  <c r="M30" i="31" s="1"/>
  <c r="K28" i="31"/>
  <c r="M28" i="31" s="1"/>
  <c r="K26" i="31"/>
  <c r="M26" i="31" s="1"/>
  <c r="X24" i="31"/>
  <c r="Y24" i="31" s="1"/>
  <c r="K24" i="31"/>
  <c r="M24" i="31" s="1"/>
  <c r="K22" i="31"/>
  <c r="M22" i="31" s="1"/>
  <c r="K18" i="31"/>
  <c r="M18" i="31" s="1"/>
  <c r="K15" i="31"/>
  <c r="M15" i="31" s="1"/>
  <c r="K14" i="31"/>
  <c r="M14" i="31" s="1"/>
  <c r="K11" i="31"/>
  <c r="M11" i="31" s="1"/>
  <c r="X11" i="34"/>
  <c r="Y11" i="34" s="1"/>
  <c r="M11" i="34"/>
  <c r="R11" i="34" s="1"/>
  <c r="L5" i="33"/>
  <c r="C10" i="33"/>
  <c r="K10" i="33" s="1"/>
  <c r="P5" i="33"/>
  <c r="I5" i="17"/>
  <c r="L4" i="17"/>
  <c r="P4" i="17"/>
  <c r="P5" i="31"/>
  <c r="L5" i="31"/>
  <c r="C10" i="31"/>
  <c r="K10" i="31" s="1"/>
  <c r="C5" i="31"/>
  <c r="D4" i="31" l="1"/>
  <c r="P2" i="31" s="1"/>
  <c r="G5" i="31"/>
  <c r="E5" i="31"/>
  <c r="X43" i="31"/>
  <c r="Y43" i="31" s="1"/>
  <c r="P4" i="31" s="1"/>
  <c r="M10" i="31"/>
  <c r="C12" i="34"/>
  <c r="K12" i="34" s="1"/>
  <c r="X10" i="33"/>
  <c r="M10" i="33"/>
  <c r="R10" i="33" s="1"/>
  <c r="C11" i="33" s="1"/>
  <c r="K11" i="33" s="1"/>
  <c r="X10" i="31"/>
  <c r="L4" i="31"/>
  <c r="I5" i="31" l="1"/>
  <c r="X12" i="34"/>
  <c r="Y12" i="34" s="1"/>
  <c r="M12" i="34"/>
  <c r="R12" i="34" s="1"/>
  <c r="X11" i="33"/>
  <c r="Y11" i="33" s="1"/>
  <c r="M11" i="33"/>
  <c r="R11" i="33" s="1"/>
  <c r="C12" i="33" s="1"/>
  <c r="K12" i="33" s="1"/>
  <c r="C13" i="34" l="1"/>
  <c r="K13" i="34" s="1"/>
  <c r="X12" i="33"/>
  <c r="Y12" i="33" s="1"/>
  <c r="M12" i="33"/>
  <c r="R12" i="33" s="1"/>
  <c r="X13" i="34" l="1"/>
  <c r="Y13" i="34" s="1"/>
  <c r="M13" i="34"/>
  <c r="R13" i="34" s="1"/>
  <c r="C13" i="33"/>
  <c r="K13" i="33" s="1"/>
  <c r="C14" i="34" l="1"/>
  <c r="K14" i="34" s="1"/>
  <c r="X13" i="33"/>
  <c r="Y13" i="33" s="1"/>
  <c r="M13" i="33"/>
  <c r="R13" i="33" s="1"/>
  <c r="C14" i="33" s="1"/>
  <c r="K14" i="33" s="1"/>
  <c r="M14" i="34" l="1"/>
  <c r="R14" i="34" s="1"/>
  <c r="C15" i="34" s="1"/>
  <c r="X14" i="34"/>
  <c r="Y14" i="34" s="1"/>
  <c r="X14" i="33"/>
  <c r="Y14" i="33" s="1"/>
  <c r="M14" i="33"/>
  <c r="R14" i="33" s="1"/>
  <c r="C15" i="33" s="1"/>
  <c r="K15" i="33" s="1"/>
  <c r="X15" i="34" l="1"/>
  <c r="Y15" i="34" s="1"/>
  <c r="K15" i="34"/>
  <c r="M15" i="34" s="1"/>
  <c r="R15" i="34" s="1"/>
  <c r="C16" i="34" s="1"/>
  <c r="M15" i="33"/>
  <c r="R15" i="33" s="1"/>
  <c r="X15" i="33"/>
  <c r="Y15" i="33" s="1"/>
  <c r="K16" i="34" l="1"/>
  <c r="M16" i="34" s="1"/>
  <c r="R16" i="34" s="1"/>
  <c r="C17" i="34" s="1"/>
  <c r="X16" i="34"/>
  <c r="Y16" i="34" s="1"/>
  <c r="C16" i="33"/>
  <c r="K16" i="33" s="1"/>
  <c r="X17" i="34" l="1"/>
  <c r="Y17" i="34" s="1"/>
  <c r="K17" i="34"/>
  <c r="M17" i="34" s="1"/>
  <c r="R17" i="34" s="1"/>
  <c r="C18" i="34" s="1"/>
  <c r="M16" i="33"/>
  <c r="R16" i="33" s="1"/>
  <c r="X16" i="33"/>
  <c r="Y16" i="33" s="1"/>
  <c r="K18" i="34" l="1"/>
  <c r="M18" i="34" s="1"/>
  <c r="R18" i="34" s="1"/>
  <c r="C19" i="34" s="1"/>
  <c r="X18" i="34"/>
  <c r="Y18" i="34" s="1"/>
  <c r="C17" i="33"/>
  <c r="K17" i="33" s="1"/>
  <c r="X19" i="34" l="1"/>
  <c r="Y19" i="34" s="1"/>
  <c r="K19" i="34"/>
  <c r="M19" i="34" s="1"/>
  <c r="R19" i="34" s="1"/>
  <c r="C20" i="34" s="1"/>
  <c r="M17" i="33"/>
  <c r="R17" i="33" s="1"/>
  <c r="X17" i="33"/>
  <c r="Y17" i="33" s="1"/>
  <c r="K20" i="34" l="1"/>
  <c r="M20" i="34" s="1"/>
  <c r="R20" i="34" s="1"/>
  <c r="C21" i="34" s="1"/>
  <c r="X20" i="34"/>
  <c r="Y20" i="34" s="1"/>
  <c r="C18" i="33"/>
  <c r="K18" i="33" s="1"/>
  <c r="K21" i="34" l="1"/>
  <c r="M21" i="34" s="1"/>
  <c r="R21" i="34" s="1"/>
  <c r="C22" i="34" s="1"/>
  <c r="X21" i="34"/>
  <c r="Y21" i="34" s="1"/>
  <c r="X18" i="33"/>
  <c r="Y18" i="33" s="1"/>
  <c r="M18" i="33"/>
  <c r="R18" i="33" s="1"/>
  <c r="K22" i="34" l="1"/>
  <c r="M22" i="34" s="1"/>
  <c r="R22" i="34" s="1"/>
  <c r="C23" i="34" s="1"/>
  <c r="X22" i="34"/>
  <c r="Y22" i="34" s="1"/>
  <c r="C19" i="33"/>
  <c r="K19" i="33" s="1"/>
  <c r="X23" i="34" l="1"/>
  <c r="Y23" i="34" s="1"/>
  <c r="K23" i="34"/>
  <c r="M23" i="34" s="1"/>
  <c r="R23" i="34" s="1"/>
  <c r="C24" i="34" s="1"/>
  <c r="X19" i="33"/>
  <c r="Y19" i="33" s="1"/>
  <c r="M19" i="33"/>
  <c r="R19" i="33" s="1"/>
  <c r="K24" i="34" l="1"/>
  <c r="M24" i="34" s="1"/>
  <c r="R24" i="34" s="1"/>
  <c r="C25" i="34" s="1"/>
  <c r="X24" i="34"/>
  <c r="Y24" i="34" s="1"/>
  <c r="C20" i="33"/>
  <c r="K20" i="33" s="1"/>
  <c r="X25" i="34" l="1"/>
  <c r="Y25" i="34" s="1"/>
  <c r="K25" i="34"/>
  <c r="M25" i="34" s="1"/>
  <c r="R25" i="34" s="1"/>
  <c r="C26" i="34" s="1"/>
  <c r="X20" i="33"/>
  <c r="Y20" i="33" s="1"/>
  <c r="M20" i="33"/>
  <c r="R20" i="33" s="1"/>
  <c r="C21" i="33" s="1"/>
  <c r="K21" i="33" s="1"/>
  <c r="K26" i="34" l="1"/>
  <c r="M26" i="34" s="1"/>
  <c r="R26" i="34" s="1"/>
  <c r="C27" i="34" s="1"/>
  <c r="X26" i="34"/>
  <c r="Y26" i="34" s="1"/>
  <c r="M21" i="33"/>
  <c r="R21" i="33" s="1"/>
  <c r="C22" i="33" s="1"/>
  <c r="K22" i="33" s="1"/>
  <c r="X21" i="33"/>
  <c r="Y21" i="33" s="1"/>
  <c r="X27" i="34" l="1"/>
  <c r="Y27" i="34" s="1"/>
  <c r="K27" i="34"/>
  <c r="M27" i="34" s="1"/>
  <c r="R27" i="34" s="1"/>
  <c r="C28" i="34" s="1"/>
  <c r="X22" i="33"/>
  <c r="Y22" i="33" s="1"/>
  <c r="M22" i="33"/>
  <c r="R22" i="33" s="1"/>
  <c r="C23" i="33" s="1"/>
  <c r="K23" i="33" s="1"/>
  <c r="K28" i="34" l="1"/>
  <c r="M28" i="34" s="1"/>
  <c r="R28" i="34" s="1"/>
  <c r="C29" i="34" s="1"/>
  <c r="X28" i="34"/>
  <c r="Y28" i="34" s="1"/>
  <c r="X23" i="33"/>
  <c r="Y23" i="33" s="1"/>
  <c r="M23" i="33"/>
  <c r="R23" i="33" s="1"/>
  <c r="C24" i="33" s="1"/>
  <c r="K24" i="33" s="1"/>
  <c r="X29" i="34" l="1"/>
  <c r="Y29" i="34" s="1"/>
  <c r="K29" i="34"/>
  <c r="M29" i="34" s="1"/>
  <c r="R29" i="34" s="1"/>
  <c r="C30" i="34" s="1"/>
  <c r="X24" i="33"/>
  <c r="Y24" i="33" s="1"/>
  <c r="M24" i="33"/>
  <c r="R24" i="33" s="1"/>
  <c r="C25" i="33" s="1"/>
  <c r="K25" i="33" s="1"/>
  <c r="K30" i="34" l="1"/>
  <c r="M30" i="34" s="1"/>
  <c r="R30" i="34" s="1"/>
  <c r="C31" i="34" s="1"/>
  <c r="X30" i="34"/>
  <c r="Y30" i="34" s="1"/>
  <c r="X25" i="33"/>
  <c r="Y25" i="33" s="1"/>
  <c r="M25" i="33"/>
  <c r="R25" i="33" s="1"/>
  <c r="C26" i="33" s="1"/>
  <c r="K26" i="33" s="1"/>
  <c r="X31" i="34" l="1"/>
  <c r="Y31" i="34" s="1"/>
  <c r="K31" i="34"/>
  <c r="M31" i="34" s="1"/>
  <c r="R31" i="34" s="1"/>
  <c r="X26" i="33"/>
  <c r="Y26" i="33" s="1"/>
  <c r="M26" i="33"/>
  <c r="R26" i="33" s="1"/>
  <c r="C27" i="33" s="1"/>
  <c r="K27" i="33" s="1"/>
  <c r="C32" i="34" l="1"/>
  <c r="K32" i="34"/>
  <c r="M32" i="34" s="1"/>
  <c r="R32" i="34" s="1"/>
  <c r="C33" i="34" s="1"/>
  <c r="X32" i="34"/>
  <c r="Y32" i="34" s="1"/>
  <c r="X27" i="33"/>
  <c r="Y27" i="33" s="1"/>
  <c r="M27" i="33"/>
  <c r="R27" i="33" s="1"/>
  <c r="C28" i="33" s="1"/>
  <c r="K28" i="33" s="1"/>
  <c r="X33" i="34" l="1"/>
  <c r="Y33" i="34" s="1"/>
  <c r="K33" i="34"/>
  <c r="M33" i="34" s="1"/>
  <c r="R33" i="34" s="1"/>
  <c r="X28" i="33"/>
  <c r="Y28" i="33" s="1"/>
  <c r="M28" i="33"/>
  <c r="R28" i="33" s="1"/>
  <c r="C34" i="34" l="1"/>
  <c r="K34" i="34"/>
  <c r="M34" i="34" s="1"/>
  <c r="R34" i="34" s="1"/>
  <c r="C35" i="34" s="1"/>
  <c r="X34" i="34"/>
  <c r="Y34" i="34" s="1"/>
  <c r="C29" i="33"/>
  <c r="K29" i="33" s="1"/>
  <c r="X35" i="34" l="1"/>
  <c r="Y35" i="34" s="1"/>
  <c r="K35" i="34"/>
  <c r="M35" i="34" s="1"/>
  <c r="R35" i="34" s="1"/>
  <c r="C36" i="34" s="1"/>
  <c r="X29" i="33"/>
  <c r="Y29" i="33" s="1"/>
  <c r="M29" i="33"/>
  <c r="R29" i="33" s="1"/>
  <c r="K36" i="34" l="1"/>
  <c r="M36" i="34" s="1"/>
  <c r="R36" i="34" s="1"/>
  <c r="C37" i="34" s="1"/>
  <c r="X36" i="34"/>
  <c r="Y36" i="34" s="1"/>
  <c r="C30" i="33"/>
  <c r="K30" i="33" s="1"/>
  <c r="X37" i="34" l="1"/>
  <c r="Y37" i="34" s="1"/>
  <c r="K37" i="34"/>
  <c r="M37" i="34" s="1"/>
  <c r="R37" i="34" s="1"/>
  <c r="X30" i="33"/>
  <c r="Y30" i="33" s="1"/>
  <c r="M30" i="33"/>
  <c r="R30" i="33" s="1"/>
  <c r="C38" i="34" l="1"/>
  <c r="K38" i="34"/>
  <c r="M38" i="34" s="1"/>
  <c r="R38" i="34" s="1"/>
  <c r="C39" i="34" s="1"/>
  <c r="X38" i="34"/>
  <c r="Y38" i="34" s="1"/>
  <c r="C31" i="33"/>
  <c r="K31" i="33" s="1"/>
  <c r="X39" i="34" l="1"/>
  <c r="Y39" i="34" s="1"/>
  <c r="K39" i="34"/>
  <c r="M39" i="34" s="1"/>
  <c r="R39" i="34" s="1"/>
  <c r="C40" i="34" s="1"/>
  <c r="X31" i="33"/>
  <c r="Y31" i="33" s="1"/>
  <c r="M31" i="33"/>
  <c r="R31" i="33" s="1"/>
  <c r="K40" i="34" l="1"/>
  <c r="M40" i="34" s="1"/>
  <c r="R40" i="34" s="1"/>
  <c r="C41" i="34" s="1"/>
  <c r="X40" i="34"/>
  <c r="Y40" i="34" s="1"/>
  <c r="C32" i="33"/>
  <c r="K32" i="33" s="1"/>
  <c r="X41" i="34" l="1"/>
  <c r="Y41" i="34" s="1"/>
  <c r="K41" i="34"/>
  <c r="M41" i="34" s="1"/>
  <c r="R41" i="34" s="1"/>
  <c r="C42" i="34" s="1"/>
  <c r="X32" i="33"/>
  <c r="Y32" i="33" s="1"/>
  <c r="M32" i="33"/>
  <c r="R32" i="33" s="1"/>
  <c r="K42" i="34" l="1"/>
  <c r="M42" i="34" s="1"/>
  <c r="R42" i="34" s="1"/>
  <c r="C43" i="34" s="1"/>
  <c r="X42" i="34"/>
  <c r="Y42" i="34" s="1"/>
  <c r="C33" i="33"/>
  <c r="K33" i="33" s="1"/>
  <c r="X43" i="34" l="1"/>
  <c r="Y43" i="34" s="1"/>
  <c r="K43" i="34"/>
  <c r="M43" i="34" s="1"/>
  <c r="R43" i="34" s="1"/>
  <c r="C44" i="34" s="1"/>
  <c r="X33" i="33"/>
  <c r="Y33" i="33" s="1"/>
  <c r="M33" i="33"/>
  <c r="R33" i="33" s="1"/>
  <c r="K44" i="34" l="1"/>
  <c r="M44" i="34" s="1"/>
  <c r="R44" i="34" s="1"/>
  <c r="C45" i="34" s="1"/>
  <c r="X44" i="34"/>
  <c r="Y44" i="34" s="1"/>
  <c r="C34" i="33"/>
  <c r="K34" i="33" s="1"/>
  <c r="X45" i="34" l="1"/>
  <c r="Y45" i="34" s="1"/>
  <c r="K45" i="34"/>
  <c r="M45" i="34" s="1"/>
  <c r="R45" i="34" s="1"/>
  <c r="C46" i="34" s="1"/>
  <c r="X34" i="33"/>
  <c r="Y34" i="33" s="1"/>
  <c r="M34" i="33"/>
  <c r="R34" i="33" s="1"/>
  <c r="K46" i="34" l="1"/>
  <c r="M46" i="34" s="1"/>
  <c r="R46" i="34" s="1"/>
  <c r="C47" i="34" s="1"/>
  <c r="X46" i="34"/>
  <c r="Y46" i="34" s="1"/>
  <c r="C35" i="33"/>
  <c r="K35" i="33" s="1"/>
  <c r="X47" i="34" l="1"/>
  <c r="Y47" i="34" s="1"/>
  <c r="K47" i="34"/>
  <c r="M47" i="34" s="1"/>
  <c r="R47" i="34" s="1"/>
  <c r="C48" i="34" s="1"/>
  <c r="X35" i="33"/>
  <c r="Y35" i="33" s="1"/>
  <c r="M35" i="33"/>
  <c r="R35" i="33" s="1"/>
  <c r="K48" i="34" l="1"/>
  <c r="M48" i="34" s="1"/>
  <c r="R48" i="34" s="1"/>
  <c r="C49" i="34" s="1"/>
  <c r="X48" i="34"/>
  <c r="Y48" i="34" s="1"/>
  <c r="C36" i="33"/>
  <c r="K36" i="33" s="1"/>
  <c r="X49" i="34" l="1"/>
  <c r="Y49" i="34" s="1"/>
  <c r="K49" i="34"/>
  <c r="M49" i="34" s="1"/>
  <c r="R49" i="34" s="1"/>
  <c r="C50" i="34" s="1"/>
  <c r="X36" i="33"/>
  <c r="Y36" i="33" s="1"/>
  <c r="M36" i="33"/>
  <c r="R36" i="33" s="1"/>
  <c r="C37" i="33" s="1"/>
  <c r="K37" i="33" s="1"/>
  <c r="K50" i="34" l="1"/>
  <c r="M50" i="34" s="1"/>
  <c r="R50" i="34" s="1"/>
  <c r="C51" i="34" s="1"/>
  <c r="X50" i="34"/>
  <c r="Y50" i="34" s="1"/>
  <c r="X37" i="33"/>
  <c r="Y37" i="33" s="1"/>
  <c r="M37" i="33"/>
  <c r="R37" i="33" s="1"/>
  <c r="C38" i="33" s="1"/>
  <c r="K38" i="33" s="1"/>
  <c r="X51" i="34" l="1"/>
  <c r="Y51" i="34" s="1"/>
  <c r="K51" i="34"/>
  <c r="M51" i="34" s="1"/>
  <c r="R51" i="34" s="1"/>
  <c r="C52" i="34" s="1"/>
  <c r="X38" i="33"/>
  <c r="Y38" i="33" s="1"/>
  <c r="M38" i="33"/>
  <c r="R38" i="33" s="1"/>
  <c r="C39" i="33" s="1"/>
  <c r="K39" i="33" s="1"/>
  <c r="K52" i="34" l="1"/>
  <c r="M52" i="34" s="1"/>
  <c r="R52" i="34" s="1"/>
  <c r="C53" i="34" s="1"/>
  <c r="X52" i="34"/>
  <c r="Y52" i="34" s="1"/>
  <c r="X39" i="33"/>
  <c r="Y39" i="33" s="1"/>
  <c r="M39" i="33"/>
  <c r="R39" i="33" s="1"/>
  <c r="C40" i="33" s="1"/>
  <c r="K40" i="33" s="1"/>
  <c r="X53" i="34" l="1"/>
  <c r="Y53" i="34" s="1"/>
  <c r="K53" i="34"/>
  <c r="M53" i="34" s="1"/>
  <c r="R53" i="34" s="1"/>
  <c r="C54" i="34" s="1"/>
  <c r="X40" i="33"/>
  <c r="Y40" i="33" s="1"/>
  <c r="M40" i="33"/>
  <c r="R40" i="33" s="1"/>
  <c r="C41" i="33" s="1"/>
  <c r="K41" i="33" s="1"/>
  <c r="K54" i="34" l="1"/>
  <c r="M54" i="34" s="1"/>
  <c r="R54" i="34" s="1"/>
  <c r="C55" i="34" s="1"/>
  <c r="X54" i="34"/>
  <c r="Y54" i="34" s="1"/>
  <c r="X41" i="33"/>
  <c r="Y41" i="33" s="1"/>
  <c r="M41" i="33"/>
  <c r="R41" i="33" s="1"/>
  <c r="C42" i="33" s="1"/>
  <c r="K42" i="33" s="1"/>
  <c r="X55" i="34" l="1"/>
  <c r="Y55" i="34" s="1"/>
  <c r="K55" i="34"/>
  <c r="M55" i="34" s="1"/>
  <c r="R55" i="34" s="1"/>
  <c r="C56" i="34" s="1"/>
  <c r="X42" i="33"/>
  <c r="Y42" i="33" s="1"/>
  <c r="M42" i="33"/>
  <c r="R42" i="33" s="1"/>
  <c r="C43" i="33" s="1"/>
  <c r="K43" i="33" s="1"/>
  <c r="K56" i="34" l="1"/>
  <c r="M56" i="34" s="1"/>
  <c r="R56" i="34" s="1"/>
  <c r="C57" i="34" s="1"/>
  <c r="X56" i="34"/>
  <c r="Y56" i="34" s="1"/>
  <c r="X43" i="33"/>
  <c r="Y43" i="33" s="1"/>
  <c r="M43" i="33"/>
  <c r="R43" i="33" s="1"/>
  <c r="C44" i="33" s="1"/>
  <c r="K44" i="33" s="1"/>
  <c r="X57" i="34" l="1"/>
  <c r="Y57" i="34" s="1"/>
  <c r="K57" i="34"/>
  <c r="M57" i="34" s="1"/>
  <c r="R57" i="34" s="1"/>
  <c r="C58" i="34" s="1"/>
  <c r="X44" i="33"/>
  <c r="Y44" i="33" s="1"/>
  <c r="M44" i="33"/>
  <c r="R44" i="33" s="1"/>
  <c r="C45" i="33" s="1"/>
  <c r="K45" i="33" s="1"/>
  <c r="K58" i="34" l="1"/>
  <c r="M58" i="34" s="1"/>
  <c r="R58" i="34" s="1"/>
  <c r="C59" i="34" s="1"/>
  <c r="X58" i="34"/>
  <c r="Y58" i="34" s="1"/>
  <c r="X45" i="33"/>
  <c r="Y45" i="33" s="1"/>
  <c r="M45" i="33"/>
  <c r="R45" i="33" s="1"/>
  <c r="X59" i="34" l="1"/>
  <c r="Y59" i="34" s="1"/>
  <c r="K59" i="34"/>
  <c r="M59" i="34" s="1"/>
  <c r="R59" i="34" s="1"/>
  <c r="C60" i="34" s="1"/>
  <c r="C46" i="33"/>
  <c r="X46" i="33" s="1"/>
  <c r="Y46" i="33" s="1"/>
  <c r="P4" i="33" s="1"/>
  <c r="G5" i="33"/>
  <c r="C5" i="33"/>
  <c r="E5" i="33"/>
  <c r="D4" i="33"/>
  <c r="P2" i="33" s="1"/>
  <c r="I5" i="33" l="1"/>
  <c r="K60" i="34"/>
  <c r="M60" i="34" s="1"/>
  <c r="R60" i="34" s="1"/>
  <c r="C61" i="34" s="1"/>
  <c r="X60" i="34"/>
  <c r="Y60" i="34" s="1"/>
  <c r="X61" i="34" l="1"/>
  <c r="Y61" i="34" s="1"/>
  <c r="K61" i="34"/>
  <c r="M61" i="34" s="1"/>
  <c r="R61" i="34" s="1"/>
  <c r="C62" i="34" s="1"/>
  <c r="K62" i="34" l="1"/>
  <c r="M62" i="34" s="1"/>
  <c r="R62" i="34" s="1"/>
  <c r="C63" i="34" s="1"/>
  <c r="X62" i="34"/>
  <c r="Y62" i="34" s="1"/>
  <c r="X63" i="34" l="1"/>
  <c r="Y63" i="34" s="1"/>
  <c r="K63" i="34"/>
  <c r="M63" i="34" s="1"/>
  <c r="R63" i="34" s="1"/>
  <c r="C64" i="34" s="1"/>
  <c r="K64" i="34" l="1"/>
  <c r="M64" i="34" s="1"/>
  <c r="R64" i="34" s="1"/>
  <c r="C65" i="34" s="1"/>
  <c r="X64" i="34"/>
  <c r="Y64" i="34" s="1"/>
  <c r="X65" i="34" l="1"/>
  <c r="Y65" i="34" s="1"/>
  <c r="K65" i="34"/>
  <c r="M65" i="34" s="1"/>
  <c r="R65" i="34" s="1"/>
  <c r="C66" i="34" s="1"/>
  <c r="K66" i="34" l="1"/>
  <c r="M66" i="34" s="1"/>
  <c r="R66" i="34" s="1"/>
  <c r="C67" i="34" s="1"/>
  <c r="X66" i="34"/>
  <c r="Y66" i="34" s="1"/>
  <c r="X67" i="34" l="1"/>
  <c r="Y67" i="34" s="1"/>
  <c r="K67" i="34"/>
  <c r="M67" i="34" s="1"/>
  <c r="R67" i="34" s="1"/>
  <c r="C68" i="34" s="1"/>
  <c r="K68" i="34" l="1"/>
  <c r="M68" i="34" s="1"/>
  <c r="R68" i="34" s="1"/>
  <c r="C69" i="34" s="1"/>
  <c r="X68" i="34"/>
  <c r="Y68" i="34" s="1"/>
  <c r="X69" i="34" l="1"/>
  <c r="Y69" i="34" s="1"/>
  <c r="K69" i="34"/>
  <c r="M69" i="34" s="1"/>
  <c r="R69" i="34" s="1"/>
  <c r="C70" i="34" s="1"/>
  <c r="K70" i="34" l="1"/>
  <c r="M70" i="34" s="1"/>
  <c r="R70" i="34" s="1"/>
  <c r="C71" i="34" s="1"/>
  <c r="X70" i="34"/>
  <c r="Y70" i="34" s="1"/>
  <c r="X71" i="34" l="1"/>
  <c r="Y71" i="34" s="1"/>
  <c r="K71" i="34"/>
  <c r="M71" i="34" s="1"/>
  <c r="R71" i="34" s="1"/>
  <c r="C72" i="34" s="1"/>
  <c r="K72" i="34" l="1"/>
  <c r="M72" i="34" s="1"/>
  <c r="R72" i="34" s="1"/>
  <c r="C73" i="34" s="1"/>
  <c r="X72" i="34"/>
  <c r="Y72" i="34" s="1"/>
  <c r="X73" i="34" l="1"/>
  <c r="Y73" i="34" s="1"/>
  <c r="K73" i="34"/>
  <c r="M73" i="34" s="1"/>
  <c r="R73" i="34" s="1"/>
  <c r="C74" i="34" s="1"/>
  <c r="K74" i="34" l="1"/>
  <c r="M74" i="34" s="1"/>
  <c r="R74" i="34" s="1"/>
  <c r="C75" i="34" s="1"/>
  <c r="X74" i="34"/>
  <c r="Y74" i="34" s="1"/>
  <c r="X75" i="34" l="1"/>
  <c r="Y75" i="34" s="1"/>
  <c r="K75" i="34"/>
  <c r="M75" i="34" s="1"/>
  <c r="R75" i="34" s="1"/>
  <c r="C76" i="34" s="1"/>
  <c r="K76" i="34" l="1"/>
  <c r="M76" i="34" s="1"/>
  <c r="R76" i="34" s="1"/>
  <c r="C77" i="34" s="1"/>
  <c r="X76" i="34"/>
  <c r="Y76" i="34" s="1"/>
  <c r="X77" i="34" l="1"/>
  <c r="Y77" i="34" s="1"/>
  <c r="K77" i="34"/>
  <c r="M77" i="34" s="1"/>
  <c r="R77" i="34" s="1"/>
  <c r="C78" i="34" s="1"/>
  <c r="X78" i="34" l="1"/>
  <c r="Y78" i="34" s="1"/>
  <c r="K78" i="34"/>
  <c r="M78" i="34" s="1"/>
  <c r="R78" i="34" s="1"/>
  <c r="R109" i="34" s="1"/>
  <c r="S109" i="34" s="1"/>
  <c r="D4" i="34" s="1"/>
  <c r="C79" i="34" l="1"/>
  <c r="E5" i="34"/>
  <c r="G5" i="34"/>
  <c r="C5" i="34"/>
  <c r="P2" i="34"/>
  <c r="I5" i="34" l="1"/>
  <c r="X79" i="34"/>
  <c r="Y79" i="34" s="1"/>
  <c r="P4" i="34" s="1"/>
  <c r="L4" i="34"/>
</calcChain>
</file>

<file path=xl/sharedStrings.xml><?xml version="1.0" encoding="utf-8"?>
<sst xmlns="http://schemas.openxmlformats.org/spreadsheetml/2006/main" count="582" uniqueCount="223">
  <si>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</si>
  <si>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</si>
  <si>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</si>
  <si>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</si>
  <si>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</si>
  <si>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</si>
  <si>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</si>
  <si>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</si>
  <si>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</si>
  <si>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</si>
  <si>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</si>
  <si>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</si>
  <si>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</si>
  <si>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</si>
  <si>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</si>
  <si>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</si>
  <si>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</si>
  <si>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</si>
  <si>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</si>
  <si>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</si>
  <si>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</si>
  <si>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</si>
  <si>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</si>
  <si>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</si>
  <si>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</si>
  <si>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</si>
  <si>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</si>
  <si>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</si>
  <si>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</si>
  <si>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</si>
  <si>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</si>
  <si>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</si>
  <si>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</si>
  <si>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</si>
  <si>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</si>
  <si>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</si>
  <si>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</si>
  <si>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</si>
  <si>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</si>
  <si>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</si>
  <si>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</si>
  <si>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</si>
  <si>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</si>
  <si>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</si>
  <si>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</si>
  <si>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</si>
  <si>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</si>
  <si>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</si>
  <si>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</si>
  <si>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</si>
  <si>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</si>
  <si>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</si>
  <si>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</si>
  <si>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</si>
  <si>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</si>
  <si>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</si>
  <si>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</si>
  <si>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</si>
  <si>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</si>
  <si>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</si>
  <si>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</si>
  <si>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</si>
  <si>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</si>
  <si>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</si>
  <si>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</si>
  <si>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</si>
  <si>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</si>
  <si>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</si>
  <si>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</si>
  <si>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</si>
  <si>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</si>
  <si>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</si>
  <si>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</si>
  <si>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</si>
  <si>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</si>
  <si>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</si>
  <si>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</si>
  <si>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</si>
  <si>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</si>
  <si>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</si>
  <si>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</si>
  <si>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</si>
  <si>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</si>
  <si>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</si>
  <si>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</si>
  <si>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</si>
  <si>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</si>
  <si>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</si>
  <si>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検証21</t>
    <phoneticPr fontId="2"/>
  </si>
  <si>
    <t>検証FIB1.27　検証23</t>
    <phoneticPr fontId="2"/>
  </si>
  <si>
    <t>検証FIB1.27　検証22</t>
    <phoneticPr fontId="2"/>
  </si>
  <si>
    <t>検証FIB1.27　検証20</t>
  </si>
  <si>
    <t>検証FIB1.27　検証25</t>
  </si>
  <si>
    <t>検証FIB1.27　検証24</t>
  </si>
  <si>
    <t>検証FIB1.27　検証26</t>
    <phoneticPr fontId="2"/>
  </si>
  <si>
    <t>検証FIB1.27　検証27</t>
    <phoneticPr fontId="2"/>
  </si>
  <si>
    <t>検証FIB1.27　検証28</t>
    <phoneticPr fontId="2"/>
  </si>
  <si>
    <t>検証FIB1.27　検証29</t>
    <phoneticPr fontId="2"/>
  </si>
  <si>
    <t>検証FIB1.27　検証30</t>
    <phoneticPr fontId="2"/>
  </si>
  <si>
    <t>検証FIB1.27　検証31</t>
    <phoneticPr fontId="2"/>
  </si>
  <si>
    <t>検証FIB1.27　検証32</t>
    <phoneticPr fontId="2"/>
  </si>
  <si>
    <t>検証FIB1.27　検証33</t>
    <phoneticPr fontId="2"/>
  </si>
  <si>
    <t>検証FIB1.27　検証34</t>
    <phoneticPr fontId="2"/>
  </si>
  <si>
    <t>検証FIB1.27　検証36</t>
    <phoneticPr fontId="2"/>
  </si>
  <si>
    <t>検証FIB1.27　検証35</t>
  </si>
  <si>
    <t>EB</t>
    <phoneticPr fontId="2"/>
  </si>
  <si>
    <t>EURUSD</t>
    <phoneticPr fontId="2"/>
  </si>
  <si>
    <t>FIB1.5 EUR/USD  検証1</t>
    <rPh sb="16" eb="18">
      <t>ケンショウ</t>
    </rPh>
    <phoneticPr fontId="2"/>
  </si>
  <si>
    <t>FIB1.5 EUR/USD  検証2</t>
    <phoneticPr fontId="2"/>
  </si>
  <si>
    <t>FIB1.5 EUR/USD  検証3</t>
    <phoneticPr fontId="2"/>
  </si>
  <si>
    <t>FIB1.5 EUR/USD  検証4</t>
    <phoneticPr fontId="2"/>
  </si>
  <si>
    <t>FIB1.5 EUR/USD  検証5</t>
    <phoneticPr fontId="2"/>
  </si>
  <si>
    <t>FIB1.5 EUR/USD  検証6</t>
    <phoneticPr fontId="2"/>
  </si>
  <si>
    <t>FIB1.5 EUR/USD  検証7</t>
    <phoneticPr fontId="2"/>
  </si>
  <si>
    <t>FIB1.5 EUR/USD  検証8</t>
    <phoneticPr fontId="2"/>
  </si>
  <si>
    <t>FIB1.5 EUR/USD  検証9</t>
    <phoneticPr fontId="2"/>
  </si>
  <si>
    <t>FIB1.5 EUR/USD  検証10</t>
    <phoneticPr fontId="2"/>
  </si>
  <si>
    <t>FIB1.5 EUR/USD  検証11</t>
    <phoneticPr fontId="2"/>
  </si>
  <si>
    <t>FIB1.5 EUR/USD  検証12</t>
    <phoneticPr fontId="2"/>
  </si>
  <si>
    <t>FIB1.5 EUR/USD  検証13</t>
    <phoneticPr fontId="2"/>
  </si>
  <si>
    <t>FIB1.5 EUR/USD  検証14</t>
    <phoneticPr fontId="2"/>
  </si>
  <si>
    <t>FIB1.5 EUR/USD  検証15</t>
    <phoneticPr fontId="2"/>
  </si>
  <si>
    <t>FIB1.5 EUR/USD  検証16</t>
    <phoneticPr fontId="2"/>
  </si>
  <si>
    <t>FIB1.5 EUR/USD  検証17</t>
    <phoneticPr fontId="2"/>
  </si>
  <si>
    <t>FIB1.5 EUR/USD  検証18</t>
    <phoneticPr fontId="2"/>
  </si>
  <si>
    <t>FIB1.5 EUR/USD  検証19</t>
    <phoneticPr fontId="2"/>
  </si>
  <si>
    <t>FIB1.5 EUR/USD  検証20</t>
    <phoneticPr fontId="2"/>
  </si>
  <si>
    <t>FIB1.5 EUR/USD  検証21</t>
    <phoneticPr fontId="2"/>
  </si>
  <si>
    <t>FIB1.5 EUR/USD  検証22</t>
    <phoneticPr fontId="2"/>
  </si>
  <si>
    <t>FIB1.5 EUR/USD  検証23</t>
    <phoneticPr fontId="2"/>
  </si>
  <si>
    <t>FIB1.5 EUR/USD  検証24</t>
    <phoneticPr fontId="2"/>
  </si>
  <si>
    <t>FIB1.5 EUR/USD  検証25</t>
    <phoneticPr fontId="2"/>
  </si>
  <si>
    <t>FIB1.5 EUR/USD  検証26</t>
    <phoneticPr fontId="2"/>
  </si>
  <si>
    <t>FIB1.5 EUR/USD  検証27</t>
    <phoneticPr fontId="2"/>
  </si>
  <si>
    <t>FIB1.5 EUR/USD  検証28</t>
    <phoneticPr fontId="2"/>
  </si>
  <si>
    <t>FIB1.5 EUR/USD  検証29</t>
    <phoneticPr fontId="2"/>
  </si>
  <si>
    <t>FIB1.5 EUR/USD  検証30</t>
    <phoneticPr fontId="2"/>
  </si>
  <si>
    <t>検証FIB1.27　検証37</t>
    <phoneticPr fontId="2"/>
  </si>
  <si>
    <t>FIB1.5 EUR/USD  検証31</t>
    <phoneticPr fontId="2"/>
  </si>
  <si>
    <t>FIB1.5 EUR/USD  検証32</t>
    <phoneticPr fontId="2"/>
  </si>
  <si>
    <t>FIB1.5 EUR/USD  検証33</t>
    <phoneticPr fontId="2"/>
  </si>
  <si>
    <t>FIB1.5 EUR/USD  検証34</t>
    <phoneticPr fontId="2"/>
  </si>
  <si>
    <t>FIB1.5 EUR/USD  検証35</t>
    <phoneticPr fontId="2"/>
  </si>
  <si>
    <t>FIB1.5 EUR/USD  検証36</t>
    <phoneticPr fontId="2"/>
  </si>
  <si>
    <t>FIB1.5 EUR/USD  検証37</t>
    <phoneticPr fontId="2"/>
  </si>
  <si>
    <t>FIB1.5 EUR/USD  検証38</t>
    <phoneticPr fontId="2"/>
  </si>
  <si>
    <t>FIB1.5 EUR/USD  検証39</t>
    <phoneticPr fontId="2"/>
  </si>
  <si>
    <t>FIB1.5 EUR/USD  検証40</t>
    <phoneticPr fontId="2"/>
  </si>
  <si>
    <t>FIB1.5 EUR/USD  検証41</t>
    <phoneticPr fontId="2"/>
  </si>
  <si>
    <t>FIB1.5 EUR/USD  検証42</t>
    <phoneticPr fontId="2"/>
  </si>
  <si>
    <t>FIB1.5 EUR/USD  検証43</t>
    <phoneticPr fontId="2"/>
  </si>
  <si>
    <t>FIB1.5 EUR/USD  検証44</t>
    <phoneticPr fontId="2"/>
  </si>
  <si>
    <t>FIB1.5 EUR/USD  検証45</t>
    <phoneticPr fontId="2"/>
  </si>
  <si>
    <t>FIB1.5 EUR/USD  検証46</t>
    <phoneticPr fontId="2"/>
  </si>
  <si>
    <t>FIB1.5 EUR/USD  検証47</t>
    <phoneticPr fontId="2"/>
  </si>
  <si>
    <t>FIB1.5 EUR/USD  検証48</t>
    <phoneticPr fontId="2"/>
  </si>
  <si>
    <t>FIB1.5 EUR/USD  検証49</t>
    <phoneticPr fontId="2"/>
  </si>
  <si>
    <t>FIB1.5 EUR/USD  検証50</t>
    <phoneticPr fontId="2"/>
  </si>
  <si>
    <t>FIB1.5 EUR/USD  検証51</t>
    <phoneticPr fontId="2"/>
  </si>
  <si>
    <t>FIB1.5 EUR/USD  検証52</t>
    <phoneticPr fontId="2"/>
  </si>
  <si>
    <t>FIB1.5 EUR/USD  検証53</t>
    <phoneticPr fontId="2"/>
  </si>
  <si>
    <t>FIB1.5 EUR/USD  検証54</t>
    <phoneticPr fontId="2"/>
  </si>
  <si>
    <t>FIB1.5 EUR/USD  検証55</t>
    <phoneticPr fontId="2"/>
  </si>
  <si>
    <t>FIB1.5 EUR/USD  検証56</t>
    <phoneticPr fontId="2"/>
  </si>
  <si>
    <t>FIB1.5 EUR/USD  検証57</t>
    <phoneticPr fontId="2"/>
  </si>
  <si>
    <t>FIB1.5 EUR/USD  検証58</t>
    <phoneticPr fontId="2"/>
  </si>
  <si>
    <t>FIB1.5 EUR/USD  検証59</t>
    <phoneticPr fontId="2"/>
  </si>
  <si>
    <t>FIB1.5 EUR/USD  検証60</t>
    <phoneticPr fontId="2"/>
  </si>
  <si>
    <t>FIB1.5 EUR/USD  検証61</t>
    <phoneticPr fontId="2"/>
  </si>
  <si>
    <t>FIB1.5 EUR/USD  検証62</t>
    <phoneticPr fontId="2"/>
  </si>
  <si>
    <t>FIB1.5 EUR/USD  検証63</t>
    <phoneticPr fontId="2"/>
  </si>
  <si>
    <t>FIB1.5 EUR/USD  検証64</t>
    <phoneticPr fontId="2"/>
  </si>
  <si>
    <t>FIB1.5 EUR/USD  検証65</t>
    <phoneticPr fontId="2"/>
  </si>
  <si>
    <t>FIB1.5 EUR/USD  検証66</t>
    <phoneticPr fontId="2"/>
  </si>
  <si>
    <t>FIB1.5 EUR/USD  検証67</t>
    <phoneticPr fontId="2"/>
  </si>
  <si>
    <t>FIB1.5 EUR/USD  検証68</t>
    <phoneticPr fontId="2"/>
  </si>
  <si>
    <t>FIB1.5 EUR/USD  検証69</t>
    <phoneticPr fontId="2"/>
  </si>
  <si>
    <t>FIB1.5 EUR/USD  検証70</t>
    <phoneticPr fontId="2"/>
  </si>
  <si>
    <t>PB&amp;EB</t>
    <phoneticPr fontId="2"/>
  </si>
  <si>
    <t>EURJPY</t>
    <phoneticPr fontId="2"/>
  </si>
  <si>
    <t>FIB1.5 EURJPY 検証1</t>
    <rPh sb="14" eb="16">
      <t>ケンショウ</t>
    </rPh>
    <phoneticPr fontId="2"/>
  </si>
  <si>
    <t>FIB1.5 EURJPY 検証2</t>
    <phoneticPr fontId="2"/>
  </si>
  <si>
    <t>FIB1.5 EURJPY 検証3</t>
    <phoneticPr fontId="2"/>
  </si>
  <si>
    <t>FIB1.5 EURJPY 検証4</t>
    <phoneticPr fontId="2"/>
  </si>
  <si>
    <t>FIB1.5 EURJPY 検証5</t>
    <phoneticPr fontId="2"/>
  </si>
  <si>
    <t>リスク（0.3%）</t>
    <phoneticPr fontId="3"/>
  </si>
  <si>
    <t>リスク（0.3％）</t>
    <phoneticPr fontId="2"/>
  </si>
  <si>
    <t>FIB1.5 EURJPY 検証6</t>
    <phoneticPr fontId="2"/>
  </si>
  <si>
    <t>FIB1.5 EURJPY 検証7</t>
  </si>
  <si>
    <t>FIB1.5 EURJPY 検証8</t>
  </si>
  <si>
    <t>FIB1.5 EURJPY 検証9</t>
  </si>
  <si>
    <t>FIB1.5 EURJPY 検証10</t>
    <phoneticPr fontId="2"/>
  </si>
  <si>
    <t>FIB1.5 EURJPY 検証11</t>
    <phoneticPr fontId="2"/>
  </si>
  <si>
    <t>FIB1.5 EURJPY 検証12</t>
    <phoneticPr fontId="2"/>
  </si>
  <si>
    <t>FIB1.5 EURJPY 検証13</t>
    <phoneticPr fontId="2"/>
  </si>
  <si>
    <t>FIB1.5 EURJPY 検証14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</si>
  <si>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  <phoneticPr fontId="2"/>
  </si>
  <si>
    <t>FIB1.5 EURJPY 検証15</t>
    <phoneticPr fontId="2"/>
  </si>
  <si>
    <t>FIB1.5 EURJPY 検証16</t>
    <phoneticPr fontId="2"/>
  </si>
  <si>
    <t>FIB1.5 EURJPY 検証17</t>
    <phoneticPr fontId="2"/>
  </si>
  <si>
    <t>FIB1.5 EURJPY 検証18</t>
    <phoneticPr fontId="2"/>
  </si>
  <si>
    <t>FIB1.5 EURJPY 検証19</t>
    <phoneticPr fontId="2"/>
  </si>
  <si>
    <t>FIB1.5 EURJPY 検証20</t>
    <phoneticPr fontId="2"/>
  </si>
  <si>
    <t>FIB1.5 EURJPY 検証21</t>
    <phoneticPr fontId="2"/>
  </si>
  <si>
    <t>FIB1.5 EURJPY 検証22</t>
    <phoneticPr fontId="2"/>
  </si>
  <si>
    <t>FIB1.5 EURJPY 検証23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</si>
  <si>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</si>
  <si>
    <t>FIB1.5 EURJPY 検証24</t>
    <phoneticPr fontId="2"/>
  </si>
  <si>
    <t>FIB1.5 EURJPY 検証25</t>
    <phoneticPr fontId="2"/>
  </si>
  <si>
    <t>FIB1.5 EURJPY 検証26</t>
    <phoneticPr fontId="2"/>
  </si>
  <si>
    <t>FIB1.5 EURJPY 検証27</t>
    <phoneticPr fontId="2"/>
  </si>
  <si>
    <t>FIB1.5 EURJPY 検証28</t>
    <phoneticPr fontId="2"/>
  </si>
  <si>
    <t>FIB1.5 EURJPY 検証29</t>
    <phoneticPr fontId="2"/>
  </si>
  <si>
    <t>FIB1.5 EURJPY 検証30</t>
    <phoneticPr fontId="2"/>
  </si>
  <si>
    <t>FIB1.5 EURJPY 検証31</t>
    <phoneticPr fontId="2"/>
  </si>
  <si>
    <t>FIB1.5 EURJPY 検証32</t>
    <phoneticPr fontId="2"/>
  </si>
  <si>
    <t>FIB1.5 EURJPY 検証33</t>
    <phoneticPr fontId="2"/>
  </si>
  <si>
    <t>FIB1.5 EURJPY 検証34</t>
    <phoneticPr fontId="2"/>
  </si>
  <si>
    <t>FIB1.5 EURJPY 検証35</t>
    <phoneticPr fontId="2"/>
  </si>
  <si>
    <t>FIB1.5 EURJPY 検証36</t>
    <phoneticPr fontId="2"/>
  </si>
  <si>
    <t>FIB1.5 EURJPY 検証37</t>
    <phoneticPr fontId="2"/>
  </si>
  <si>
    <t>FIB1.5 EURJPY 検証38</t>
    <phoneticPr fontId="2"/>
  </si>
  <si>
    <t>36のようにきれいなPBが出ても10MAが下向きになっているので,直後損切の可能性を考えるべきだったかなと思いました。</t>
    <rPh sb="13" eb="14">
      <t>デ</t>
    </rPh>
    <rPh sb="21" eb="23">
      <t>シタム</t>
    </rPh>
    <rPh sb="33" eb="35">
      <t>チョクゴ</t>
    </rPh>
    <rPh sb="35" eb="37">
      <t>ソンギリ</t>
    </rPh>
    <rPh sb="38" eb="41">
      <t>カノウセイ</t>
    </rPh>
    <rPh sb="42" eb="43">
      <t>カンガ</t>
    </rPh>
    <rPh sb="53" eb="54">
      <t>オモ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</si>
</sst>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5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/>
      <bottom style="double">
        <color rgb="FF7030A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rgb="FF7030A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0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11" fillId="0" borderId="0" xfId="0" applyFont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3" xfId="0" applyFont="1" applyBorder="1">
      <alignment vertical="center"/>
    </xf>
    <xf numFmtId="0" fontId="0" fillId="0" borderId="0" xfId="0" applyFont="1">
      <alignment vertical="center"/>
    </xf>
    <xf numFmtId="0" fontId="0" fillId="0" borderId="12" xfId="0" applyFont="1" applyBorder="1">
      <alignment vertical="center"/>
    </xf>
    <xf numFmtId="0" fontId="0" fillId="0" borderId="13" xfId="0" applyFont="1" applyBorder="1">
      <alignment vertical="center"/>
    </xf>
    <xf numFmtId="0" fontId="12" fillId="0" borderId="0" xfId="0" applyFont="1">
      <alignment vertical="center"/>
    </xf>
    <xf numFmtId="0" fontId="9" fillId="0" borderId="0" xfId="0" applyFont="1">
      <alignment vertical="center"/>
    </xf>
    <xf numFmtId="0" fontId="5" fillId="0" borderId="0" xfId="0" applyFont="1">
      <alignment vertical="center"/>
    </xf>
    <xf numFmtId="0" fontId="9" fillId="0" borderId="12" xfId="0" applyFont="1" applyBorder="1">
      <alignment vertical="center"/>
    </xf>
    <xf numFmtId="0" fontId="5" fillId="0" borderId="12" xfId="0" applyFont="1" applyBorder="1">
      <alignment vertical="center"/>
    </xf>
    <xf numFmtId="0" fontId="9" fillId="0" borderId="13" xfId="0" applyFont="1" applyBorder="1">
      <alignment vertical="center"/>
    </xf>
    <xf numFmtId="0" fontId="5" fillId="0" borderId="13" xfId="0" applyFont="1" applyBorder="1">
      <alignment vertical="center"/>
    </xf>
    <xf numFmtId="0" fontId="4" fillId="0" borderId="16" xfId="0" applyFon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4" fillId="0" borderId="0" xfId="0" applyFont="1" applyBorder="1">
      <alignment vertical="center"/>
    </xf>
    <xf numFmtId="0" fontId="11" fillId="0" borderId="18" xfId="0" applyFont="1" applyBorder="1" applyAlignment="1">
      <alignment horizontal="center" vertical="center"/>
    </xf>
    <xf numFmtId="0" fontId="0" fillId="0" borderId="18" xfId="0" applyFont="1" applyBorder="1">
      <alignment vertical="center"/>
    </xf>
    <xf numFmtId="0" fontId="9" fillId="0" borderId="18" xfId="0" applyFont="1" applyBorder="1">
      <alignment vertical="center"/>
    </xf>
    <xf numFmtId="0" fontId="5" fillId="0" borderId="18" xfId="0" applyFont="1" applyBorder="1">
      <alignment vertical="center"/>
    </xf>
    <xf numFmtId="0" fontId="4" fillId="0" borderId="18" xfId="0" applyFont="1" applyBorder="1">
      <alignment vertical="center"/>
    </xf>
    <xf numFmtId="177" fontId="14" fillId="0" borderId="1" xfId="0" applyNumberFormat="1" applyFont="1" applyBorder="1" applyAlignment="1">
      <alignment horizontal="center" vertical="center"/>
    </xf>
    <xf numFmtId="177" fontId="14" fillId="0" borderId="8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0" fillId="0" borderId="18" xfId="0" applyBorder="1">
      <alignment vertical="center"/>
    </xf>
    <xf numFmtId="0" fontId="8" fillId="0" borderId="19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20" xfId="0" applyBorder="1">
      <alignment vertical="center"/>
    </xf>
    <xf numFmtId="180" fontId="0" fillId="0" borderId="20" xfId="0" applyNumberForma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7" fontId="14" fillId="0" borderId="2" xfId="0" applyNumberFormat="1" applyFont="1" applyBorder="1" applyAlignment="1">
      <alignment horizontal="center" vertical="center"/>
    </xf>
    <xf numFmtId="177" fontId="14" fillId="0" borderId="21" xfId="0" applyNumberFormat="1" applyFont="1" applyBorder="1" applyAlignment="1">
      <alignment horizontal="center" vertical="center"/>
    </xf>
    <xf numFmtId="177" fontId="14" fillId="0" borderId="1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>
      <alignment vertical="center"/>
    </xf>
    <xf numFmtId="177" fontId="14" fillId="0" borderId="24" xfId="0" applyNumberFormat="1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0" fillId="13" borderId="0" xfId="0" applyFont="1" applyFill="1">
      <alignment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5" fillId="0" borderId="0" xfId="0" applyFont="1" applyBorder="1">
      <alignment vertical="center"/>
    </xf>
    <xf numFmtId="0" fontId="0" fillId="0" borderId="24" xfId="0" applyBorder="1">
      <alignment vertical="center"/>
    </xf>
    <xf numFmtId="0" fontId="11" fillId="12" borderId="0" xfId="0" applyFont="1" applyFill="1" applyAlignment="1">
      <alignment horizontal="center" vertical="center"/>
    </xf>
    <xf numFmtId="0" fontId="0" fillId="14" borderId="0" xfId="0" applyFont="1" applyFill="1">
      <alignment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180" fontId="8" fillId="0" borderId="4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180" fontId="8" fillId="0" borderId="6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35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101</xdr:row>
      <xdr:rowOff>76697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138</xdr:row>
      <xdr:rowOff>134523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68</xdr:row>
      <xdr:rowOff>122693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177</xdr:row>
      <xdr:rowOff>104058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214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252</xdr:row>
      <xdr:rowOff>57573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288</xdr:row>
      <xdr:rowOff>95066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360</xdr:row>
      <xdr:rowOff>81190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432</xdr:row>
      <xdr:rowOff>73566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468</xdr:row>
      <xdr:rowOff>65943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504</xdr:row>
      <xdr:rowOff>73566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540</xdr:row>
      <xdr:rowOff>88814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576</xdr:row>
      <xdr:rowOff>73566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612</xdr:row>
      <xdr:rowOff>20199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396</xdr:row>
      <xdr:rowOff>88814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324</xdr:row>
      <xdr:rowOff>65943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649</xdr:row>
      <xdr:rowOff>96439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684</xdr:row>
      <xdr:rowOff>114300</xdr:rowOff>
    </xdr:from>
    <xdr:to>
      <xdr:col>9</xdr:col>
      <xdr:colOff>589672</xdr:colOff>
      <xdr:row>716</xdr:row>
      <xdr:rowOff>187866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" y="1252880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757</xdr:row>
      <xdr:rowOff>96439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680</xdr:row>
      <xdr:rowOff>171794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798</xdr:row>
      <xdr:rowOff>30480</xdr:rowOff>
    </xdr:from>
    <xdr:to>
      <xdr:col>15</xdr:col>
      <xdr:colOff>0</xdr:colOff>
      <xdr:row>832</xdr:row>
      <xdr:rowOff>36407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18C040-7E37-484A-9CCC-1CD31C2A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146052540"/>
          <a:ext cx="8953500" cy="6789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20</xdr:col>
      <xdr:colOff>295851</xdr:colOff>
      <xdr:row>793</xdr:row>
      <xdr:rowOff>65944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241BABB-E45F-478A-8E55-685BBAA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39255500"/>
          <a:ext cx="12335451" cy="644981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579120</xdr:colOff>
      <xdr:row>799</xdr:row>
      <xdr:rowOff>106680</xdr:rowOff>
    </xdr:from>
    <xdr:to>
      <xdr:col>30</xdr:col>
      <xdr:colOff>384215</xdr:colOff>
      <xdr:row>832</xdr:row>
      <xdr:rowOff>9555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0F3DB41-6D7B-4088-8540-85EFCD0C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41920" y="146311620"/>
          <a:ext cx="10777895" cy="64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837</xdr:row>
      <xdr:rowOff>167640</xdr:rowOff>
    </xdr:from>
    <xdr:to>
      <xdr:col>19</xdr:col>
      <xdr:colOff>303145</xdr:colOff>
      <xdr:row>865</xdr:row>
      <xdr:rowOff>15472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A5B23FE-7D8A-46AA-9231-31FC0B99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153322020"/>
          <a:ext cx="1169504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870</xdr:row>
      <xdr:rowOff>121921</xdr:rowOff>
    </xdr:from>
    <xdr:to>
      <xdr:col>19</xdr:col>
      <xdr:colOff>465141</xdr:colOff>
      <xdr:row>893</xdr:row>
      <xdr:rowOff>150708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B8E668-5A27-40BE-B181-5E07797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860" y="159311341"/>
          <a:ext cx="11872281" cy="461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20</xdr:col>
      <xdr:colOff>387338</xdr:colOff>
      <xdr:row>931</xdr:row>
      <xdr:rowOff>81190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1B3756D-DF8C-45E5-AE64-471A060A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4500560"/>
          <a:ext cx="1242693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936</xdr:row>
      <xdr:rowOff>68580</xdr:rowOff>
    </xdr:from>
    <xdr:to>
      <xdr:col>21</xdr:col>
      <xdr:colOff>430615</xdr:colOff>
      <xdr:row>963</xdr:row>
      <xdr:rowOff>69341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FA1FE2-58E3-46F8-A758-10395228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860" y="171335700"/>
          <a:ext cx="13056955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14</xdr:col>
      <xdr:colOff>337881</xdr:colOff>
      <xdr:row>997</xdr:row>
      <xdr:rowOff>38873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648D39A-5637-41E3-9998-E5A97B00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77485040"/>
          <a:ext cx="8719881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20</xdr:col>
      <xdr:colOff>277994</xdr:colOff>
      <xdr:row>1035</xdr:row>
      <xdr:rowOff>119566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F2CDD3-B9F3-449B-8989-CD3B6547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83710580"/>
          <a:ext cx="12317594" cy="63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21</xdr:col>
      <xdr:colOff>341906</xdr:colOff>
      <xdr:row>1073</xdr:row>
      <xdr:rowOff>113279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F891D6C-3CEC-4819-A482-5B65031D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90660020"/>
          <a:ext cx="12991106" cy="62973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1080</xdr:row>
      <xdr:rowOff>38100</xdr:rowOff>
    </xdr:from>
    <xdr:to>
      <xdr:col>21</xdr:col>
      <xdr:colOff>190804</xdr:colOff>
      <xdr:row>1119</xdr:row>
      <xdr:rowOff>116070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8D9F358-BB3C-46AE-8C2B-5F2F2A2D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" y="197647560"/>
          <a:ext cx="12809524" cy="7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60960</xdr:rowOff>
    </xdr:from>
    <xdr:to>
      <xdr:col>20</xdr:col>
      <xdr:colOff>19110</xdr:colOff>
      <xdr:row>1203</xdr:row>
      <xdr:rowOff>50987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0AB5D6F-4F9C-4528-AC30-27D9750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14861140"/>
          <a:ext cx="12058710" cy="577784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1133</xdr:row>
      <xdr:rowOff>16934</xdr:rowOff>
    </xdr:from>
    <xdr:to>
      <xdr:col>18</xdr:col>
      <xdr:colOff>273386</xdr:colOff>
      <xdr:row>1162</xdr:row>
      <xdr:rowOff>130486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8E2D7508-74B4-4163-B55E-38A2560C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67" y="211150201"/>
          <a:ext cx="11059919" cy="6006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19</xdr:col>
      <xdr:colOff>173558</xdr:colOff>
      <xdr:row>1238</xdr:row>
      <xdr:rowOff>152632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64FE72C-D598-4FB1-A719-BBFD7A5F9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25848333"/>
          <a:ext cx="11603558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15</xdr:col>
      <xdr:colOff>56019</xdr:colOff>
      <xdr:row>1278</xdr:row>
      <xdr:rowOff>75352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629FA3C-7DB5-4B6D-97DB-79544BD7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31995133"/>
          <a:ext cx="9047619" cy="6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19</xdr:col>
      <xdr:colOff>122381</xdr:colOff>
      <xdr:row>1319</xdr:row>
      <xdr:rowOff>94400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8BDBCDD-5FEC-4646-9F98-033A87E1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39632067"/>
          <a:ext cx="11552381" cy="6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16</xdr:col>
      <xdr:colOff>589780</xdr:colOff>
      <xdr:row>1354</xdr:row>
      <xdr:rowOff>181970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7300538-4332-45F7-BE67-8DCF8626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247455267"/>
          <a:ext cx="10190980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293239</xdr:colOff>
      <xdr:row>1388</xdr:row>
      <xdr:rowOff>136237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E321CC87-1C4E-4E56-B4DB-FFC81662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53796800"/>
          <a:ext cx="1233283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20</xdr:col>
      <xdr:colOff>163660</xdr:colOff>
      <xdr:row>1421</xdr:row>
      <xdr:rowOff>136237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950C798-46A3-487F-A70D-8F85335D9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259943600"/>
          <a:ext cx="12203260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18</xdr:col>
      <xdr:colOff>109941</xdr:colOff>
      <xdr:row>1453</xdr:row>
      <xdr:rowOff>181970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D64D082-4C27-4253-A586-02764052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290034133"/>
          <a:ext cx="10930341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1458</xdr:row>
      <xdr:rowOff>0</xdr:rowOff>
    </xdr:from>
    <xdr:to>
      <xdr:col>17</xdr:col>
      <xdr:colOff>605207</xdr:colOff>
      <xdr:row>1484</xdr:row>
      <xdr:rowOff>105748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6303586A-F40F-4707-9FDE-8E0BD3243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296333333"/>
          <a:ext cx="10816007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0</xdr:rowOff>
    </xdr:from>
    <xdr:to>
      <xdr:col>18</xdr:col>
      <xdr:colOff>56585</xdr:colOff>
      <xdr:row>1514</xdr:row>
      <xdr:rowOff>166726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E9726FEF-95BB-471B-9B6C-427457A8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02429333"/>
          <a:ext cx="10876985" cy="5449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16</xdr:col>
      <xdr:colOff>528802</xdr:colOff>
      <xdr:row>1545</xdr:row>
      <xdr:rowOff>136237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4A4BEE15-D684-4CDA-97A7-8BE40FCF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08737000"/>
          <a:ext cx="10130002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1549</xdr:row>
      <xdr:rowOff>0</xdr:rowOff>
    </xdr:from>
    <xdr:to>
      <xdr:col>18</xdr:col>
      <xdr:colOff>71829</xdr:colOff>
      <xdr:row>1575</xdr:row>
      <xdr:rowOff>136237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EFA20FD-007B-418B-A695-8A1F1C6F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314833000"/>
          <a:ext cx="1089222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1579</xdr:row>
      <xdr:rowOff>0</xdr:rowOff>
    </xdr:from>
    <xdr:to>
      <xdr:col>20</xdr:col>
      <xdr:colOff>285617</xdr:colOff>
      <xdr:row>1605</xdr:row>
      <xdr:rowOff>113370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70158C53-E270-4897-9C98-6C436978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320929000"/>
          <a:ext cx="12325217" cy="5396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1608</xdr:row>
      <xdr:rowOff>152400</xdr:rowOff>
    </xdr:from>
    <xdr:to>
      <xdr:col>19</xdr:col>
      <xdr:colOff>258323</xdr:colOff>
      <xdr:row>1638</xdr:row>
      <xdr:rowOff>207575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98093623-314B-4CEF-9BEA-03A1B14E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3866" y="326974200"/>
          <a:ext cx="11654457" cy="6151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20</xdr:col>
      <xdr:colOff>346595</xdr:colOff>
      <xdr:row>1669</xdr:row>
      <xdr:rowOff>16882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3E945E5-FEB1-4FEF-A01B-B1DA8821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333747533"/>
          <a:ext cx="12386195" cy="5503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1672</xdr:row>
      <xdr:rowOff>0</xdr:rowOff>
    </xdr:from>
    <xdr:to>
      <xdr:col>21</xdr:col>
      <xdr:colOff>407755</xdr:colOff>
      <xdr:row>1699</xdr:row>
      <xdr:rowOff>9259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A583F2F3-32EC-4FDE-BC54-E5C71D49F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339843533"/>
          <a:ext cx="13056955" cy="5495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1703</xdr:row>
      <xdr:rowOff>0</xdr:rowOff>
    </xdr:from>
    <xdr:to>
      <xdr:col>21</xdr:col>
      <xdr:colOff>423000</xdr:colOff>
      <xdr:row>1729</xdr:row>
      <xdr:rowOff>197215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FEBCDCE-9A18-4BD1-9031-A63588B0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346142733"/>
          <a:ext cx="13072200" cy="54804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1733</xdr:row>
      <xdr:rowOff>0</xdr:rowOff>
    </xdr:from>
    <xdr:to>
      <xdr:col>19</xdr:col>
      <xdr:colOff>173558</xdr:colOff>
      <xdr:row>1759</xdr:row>
      <xdr:rowOff>137385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13A7F93C-FBF2-4396-BB3D-A5E9677AF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352238733"/>
          <a:ext cx="11603558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1763</xdr:row>
      <xdr:rowOff>0</xdr:rowOff>
    </xdr:from>
    <xdr:to>
      <xdr:col>15</xdr:col>
      <xdr:colOff>408654</xdr:colOff>
      <xdr:row>1789</xdr:row>
      <xdr:rowOff>106889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24F96FA6-7B7A-49A7-A953-A1986CD8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358334733"/>
          <a:ext cx="9400254" cy="53900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1794</xdr:row>
      <xdr:rowOff>0</xdr:rowOff>
    </xdr:from>
    <xdr:to>
      <xdr:col>19</xdr:col>
      <xdr:colOff>158310</xdr:colOff>
      <xdr:row>1820</xdr:row>
      <xdr:rowOff>129761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C88C6339-764E-4874-AD60-BF44D5B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364633933"/>
          <a:ext cx="11588310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1856</xdr:row>
      <xdr:rowOff>169334</xdr:rowOff>
    </xdr:from>
    <xdr:to>
      <xdr:col>16</xdr:col>
      <xdr:colOff>546195</xdr:colOff>
      <xdr:row>1883</xdr:row>
      <xdr:rowOff>141638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BBC5D4A0-4063-491B-8BBE-DDDCB8D20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377401667"/>
          <a:ext cx="1014739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1825</xdr:row>
      <xdr:rowOff>0</xdr:rowOff>
    </xdr:from>
    <xdr:to>
      <xdr:col>18</xdr:col>
      <xdr:colOff>148052</xdr:colOff>
      <xdr:row>1851</xdr:row>
      <xdr:rowOff>143859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EF3483DD-4543-4571-B909-CF89DBABC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370933133"/>
          <a:ext cx="10968452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25831</xdr:colOff>
      <xdr:row>1888</xdr:row>
      <xdr:rowOff>71034</xdr:rowOff>
    </xdr:from>
    <xdr:to>
      <xdr:col>20</xdr:col>
      <xdr:colOff>296615</xdr:colOff>
      <xdr:row>1915</xdr:row>
      <xdr:rowOff>34845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6D0A599C-6C61-4C24-92AC-4292A2CE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31" y="390298983"/>
          <a:ext cx="12262598" cy="5543201"/>
        </a:xfrm>
        <a:prstGeom prst="rect">
          <a:avLst/>
        </a:prstGeom>
      </xdr:spPr>
    </xdr:pic>
    <xdr:clientData/>
  </xdr:twoCellAnchor>
  <xdr:twoCellAnchor editAs="oneCell">
    <xdr:from>
      <xdr:col>0</xdr:col>
      <xdr:colOff>48045</xdr:colOff>
      <xdr:row>1918</xdr:row>
      <xdr:rowOff>143230</xdr:rowOff>
    </xdr:from>
    <xdr:to>
      <xdr:col>21</xdr:col>
      <xdr:colOff>425311</xdr:colOff>
      <xdr:row>1945</xdr:row>
      <xdr:rowOff>60139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1396A726-EBB8-4510-A947-DB54CEB4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8045" y="396570501"/>
          <a:ext cx="12976097" cy="549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1948</xdr:row>
      <xdr:rowOff>0</xdr:rowOff>
    </xdr:from>
    <xdr:to>
      <xdr:col>18</xdr:col>
      <xdr:colOff>28393</xdr:colOff>
      <xdr:row>1974</xdr:row>
      <xdr:rowOff>63721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7B65201-CD42-4D65-B707-C11F6614D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400880580"/>
          <a:ext cx="10848793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1979</xdr:row>
      <xdr:rowOff>0</xdr:rowOff>
    </xdr:from>
    <xdr:to>
      <xdr:col>13</xdr:col>
      <xdr:colOff>240307</xdr:colOff>
      <xdr:row>2005</xdr:row>
      <xdr:rowOff>117088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DE9DA31E-BAA4-4C8E-A2FF-19A2D4494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407258520"/>
          <a:ext cx="8012707" cy="5466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2009</xdr:row>
      <xdr:rowOff>0</xdr:rowOff>
    </xdr:from>
    <xdr:to>
      <xdr:col>15</xdr:col>
      <xdr:colOff>408654</xdr:colOff>
      <xdr:row>2035</xdr:row>
      <xdr:rowOff>78969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1D29DB94-EC00-4957-9831-50F21B544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413430720"/>
          <a:ext cx="940025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2038</xdr:row>
      <xdr:rowOff>7620</xdr:rowOff>
    </xdr:from>
    <xdr:to>
      <xdr:col>20</xdr:col>
      <xdr:colOff>308484</xdr:colOff>
      <xdr:row>2064</xdr:row>
      <xdr:rowOff>176906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88954066-7B58-4310-8D1D-09396319E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419420040"/>
          <a:ext cx="12348084" cy="5518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2068</xdr:row>
      <xdr:rowOff>30480</xdr:rowOff>
    </xdr:from>
    <xdr:to>
      <xdr:col>19</xdr:col>
      <xdr:colOff>331168</xdr:colOff>
      <xdr:row>2094</xdr:row>
      <xdr:rowOff>199766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F170F15-1BF1-4F8B-AD2C-F5DFACECA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425615100"/>
          <a:ext cx="11761168" cy="5518526"/>
        </a:xfrm>
        <a:prstGeom prst="rect">
          <a:avLst/>
        </a:prstGeom>
      </xdr:spPr>
    </xdr:pic>
    <xdr:clientData/>
  </xdr:twoCellAnchor>
  <xdr:twoCellAnchor editAs="oneCell">
    <xdr:from>
      <xdr:col>0</xdr:col>
      <xdr:colOff>38746</xdr:colOff>
      <xdr:row>2128</xdr:row>
      <xdr:rowOff>148526</xdr:rowOff>
    </xdr:from>
    <xdr:to>
      <xdr:col>22</xdr:col>
      <xdr:colOff>525817</xdr:colOff>
      <xdr:row>2155</xdr:row>
      <xdr:rowOff>89465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5FB5F54-35CC-4A97-AD0E-4868C5E9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8746" y="439983967"/>
          <a:ext cx="13692918" cy="55203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2098</xdr:row>
      <xdr:rowOff>0</xdr:rowOff>
    </xdr:from>
    <xdr:to>
      <xdr:col>22</xdr:col>
      <xdr:colOff>532814</xdr:colOff>
      <xdr:row>2124</xdr:row>
      <xdr:rowOff>170455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20188A3B-0581-4280-83ED-37265948A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431756820"/>
          <a:ext cx="13791614" cy="5519695"/>
        </a:xfrm>
        <a:prstGeom prst="rect">
          <a:avLst/>
        </a:prstGeom>
      </xdr:spPr>
    </xdr:pic>
    <xdr:clientData/>
  </xdr:twoCellAnchor>
  <xdr:twoCellAnchor editAs="oneCell">
    <xdr:from>
      <xdr:col>0</xdr:col>
      <xdr:colOff>25831</xdr:colOff>
      <xdr:row>2158</xdr:row>
      <xdr:rowOff>19373</xdr:rowOff>
    </xdr:from>
    <xdr:to>
      <xdr:col>18</xdr:col>
      <xdr:colOff>31352</xdr:colOff>
      <xdr:row>2184</xdr:row>
      <xdr:rowOff>205077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4A14A25D-2C7B-4633-B4F3-B09C6DE2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31" y="446054136"/>
          <a:ext cx="10783301" cy="5558449"/>
        </a:xfrm>
        <a:prstGeom prst="rect">
          <a:avLst/>
        </a:prstGeom>
      </xdr:spPr>
    </xdr:pic>
    <xdr:clientData/>
  </xdr:twoCellAnchor>
  <xdr:twoCellAnchor editAs="oneCell">
    <xdr:from>
      <xdr:col>0</xdr:col>
      <xdr:colOff>19373</xdr:colOff>
      <xdr:row>2188</xdr:row>
      <xdr:rowOff>116238</xdr:rowOff>
    </xdr:from>
    <xdr:to>
      <xdr:col>22</xdr:col>
      <xdr:colOff>468324</xdr:colOff>
      <xdr:row>2215</xdr:row>
      <xdr:rowOff>80049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1C4FF0B2-17D2-41AF-9085-856199BED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373" y="452350323"/>
          <a:ext cx="13654798" cy="5543201"/>
        </a:xfrm>
        <a:prstGeom prst="rect">
          <a:avLst/>
        </a:prstGeom>
      </xdr:spPr>
    </xdr:pic>
    <xdr:clientData/>
  </xdr:twoCellAnchor>
  <xdr:twoCellAnchor editAs="oneCell">
    <xdr:from>
      <xdr:col>0</xdr:col>
      <xdr:colOff>38745</xdr:colOff>
      <xdr:row>2218</xdr:row>
      <xdr:rowOff>90407</xdr:rowOff>
    </xdr:from>
    <xdr:to>
      <xdr:col>21</xdr:col>
      <xdr:colOff>533129</xdr:colOff>
      <xdr:row>2244</xdr:row>
      <xdr:rowOff>199871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A7C18675-6BA5-49CD-A578-153398DF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8745" y="458523814"/>
          <a:ext cx="13093215" cy="548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2248</xdr:row>
      <xdr:rowOff>0</xdr:rowOff>
    </xdr:from>
    <xdr:to>
      <xdr:col>16</xdr:col>
      <xdr:colOff>599563</xdr:colOff>
      <xdr:row>2274</xdr:row>
      <xdr:rowOff>86592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46DD729-8DD6-4B79-982B-A2E5A30A4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462633060"/>
          <a:ext cx="10200763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2278</xdr:row>
      <xdr:rowOff>0</xdr:rowOff>
    </xdr:from>
    <xdr:to>
      <xdr:col>18</xdr:col>
      <xdr:colOff>89384</xdr:colOff>
      <xdr:row>2304</xdr:row>
      <xdr:rowOff>78969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2A98B3EC-41BD-4D6A-B6E8-E4D2B240A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468805260"/>
          <a:ext cx="1090978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2308</xdr:row>
      <xdr:rowOff>0</xdr:rowOff>
    </xdr:from>
    <xdr:to>
      <xdr:col>16</xdr:col>
      <xdr:colOff>584315</xdr:colOff>
      <xdr:row>2334</xdr:row>
      <xdr:rowOff>86592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E80CFC2B-3021-491F-AE59-9A1BA7A03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474977460"/>
          <a:ext cx="1018551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2338</xdr:row>
      <xdr:rowOff>0</xdr:rowOff>
    </xdr:from>
    <xdr:to>
      <xdr:col>18</xdr:col>
      <xdr:colOff>13145</xdr:colOff>
      <xdr:row>2364</xdr:row>
      <xdr:rowOff>109464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6A210765-4DAD-4663-8E21-6A3CEDAA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481149660"/>
          <a:ext cx="1083354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2368</xdr:row>
      <xdr:rowOff>0</xdr:rowOff>
    </xdr:from>
    <xdr:to>
      <xdr:col>19</xdr:col>
      <xdr:colOff>219301</xdr:colOff>
      <xdr:row>2394</xdr:row>
      <xdr:rowOff>63721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87104F04-9FF6-4BD6-B566-3D3156C8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487321860"/>
          <a:ext cx="11649301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2398</xdr:row>
      <xdr:rowOff>0</xdr:rowOff>
    </xdr:from>
    <xdr:to>
      <xdr:col>18</xdr:col>
      <xdr:colOff>165623</xdr:colOff>
      <xdr:row>2423</xdr:row>
      <xdr:rowOff>170350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64E5CD6C-BC3F-4633-9539-2E04C712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493494060"/>
          <a:ext cx="10986023" cy="5313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2427</xdr:row>
      <xdr:rowOff>0</xdr:rowOff>
    </xdr:from>
    <xdr:to>
      <xdr:col>18</xdr:col>
      <xdr:colOff>66513</xdr:colOff>
      <xdr:row>2452</xdr:row>
      <xdr:rowOff>17872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37EDBB46-3B16-4B9F-8BC7-38D98FF3C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499460520"/>
          <a:ext cx="10886913" cy="5161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2456</xdr:row>
      <xdr:rowOff>0</xdr:rowOff>
    </xdr:from>
    <xdr:to>
      <xdr:col>18</xdr:col>
      <xdr:colOff>157999</xdr:colOff>
      <xdr:row>2481</xdr:row>
      <xdr:rowOff>10249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173EFA64-531D-4C04-809A-17CCB9D02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505426980"/>
          <a:ext cx="10978399" cy="5153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2485</xdr:row>
      <xdr:rowOff>0</xdr:rowOff>
    </xdr:from>
    <xdr:to>
      <xdr:col>19</xdr:col>
      <xdr:colOff>196430</xdr:colOff>
      <xdr:row>2510</xdr:row>
      <xdr:rowOff>25496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7DA65D02-13AF-40FD-820E-748BE71B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511393440"/>
          <a:ext cx="11626430" cy="51689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2514</xdr:row>
      <xdr:rowOff>0</xdr:rowOff>
    </xdr:from>
    <xdr:to>
      <xdr:col>18</xdr:col>
      <xdr:colOff>51265</xdr:colOff>
      <xdr:row>2538</xdr:row>
      <xdr:rowOff>185493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08D375B0-45F2-4ABA-8F6A-C569771DB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517359900"/>
          <a:ext cx="10871665" cy="51232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2542</xdr:row>
      <xdr:rowOff>0</xdr:rowOff>
    </xdr:from>
    <xdr:to>
      <xdr:col>16</xdr:col>
      <xdr:colOff>607187</xdr:colOff>
      <xdr:row>2568</xdr:row>
      <xdr:rowOff>78969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F8D864E2-3EE0-4700-9742-682F63FF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523120620"/>
          <a:ext cx="10208387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2572</xdr:row>
      <xdr:rowOff>0</xdr:rowOff>
    </xdr:from>
    <xdr:to>
      <xdr:col>19</xdr:col>
      <xdr:colOff>211678</xdr:colOff>
      <xdr:row>2598</xdr:row>
      <xdr:rowOff>94216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85565345-1F8C-45EE-AAEE-FFE5D3CB6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529292820"/>
          <a:ext cx="11641678" cy="5443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2602</xdr:row>
      <xdr:rowOff>0</xdr:rowOff>
    </xdr:from>
    <xdr:to>
      <xdr:col>16</xdr:col>
      <xdr:colOff>538572</xdr:colOff>
      <xdr:row>2628</xdr:row>
      <xdr:rowOff>63721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7F6B84C1-AB84-455F-B66F-53F3BA70E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535465020"/>
          <a:ext cx="10139772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2633</xdr:row>
      <xdr:rowOff>0</xdr:rowOff>
    </xdr:from>
    <xdr:to>
      <xdr:col>18</xdr:col>
      <xdr:colOff>163297</xdr:colOff>
      <xdr:row>2659</xdr:row>
      <xdr:rowOff>85441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6A7F49A5-841C-46F5-8F6E-CE69D9BA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541842960"/>
          <a:ext cx="10983697" cy="5434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2663</xdr:row>
      <xdr:rowOff>0</xdr:rowOff>
    </xdr:from>
    <xdr:to>
      <xdr:col>18</xdr:col>
      <xdr:colOff>89384</xdr:colOff>
      <xdr:row>2689</xdr:row>
      <xdr:rowOff>78969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94F94DB0-FC9C-45EC-9DEA-35E511C5B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548015160"/>
          <a:ext cx="1090978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2694</xdr:row>
      <xdr:rowOff>0</xdr:rowOff>
    </xdr:from>
    <xdr:to>
      <xdr:col>21</xdr:col>
      <xdr:colOff>410521</xdr:colOff>
      <xdr:row>2720</xdr:row>
      <xdr:rowOff>94216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38D5C3C8-E8E4-4079-BEF1-2CD18A99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554408340"/>
          <a:ext cx="13059721" cy="5443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2724</xdr:row>
      <xdr:rowOff>0</xdr:rowOff>
    </xdr:from>
    <xdr:to>
      <xdr:col>24</xdr:col>
      <xdr:colOff>133899</xdr:colOff>
      <xdr:row>2750</xdr:row>
      <xdr:rowOff>24463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C0553E0A-4587-4E6B-B0AE-525A9188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560580540"/>
          <a:ext cx="14611899" cy="5373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2754</xdr:row>
      <xdr:rowOff>0</xdr:rowOff>
    </xdr:from>
    <xdr:to>
      <xdr:col>20</xdr:col>
      <xdr:colOff>364466</xdr:colOff>
      <xdr:row>2780</xdr:row>
      <xdr:rowOff>78969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7E181B2A-194D-4CF6-A2FE-155CCE122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566752740"/>
          <a:ext cx="12404066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2784</xdr:row>
      <xdr:rowOff>0</xdr:rowOff>
    </xdr:from>
    <xdr:to>
      <xdr:col>19</xdr:col>
      <xdr:colOff>287916</xdr:colOff>
      <xdr:row>2810</xdr:row>
      <xdr:rowOff>71345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6C3D1414-F487-40DF-B7CA-680BE317D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572924940"/>
          <a:ext cx="11717916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2814</xdr:row>
      <xdr:rowOff>0</xdr:rowOff>
    </xdr:from>
    <xdr:to>
      <xdr:col>19</xdr:col>
      <xdr:colOff>158310</xdr:colOff>
      <xdr:row>2840</xdr:row>
      <xdr:rowOff>71345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CCF82AAB-1B8A-4CB3-88D0-9C4B40630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579097140"/>
          <a:ext cx="11588310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2845</xdr:row>
      <xdr:rowOff>0</xdr:rowOff>
    </xdr:from>
    <xdr:to>
      <xdr:col>19</xdr:col>
      <xdr:colOff>333660</xdr:colOff>
      <xdr:row>2871</xdr:row>
      <xdr:rowOff>124712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E0642883-FBAF-4FEA-B0A3-2AF7A4311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585475080"/>
          <a:ext cx="11763660" cy="5473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2877</xdr:row>
      <xdr:rowOff>0</xdr:rowOff>
    </xdr:from>
    <xdr:to>
      <xdr:col>8</xdr:col>
      <xdr:colOff>314990</xdr:colOff>
      <xdr:row>2903</xdr:row>
      <xdr:rowOff>63721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4F024AE7-F2B6-4D28-B492-7E2D4BE1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592074000"/>
          <a:ext cx="5039390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2908</xdr:row>
      <xdr:rowOff>0</xdr:rowOff>
    </xdr:from>
    <xdr:to>
      <xdr:col>13</xdr:col>
      <xdr:colOff>240307</xdr:colOff>
      <xdr:row>2934</xdr:row>
      <xdr:rowOff>48473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1F67AD13-5D6B-44F8-9E6A-07871533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598451940"/>
          <a:ext cx="8012707" cy="5397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2938</xdr:row>
      <xdr:rowOff>0</xdr:rowOff>
    </xdr:from>
    <xdr:to>
      <xdr:col>18</xdr:col>
      <xdr:colOff>66513</xdr:colOff>
      <xdr:row>2964</xdr:row>
      <xdr:rowOff>71345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FA396FB5-901F-4C88-B4FB-B41BA464F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604624140"/>
          <a:ext cx="10886913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2969</xdr:row>
      <xdr:rowOff>0</xdr:rowOff>
    </xdr:from>
    <xdr:to>
      <xdr:col>19</xdr:col>
      <xdr:colOff>234549</xdr:colOff>
      <xdr:row>2995</xdr:row>
      <xdr:rowOff>17977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E19DB264-74D9-4506-A3BD-8A15B196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611002080"/>
          <a:ext cx="11664549" cy="5367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2999</xdr:row>
      <xdr:rowOff>0</xdr:rowOff>
    </xdr:from>
    <xdr:to>
      <xdr:col>19</xdr:col>
      <xdr:colOff>310788</xdr:colOff>
      <xdr:row>3025</xdr:row>
      <xdr:rowOff>56097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8C293EAA-60BC-4968-A09D-6334706C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617174280"/>
          <a:ext cx="11740788" cy="54053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3031</xdr:row>
      <xdr:rowOff>76200</xdr:rowOff>
    </xdr:from>
    <xdr:to>
      <xdr:col>19</xdr:col>
      <xdr:colOff>293057</xdr:colOff>
      <xdr:row>3057</xdr:row>
      <xdr:rowOff>184508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212F2E00-2306-4C8E-B2C8-8ACD131E0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623849400"/>
          <a:ext cx="11723057" cy="54575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3062</xdr:row>
      <xdr:rowOff>0</xdr:rowOff>
    </xdr:from>
    <xdr:to>
      <xdr:col>20</xdr:col>
      <xdr:colOff>316106</xdr:colOff>
      <xdr:row>3088</xdr:row>
      <xdr:rowOff>47330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EEF5A435-0624-482E-A5A6-7CF1C9096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630151140"/>
          <a:ext cx="12355706" cy="5396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3092</xdr:row>
      <xdr:rowOff>0</xdr:rowOff>
    </xdr:from>
    <xdr:to>
      <xdr:col>19</xdr:col>
      <xdr:colOff>219301</xdr:colOff>
      <xdr:row>3118</xdr:row>
      <xdr:rowOff>78969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88CCBF1D-EB35-43E5-955D-6BE0C128C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636323340"/>
          <a:ext cx="11649301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3123</xdr:row>
      <xdr:rowOff>0</xdr:rowOff>
    </xdr:from>
    <xdr:to>
      <xdr:col>20</xdr:col>
      <xdr:colOff>303475</xdr:colOff>
      <xdr:row>3149</xdr:row>
      <xdr:rowOff>109464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63927A28-D2B9-423A-8FC6-63E4EBA80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642701280"/>
          <a:ext cx="1234307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3154</xdr:row>
      <xdr:rowOff>0</xdr:rowOff>
    </xdr:from>
    <xdr:to>
      <xdr:col>14</xdr:col>
      <xdr:colOff>286361</xdr:colOff>
      <xdr:row>3180</xdr:row>
      <xdr:rowOff>86592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F5BFFD12-C6D6-4FEE-8EE6-18F320D4F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649079220"/>
          <a:ext cx="8668361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3184</xdr:row>
      <xdr:rowOff>0</xdr:rowOff>
    </xdr:from>
    <xdr:to>
      <xdr:col>19</xdr:col>
      <xdr:colOff>234549</xdr:colOff>
      <xdr:row>3210</xdr:row>
      <xdr:rowOff>86592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C4940F68-2060-4A75-B77A-D5DC0703A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655251420"/>
          <a:ext cx="11664549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3214</xdr:row>
      <xdr:rowOff>0</xdr:rowOff>
    </xdr:from>
    <xdr:to>
      <xdr:col>20</xdr:col>
      <xdr:colOff>425457</xdr:colOff>
      <xdr:row>3240</xdr:row>
      <xdr:rowOff>56097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879A977-E533-4919-9EEB-54722F011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661423620"/>
          <a:ext cx="12465057" cy="54053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3244</xdr:row>
      <xdr:rowOff>0</xdr:rowOff>
    </xdr:from>
    <xdr:to>
      <xdr:col>21</xdr:col>
      <xdr:colOff>463888</xdr:colOff>
      <xdr:row>3270</xdr:row>
      <xdr:rowOff>78969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83B6F84F-7F94-4AA8-B7D4-46FFE9957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667611060"/>
          <a:ext cx="13113088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3274</xdr:row>
      <xdr:rowOff>0</xdr:rowOff>
    </xdr:from>
    <xdr:to>
      <xdr:col>14</xdr:col>
      <xdr:colOff>415967</xdr:colOff>
      <xdr:row>3300</xdr:row>
      <xdr:rowOff>48473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998F53E8-24E9-4CC6-9992-3C6B44D6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673783260"/>
          <a:ext cx="8797967" cy="5397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3304</xdr:row>
      <xdr:rowOff>0</xdr:rowOff>
    </xdr:from>
    <xdr:to>
      <xdr:col>14</xdr:col>
      <xdr:colOff>408343</xdr:colOff>
      <xdr:row>3330</xdr:row>
      <xdr:rowOff>109464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DF948B89-6055-4967-BDA5-81B89BF1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679955460"/>
          <a:ext cx="8790343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3334</xdr:row>
      <xdr:rowOff>0</xdr:rowOff>
    </xdr:from>
    <xdr:to>
      <xdr:col>14</xdr:col>
      <xdr:colOff>347352</xdr:colOff>
      <xdr:row>3360</xdr:row>
      <xdr:rowOff>109464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2D95772E-22D5-4B94-A834-47E9D178F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686127660"/>
          <a:ext cx="8729352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3364</xdr:row>
      <xdr:rowOff>22860</xdr:rowOff>
    </xdr:from>
    <xdr:to>
      <xdr:col>18</xdr:col>
      <xdr:colOff>74136</xdr:colOff>
      <xdr:row>3390</xdr:row>
      <xdr:rowOff>155196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2437B2CF-0E0E-4201-8BE6-3416C98A0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692322720"/>
          <a:ext cx="10894536" cy="5481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3395</xdr:row>
      <xdr:rowOff>83820</xdr:rowOff>
    </xdr:from>
    <xdr:to>
      <xdr:col>19</xdr:col>
      <xdr:colOff>181182</xdr:colOff>
      <xdr:row>3421</xdr:row>
      <xdr:rowOff>147541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6B36AD96-B406-40E7-8C7F-69040E18F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698761620"/>
          <a:ext cx="11611182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3426</xdr:row>
      <xdr:rowOff>38100</xdr:rowOff>
    </xdr:from>
    <xdr:to>
      <xdr:col>20</xdr:col>
      <xdr:colOff>333971</xdr:colOff>
      <xdr:row>3452</xdr:row>
      <xdr:rowOff>117069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9D6C6B18-BC73-4A76-828D-ED20690A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705093840"/>
          <a:ext cx="12373571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3457</xdr:row>
      <xdr:rowOff>0</xdr:rowOff>
    </xdr:from>
    <xdr:to>
      <xdr:col>16</xdr:col>
      <xdr:colOff>553819</xdr:colOff>
      <xdr:row>3483</xdr:row>
      <xdr:rowOff>56097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253CC3ED-CFCF-4A52-BA76-7336C5E99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711433680"/>
          <a:ext cx="10155019" cy="540533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3486</xdr:row>
      <xdr:rowOff>198120</xdr:rowOff>
    </xdr:from>
    <xdr:to>
      <xdr:col>12</xdr:col>
      <xdr:colOff>217105</xdr:colOff>
      <xdr:row>3518</xdr:row>
      <xdr:rowOff>109993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9B54253F-A83F-4659-8584-E08D4FF0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38100" y="717613500"/>
          <a:ext cx="7341805" cy="6495553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</xdr:colOff>
      <xdr:row>3522</xdr:row>
      <xdr:rowOff>187892</xdr:rowOff>
    </xdr:from>
    <xdr:to>
      <xdr:col>19</xdr:col>
      <xdr:colOff>218125</xdr:colOff>
      <xdr:row>3554</xdr:row>
      <xdr:rowOff>96737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5E5DA7F1-BB71-4EFC-B865-80131979A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191" y="735465700"/>
          <a:ext cx="11522866" cy="6589393"/>
        </a:xfrm>
        <a:prstGeom prst="rect">
          <a:avLst/>
        </a:prstGeom>
      </xdr:spPr>
    </xdr:pic>
    <xdr:clientData/>
  </xdr:twoCellAnchor>
  <xdr:twoCellAnchor editAs="oneCell">
    <xdr:from>
      <xdr:col>0</xdr:col>
      <xdr:colOff>104384</xdr:colOff>
      <xdr:row>3556</xdr:row>
      <xdr:rowOff>10439</xdr:rowOff>
    </xdr:from>
    <xdr:to>
      <xdr:col>16</xdr:col>
      <xdr:colOff>604836</xdr:colOff>
      <xdr:row>3587</xdr:row>
      <xdr:rowOff>120428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EF061319-A7DF-46FA-88CA-E6C0B0F83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4384" y="742386329"/>
          <a:ext cx="10041110" cy="6581770"/>
        </a:xfrm>
        <a:prstGeom prst="rect">
          <a:avLst/>
        </a:prstGeom>
      </xdr:spPr>
    </xdr:pic>
    <xdr:clientData/>
  </xdr:twoCellAnchor>
  <xdr:twoCellAnchor editAs="oneCell">
    <xdr:from>
      <xdr:col>0</xdr:col>
      <xdr:colOff>20876</xdr:colOff>
      <xdr:row>3593</xdr:row>
      <xdr:rowOff>73069</xdr:rowOff>
    </xdr:from>
    <xdr:to>
      <xdr:col>17</xdr:col>
      <xdr:colOff>48958</xdr:colOff>
      <xdr:row>3624</xdr:row>
      <xdr:rowOff>190681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116BC3B7-8C3D-41B2-B542-8832DA50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0876" y="750173343"/>
          <a:ext cx="10174164" cy="6589393"/>
        </a:xfrm>
        <a:prstGeom prst="rect">
          <a:avLst/>
        </a:prstGeom>
      </xdr:spPr>
    </xdr:pic>
    <xdr:clientData/>
  </xdr:twoCellAnchor>
  <xdr:twoCellAnchor editAs="oneCell">
    <xdr:from>
      <xdr:col>0</xdr:col>
      <xdr:colOff>20876</xdr:colOff>
      <xdr:row>3709</xdr:row>
      <xdr:rowOff>174635</xdr:rowOff>
    </xdr:from>
    <xdr:to>
      <xdr:col>22</xdr:col>
      <xdr:colOff>530818</xdr:colOff>
      <xdr:row>3741</xdr:row>
      <xdr:rowOff>83481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A27E8659-3CE4-498D-9E3A-8997AD16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0876" y="774491895"/>
          <a:ext cx="13683147" cy="65893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3746</xdr:row>
      <xdr:rowOff>73069</xdr:rowOff>
    </xdr:from>
    <xdr:to>
      <xdr:col>19</xdr:col>
      <xdr:colOff>158310</xdr:colOff>
      <xdr:row>3777</xdr:row>
      <xdr:rowOff>152562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9AE2849B-AC20-478B-BEC9-997B0C8C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782114713"/>
          <a:ext cx="11515242" cy="6551274"/>
        </a:xfrm>
        <a:prstGeom prst="rect">
          <a:avLst/>
        </a:prstGeom>
      </xdr:spPr>
    </xdr:pic>
    <xdr:clientData/>
  </xdr:twoCellAnchor>
  <xdr:twoCellAnchor editAs="oneCell">
    <xdr:from>
      <xdr:col>0</xdr:col>
      <xdr:colOff>114822</xdr:colOff>
      <xdr:row>3668</xdr:row>
      <xdr:rowOff>205949</xdr:rowOff>
    </xdr:from>
    <xdr:to>
      <xdr:col>19</xdr:col>
      <xdr:colOff>326500</xdr:colOff>
      <xdr:row>3700</xdr:row>
      <xdr:rowOff>107171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4573CEF3-ADCE-4FF5-958E-CDF4431B7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14822" y="765963757"/>
          <a:ext cx="11568610" cy="6581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104384</xdr:colOff>
      <xdr:row>3781</xdr:row>
      <xdr:rowOff>187892</xdr:rowOff>
    </xdr:from>
    <xdr:to>
      <xdr:col>18</xdr:col>
      <xdr:colOff>308127</xdr:colOff>
      <xdr:row>3813</xdr:row>
      <xdr:rowOff>111985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C937488D-BFD0-4A62-B252-025CCEF9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04384" y="789536385"/>
          <a:ext cx="10955250" cy="6604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3627</xdr:row>
      <xdr:rowOff>196681</xdr:rowOff>
    </xdr:from>
    <xdr:to>
      <xdr:col>17</xdr:col>
      <xdr:colOff>434340</xdr:colOff>
      <xdr:row>3663</xdr:row>
      <xdr:rowOff>43480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1F1048C5-1C9D-4EE9-8D5E-0D8FB7F76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756289553"/>
          <a:ext cx="10679007" cy="7356081"/>
        </a:xfrm>
        <a:prstGeom prst="rect">
          <a:avLst/>
        </a:prstGeom>
      </xdr:spPr>
    </xdr:pic>
    <xdr:clientData/>
  </xdr:twoCellAnchor>
  <xdr:twoCellAnchor editAs="oneCell">
    <xdr:from>
      <xdr:col>0</xdr:col>
      <xdr:colOff>135698</xdr:colOff>
      <xdr:row>3817</xdr:row>
      <xdr:rowOff>146136</xdr:rowOff>
    </xdr:from>
    <xdr:to>
      <xdr:col>19</xdr:col>
      <xdr:colOff>385495</xdr:colOff>
      <xdr:row>3849</xdr:row>
      <xdr:rowOff>39734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61E5C6E8-6F59-4889-98B9-A01797BD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35698" y="797010246"/>
          <a:ext cx="11606729" cy="6574146"/>
        </a:xfrm>
        <a:prstGeom prst="rect">
          <a:avLst/>
        </a:prstGeom>
      </xdr:spPr>
    </xdr:pic>
    <xdr:clientData/>
  </xdr:twoCellAnchor>
  <xdr:twoCellAnchor editAs="oneCell">
    <xdr:from>
      <xdr:col>0</xdr:col>
      <xdr:colOff>83507</xdr:colOff>
      <xdr:row>3854</xdr:row>
      <xdr:rowOff>114821</xdr:rowOff>
    </xdr:from>
    <xdr:to>
      <xdr:col>18</xdr:col>
      <xdr:colOff>127148</xdr:colOff>
      <xdr:row>3886</xdr:row>
      <xdr:rowOff>61785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BD34A881-2B5F-40DA-B2DF-5B4C1C6EF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3507" y="804703314"/>
          <a:ext cx="10795148" cy="6627512"/>
        </a:xfrm>
        <a:prstGeom prst="rect">
          <a:avLst/>
        </a:prstGeom>
      </xdr:spPr>
    </xdr:pic>
    <xdr:clientData/>
  </xdr:twoCellAnchor>
  <xdr:twoCellAnchor editAs="oneCell">
    <xdr:from>
      <xdr:col>0</xdr:col>
      <xdr:colOff>62631</xdr:colOff>
      <xdr:row>3890</xdr:row>
      <xdr:rowOff>187892</xdr:rowOff>
    </xdr:from>
    <xdr:to>
      <xdr:col>19</xdr:col>
      <xdr:colOff>259061</xdr:colOff>
      <xdr:row>3922</xdr:row>
      <xdr:rowOff>104362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2EC868B4-BE0E-49E2-A106-5CF496CE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2631" y="812292002"/>
          <a:ext cx="11553362" cy="6597018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</xdr:colOff>
      <xdr:row>3925</xdr:row>
      <xdr:rowOff>114822</xdr:rowOff>
    </xdr:from>
    <xdr:to>
      <xdr:col>19</xdr:col>
      <xdr:colOff>256245</xdr:colOff>
      <xdr:row>3957</xdr:row>
      <xdr:rowOff>796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26C578CE-AFDA-408A-8DA7-99C99B8D7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191" y="819525781"/>
          <a:ext cx="11560986" cy="6566522"/>
        </a:xfrm>
        <a:prstGeom prst="rect">
          <a:avLst/>
        </a:prstGeom>
      </xdr:spPr>
    </xdr:pic>
    <xdr:clientData/>
  </xdr:twoCellAnchor>
  <xdr:twoCellAnchor editAs="oneCell">
    <xdr:from>
      <xdr:col>0</xdr:col>
      <xdr:colOff>62630</xdr:colOff>
      <xdr:row>3995</xdr:row>
      <xdr:rowOff>139665</xdr:rowOff>
    </xdr:from>
    <xdr:to>
      <xdr:col>19</xdr:col>
      <xdr:colOff>251436</xdr:colOff>
      <xdr:row>4027</xdr:row>
      <xdr:rowOff>18016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24607C00-AD6F-44AD-AC15-5DCAFD785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2630" y="834164323"/>
          <a:ext cx="11545738" cy="6558898"/>
        </a:xfrm>
        <a:prstGeom prst="rect">
          <a:avLst/>
        </a:prstGeom>
      </xdr:spPr>
    </xdr:pic>
    <xdr:clientData/>
  </xdr:twoCellAnchor>
  <xdr:twoCellAnchor editAs="oneCell">
    <xdr:from>
      <xdr:col>0</xdr:col>
      <xdr:colOff>62630</xdr:colOff>
      <xdr:row>3961</xdr:row>
      <xdr:rowOff>41755</xdr:rowOff>
    </xdr:from>
    <xdr:to>
      <xdr:col>18</xdr:col>
      <xdr:colOff>190134</xdr:colOff>
      <xdr:row>3992</xdr:row>
      <xdr:rowOff>151743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219B84AE-4FA9-4380-906F-C2186A65F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62630" y="826968330"/>
          <a:ext cx="10879011" cy="6581769"/>
        </a:xfrm>
        <a:prstGeom prst="rect">
          <a:avLst/>
        </a:prstGeom>
      </xdr:spPr>
    </xdr:pic>
    <xdr:clientData/>
  </xdr:twoCellAnchor>
  <xdr:twoCellAnchor editAs="oneCell">
    <xdr:from>
      <xdr:col>0</xdr:col>
      <xdr:colOff>62630</xdr:colOff>
      <xdr:row>4031</xdr:row>
      <xdr:rowOff>177451</xdr:rowOff>
    </xdr:from>
    <xdr:to>
      <xdr:col>18</xdr:col>
      <xdr:colOff>113895</xdr:colOff>
      <xdr:row>4063</xdr:row>
      <xdr:rowOff>63425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637D9D51-F6F1-4CA4-97DB-8F356CBE5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2630" y="841717725"/>
          <a:ext cx="10802772" cy="6566522"/>
        </a:xfrm>
        <a:prstGeom prst="rect">
          <a:avLst/>
        </a:prstGeom>
      </xdr:spPr>
    </xdr:pic>
    <xdr:clientData/>
  </xdr:twoCellAnchor>
  <xdr:twoCellAnchor editAs="oneCell">
    <xdr:from>
      <xdr:col>0</xdr:col>
      <xdr:colOff>83507</xdr:colOff>
      <xdr:row>4067</xdr:row>
      <xdr:rowOff>83507</xdr:rowOff>
    </xdr:from>
    <xdr:to>
      <xdr:col>19</xdr:col>
      <xdr:colOff>295185</xdr:colOff>
      <xdr:row>4099</xdr:row>
      <xdr:rowOff>38096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43D59641-873B-482E-89D9-8A32F607F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83507" y="849139397"/>
          <a:ext cx="11568610" cy="6635137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</xdr:colOff>
      <xdr:row>4103</xdr:row>
      <xdr:rowOff>83506</xdr:rowOff>
    </xdr:from>
    <xdr:to>
      <xdr:col>19</xdr:col>
      <xdr:colOff>197249</xdr:colOff>
      <xdr:row>4135</xdr:row>
      <xdr:rowOff>3003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D096F918-F46C-447D-B6AE-BF512D07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1315" y="856655013"/>
          <a:ext cx="11522866" cy="6597018"/>
        </a:xfrm>
        <a:prstGeom prst="rect">
          <a:avLst/>
        </a:prstGeom>
      </xdr:spPr>
    </xdr:pic>
    <xdr:clientData/>
  </xdr:twoCellAnchor>
  <xdr:twoCellAnchor editAs="oneCell">
    <xdr:from>
      <xdr:col>0</xdr:col>
      <xdr:colOff>41754</xdr:colOff>
      <xdr:row>4137</xdr:row>
      <xdr:rowOff>187890</xdr:rowOff>
    </xdr:from>
    <xdr:to>
      <xdr:col>18</xdr:col>
      <xdr:colOff>108267</xdr:colOff>
      <xdr:row>4169</xdr:row>
      <xdr:rowOff>651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11DDA496-F4A9-4FC5-B6E6-F4222BF38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1754" y="863857479"/>
          <a:ext cx="10818020" cy="6490282"/>
        </a:xfrm>
        <a:prstGeom prst="rect">
          <a:avLst/>
        </a:prstGeom>
      </xdr:spPr>
    </xdr:pic>
    <xdr:clientData/>
  </xdr:twoCellAnchor>
  <xdr:twoCellAnchor editAs="oneCell">
    <xdr:from>
      <xdr:col>0</xdr:col>
      <xdr:colOff>83507</xdr:colOff>
      <xdr:row>4173</xdr:row>
      <xdr:rowOff>93946</xdr:rowOff>
    </xdr:from>
    <xdr:to>
      <xdr:col>21</xdr:col>
      <xdr:colOff>478780</xdr:colOff>
      <xdr:row>4204</xdr:row>
      <xdr:rowOff>173439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AFC98987-3752-4607-A446-9AD2C3390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83507" y="871279151"/>
          <a:ext cx="12963054" cy="6551274"/>
        </a:xfrm>
        <a:prstGeom prst="rect">
          <a:avLst/>
        </a:prstGeom>
      </xdr:spPr>
    </xdr:pic>
    <xdr:clientData/>
  </xdr:twoCellAnchor>
  <xdr:twoCellAnchor editAs="oneCell">
    <xdr:from>
      <xdr:col>0</xdr:col>
      <xdr:colOff>83506</xdr:colOff>
      <xdr:row>4207</xdr:row>
      <xdr:rowOff>125260</xdr:rowOff>
    </xdr:from>
    <xdr:to>
      <xdr:col>18</xdr:col>
      <xdr:colOff>264377</xdr:colOff>
      <xdr:row>4239</xdr:row>
      <xdr:rowOff>56978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56CE66F2-6000-449C-9E3E-84DB4F4A2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83506" y="878408548"/>
          <a:ext cx="10932378" cy="6612266"/>
        </a:xfrm>
        <a:prstGeom prst="rect">
          <a:avLst/>
        </a:prstGeom>
      </xdr:spPr>
    </xdr:pic>
    <xdr:clientData/>
  </xdr:twoCellAnchor>
  <xdr:twoCellAnchor editAs="oneCell">
    <xdr:from>
      <xdr:col>0</xdr:col>
      <xdr:colOff>41753</xdr:colOff>
      <xdr:row>4241</xdr:row>
      <xdr:rowOff>187889</xdr:rowOff>
    </xdr:from>
    <xdr:to>
      <xdr:col>18</xdr:col>
      <xdr:colOff>253119</xdr:colOff>
      <xdr:row>4273</xdr:row>
      <xdr:rowOff>119607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24CBE2C9-476B-4DB3-9D77-111DEAF3F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41753" y="885569259"/>
          <a:ext cx="10962873" cy="6612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4278</xdr:row>
      <xdr:rowOff>0</xdr:rowOff>
    </xdr:from>
    <xdr:to>
      <xdr:col>19</xdr:col>
      <xdr:colOff>323546</xdr:colOff>
      <xdr:row>4309</xdr:row>
      <xdr:rowOff>93370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002B0FF6-4F27-4472-A779-84A85C0BD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880422420"/>
          <a:ext cx="11753546" cy="64713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4314</xdr:row>
      <xdr:rowOff>0</xdr:rowOff>
    </xdr:from>
    <xdr:to>
      <xdr:col>24</xdr:col>
      <xdr:colOff>95787</xdr:colOff>
      <xdr:row>4344</xdr:row>
      <xdr:rowOff>78065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E697969E-FD56-419F-A8C0-8768C4ADA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887829060"/>
          <a:ext cx="14573787" cy="62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4348</xdr:row>
      <xdr:rowOff>0</xdr:rowOff>
    </xdr:from>
    <xdr:to>
      <xdr:col>20</xdr:col>
      <xdr:colOff>341595</xdr:colOff>
      <xdr:row>4379</xdr:row>
      <xdr:rowOff>94741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A5A05A4E-C9E2-4500-9B62-2BFB142CF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894824220"/>
          <a:ext cx="12381195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4383</xdr:row>
      <xdr:rowOff>0</xdr:rowOff>
    </xdr:from>
    <xdr:to>
      <xdr:col>16</xdr:col>
      <xdr:colOff>530948</xdr:colOff>
      <xdr:row>4414</xdr:row>
      <xdr:rowOff>94741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B942DA0B-7614-4F05-9CA8-7AAC28EE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902025120"/>
          <a:ext cx="10132148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4417</xdr:row>
      <xdr:rowOff>0</xdr:rowOff>
    </xdr:from>
    <xdr:to>
      <xdr:col>11</xdr:col>
      <xdr:colOff>55311</xdr:colOff>
      <xdr:row>4448</xdr:row>
      <xdr:rowOff>154349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EED22F8-58C7-4ED8-B640-E6CC777F9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909020280"/>
          <a:ext cx="6608511" cy="6532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4453</xdr:row>
      <xdr:rowOff>0</xdr:rowOff>
    </xdr:from>
    <xdr:to>
      <xdr:col>18</xdr:col>
      <xdr:colOff>36017</xdr:colOff>
      <xdr:row>4484</xdr:row>
      <xdr:rowOff>132861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6B910598-DFE0-4A19-8D80-4D7B0F39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916426920"/>
          <a:ext cx="10856417" cy="6510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4488</xdr:row>
      <xdr:rowOff>0</xdr:rowOff>
    </xdr:from>
    <xdr:to>
      <xdr:col>18</xdr:col>
      <xdr:colOff>325725</xdr:colOff>
      <xdr:row>4519</xdr:row>
      <xdr:rowOff>117613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5E717CF4-E8CD-495E-B507-A9EC9783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923627820"/>
          <a:ext cx="11146125" cy="6495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4523</xdr:row>
      <xdr:rowOff>0</xdr:rowOff>
    </xdr:from>
    <xdr:to>
      <xdr:col>18</xdr:col>
      <xdr:colOff>173247</xdr:colOff>
      <xdr:row>4554</xdr:row>
      <xdr:rowOff>102365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58BAC054-64CB-443F-BA7C-B932C1586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930828720"/>
          <a:ext cx="10993647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4558</xdr:row>
      <xdr:rowOff>0</xdr:rowOff>
    </xdr:from>
    <xdr:to>
      <xdr:col>21</xdr:col>
      <xdr:colOff>425769</xdr:colOff>
      <xdr:row>4589</xdr:row>
      <xdr:rowOff>132861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889777BF-8EE8-4423-B25C-90E1C529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938029620"/>
          <a:ext cx="13074969" cy="6510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4593</xdr:row>
      <xdr:rowOff>0</xdr:rowOff>
    </xdr:from>
    <xdr:to>
      <xdr:col>13</xdr:col>
      <xdr:colOff>232683</xdr:colOff>
      <xdr:row>4624</xdr:row>
      <xdr:rowOff>117613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473CF05D-865C-4063-A72C-F28E37D75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945230520"/>
          <a:ext cx="8005083" cy="6495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4663</xdr:row>
      <xdr:rowOff>106680</xdr:rowOff>
    </xdr:from>
    <xdr:to>
      <xdr:col>21</xdr:col>
      <xdr:colOff>402897</xdr:colOff>
      <xdr:row>4695</xdr:row>
      <xdr:rowOff>10929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10782801-8A75-4ACB-A2EB-17C4962A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959739000"/>
          <a:ext cx="13052097" cy="6487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4628</xdr:row>
      <xdr:rowOff>0</xdr:rowOff>
    </xdr:from>
    <xdr:to>
      <xdr:col>21</xdr:col>
      <xdr:colOff>349530</xdr:colOff>
      <xdr:row>4659</xdr:row>
      <xdr:rowOff>79493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734875DB-5851-42D2-88F9-7CBB10BA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952431420"/>
          <a:ext cx="1299873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4698</xdr:row>
      <xdr:rowOff>0</xdr:rowOff>
    </xdr:from>
    <xdr:to>
      <xdr:col>20</xdr:col>
      <xdr:colOff>242484</xdr:colOff>
      <xdr:row>4729</xdr:row>
      <xdr:rowOff>132861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CE4319EF-A171-4237-ADC8-DFEF1F622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966833220"/>
          <a:ext cx="12282084" cy="6510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4733</xdr:row>
      <xdr:rowOff>0</xdr:rowOff>
    </xdr:from>
    <xdr:to>
      <xdr:col>13</xdr:col>
      <xdr:colOff>263178</xdr:colOff>
      <xdr:row>4764</xdr:row>
      <xdr:rowOff>94741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EEF3F86C-987A-4147-AD73-735895E99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974034120"/>
          <a:ext cx="8035578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4768</xdr:row>
      <xdr:rowOff>0</xdr:rowOff>
    </xdr:from>
    <xdr:to>
      <xdr:col>19</xdr:col>
      <xdr:colOff>135439</xdr:colOff>
      <xdr:row>4799</xdr:row>
      <xdr:rowOff>117613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C8CD12CA-3E28-4AA4-B19E-212ABA23A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981235020"/>
          <a:ext cx="11565439" cy="6495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4803</xdr:row>
      <xdr:rowOff>0</xdr:rowOff>
    </xdr:from>
    <xdr:to>
      <xdr:col>12</xdr:col>
      <xdr:colOff>369602</xdr:colOff>
      <xdr:row>4833</xdr:row>
      <xdr:rowOff>132756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2B363C9D-53EE-453B-B58B-E079B9708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988435920"/>
          <a:ext cx="7532402" cy="6304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46</v>
      </c>
    </row>
    <row r="3" spans="1:2" x14ac:dyDescent="0.2">
      <c r="A3">
        <v>100000</v>
      </c>
    </row>
    <row r="5" spans="1:2" x14ac:dyDescent="0.2">
      <c r="A5" t="s">
        <v>47</v>
      </c>
    </row>
    <row r="6" spans="1:2" x14ac:dyDescent="0.2">
      <c r="A6" t="s">
        <v>54</v>
      </c>
      <c r="B6">
        <v>90</v>
      </c>
    </row>
    <row r="7" spans="1:2" x14ac:dyDescent="0.2">
      <c r="A7" t="s">
        <v>53</v>
      </c>
      <c r="B7">
        <v>90</v>
      </c>
    </row>
    <row r="8" spans="1:2" x14ac:dyDescent="0.2">
      <c r="A8" t="s">
        <v>51</v>
      </c>
      <c r="B8">
        <v>110</v>
      </c>
    </row>
    <row r="9" spans="1:2" x14ac:dyDescent="0.2">
      <c r="A9" t="s">
        <v>49</v>
      </c>
      <c r="B9">
        <v>120</v>
      </c>
    </row>
    <row r="10" spans="1:2" x14ac:dyDescent="0.2">
      <c r="A10" t="s">
        <v>50</v>
      </c>
      <c r="B10">
        <v>150</v>
      </c>
    </row>
    <row r="11" spans="1:2" x14ac:dyDescent="0.2">
      <c r="A11" t="s">
        <v>55</v>
      </c>
      <c r="B11">
        <v>100</v>
      </c>
    </row>
    <row r="12" spans="1:2" x14ac:dyDescent="0.2">
      <c r="A12" t="s">
        <v>52</v>
      </c>
      <c r="B12">
        <v>80</v>
      </c>
    </row>
    <row r="13" spans="1:2" x14ac:dyDescent="0.2">
      <c r="A13" t="s">
        <v>48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35" activePane="bottomLeft" state="frozen"/>
      <selection pane="bottomLeft" activeCell="P47" sqref="P47:Q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77" t="s">
        <v>4</v>
      </c>
      <c r="C2" s="177"/>
      <c r="D2" s="188" t="s">
        <v>179</v>
      </c>
      <c r="E2" s="188"/>
      <c r="F2" s="177" t="s">
        <v>5</v>
      </c>
      <c r="G2" s="177"/>
      <c r="H2" s="180" t="s">
        <v>64</v>
      </c>
      <c r="I2" s="180"/>
      <c r="J2" s="177" t="s">
        <v>6</v>
      </c>
      <c r="K2" s="177"/>
      <c r="L2" s="187">
        <v>100000</v>
      </c>
      <c r="M2" s="188"/>
      <c r="N2" s="177" t="s">
        <v>7</v>
      </c>
      <c r="O2" s="177"/>
      <c r="P2" s="189">
        <f>SUM(L2,D4)</f>
        <v>264081.69061112858</v>
      </c>
      <c r="Q2" s="180"/>
      <c r="R2" s="1"/>
      <c r="S2" s="1"/>
      <c r="T2" s="1"/>
    </row>
    <row r="3" spans="2:28" ht="57" customHeight="1" x14ac:dyDescent="0.2">
      <c r="B3" s="177" t="s">
        <v>8</v>
      </c>
      <c r="C3" s="177"/>
      <c r="D3" s="190" t="s">
        <v>206</v>
      </c>
      <c r="E3" s="191"/>
      <c r="F3" s="191"/>
      <c r="G3" s="191"/>
      <c r="H3" s="191"/>
      <c r="I3" s="191"/>
      <c r="J3" s="177" t="s">
        <v>9</v>
      </c>
      <c r="K3" s="177"/>
      <c r="L3" s="191" t="s">
        <v>59</v>
      </c>
      <c r="M3" s="192"/>
      <c r="N3" s="192"/>
      <c r="O3" s="192"/>
      <c r="P3" s="192"/>
      <c r="Q3" s="192"/>
      <c r="R3" s="1"/>
      <c r="S3" s="1"/>
    </row>
    <row r="4" spans="2:28" x14ac:dyDescent="0.2">
      <c r="B4" s="177" t="s">
        <v>10</v>
      </c>
      <c r="C4" s="177"/>
      <c r="D4" s="185">
        <f>SUM($R$9:$S$993)</f>
        <v>164081.69061112861</v>
      </c>
      <c r="E4" s="185"/>
      <c r="F4" s="177" t="s">
        <v>11</v>
      </c>
      <c r="G4" s="177"/>
      <c r="H4" s="186">
        <f>SUM($T$9:$U$108)</f>
        <v>2162.9999999999968</v>
      </c>
      <c r="I4" s="180"/>
      <c r="J4" s="193"/>
      <c r="K4" s="193"/>
      <c r="L4" s="189"/>
      <c r="M4" s="189"/>
      <c r="N4" s="193" t="s">
        <v>57</v>
      </c>
      <c r="O4" s="193"/>
      <c r="P4" s="194">
        <f>MAX(Y:Y)</f>
        <v>5.9108947774509146E-2</v>
      </c>
      <c r="Q4" s="194"/>
      <c r="R4" s="1"/>
      <c r="S4" s="1"/>
      <c r="T4" s="1"/>
    </row>
    <row r="5" spans="2:28" x14ac:dyDescent="0.2">
      <c r="B5" s="38" t="s">
        <v>14</v>
      </c>
      <c r="C5" s="2">
        <f>COUNTIF($R$9:$R$990,"&gt;0")</f>
        <v>32</v>
      </c>
      <c r="D5" s="37" t="s">
        <v>15</v>
      </c>
      <c r="E5" s="15">
        <f>COUNTIF($R$9:$R$990,"&lt;0")</f>
        <v>6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0.84210526315789469</v>
      </c>
      <c r="J5" s="176" t="s">
        <v>18</v>
      </c>
      <c r="K5" s="177"/>
      <c r="L5" s="178">
        <f>MAX(V9:V993)</f>
        <v>6</v>
      </c>
      <c r="M5" s="179"/>
      <c r="N5" s="17" t="s">
        <v>19</v>
      </c>
      <c r="O5" s="9"/>
      <c r="P5" s="178">
        <f>MAX(W9:W993)</f>
        <v>2</v>
      </c>
      <c r="Q5" s="179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8" x14ac:dyDescent="0.2">
      <c r="B7" s="160" t="s">
        <v>20</v>
      </c>
      <c r="C7" s="162" t="s">
        <v>21</v>
      </c>
      <c r="D7" s="163"/>
      <c r="E7" s="166" t="s">
        <v>22</v>
      </c>
      <c r="F7" s="167"/>
      <c r="G7" s="167"/>
      <c r="H7" s="167"/>
      <c r="I7" s="168"/>
      <c r="J7" s="169" t="s">
        <v>185</v>
      </c>
      <c r="K7" s="170"/>
      <c r="L7" s="171"/>
      <c r="M7" s="172" t="s">
        <v>24</v>
      </c>
      <c r="N7" s="173" t="s">
        <v>25</v>
      </c>
      <c r="O7" s="174"/>
      <c r="P7" s="174"/>
      <c r="Q7" s="175"/>
      <c r="R7" s="181" t="s">
        <v>26</v>
      </c>
      <c r="S7" s="181"/>
      <c r="T7" s="181"/>
      <c r="U7" s="181"/>
    </row>
    <row r="8" spans="2:28" x14ac:dyDescent="0.2">
      <c r="B8" s="161"/>
      <c r="C8" s="164"/>
      <c r="D8" s="165"/>
      <c r="E8" s="18" t="s">
        <v>27</v>
      </c>
      <c r="F8" s="18" t="s">
        <v>28</v>
      </c>
      <c r="G8" s="18" t="s">
        <v>29</v>
      </c>
      <c r="H8" s="182" t="s">
        <v>30</v>
      </c>
      <c r="I8" s="168"/>
      <c r="J8" s="4" t="s">
        <v>31</v>
      </c>
      <c r="K8" s="183" t="s">
        <v>32</v>
      </c>
      <c r="L8" s="171"/>
      <c r="M8" s="172"/>
      <c r="N8" s="5" t="s">
        <v>27</v>
      </c>
      <c r="O8" s="5" t="s">
        <v>28</v>
      </c>
      <c r="P8" s="184" t="s">
        <v>30</v>
      </c>
      <c r="Q8" s="175"/>
      <c r="R8" s="181" t="s">
        <v>33</v>
      </c>
      <c r="S8" s="181"/>
      <c r="T8" s="181" t="s">
        <v>31</v>
      </c>
      <c r="U8" s="181"/>
      <c r="Y8" t="s">
        <v>56</v>
      </c>
    </row>
    <row r="9" spans="2:28" x14ac:dyDescent="0.2">
      <c r="B9" s="39">
        <v>1</v>
      </c>
      <c r="C9" s="131">
        <f>L2</f>
        <v>100000</v>
      </c>
      <c r="D9" s="131"/>
      <c r="E9" s="116">
        <v>2000</v>
      </c>
      <c r="F9" s="119">
        <v>43528</v>
      </c>
      <c r="G9" s="39" t="s">
        <v>2</v>
      </c>
      <c r="H9" s="151">
        <v>103.36</v>
      </c>
      <c r="I9" s="152"/>
      <c r="J9" s="120">
        <v>69</v>
      </c>
      <c r="K9" s="131">
        <f>IF(J9="","",C9*0.03)</f>
        <v>3000</v>
      </c>
      <c r="L9" s="131"/>
      <c r="M9" s="6">
        <f>IF(J9="","",(K9/J9)/LOOKUP(RIGHT($D$2,3),定数!$A$6:$A$13,定数!$B$6:$B$13))</f>
        <v>0.43478260869565216</v>
      </c>
      <c r="N9" s="87">
        <v>2000</v>
      </c>
      <c r="O9" s="112">
        <v>43532</v>
      </c>
      <c r="P9" s="140">
        <v>102.5</v>
      </c>
      <c r="Q9" s="153"/>
      <c r="R9" s="133">
        <f>IF(P9="","",T9*M9*LOOKUP(RIGHT($D$2,3),定数!$A$6:$A$13,定数!$B$6:$B$13))</f>
        <v>3739.1304347826062</v>
      </c>
      <c r="S9" s="133"/>
      <c r="T9" s="134">
        <f>IF(P9="","",IF(G9="買",(P9-H9),(H9-P9))*IF(RIGHT($D$2,3)="JPY",100,10000))</f>
        <v>85.999999999999943</v>
      </c>
      <c r="U9" s="134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31">
        <f t="shared" ref="C10:C73" si="0">IF(R9="","",C9+R9)</f>
        <v>103739.13043478261</v>
      </c>
      <c r="D10" s="131"/>
      <c r="E10" s="87">
        <v>2000</v>
      </c>
      <c r="F10" s="85">
        <v>43821</v>
      </c>
      <c r="G10" s="39" t="s">
        <v>3</v>
      </c>
      <c r="H10" s="140">
        <v>102.95</v>
      </c>
      <c r="I10" s="141"/>
      <c r="J10" s="110">
        <v>69</v>
      </c>
      <c r="K10" s="142">
        <f>IF(J10="","",C10*0.03)</f>
        <v>3112.173913043478</v>
      </c>
      <c r="L10" s="143"/>
      <c r="M10" s="6">
        <f>IF(J10="","",(K10/J10)/LOOKUP(RIGHT($D$2,3),定数!$A$6:$A$13,定数!$B$6:$B$13))</f>
        <v>0.45103969754253304</v>
      </c>
      <c r="N10" s="88">
        <v>2000</v>
      </c>
      <c r="O10" s="114">
        <v>43821</v>
      </c>
      <c r="P10" s="132">
        <v>103.91</v>
      </c>
      <c r="Q10" s="132"/>
      <c r="R10" s="133">
        <f>IF(P10="","",T10*M10*LOOKUP(RIGHT($D$2,3),定数!$A$6:$A$13,定数!$B$6:$B$13))</f>
        <v>4329.981096408289</v>
      </c>
      <c r="S10" s="133"/>
      <c r="T10" s="134">
        <f>IF(P10="","",IF(G10="買",(P10-H10),(H10-P10))*IF(RIGHT($D$2,3)="JPY",100,10000))</f>
        <v>95.999999999999375</v>
      </c>
      <c r="U10" s="134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103739.13043478261</v>
      </c>
    </row>
    <row r="11" spans="2:28" x14ac:dyDescent="0.2">
      <c r="B11" s="39">
        <v>3</v>
      </c>
      <c r="C11" s="131">
        <f t="shared" si="0"/>
        <v>108069.11153119089</v>
      </c>
      <c r="D11" s="131"/>
      <c r="E11" s="88">
        <v>2001</v>
      </c>
      <c r="F11" s="114">
        <v>43511</v>
      </c>
      <c r="G11" s="39" t="s">
        <v>2</v>
      </c>
      <c r="H11" s="140">
        <v>105.83</v>
      </c>
      <c r="I11" s="141"/>
      <c r="J11" s="110">
        <v>123</v>
      </c>
      <c r="K11" s="142">
        <f t="shared" ref="K11:K74" si="3">IF(J11="","",C11*0.03)</f>
        <v>3242.0733459357266</v>
      </c>
      <c r="L11" s="143"/>
      <c r="M11" s="6">
        <f>IF(J11="","",(K11/J11)/LOOKUP(RIGHT($D$2,3),定数!$A$6:$A$13,定数!$B$6:$B$13))</f>
        <v>0.26358319885656312</v>
      </c>
      <c r="N11" s="88">
        <v>2001</v>
      </c>
      <c r="O11" s="114">
        <v>43516</v>
      </c>
      <c r="P11" s="132">
        <v>107.06</v>
      </c>
      <c r="Q11" s="132"/>
      <c r="R11" s="133">
        <f>IF(P11="","",T11*M11*LOOKUP(RIGHT($D$2,3),定数!$A$6:$A$13,定数!$B$6:$B$13))</f>
        <v>-3242.0733459357366</v>
      </c>
      <c r="S11" s="133"/>
      <c r="T11" s="134">
        <f>IF(P11="","",IF(G11="買",(P11-H11),(H11-P11))*IF(RIGHT($D$2,3)="JPY",100,10000))</f>
        <v>-123.0000000000004</v>
      </c>
      <c r="U11" s="134"/>
      <c r="V11" s="22">
        <f t="shared" si="1"/>
        <v>0</v>
      </c>
      <c r="W11">
        <f t="shared" si="2"/>
        <v>1</v>
      </c>
      <c r="X11" s="40">
        <f>IF(C11&lt;&gt;"",MAX(X10,C11),"")</f>
        <v>108069.11153119089</v>
      </c>
      <c r="Y11" s="41">
        <f>IF(X11&lt;&gt;"",1-(C11/X11),"")</f>
        <v>0</v>
      </c>
    </row>
    <row r="12" spans="2:28" x14ac:dyDescent="0.2">
      <c r="B12" s="45">
        <v>4</v>
      </c>
      <c r="C12" s="154">
        <f t="shared" si="0"/>
        <v>104827.03818525515</v>
      </c>
      <c r="D12" s="154"/>
      <c r="E12" s="87">
        <v>2001</v>
      </c>
      <c r="F12" s="85">
        <v>43524</v>
      </c>
      <c r="G12" s="121" t="s">
        <v>3</v>
      </c>
      <c r="H12" s="140">
        <v>107.96</v>
      </c>
      <c r="I12" s="153"/>
      <c r="J12" s="87">
        <v>153</v>
      </c>
      <c r="K12" s="155">
        <f t="shared" si="3"/>
        <v>3144.8111455576545</v>
      </c>
      <c r="L12" s="156"/>
      <c r="M12" s="46">
        <f>IF(J12="","",(K12/J12)/LOOKUP(RIGHT($D$2,3),定数!$A$6:$A$13,定数!$B$6:$B$13))</f>
        <v>0.20554321212795126</v>
      </c>
      <c r="N12" s="87">
        <v>2001</v>
      </c>
      <c r="O12" s="112">
        <v>43526</v>
      </c>
      <c r="P12" s="157">
        <v>109.86</v>
      </c>
      <c r="Q12" s="157"/>
      <c r="R12" s="158">
        <f>IF(P12="","",T12*M12*LOOKUP(RIGHT($D$2,3),定数!$A$6:$A$13,定数!$B$6:$B$13))</f>
        <v>3905.321030431086</v>
      </c>
      <c r="S12" s="158"/>
      <c r="T12" s="159">
        <f t="shared" ref="T12:T75" si="4">IF(P12="","",IF(G12="買",(P12-H12),(H12-P12))*IF(RIGHT($D$2,3)="JPY",100,10000))</f>
        <v>190.00000000000057</v>
      </c>
      <c r="U12" s="159"/>
      <c r="V12" s="22">
        <f t="shared" si="1"/>
        <v>1</v>
      </c>
      <c r="W12">
        <f t="shared" si="2"/>
        <v>0</v>
      </c>
      <c r="X12" s="49">
        <f t="shared" ref="X12:X75" si="5">IF(C12&lt;&gt;"",MAX(X11,C12),"")</f>
        <v>108069.11153119089</v>
      </c>
      <c r="Y12" s="50">
        <f t="shared" ref="Y12:Y75" si="6">IF(X12&lt;&gt;"",1-(C12/X12),"")</f>
        <v>3.0000000000000138E-2</v>
      </c>
      <c r="Z12" s="51"/>
      <c r="AA12" s="51"/>
      <c r="AB12" s="51"/>
    </row>
    <row r="13" spans="2:28" x14ac:dyDescent="0.2">
      <c r="B13" s="44">
        <v>5</v>
      </c>
      <c r="C13" s="131">
        <f t="shared" si="0"/>
        <v>108732.35921568624</v>
      </c>
      <c r="D13" s="131"/>
      <c r="E13" s="88">
        <v>2001</v>
      </c>
      <c r="F13" s="114">
        <v>43558</v>
      </c>
      <c r="G13" s="44" t="s">
        <v>3</v>
      </c>
      <c r="H13" s="146">
        <v>111.59</v>
      </c>
      <c r="I13" s="147"/>
      <c r="J13" s="110">
        <v>54</v>
      </c>
      <c r="K13" s="142">
        <f t="shared" si="3"/>
        <v>3261.9707764705872</v>
      </c>
      <c r="L13" s="143"/>
      <c r="M13" s="6">
        <f>IF(J13="","",(K13/J13)/LOOKUP(RIGHT($D$2,3),定数!$A$6:$A$13,定数!$B$6:$B$13))</f>
        <v>0.60406866230936795</v>
      </c>
      <c r="N13" s="88">
        <v>2001</v>
      </c>
      <c r="O13" s="114">
        <v>43558</v>
      </c>
      <c r="P13" s="132">
        <v>111.05</v>
      </c>
      <c r="Q13" s="132"/>
      <c r="R13" s="133">
        <f>IF(P13="","",T13*M13*LOOKUP(RIGHT($D$2,3),定数!$A$6:$A$13,定数!$B$6:$B$13))</f>
        <v>-3261.970776470625</v>
      </c>
      <c r="S13" s="133"/>
      <c r="T13" s="134">
        <f t="shared" si="4"/>
        <v>-54.000000000000625</v>
      </c>
      <c r="U13" s="134"/>
      <c r="V13" s="47">
        <f t="shared" si="1"/>
        <v>0</v>
      </c>
      <c r="W13" s="48">
        <f t="shared" si="2"/>
        <v>1</v>
      </c>
      <c r="X13" s="49">
        <f t="shared" si="5"/>
        <v>108732.35921568624</v>
      </c>
      <c r="Y13" s="50">
        <f t="shared" si="6"/>
        <v>0</v>
      </c>
      <c r="Z13" s="51"/>
      <c r="AA13" s="51"/>
      <c r="AB13" s="51"/>
    </row>
    <row r="14" spans="2:28" x14ac:dyDescent="0.2">
      <c r="B14" s="39">
        <v>6</v>
      </c>
      <c r="C14" s="131">
        <f t="shared" si="0"/>
        <v>105470.38843921562</v>
      </c>
      <c r="D14" s="131"/>
      <c r="E14" s="88">
        <v>2001</v>
      </c>
      <c r="F14" s="114">
        <v>43559</v>
      </c>
      <c r="G14" s="39" t="s">
        <v>3</v>
      </c>
      <c r="H14" s="140">
        <v>111.95</v>
      </c>
      <c r="I14" s="141"/>
      <c r="J14" s="110">
        <v>98</v>
      </c>
      <c r="K14" s="142">
        <f t="shared" si="3"/>
        <v>3164.1116531764683</v>
      </c>
      <c r="L14" s="143"/>
      <c r="M14" s="6">
        <f>IF(J14="","",(K14/J14)/LOOKUP(RIGHT($D$2,3),定数!$A$6:$A$13,定数!$B$6:$B$13))</f>
        <v>0.32286853603841514</v>
      </c>
      <c r="N14" s="88">
        <v>2001</v>
      </c>
      <c r="O14" s="114">
        <v>43559</v>
      </c>
      <c r="P14" s="132">
        <v>113.15</v>
      </c>
      <c r="Q14" s="132"/>
      <c r="R14" s="133">
        <f>IF(P14="","",T14*M14*LOOKUP(RIGHT($D$2,3),定数!$A$6:$A$13,定数!$B$6:$B$13))</f>
        <v>3874.4224324609909</v>
      </c>
      <c r="S14" s="133"/>
      <c r="T14" s="134">
        <f t="shared" si="4"/>
        <v>120.00000000000028</v>
      </c>
      <c r="U14" s="134"/>
      <c r="V14" s="22">
        <f t="shared" si="1"/>
        <v>1</v>
      </c>
      <c r="W14">
        <f t="shared" si="2"/>
        <v>0</v>
      </c>
      <c r="X14" s="40">
        <f t="shared" si="5"/>
        <v>108732.35921568624</v>
      </c>
      <c r="Y14" s="41">
        <f t="shared" si="6"/>
        <v>3.000000000000036E-2</v>
      </c>
    </row>
    <row r="15" spans="2:28" x14ac:dyDescent="0.2">
      <c r="B15" s="39">
        <v>7</v>
      </c>
      <c r="C15" s="131">
        <f t="shared" ref="C15" si="7">IF(R14="","",C14+R14)</f>
        <v>109344.81087167661</v>
      </c>
      <c r="D15" s="131"/>
      <c r="E15" s="88">
        <v>2001</v>
      </c>
      <c r="F15" s="114">
        <v>43588</v>
      </c>
      <c r="G15" s="39" t="s">
        <v>2</v>
      </c>
      <c r="H15" s="140">
        <v>108.51</v>
      </c>
      <c r="I15" s="141"/>
      <c r="J15" s="110">
        <v>80</v>
      </c>
      <c r="K15" s="142">
        <f t="shared" si="3"/>
        <v>3280.3443261502985</v>
      </c>
      <c r="L15" s="143"/>
      <c r="M15" s="6">
        <f>IF(J15="","",(K15/J15)/LOOKUP(RIGHT($D$2,3),定数!$A$6:$A$13,定数!$B$6:$B$13))</f>
        <v>0.41004304076878734</v>
      </c>
      <c r="N15" s="88">
        <v>2001</v>
      </c>
      <c r="O15" s="114">
        <v>43594</v>
      </c>
      <c r="P15" s="132">
        <v>107.52</v>
      </c>
      <c r="Q15" s="132"/>
      <c r="R15" s="133">
        <f>IF(P15="","",T15*M15*LOOKUP(RIGHT($D$2,3),定数!$A$6:$A$13,定数!$B$6:$B$13))</f>
        <v>4059.426103611032</v>
      </c>
      <c r="S15" s="133"/>
      <c r="T15" s="134">
        <f t="shared" si="4"/>
        <v>99.000000000000909</v>
      </c>
      <c r="U15" s="134"/>
      <c r="V15" s="22">
        <f t="shared" si="1"/>
        <v>2</v>
      </c>
      <c r="W15">
        <f t="shared" si="2"/>
        <v>0</v>
      </c>
      <c r="X15" s="40">
        <f t="shared" si="5"/>
        <v>109344.81087167661</v>
      </c>
      <c r="Y15" s="41">
        <f t="shared" si="6"/>
        <v>0</v>
      </c>
    </row>
    <row r="16" spans="2:28" x14ac:dyDescent="0.2">
      <c r="B16" s="39">
        <v>8</v>
      </c>
      <c r="C16" s="131">
        <f t="shared" si="0"/>
        <v>113404.23697528764</v>
      </c>
      <c r="D16" s="131"/>
      <c r="E16" s="88">
        <v>2001</v>
      </c>
      <c r="F16" s="114">
        <v>43629</v>
      </c>
      <c r="G16" s="39" t="s">
        <v>3</v>
      </c>
      <c r="H16" s="140">
        <v>103.62</v>
      </c>
      <c r="I16" s="141"/>
      <c r="J16" s="110">
        <v>53</v>
      </c>
      <c r="K16" s="142">
        <f t="shared" si="3"/>
        <v>3402.1271092586289</v>
      </c>
      <c r="L16" s="143"/>
      <c r="M16" s="6">
        <f>IF(J16="","",(K16/J16)/LOOKUP(RIGHT($D$2,3),定数!$A$6:$A$13,定数!$B$6:$B$13))</f>
        <v>0.64191077533181684</v>
      </c>
      <c r="N16" s="88">
        <v>2001</v>
      </c>
      <c r="O16" s="114">
        <v>43629</v>
      </c>
      <c r="P16" s="132">
        <v>104.25</v>
      </c>
      <c r="Q16" s="132"/>
      <c r="R16" s="133">
        <f>IF(P16="","",T16*M16*LOOKUP(RIGHT($D$2,3),定数!$A$6:$A$13,定数!$B$6:$B$13))</f>
        <v>4044.037884590417</v>
      </c>
      <c r="S16" s="133"/>
      <c r="T16" s="134">
        <f t="shared" si="4"/>
        <v>62.999999999999545</v>
      </c>
      <c r="U16" s="134"/>
      <c r="V16" s="22">
        <f t="shared" si="1"/>
        <v>3</v>
      </c>
      <c r="W16">
        <f t="shared" si="2"/>
        <v>0</v>
      </c>
      <c r="X16" s="40">
        <f t="shared" si="5"/>
        <v>113404.23697528764</v>
      </c>
      <c r="Y16" s="41">
        <f t="shared" si="6"/>
        <v>0</v>
      </c>
    </row>
    <row r="17" spans="2:25" x14ac:dyDescent="0.2">
      <c r="B17" s="39">
        <v>9</v>
      </c>
      <c r="C17" s="131">
        <f t="shared" si="0"/>
        <v>117448.27485987806</v>
      </c>
      <c r="D17" s="131"/>
      <c r="E17" s="116">
        <v>2001</v>
      </c>
      <c r="F17" s="119">
        <v>43631</v>
      </c>
      <c r="G17" s="108" t="s">
        <v>3</v>
      </c>
      <c r="H17" s="140">
        <v>104.99</v>
      </c>
      <c r="I17" s="141"/>
      <c r="J17" s="111">
        <v>51</v>
      </c>
      <c r="K17" s="142">
        <f t="shared" si="3"/>
        <v>3523.4482457963418</v>
      </c>
      <c r="L17" s="143"/>
      <c r="M17" s="6">
        <f>IF(J17="","",(K17/J17)/LOOKUP(RIGHT($D$2,3),定数!$A$6:$A$13,定数!$B$6:$B$13))</f>
        <v>0.6908722050581062</v>
      </c>
      <c r="N17" s="87">
        <v>2001</v>
      </c>
      <c r="O17" s="112">
        <v>43634</v>
      </c>
      <c r="P17" s="132">
        <v>105.62</v>
      </c>
      <c r="Q17" s="132"/>
      <c r="R17" s="133">
        <f>IF(P17="","",T17*M17*LOOKUP(RIGHT($D$2,3),定数!$A$6:$A$13,定数!$B$6:$B$13))</f>
        <v>4352.4948918661357</v>
      </c>
      <c r="S17" s="133"/>
      <c r="T17" s="134">
        <f t="shared" si="4"/>
        <v>63.000000000000966</v>
      </c>
      <c r="U17" s="134"/>
      <c r="V17" s="22">
        <f t="shared" si="1"/>
        <v>4</v>
      </c>
      <c r="W17">
        <f t="shared" si="2"/>
        <v>0</v>
      </c>
      <c r="X17" s="40">
        <f t="shared" si="5"/>
        <v>117448.27485987806</v>
      </c>
      <c r="Y17" s="41">
        <f t="shared" si="6"/>
        <v>0</v>
      </c>
    </row>
    <row r="18" spans="2:25" x14ac:dyDescent="0.2">
      <c r="B18" s="39">
        <v>10</v>
      </c>
      <c r="C18" s="131">
        <f t="shared" si="0"/>
        <v>121800.7697517442</v>
      </c>
      <c r="D18" s="131"/>
      <c r="E18" s="87">
        <v>2001</v>
      </c>
      <c r="F18" s="112">
        <v>43687</v>
      </c>
      <c r="G18" s="107" t="s">
        <v>3</v>
      </c>
      <c r="H18" s="146">
        <v>108.92</v>
      </c>
      <c r="I18" s="147"/>
      <c r="J18" s="110">
        <v>46</v>
      </c>
      <c r="K18" s="148">
        <f t="shared" si="3"/>
        <v>3654.023092552326</v>
      </c>
      <c r="L18" s="149"/>
      <c r="M18" s="6">
        <f>IF(J18="","",(K18/J18)/LOOKUP(RIGHT($D$2,3),定数!$A$6:$A$13,定数!$B$6:$B$13))</f>
        <v>0.79435284620702751</v>
      </c>
      <c r="N18" s="88">
        <v>2001</v>
      </c>
      <c r="O18" s="114">
        <v>43687</v>
      </c>
      <c r="P18" s="150">
        <v>109.46</v>
      </c>
      <c r="Q18" s="150"/>
      <c r="R18" s="133">
        <f>IF(P18="","",T18*M18*LOOKUP(RIGHT($D$2,3),定数!$A$6:$A$13,定数!$B$6:$B$13))</f>
        <v>4289.5053695178849</v>
      </c>
      <c r="S18" s="133"/>
      <c r="T18" s="134">
        <f t="shared" si="4"/>
        <v>53.999999999999204</v>
      </c>
      <c r="U18" s="134"/>
      <c r="V18" s="22">
        <f t="shared" si="1"/>
        <v>5</v>
      </c>
      <c r="W18">
        <f t="shared" si="2"/>
        <v>0</v>
      </c>
      <c r="X18" s="40">
        <f t="shared" si="5"/>
        <v>121800.7697517442</v>
      </c>
      <c r="Y18" s="41">
        <f t="shared" si="6"/>
        <v>0</v>
      </c>
    </row>
    <row r="19" spans="2:25" x14ac:dyDescent="0.2">
      <c r="B19" s="39">
        <v>11</v>
      </c>
      <c r="C19" s="131">
        <f t="shared" si="0"/>
        <v>126090.27512126208</v>
      </c>
      <c r="D19" s="131"/>
      <c r="E19" s="88">
        <v>2001</v>
      </c>
      <c r="F19" s="114">
        <v>43690</v>
      </c>
      <c r="G19" s="39" t="s">
        <v>3</v>
      </c>
      <c r="H19" s="140">
        <v>109.51</v>
      </c>
      <c r="I19" s="141"/>
      <c r="J19" s="110">
        <v>55</v>
      </c>
      <c r="K19" s="142">
        <f t="shared" si="3"/>
        <v>3782.7082536378621</v>
      </c>
      <c r="L19" s="143"/>
      <c r="M19" s="6">
        <f>IF(J19="","",(K19/J19)/LOOKUP(RIGHT($D$2,3),定数!$A$6:$A$13,定数!$B$6:$B$13))</f>
        <v>0.68776513702506581</v>
      </c>
      <c r="N19" s="88">
        <v>2001</v>
      </c>
      <c r="O19" s="114">
        <v>43691</v>
      </c>
      <c r="P19" s="132">
        <v>110.17</v>
      </c>
      <c r="Q19" s="132"/>
      <c r="R19" s="133">
        <f>IF(P19="","",T19*M19*LOOKUP(RIGHT($D$2,3),定数!$A$6:$A$13,定数!$B$6:$B$13))</f>
        <v>4539.2499043654116</v>
      </c>
      <c r="S19" s="133"/>
      <c r="T19" s="134">
        <f t="shared" si="4"/>
        <v>65.999999999999659</v>
      </c>
      <c r="U19" s="134"/>
      <c r="V19" s="22">
        <f t="shared" si="1"/>
        <v>6</v>
      </c>
      <c r="W19">
        <f t="shared" si="2"/>
        <v>0</v>
      </c>
      <c r="X19" s="40">
        <f t="shared" si="5"/>
        <v>126090.27512126208</v>
      </c>
      <c r="Y19" s="41">
        <f t="shared" si="6"/>
        <v>0</v>
      </c>
    </row>
    <row r="20" spans="2:25" x14ac:dyDescent="0.2">
      <c r="B20" s="39">
        <v>12</v>
      </c>
      <c r="C20" s="131">
        <f t="shared" si="0"/>
        <v>130629.52502562749</v>
      </c>
      <c r="D20" s="131"/>
      <c r="E20" s="87">
        <v>2001</v>
      </c>
      <c r="F20" s="112">
        <v>43735</v>
      </c>
      <c r="G20" s="39" t="s">
        <v>3</v>
      </c>
      <c r="H20" s="140">
        <v>109.29</v>
      </c>
      <c r="I20" s="141"/>
      <c r="J20" s="111">
        <v>79</v>
      </c>
      <c r="K20" s="142">
        <f t="shared" si="3"/>
        <v>3918.8857507688244</v>
      </c>
      <c r="L20" s="143"/>
      <c r="M20" s="6">
        <f>IF(J20="","",(K20/J20)/LOOKUP(RIGHT($D$2,3),定数!$A$6:$A$13,定数!$B$6:$B$13))</f>
        <v>0.49606148743909173</v>
      </c>
      <c r="N20" s="116">
        <v>2001</v>
      </c>
      <c r="O20" s="119">
        <v>43736</v>
      </c>
      <c r="P20" s="132">
        <v>108.5</v>
      </c>
      <c r="Q20" s="132"/>
      <c r="R20" s="133">
        <f>IF(P20="","",T20*M20*LOOKUP(RIGHT($D$2,3),定数!$A$6:$A$13,定数!$B$6:$B$13))</f>
        <v>-3918.8857507688558</v>
      </c>
      <c r="S20" s="133"/>
      <c r="T20" s="134">
        <f t="shared" si="4"/>
        <v>-79.000000000000625</v>
      </c>
      <c r="U20" s="134"/>
      <c r="V20" s="22">
        <f t="shared" si="1"/>
        <v>0</v>
      </c>
      <c r="W20">
        <f t="shared" si="2"/>
        <v>1</v>
      </c>
      <c r="X20" s="40">
        <f t="shared" si="5"/>
        <v>130629.52502562749</v>
      </c>
      <c r="Y20" s="41">
        <f t="shared" si="6"/>
        <v>0</v>
      </c>
    </row>
    <row r="21" spans="2:25" x14ac:dyDescent="0.2">
      <c r="B21" s="39">
        <v>13</v>
      </c>
      <c r="C21" s="131">
        <f t="shared" si="0"/>
        <v>126710.63927485864</v>
      </c>
      <c r="D21" s="131"/>
      <c r="E21" s="88">
        <v>2001</v>
      </c>
      <c r="F21" s="114">
        <v>43769</v>
      </c>
      <c r="G21" s="39" t="s">
        <v>3</v>
      </c>
      <c r="H21" s="146">
        <v>110.52</v>
      </c>
      <c r="I21" s="147"/>
      <c r="J21" s="110">
        <v>26</v>
      </c>
      <c r="K21" s="142">
        <f t="shared" si="3"/>
        <v>3801.3191782457588</v>
      </c>
      <c r="L21" s="143"/>
      <c r="M21" s="6">
        <f>IF(J21="","",(K21/J21)/LOOKUP(RIGHT($D$2,3),定数!$A$6:$A$13,定数!$B$6:$B$13))</f>
        <v>1.4620458377868304</v>
      </c>
      <c r="N21" s="87">
        <v>2001</v>
      </c>
      <c r="O21" s="112">
        <v>43769</v>
      </c>
      <c r="P21" s="132">
        <v>110.26</v>
      </c>
      <c r="Q21" s="132"/>
      <c r="R21" s="133">
        <f>IF(P21="","",T21*M21*LOOKUP(RIGHT($D$2,3),定数!$A$6:$A$13,定数!$B$6:$B$13))</f>
        <v>-3801.3191782456261</v>
      </c>
      <c r="S21" s="133"/>
      <c r="T21" s="134">
        <f t="shared" si="4"/>
        <v>-25.999999999999091</v>
      </c>
      <c r="U21" s="134"/>
      <c r="V21" s="22">
        <f t="shared" si="1"/>
        <v>0</v>
      </c>
      <c r="W21">
        <f t="shared" si="2"/>
        <v>2</v>
      </c>
      <c r="X21" s="40">
        <f t="shared" si="5"/>
        <v>130629.52502562749</v>
      </c>
      <c r="Y21" s="41">
        <f t="shared" si="6"/>
        <v>3.0000000000000249E-2</v>
      </c>
    </row>
    <row r="22" spans="2:25" s="54" customFormat="1" x14ac:dyDescent="0.2">
      <c r="B22" s="57">
        <v>14</v>
      </c>
      <c r="C22" s="136">
        <f t="shared" si="0"/>
        <v>122909.32009661301</v>
      </c>
      <c r="D22" s="136"/>
      <c r="E22" s="88">
        <v>2001</v>
      </c>
      <c r="F22" s="114">
        <v>43778</v>
      </c>
      <c r="G22" s="57" t="s">
        <v>2</v>
      </c>
      <c r="H22" s="140">
        <v>107.99</v>
      </c>
      <c r="I22" s="141"/>
      <c r="J22" s="110">
        <v>68</v>
      </c>
      <c r="K22" s="144">
        <f t="shared" si="3"/>
        <v>3687.2796028983903</v>
      </c>
      <c r="L22" s="145"/>
      <c r="M22" s="58">
        <f>IF(J22="","",(K22/J22)/LOOKUP(RIGHT($D$2,3),定数!$A$6:$A$13,定数!$B$6:$B$13))</f>
        <v>0.54224700042623386</v>
      </c>
      <c r="N22" s="88">
        <v>2001</v>
      </c>
      <c r="O22" s="114">
        <v>43778</v>
      </c>
      <c r="P22" s="137">
        <v>107.16</v>
      </c>
      <c r="Q22" s="137"/>
      <c r="R22" s="138">
        <f>IF(P22="","",T22*M22*LOOKUP(RIGHT($D$2,3),定数!$A$6:$A$13,定数!$B$6:$B$13))</f>
        <v>4500.6501035377323</v>
      </c>
      <c r="S22" s="138"/>
      <c r="T22" s="139">
        <f t="shared" si="4"/>
        <v>82.999999999999829</v>
      </c>
      <c r="U22" s="139"/>
      <c r="V22" s="59">
        <f t="shared" si="1"/>
        <v>1</v>
      </c>
      <c r="W22" s="54">
        <f t="shared" si="2"/>
        <v>0</v>
      </c>
      <c r="X22" s="55">
        <f t="shared" si="5"/>
        <v>130629.52502562749</v>
      </c>
      <c r="Y22" s="56">
        <f t="shared" si="6"/>
        <v>5.9099999999999153E-2</v>
      </c>
    </row>
    <row r="23" spans="2:25" x14ac:dyDescent="0.2">
      <c r="B23" s="39">
        <v>15</v>
      </c>
      <c r="C23" s="131">
        <f t="shared" si="0"/>
        <v>127409.97020015074</v>
      </c>
      <c r="D23" s="131"/>
      <c r="E23" s="88">
        <v>2001</v>
      </c>
      <c r="F23" s="114">
        <v>43795</v>
      </c>
      <c r="G23" s="39" t="s">
        <v>2</v>
      </c>
      <c r="H23" s="140">
        <v>109.34</v>
      </c>
      <c r="I23" s="141"/>
      <c r="J23" s="110">
        <v>45</v>
      </c>
      <c r="K23" s="142">
        <f t="shared" si="3"/>
        <v>3822.2991060045219</v>
      </c>
      <c r="L23" s="143"/>
      <c r="M23" s="6">
        <f>IF(J23="","",(K23/J23)/LOOKUP(RIGHT($D$2,3),定数!$A$6:$A$13,定数!$B$6:$B$13))</f>
        <v>0.84939980133433823</v>
      </c>
      <c r="N23" s="88">
        <v>2001</v>
      </c>
      <c r="O23" s="114">
        <v>43796</v>
      </c>
      <c r="P23" s="132">
        <v>109.87</v>
      </c>
      <c r="Q23" s="132"/>
      <c r="R23" s="133">
        <f>IF(P23="","",T23*M23*LOOKUP(RIGHT($D$2,3),定数!$A$6:$A$13,定数!$B$6:$B$13))</f>
        <v>-4501.8189470720026</v>
      </c>
      <c r="S23" s="133"/>
      <c r="T23" s="134">
        <f t="shared" si="4"/>
        <v>-53.000000000000114</v>
      </c>
      <c r="U23" s="134"/>
      <c r="V23" t="str">
        <f t="shared" ref="V23:W74" si="8">IF(S23&lt;&gt;"",IF(S23&lt;0,1+V22,0),"")</f>
        <v/>
      </c>
      <c r="W23">
        <f t="shared" si="2"/>
        <v>1</v>
      </c>
      <c r="X23" s="40">
        <f t="shared" si="5"/>
        <v>130629.52502562749</v>
      </c>
      <c r="Y23" s="41">
        <f t="shared" si="6"/>
        <v>2.4646455882352147E-2</v>
      </c>
    </row>
    <row r="24" spans="2:25" x14ac:dyDescent="0.2">
      <c r="B24" s="107">
        <v>16</v>
      </c>
      <c r="C24" s="131">
        <f t="shared" si="0"/>
        <v>122908.15125307874</v>
      </c>
      <c r="D24" s="131"/>
      <c r="E24" s="87">
        <v>2001</v>
      </c>
      <c r="F24" s="85">
        <v>43810</v>
      </c>
      <c r="G24" s="107" t="s">
        <v>3</v>
      </c>
      <c r="H24" s="135">
        <v>112.27</v>
      </c>
      <c r="I24" s="135"/>
      <c r="J24" s="87">
        <v>72</v>
      </c>
      <c r="K24" s="131">
        <f t="shared" si="3"/>
        <v>3687.2445375923621</v>
      </c>
      <c r="L24" s="131"/>
      <c r="M24" s="6">
        <f>IF(J24="","",(K24/J24)/LOOKUP(RIGHT($D$2,3),定数!$A$6:$A$13,定数!$B$6:$B$13))</f>
        <v>0.51211729688782814</v>
      </c>
      <c r="N24" s="87">
        <v>2001</v>
      </c>
      <c r="O24" s="85">
        <v>43812</v>
      </c>
      <c r="P24" s="132">
        <v>113.14</v>
      </c>
      <c r="Q24" s="132"/>
      <c r="R24" s="133">
        <f>IF(P24="","",T24*M24*LOOKUP(RIGHT($D$2,3),定数!$A$6:$A$13,定数!$B$6:$B$13))</f>
        <v>4455.420482924128</v>
      </c>
      <c r="S24" s="133"/>
      <c r="T24" s="134">
        <f t="shared" si="4"/>
        <v>87.000000000000455</v>
      </c>
      <c r="U24" s="134"/>
      <c r="V24" t="str">
        <f t="shared" si="8"/>
        <v/>
      </c>
      <c r="W24">
        <f t="shared" si="2"/>
        <v>0</v>
      </c>
      <c r="X24" s="40">
        <f t="shared" si="5"/>
        <v>130629.52502562749</v>
      </c>
      <c r="Y24" s="41">
        <f t="shared" si="6"/>
        <v>5.9108947774509146E-2</v>
      </c>
    </row>
    <row r="25" spans="2:25" s="54" customFormat="1" x14ac:dyDescent="0.2">
      <c r="B25" s="109">
        <v>17</v>
      </c>
      <c r="C25" s="136">
        <f t="shared" si="0"/>
        <v>127363.57173600286</v>
      </c>
      <c r="D25" s="136"/>
      <c r="E25" s="87">
        <v>2001</v>
      </c>
      <c r="F25" s="85">
        <v>43830</v>
      </c>
      <c r="G25" s="109" t="s">
        <v>3</v>
      </c>
      <c r="H25" s="135">
        <v>116.34</v>
      </c>
      <c r="I25" s="135"/>
      <c r="J25" s="87">
        <v>46</v>
      </c>
      <c r="K25" s="136">
        <f t="shared" si="3"/>
        <v>3820.9071520800858</v>
      </c>
      <c r="L25" s="136"/>
      <c r="M25" s="58">
        <f>IF(J25="","",(K25/J25)/LOOKUP(RIGHT($D$2,3),定数!$A$6:$A$13,定数!$B$6:$B$13))</f>
        <v>0.83063198958262729</v>
      </c>
      <c r="N25" s="87">
        <v>2002</v>
      </c>
      <c r="O25" s="85">
        <v>43466</v>
      </c>
      <c r="P25" s="137">
        <v>116.88</v>
      </c>
      <c r="Q25" s="137"/>
      <c r="R25" s="138">
        <f>IF(P25="","",T25*M25*LOOKUP(RIGHT($D$2,3),定数!$A$6:$A$13,定数!$B$6:$B$13))</f>
        <v>4485.4127437461211</v>
      </c>
      <c r="S25" s="138"/>
      <c r="T25" s="139">
        <f t="shared" si="4"/>
        <v>53.999999999999204</v>
      </c>
      <c r="U25" s="139"/>
      <c r="V25" s="54" t="str">
        <f t="shared" si="8"/>
        <v/>
      </c>
      <c r="W25" s="54">
        <f t="shared" si="2"/>
        <v>0</v>
      </c>
      <c r="X25" s="55">
        <f t="shared" si="5"/>
        <v>130629.52502562749</v>
      </c>
      <c r="Y25" s="56">
        <f t="shared" si="6"/>
        <v>2.5001647131334903E-2</v>
      </c>
    </row>
    <row r="26" spans="2:25" x14ac:dyDescent="0.2">
      <c r="B26" s="107">
        <v>18</v>
      </c>
      <c r="C26" s="131">
        <f t="shared" si="0"/>
        <v>131848.98447974899</v>
      </c>
      <c r="D26" s="131"/>
      <c r="E26" s="87">
        <v>2002</v>
      </c>
      <c r="F26" s="85">
        <v>43467</v>
      </c>
      <c r="G26" s="107" t="s">
        <v>3</v>
      </c>
      <c r="H26" s="135">
        <v>117.58</v>
      </c>
      <c r="I26" s="135"/>
      <c r="J26" s="87">
        <v>63</v>
      </c>
      <c r="K26" s="131">
        <f t="shared" si="3"/>
        <v>3955.4695343924695</v>
      </c>
      <c r="L26" s="131"/>
      <c r="M26" s="6">
        <f>IF(J26="","",(K26/J26)/LOOKUP(RIGHT($D$2,3),定数!$A$6:$A$13,定数!$B$6:$B$13))</f>
        <v>0.6278523070464237</v>
      </c>
      <c r="N26" s="87">
        <v>2002</v>
      </c>
      <c r="O26" s="85">
        <v>43467</v>
      </c>
      <c r="P26" s="132">
        <v>118.34</v>
      </c>
      <c r="Q26" s="132"/>
      <c r="R26" s="133">
        <f>IF(P26="","",T26*M26*LOOKUP(RIGHT($D$2,3),定数!$A$6:$A$13,定数!$B$6:$B$13))</f>
        <v>4771.6775335528528</v>
      </c>
      <c r="S26" s="133"/>
      <c r="T26" s="134">
        <f t="shared" si="4"/>
        <v>76.000000000000512</v>
      </c>
      <c r="U26" s="134"/>
      <c r="V26" t="str">
        <f t="shared" si="8"/>
        <v/>
      </c>
      <c r="W26">
        <f t="shared" si="2"/>
        <v>0</v>
      </c>
      <c r="X26" s="40">
        <f t="shared" si="5"/>
        <v>131848.98447974899</v>
      </c>
      <c r="Y26" s="41">
        <f t="shared" si="6"/>
        <v>0</v>
      </c>
    </row>
    <row r="27" spans="2:25" s="54" customFormat="1" x14ac:dyDescent="0.2">
      <c r="B27" s="109">
        <v>19</v>
      </c>
      <c r="C27" s="136">
        <f t="shared" si="0"/>
        <v>136620.66201330186</v>
      </c>
      <c r="D27" s="136"/>
      <c r="E27" s="87">
        <v>2002</v>
      </c>
      <c r="F27" s="85">
        <v>43509</v>
      </c>
      <c r="G27" s="109" t="s">
        <v>2</v>
      </c>
      <c r="H27" s="135">
        <v>116.03</v>
      </c>
      <c r="I27" s="135"/>
      <c r="J27" s="87">
        <v>77</v>
      </c>
      <c r="K27" s="136">
        <f t="shared" si="3"/>
        <v>4098.6198603990561</v>
      </c>
      <c r="L27" s="136"/>
      <c r="M27" s="58">
        <f>IF(J27="","",(K27/J27)/LOOKUP(RIGHT($D$2,3),定数!$A$6:$A$13,定数!$B$6:$B$13))</f>
        <v>0.53228829355831897</v>
      </c>
      <c r="N27" s="87">
        <v>2002</v>
      </c>
      <c r="O27" s="85">
        <v>43510</v>
      </c>
      <c r="P27" s="137">
        <v>115.08</v>
      </c>
      <c r="Q27" s="137"/>
      <c r="R27" s="138">
        <f>IF(P27="","",T27*M27*LOOKUP(RIGHT($D$2,3),定数!$A$6:$A$13,定数!$B$6:$B$13))</f>
        <v>5056.7387888040448</v>
      </c>
      <c r="S27" s="138"/>
      <c r="T27" s="139">
        <f t="shared" si="4"/>
        <v>95.000000000000284</v>
      </c>
      <c r="U27" s="139"/>
      <c r="V27" s="54" t="str">
        <f t="shared" si="8"/>
        <v/>
      </c>
      <c r="W27" s="54">
        <f t="shared" si="2"/>
        <v>0</v>
      </c>
      <c r="X27" s="55">
        <f t="shared" si="5"/>
        <v>136620.66201330186</v>
      </c>
      <c r="Y27" s="56">
        <f t="shared" si="6"/>
        <v>0</v>
      </c>
    </row>
    <row r="28" spans="2:25" x14ac:dyDescent="0.2">
      <c r="B28" s="107">
        <v>20</v>
      </c>
      <c r="C28" s="131">
        <f t="shared" si="0"/>
        <v>141677.4008021059</v>
      </c>
      <c r="D28" s="131"/>
      <c r="E28" s="87">
        <v>2002</v>
      </c>
      <c r="F28" s="85">
        <v>43524</v>
      </c>
      <c r="G28" s="107" t="s">
        <v>2</v>
      </c>
      <c r="H28" s="135">
        <v>115.71</v>
      </c>
      <c r="I28" s="135"/>
      <c r="J28" s="87">
        <v>70</v>
      </c>
      <c r="K28" s="131">
        <f t="shared" si="3"/>
        <v>4250.3220240631772</v>
      </c>
      <c r="L28" s="131"/>
      <c r="M28" s="6">
        <f>IF(J28="","",(K28/J28)/LOOKUP(RIGHT($D$2,3),定数!$A$6:$A$13,定数!$B$6:$B$13))</f>
        <v>0.60718886058045396</v>
      </c>
      <c r="N28" s="87">
        <v>2002</v>
      </c>
      <c r="O28" s="85">
        <v>43528</v>
      </c>
      <c r="P28" s="132">
        <v>114.84</v>
      </c>
      <c r="Q28" s="132"/>
      <c r="R28" s="133">
        <f>IF(P28="","",T28*M28*LOOKUP(RIGHT($D$2,3),定数!$A$6:$A$13,定数!$B$6:$B$13))</f>
        <v>5282.5430870498903</v>
      </c>
      <c r="S28" s="133"/>
      <c r="T28" s="134">
        <f t="shared" si="4"/>
        <v>86.999999999999034</v>
      </c>
      <c r="U28" s="134"/>
      <c r="V28" t="str">
        <f t="shared" si="8"/>
        <v/>
      </c>
      <c r="W28">
        <f t="shared" si="2"/>
        <v>0</v>
      </c>
      <c r="X28" s="40">
        <f t="shared" si="5"/>
        <v>141677.4008021059</v>
      </c>
      <c r="Y28" s="41">
        <f t="shared" si="6"/>
        <v>0</v>
      </c>
    </row>
    <row r="29" spans="2:25" x14ac:dyDescent="0.2">
      <c r="B29" s="107">
        <v>21</v>
      </c>
      <c r="C29" s="131">
        <f t="shared" si="0"/>
        <v>146959.94388915578</v>
      </c>
      <c r="D29" s="131"/>
      <c r="E29" s="87">
        <v>2002</v>
      </c>
      <c r="F29" s="85">
        <v>43542</v>
      </c>
      <c r="G29" s="107" t="s">
        <v>3</v>
      </c>
      <c r="H29" s="135">
        <v>114.41</v>
      </c>
      <c r="I29" s="135"/>
      <c r="J29" s="87">
        <v>54</v>
      </c>
      <c r="K29" s="131">
        <f t="shared" si="3"/>
        <v>4408.7983166746735</v>
      </c>
      <c r="L29" s="131"/>
      <c r="M29" s="6">
        <f>IF(J29="","",(K29/J29)/LOOKUP(RIGHT($D$2,3),定数!$A$6:$A$13,定数!$B$6:$B$13))</f>
        <v>0.81644413271753213</v>
      </c>
      <c r="N29" s="87">
        <v>2002</v>
      </c>
      <c r="O29" s="85">
        <v>43542</v>
      </c>
      <c r="P29" s="132">
        <v>115.06</v>
      </c>
      <c r="Q29" s="132"/>
      <c r="R29" s="133">
        <f>IF(P29="","",T29*M29*LOOKUP(RIGHT($D$2,3),定数!$A$6:$A$13,定数!$B$6:$B$13))</f>
        <v>5306.8868626640051</v>
      </c>
      <c r="S29" s="133"/>
      <c r="T29" s="134">
        <f t="shared" si="4"/>
        <v>65.000000000000568</v>
      </c>
      <c r="U29" s="134"/>
      <c r="V29" s="60" t="str">
        <f t="shared" si="8"/>
        <v/>
      </c>
      <c r="W29" s="61">
        <f t="shared" si="2"/>
        <v>0</v>
      </c>
      <c r="X29" s="49">
        <f t="shared" si="5"/>
        <v>146959.94388915578</v>
      </c>
      <c r="Y29" s="41">
        <f t="shared" si="6"/>
        <v>0</v>
      </c>
    </row>
    <row r="30" spans="2:25" x14ac:dyDescent="0.2">
      <c r="B30" s="107">
        <v>22</v>
      </c>
      <c r="C30" s="131">
        <f t="shared" si="0"/>
        <v>152266.8307518198</v>
      </c>
      <c r="D30" s="131"/>
      <c r="E30" s="87">
        <v>2002</v>
      </c>
      <c r="F30" s="85">
        <v>43606</v>
      </c>
      <c r="G30" s="107" t="s">
        <v>2</v>
      </c>
      <c r="H30" s="135">
        <v>115.36</v>
      </c>
      <c r="I30" s="135"/>
      <c r="J30" s="87">
        <v>48</v>
      </c>
      <c r="K30" s="131">
        <f t="shared" si="3"/>
        <v>4568.0049225545936</v>
      </c>
      <c r="L30" s="131"/>
      <c r="M30" s="6">
        <f>IF(J30="","",(K30/J30)/LOOKUP(RIGHT($D$2,3),定数!$A$6:$A$13,定数!$B$6:$B$13))</f>
        <v>0.9516676921988737</v>
      </c>
      <c r="N30" s="87">
        <v>2002</v>
      </c>
      <c r="O30" s="85">
        <v>43606</v>
      </c>
      <c r="P30" s="132">
        <v>114.78</v>
      </c>
      <c r="Q30" s="132"/>
      <c r="R30" s="133">
        <f>IF(P30="","",T30*M30*LOOKUP(RIGHT($D$2,3),定数!$A$6:$A$13,定数!$B$6:$B$13))</f>
        <v>5519.6726147534509</v>
      </c>
      <c r="S30" s="133"/>
      <c r="T30" s="134">
        <f t="shared" si="4"/>
        <v>57.999999999999829</v>
      </c>
      <c r="U30" s="134"/>
      <c r="V30" t="str">
        <f t="shared" si="8"/>
        <v/>
      </c>
      <c r="W30">
        <f t="shared" si="2"/>
        <v>0</v>
      </c>
      <c r="X30" s="49">
        <f t="shared" si="5"/>
        <v>152266.8307518198</v>
      </c>
      <c r="Y30" s="50">
        <f t="shared" si="6"/>
        <v>0</v>
      </c>
    </row>
    <row r="31" spans="2:25" x14ac:dyDescent="0.2">
      <c r="B31" s="122">
        <v>23</v>
      </c>
      <c r="C31" s="131">
        <f t="shared" si="0"/>
        <v>157786.50336657325</v>
      </c>
      <c r="D31" s="131"/>
      <c r="E31" s="87">
        <v>2002</v>
      </c>
      <c r="F31" s="85">
        <v>43621</v>
      </c>
      <c r="G31" s="107" t="s">
        <v>3</v>
      </c>
      <c r="H31" s="135">
        <v>116.86</v>
      </c>
      <c r="I31" s="135"/>
      <c r="J31" s="87">
        <v>40</v>
      </c>
      <c r="K31" s="131">
        <f t="shared" si="3"/>
        <v>4733.5951009971968</v>
      </c>
      <c r="L31" s="131"/>
      <c r="M31" s="6">
        <f>IF(J31="","",(K31/J31)/LOOKUP(RIGHT($D$2,3),定数!$A$6:$A$13,定数!$B$6:$B$13))</f>
        <v>1.1833987752492992</v>
      </c>
      <c r="N31" s="87">
        <v>2002</v>
      </c>
      <c r="O31" s="85">
        <v>43622</v>
      </c>
      <c r="P31" s="132">
        <v>117.33</v>
      </c>
      <c r="Q31" s="132"/>
      <c r="R31" s="133">
        <f>IF(P31="","",T31*M31*LOOKUP(RIGHT($D$2,3),定数!$A$6:$A$13,定数!$B$6:$B$13))</f>
        <v>5561.9742436716924</v>
      </c>
      <c r="S31" s="133"/>
      <c r="T31" s="134">
        <f t="shared" si="4"/>
        <v>46.999999999999886</v>
      </c>
      <c r="U31" s="134"/>
      <c r="V31" t="str">
        <f t="shared" si="8"/>
        <v/>
      </c>
      <c r="W31">
        <f t="shared" si="2"/>
        <v>0</v>
      </c>
      <c r="X31" s="40">
        <f t="shared" si="5"/>
        <v>157786.50336657325</v>
      </c>
      <c r="Y31" s="41">
        <f t="shared" si="6"/>
        <v>0</v>
      </c>
    </row>
    <row r="32" spans="2:25" x14ac:dyDescent="0.2">
      <c r="B32" s="107">
        <v>24</v>
      </c>
      <c r="C32" s="131">
        <f t="shared" si="0"/>
        <v>163348.47761024494</v>
      </c>
      <c r="D32" s="131"/>
      <c r="E32" s="87">
        <v>2002</v>
      </c>
      <c r="F32" s="85">
        <v>43649</v>
      </c>
      <c r="G32" s="107" t="s">
        <v>2</v>
      </c>
      <c r="H32" s="135">
        <v>117.66</v>
      </c>
      <c r="I32" s="135"/>
      <c r="J32" s="87">
        <v>57</v>
      </c>
      <c r="K32" s="131">
        <f t="shared" si="3"/>
        <v>4900.4543283073481</v>
      </c>
      <c r="L32" s="131"/>
      <c r="M32" s="6">
        <f>IF(J32="","",(K32/J32)/LOOKUP(RIGHT($D$2,3),定数!$A$6:$A$13,定数!$B$6:$B$13))</f>
        <v>0.85972882952760488</v>
      </c>
      <c r="N32" s="87">
        <v>2002</v>
      </c>
      <c r="O32" s="85">
        <v>43651</v>
      </c>
      <c r="P32" s="132">
        <v>116.97</v>
      </c>
      <c r="Q32" s="132"/>
      <c r="R32" s="133">
        <f>IF(P32="","",T32*M32*LOOKUP(RIGHT($D$2,3),定数!$A$6:$A$13,定数!$B$6:$B$13))</f>
        <v>5932.1289237404544</v>
      </c>
      <c r="S32" s="133"/>
      <c r="T32" s="134">
        <f t="shared" si="4"/>
        <v>68.999999999999773</v>
      </c>
      <c r="U32" s="134"/>
      <c r="V32" t="str">
        <f t="shared" si="8"/>
        <v/>
      </c>
      <c r="W32">
        <f t="shared" si="2"/>
        <v>0</v>
      </c>
      <c r="X32" s="40">
        <f t="shared" si="5"/>
        <v>163348.47761024494</v>
      </c>
      <c r="Y32" s="41">
        <f t="shared" si="6"/>
        <v>0</v>
      </c>
    </row>
    <row r="33" spans="1:25" x14ac:dyDescent="0.2">
      <c r="A33" s="51"/>
      <c r="B33" s="107">
        <v>25</v>
      </c>
      <c r="C33" s="131">
        <f t="shared" si="0"/>
        <v>169280.60653398538</v>
      </c>
      <c r="D33" s="131"/>
      <c r="E33" s="87">
        <v>2002</v>
      </c>
      <c r="F33" s="85">
        <v>43663</v>
      </c>
      <c r="G33" s="107" t="s">
        <v>3</v>
      </c>
      <c r="H33" s="135">
        <v>117.14</v>
      </c>
      <c r="I33" s="135"/>
      <c r="J33" s="87">
        <v>57</v>
      </c>
      <c r="K33" s="131">
        <f t="shared" si="3"/>
        <v>5078.418196019561</v>
      </c>
      <c r="L33" s="131"/>
      <c r="M33" s="6">
        <f>IF(J33="","",(K33/J33)/LOOKUP(RIGHT($D$2,3),定数!$A$6:$A$13,定数!$B$6:$B$13))</f>
        <v>0.89095056070518608</v>
      </c>
      <c r="N33" s="107">
        <v>2002</v>
      </c>
      <c r="O33" s="8">
        <v>43664</v>
      </c>
      <c r="P33" s="132">
        <v>117.82</v>
      </c>
      <c r="Q33" s="132"/>
      <c r="R33" s="133">
        <f>IF(P33="","",T33*M33*LOOKUP(RIGHT($D$2,3),定数!$A$6:$A$13,定数!$B$6:$B$13))</f>
        <v>6058.4638127951994</v>
      </c>
      <c r="S33" s="133"/>
      <c r="T33" s="134">
        <f t="shared" si="4"/>
        <v>67.999999999999261</v>
      </c>
      <c r="U33" s="134"/>
      <c r="V33" t="str">
        <f t="shared" si="8"/>
        <v/>
      </c>
      <c r="W33">
        <f t="shared" si="2"/>
        <v>0</v>
      </c>
      <c r="X33" s="40">
        <f t="shared" si="5"/>
        <v>169280.60653398538</v>
      </c>
      <c r="Y33" s="41">
        <f t="shared" si="6"/>
        <v>0</v>
      </c>
    </row>
    <row r="34" spans="1:25" x14ac:dyDescent="0.2">
      <c r="A34" s="128"/>
      <c r="B34" s="107">
        <v>26</v>
      </c>
      <c r="C34" s="131">
        <f t="shared" si="0"/>
        <v>175339.07034678059</v>
      </c>
      <c r="D34" s="131"/>
      <c r="E34" s="87">
        <v>2002</v>
      </c>
      <c r="F34" s="85">
        <v>43670</v>
      </c>
      <c r="G34" s="107" t="s">
        <v>2</v>
      </c>
      <c r="H34" s="135">
        <v>116.6</v>
      </c>
      <c r="I34" s="135"/>
      <c r="J34" s="87">
        <v>43</v>
      </c>
      <c r="K34" s="131">
        <f t="shared" si="3"/>
        <v>5260.1721104034177</v>
      </c>
      <c r="L34" s="131"/>
      <c r="M34" s="6">
        <f>IF(J34="","",(K34/J34)/LOOKUP(RIGHT($D$2,3),定数!$A$6:$A$13,定数!$B$6:$B$13))</f>
        <v>1.2232958396287017</v>
      </c>
      <c r="N34" s="107">
        <v>2002</v>
      </c>
      <c r="O34" s="8">
        <v>43670</v>
      </c>
      <c r="P34" s="132">
        <v>115.91</v>
      </c>
      <c r="Q34" s="132"/>
      <c r="R34" s="133">
        <f>IF(P34="","",T34*M34*LOOKUP(RIGHT($D$2,3),定数!$A$6:$A$13,定数!$B$6:$B$13))</f>
        <v>8440.7412934380136</v>
      </c>
      <c r="S34" s="133"/>
      <c r="T34" s="134">
        <f t="shared" si="4"/>
        <v>68.999999999999773</v>
      </c>
      <c r="U34" s="134"/>
      <c r="V34" t="str">
        <f t="shared" si="8"/>
        <v/>
      </c>
      <c r="W34">
        <f t="shared" si="2"/>
        <v>0</v>
      </c>
      <c r="X34" s="40">
        <f t="shared" si="5"/>
        <v>175339.07034678059</v>
      </c>
      <c r="Y34" s="41">
        <f t="shared" si="6"/>
        <v>0</v>
      </c>
    </row>
    <row r="35" spans="1:25" x14ac:dyDescent="0.2">
      <c r="B35" s="107">
        <v>27</v>
      </c>
      <c r="C35" s="131">
        <f t="shared" si="0"/>
        <v>183779.8116402186</v>
      </c>
      <c r="D35" s="131"/>
      <c r="E35" s="87">
        <v>2002</v>
      </c>
      <c r="F35" s="85">
        <v>43675</v>
      </c>
      <c r="G35" s="107" t="s">
        <v>3</v>
      </c>
      <c r="H35" s="135">
        <v>117.6</v>
      </c>
      <c r="I35" s="135"/>
      <c r="J35" s="87">
        <v>63</v>
      </c>
      <c r="K35" s="131">
        <f t="shared" si="3"/>
        <v>5513.3943492065573</v>
      </c>
      <c r="L35" s="131"/>
      <c r="M35" s="6">
        <f>IF(J35="","",(K35/J35)/LOOKUP(RIGHT($D$2,3),定数!$A$6:$A$13,定数!$B$6:$B$13))</f>
        <v>0.87514196019151702</v>
      </c>
      <c r="N35" s="107">
        <v>2002</v>
      </c>
      <c r="O35" s="8">
        <v>43676</v>
      </c>
      <c r="P35" s="132">
        <v>118.36</v>
      </c>
      <c r="Q35" s="132"/>
      <c r="R35" s="133">
        <f>IF(P35="","",T35*M35*LOOKUP(RIGHT($D$2,3),定数!$A$6:$A$13,定数!$B$6:$B$13))</f>
        <v>6651.0788974555735</v>
      </c>
      <c r="S35" s="133"/>
      <c r="T35" s="134">
        <f t="shared" si="4"/>
        <v>76.000000000000512</v>
      </c>
      <c r="U35" s="134"/>
      <c r="V35" t="str">
        <f t="shared" si="8"/>
        <v/>
      </c>
      <c r="W35">
        <f t="shared" si="2"/>
        <v>0</v>
      </c>
      <c r="X35" s="40">
        <f t="shared" si="5"/>
        <v>183779.8116402186</v>
      </c>
      <c r="Y35" s="41">
        <f t="shared" si="6"/>
        <v>0</v>
      </c>
    </row>
    <row r="36" spans="1:25" x14ac:dyDescent="0.2">
      <c r="A36" s="51"/>
      <c r="B36" s="122">
        <v>28</v>
      </c>
      <c r="C36" s="131">
        <f t="shared" si="0"/>
        <v>190430.89053767416</v>
      </c>
      <c r="D36" s="131"/>
      <c r="E36" s="87">
        <v>2002</v>
      </c>
      <c r="F36" s="85">
        <v>43676</v>
      </c>
      <c r="G36" s="107" t="s">
        <v>3</v>
      </c>
      <c r="H36" s="135">
        <v>117.76</v>
      </c>
      <c r="I36" s="135"/>
      <c r="J36" s="87">
        <v>55</v>
      </c>
      <c r="K36" s="131">
        <f t="shared" si="3"/>
        <v>5712.926716130225</v>
      </c>
      <c r="L36" s="131"/>
      <c r="M36" s="6">
        <f>IF(J36="","",(K36/J36)/LOOKUP(RIGHT($D$2,3),定数!$A$6:$A$13,定数!$B$6:$B$13))</f>
        <v>1.0387139483873136</v>
      </c>
      <c r="N36" s="107">
        <v>2002</v>
      </c>
      <c r="O36" s="8">
        <v>43676</v>
      </c>
      <c r="P36" s="132">
        <v>118.42</v>
      </c>
      <c r="Q36" s="132"/>
      <c r="R36" s="133">
        <f>IF(P36="","",T36*M36*LOOKUP(RIGHT($D$2,3),定数!$A$6:$A$13,定数!$B$6:$B$13))</f>
        <v>6855.5120593562333</v>
      </c>
      <c r="S36" s="133"/>
      <c r="T36" s="134">
        <f t="shared" si="4"/>
        <v>65.999999999999659</v>
      </c>
      <c r="U36" s="134"/>
      <c r="V36" t="str">
        <f t="shared" si="8"/>
        <v/>
      </c>
      <c r="W36">
        <f t="shared" si="2"/>
        <v>0</v>
      </c>
      <c r="X36" s="40">
        <f t="shared" si="5"/>
        <v>190430.89053767416</v>
      </c>
      <c r="Y36" s="41">
        <f t="shared" si="6"/>
        <v>0</v>
      </c>
    </row>
    <row r="37" spans="1:25" x14ac:dyDescent="0.2">
      <c r="A37" s="128"/>
      <c r="B37" s="107">
        <v>29</v>
      </c>
      <c r="C37" s="131">
        <f t="shared" si="0"/>
        <v>197286.40259703039</v>
      </c>
      <c r="D37" s="131"/>
      <c r="E37" s="87">
        <v>2002</v>
      </c>
      <c r="F37" s="85">
        <v>43689</v>
      </c>
      <c r="G37" s="107" t="s">
        <v>2</v>
      </c>
      <c r="H37" s="135">
        <v>116.13</v>
      </c>
      <c r="I37" s="135"/>
      <c r="J37" s="87">
        <v>90</v>
      </c>
      <c r="K37" s="131">
        <f t="shared" si="3"/>
        <v>5918.5920779109119</v>
      </c>
      <c r="L37" s="131"/>
      <c r="M37" s="6">
        <f>IF(J37="","",(K37/J37)/LOOKUP(RIGHT($D$2,3),定数!$A$6:$A$13,定数!$B$6:$B$13))</f>
        <v>0.65762134199010136</v>
      </c>
      <c r="N37" s="107">
        <v>2002</v>
      </c>
      <c r="O37" s="8">
        <v>43691</v>
      </c>
      <c r="P37" s="132">
        <v>115.01</v>
      </c>
      <c r="Q37" s="132"/>
      <c r="R37" s="133">
        <f>IF(P37="","",T37*M37*LOOKUP(RIGHT($D$2,3),定数!$A$6:$A$13,定数!$B$6:$B$13))</f>
        <v>7365.3590302890716</v>
      </c>
      <c r="S37" s="133"/>
      <c r="T37" s="134">
        <f t="shared" si="4"/>
        <v>111.99999999999903</v>
      </c>
      <c r="U37" s="134"/>
      <c r="V37" t="str">
        <f t="shared" si="8"/>
        <v/>
      </c>
      <c r="W37">
        <f t="shared" si="2"/>
        <v>0</v>
      </c>
      <c r="X37" s="40">
        <f t="shared" si="5"/>
        <v>197286.40259703039</v>
      </c>
      <c r="Y37" s="41">
        <f t="shared" si="6"/>
        <v>0</v>
      </c>
    </row>
    <row r="38" spans="1:25" x14ac:dyDescent="0.2">
      <c r="B38" s="107">
        <v>30</v>
      </c>
      <c r="C38" s="131">
        <f t="shared" si="0"/>
        <v>204651.76162731947</v>
      </c>
      <c r="D38" s="131"/>
      <c r="E38" s="87">
        <v>2002</v>
      </c>
      <c r="F38" s="85">
        <v>43721</v>
      </c>
      <c r="G38" s="107" t="s">
        <v>3</v>
      </c>
      <c r="H38" s="135">
        <v>117.58</v>
      </c>
      <c r="I38" s="135"/>
      <c r="J38" s="87">
        <v>53</v>
      </c>
      <c r="K38" s="131">
        <f t="shared" si="3"/>
        <v>6139.5528488195841</v>
      </c>
      <c r="L38" s="131"/>
      <c r="M38" s="6">
        <f>IF(J38="","",(K38/J38)/LOOKUP(RIGHT($D$2,3),定数!$A$6:$A$13,定数!$B$6:$B$13))</f>
        <v>1.1584061978904876</v>
      </c>
      <c r="N38" s="107">
        <v>2002</v>
      </c>
      <c r="O38" s="8">
        <v>43721</v>
      </c>
      <c r="P38" s="132">
        <v>118.21</v>
      </c>
      <c r="Q38" s="132"/>
      <c r="R38" s="133">
        <f>IF(P38="","",T38*M38*LOOKUP(RIGHT($D$2,3),定数!$A$6:$A$13,定数!$B$6:$B$13))</f>
        <v>7297.9590467100197</v>
      </c>
      <c r="S38" s="133"/>
      <c r="T38" s="134">
        <f t="shared" si="4"/>
        <v>62.999999999999545</v>
      </c>
      <c r="U38" s="134"/>
      <c r="V38" t="str">
        <f t="shared" si="8"/>
        <v/>
      </c>
      <c r="W38">
        <f t="shared" si="2"/>
        <v>0</v>
      </c>
      <c r="X38" s="40">
        <f t="shared" si="5"/>
        <v>204651.76162731947</v>
      </c>
      <c r="Y38" s="41">
        <f t="shared" si="6"/>
        <v>0</v>
      </c>
    </row>
    <row r="39" spans="1:25" x14ac:dyDescent="0.2">
      <c r="B39" s="107">
        <v>31</v>
      </c>
      <c r="C39" s="131">
        <f t="shared" si="0"/>
        <v>211949.72067402949</v>
      </c>
      <c r="D39" s="131"/>
      <c r="E39" s="87">
        <v>2002</v>
      </c>
      <c r="F39" s="85">
        <v>43725</v>
      </c>
      <c r="G39" s="107" t="s">
        <v>3</v>
      </c>
      <c r="H39" s="135">
        <v>118.66</v>
      </c>
      <c r="I39" s="135"/>
      <c r="J39" s="87">
        <v>76</v>
      </c>
      <c r="K39" s="131">
        <f t="shared" si="3"/>
        <v>6358.4916202208842</v>
      </c>
      <c r="L39" s="131"/>
      <c r="M39" s="6">
        <f>IF(J39="","",(K39/J39)/LOOKUP(RIGHT($D$2,3),定数!$A$6:$A$13,定数!$B$6:$B$13))</f>
        <v>0.83664363423958998</v>
      </c>
      <c r="N39" s="107">
        <v>2002</v>
      </c>
      <c r="O39" s="8">
        <v>43728</v>
      </c>
      <c r="P39" s="132">
        <v>119.59</v>
      </c>
      <c r="Q39" s="132"/>
      <c r="R39" s="133">
        <f>IF(P39="","",T39*M39*LOOKUP(RIGHT($D$2,3),定数!$A$6:$A$13,定数!$B$6:$B$13))</f>
        <v>7780.7857984282437</v>
      </c>
      <c r="S39" s="133"/>
      <c r="T39" s="134">
        <f t="shared" si="4"/>
        <v>93.000000000000682</v>
      </c>
      <c r="U39" s="134"/>
      <c r="V39" t="str">
        <f t="shared" si="8"/>
        <v/>
      </c>
      <c r="W39">
        <f t="shared" si="2"/>
        <v>0</v>
      </c>
      <c r="X39" s="40">
        <f t="shared" si="5"/>
        <v>211949.72067402949</v>
      </c>
      <c r="Y39" s="41">
        <f t="shared" si="6"/>
        <v>0</v>
      </c>
    </row>
    <row r="40" spans="1:25" x14ac:dyDescent="0.2">
      <c r="B40" s="107">
        <v>32</v>
      </c>
      <c r="C40" s="131">
        <f t="shared" si="0"/>
        <v>219730.50647245772</v>
      </c>
      <c r="D40" s="131"/>
      <c r="E40" s="87">
        <v>2002</v>
      </c>
      <c r="F40" s="85">
        <v>43728</v>
      </c>
      <c r="G40" s="107" t="s">
        <v>3</v>
      </c>
      <c r="H40" s="135">
        <v>119.64</v>
      </c>
      <c r="I40" s="135"/>
      <c r="J40" s="87">
        <v>90</v>
      </c>
      <c r="K40" s="131">
        <f t="shared" si="3"/>
        <v>6591.9151941737318</v>
      </c>
      <c r="L40" s="131"/>
      <c r="M40" s="6">
        <f>IF(J40="","",(K40/J40)/LOOKUP(RIGHT($D$2,3),定数!$A$6:$A$13,定数!$B$6:$B$13))</f>
        <v>0.73243502157485907</v>
      </c>
      <c r="N40" s="107">
        <v>2002</v>
      </c>
      <c r="O40" s="8">
        <v>43728</v>
      </c>
      <c r="P40" s="132">
        <v>120.74</v>
      </c>
      <c r="Q40" s="132"/>
      <c r="R40" s="133">
        <f>IF(P40="","",T40*M40*LOOKUP(RIGHT($D$2,3),定数!$A$6:$A$13,定数!$B$6:$B$13))</f>
        <v>8056.7852373234073</v>
      </c>
      <c r="S40" s="133"/>
      <c r="T40" s="134">
        <f t="shared" si="4"/>
        <v>109.99999999999943</v>
      </c>
      <c r="U40" s="134"/>
      <c r="V40" t="str">
        <f t="shared" si="8"/>
        <v/>
      </c>
      <c r="W40">
        <f t="shared" si="2"/>
        <v>0</v>
      </c>
      <c r="X40" s="40">
        <f t="shared" si="5"/>
        <v>219730.50647245772</v>
      </c>
      <c r="Y40" s="41">
        <f t="shared" si="6"/>
        <v>0</v>
      </c>
    </row>
    <row r="41" spans="1:25" x14ac:dyDescent="0.2">
      <c r="B41" s="122">
        <v>33</v>
      </c>
      <c r="C41" s="131">
        <f t="shared" si="0"/>
        <v>227787.29170978113</v>
      </c>
      <c r="D41" s="131"/>
      <c r="E41" s="87">
        <v>2002</v>
      </c>
      <c r="F41" s="85">
        <v>43733</v>
      </c>
      <c r="G41" s="107" t="s">
        <v>2</v>
      </c>
      <c r="H41" s="135">
        <v>119.95</v>
      </c>
      <c r="I41" s="135"/>
      <c r="J41" s="87">
        <v>73</v>
      </c>
      <c r="K41" s="131">
        <f t="shared" si="3"/>
        <v>6833.6187512934339</v>
      </c>
      <c r="L41" s="131"/>
      <c r="M41" s="6">
        <f>IF(J41="","",(K41/J41)/LOOKUP(RIGHT($D$2,3),定数!$A$6:$A$13,定数!$B$6:$B$13))</f>
        <v>0.93611215771142919</v>
      </c>
      <c r="N41" s="107">
        <v>2002</v>
      </c>
      <c r="O41" s="8">
        <v>43734</v>
      </c>
      <c r="P41" s="132">
        <v>119.05</v>
      </c>
      <c r="Q41" s="132"/>
      <c r="R41" s="133">
        <f>IF(P41="","",T41*M41*LOOKUP(RIGHT($D$2,3),定数!$A$6:$A$13,定数!$B$6:$B$13))</f>
        <v>8425.0094194029152</v>
      </c>
      <c r="S41" s="133"/>
      <c r="T41" s="134">
        <f t="shared" si="4"/>
        <v>90.000000000000568</v>
      </c>
      <c r="U41" s="134"/>
      <c r="V41" t="str">
        <f t="shared" si="8"/>
        <v/>
      </c>
      <c r="W41">
        <f t="shared" si="2"/>
        <v>0</v>
      </c>
      <c r="X41" s="40">
        <f t="shared" si="5"/>
        <v>227787.29170978113</v>
      </c>
      <c r="Y41" s="41">
        <f t="shared" si="6"/>
        <v>0</v>
      </c>
    </row>
    <row r="42" spans="1:25" x14ac:dyDescent="0.2">
      <c r="B42" s="107">
        <v>34</v>
      </c>
      <c r="C42" s="131">
        <f t="shared" si="0"/>
        <v>236212.30112918405</v>
      </c>
      <c r="D42" s="131"/>
      <c r="E42" s="87">
        <v>2002</v>
      </c>
      <c r="F42" s="85">
        <v>43739</v>
      </c>
      <c r="G42" s="107" t="s">
        <v>3</v>
      </c>
      <c r="H42" s="135">
        <v>120.78</v>
      </c>
      <c r="I42" s="135"/>
      <c r="J42" s="87">
        <v>58</v>
      </c>
      <c r="K42" s="131">
        <f t="shared" si="3"/>
        <v>7086.3690338755214</v>
      </c>
      <c r="L42" s="131"/>
      <c r="M42" s="6">
        <f>IF(J42="","",(K42/J42)/LOOKUP(RIGHT($D$2,3),定数!$A$6:$A$13,定数!$B$6:$B$13))</f>
        <v>1.2217877644612967</v>
      </c>
      <c r="N42" s="107">
        <v>2002</v>
      </c>
      <c r="O42" s="8">
        <v>43741</v>
      </c>
      <c r="P42" s="132">
        <v>121.48</v>
      </c>
      <c r="Q42" s="132"/>
      <c r="R42" s="133">
        <f>IF(P42="","",T42*M42*LOOKUP(RIGHT($D$2,3),定数!$A$6:$A$13,定数!$B$6:$B$13))</f>
        <v>8552.5143512291106</v>
      </c>
      <c r="S42" s="133"/>
      <c r="T42" s="134">
        <f t="shared" si="4"/>
        <v>70.000000000000284</v>
      </c>
      <c r="U42" s="134"/>
      <c r="V42" t="str">
        <f t="shared" si="8"/>
        <v/>
      </c>
      <c r="W42">
        <f t="shared" si="2"/>
        <v>0</v>
      </c>
      <c r="X42" s="40">
        <f t="shared" si="5"/>
        <v>236212.30112918405</v>
      </c>
      <c r="Y42" s="41">
        <f t="shared" si="6"/>
        <v>0</v>
      </c>
    </row>
    <row r="43" spans="1:25" x14ac:dyDescent="0.2">
      <c r="B43" s="107">
        <v>35</v>
      </c>
      <c r="C43" s="131">
        <f t="shared" si="0"/>
        <v>244764.81548041315</v>
      </c>
      <c r="D43" s="131"/>
      <c r="E43" s="87">
        <v>2002</v>
      </c>
      <c r="F43" s="85">
        <v>43740</v>
      </c>
      <c r="G43" s="107" t="s">
        <v>3</v>
      </c>
      <c r="H43" s="135">
        <v>120.95</v>
      </c>
      <c r="I43" s="135"/>
      <c r="J43" s="87">
        <v>63</v>
      </c>
      <c r="K43" s="131">
        <f t="shared" si="3"/>
        <v>7342.9444644123942</v>
      </c>
      <c r="L43" s="131"/>
      <c r="M43" s="6">
        <f>IF(J43="","",(K43/J43)/LOOKUP(RIGHT($D$2,3),定数!$A$6:$A$13,定数!$B$6:$B$13))</f>
        <v>1.1655467403829196</v>
      </c>
      <c r="N43" s="107">
        <v>2002</v>
      </c>
      <c r="O43" s="8">
        <v>43745</v>
      </c>
      <c r="P43" s="132">
        <v>121.72</v>
      </c>
      <c r="Q43" s="132"/>
      <c r="R43" s="133">
        <f>IF(P43="","",T43*M43*LOOKUP(RIGHT($D$2,3),定数!$A$6:$A$13,定数!$B$6:$B$13))</f>
        <v>8974.7099009484336</v>
      </c>
      <c r="S43" s="133"/>
      <c r="T43" s="134">
        <f t="shared" si="4"/>
        <v>76.999999999999602</v>
      </c>
      <c r="U43" s="134"/>
      <c r="V43" t="str">
        <f t="shared" si="8"/>
        <v/>
      </c>
      <c r="W43">
        <f t="shared" si="2"/>
        <v>0</v>
      </c>
      <c r="X43" s="40">
        <f t="shared" si="5"/>
        <v>244764.81548041315</v>
      </c>
      <c r="Y43" s="41">
        <f t="shared" si="6"/>
        <v>0</v>
      </c>
    </row>
    <row r="44" spans="1:25" x14ac:dyDescent="0.2">
      <c r="B44" s="107">
        <v>36</v>
      </c>
      <c r="C44" s="131">
        <f t="shared" si="0"/>
        <v>253739.52538136157</v>
      </c>
      <c r="D44" s="131"/>
      <c r="E44" s="107">
        <v>2002</v>
      </c>
      <c r="F44" s="8">
        <v>43748</v>
      </c>
      <c r="G44" s="107" t="s">
        <v>3</v>
      </c>
      <c r="H44" s="135">
        <v>122.2</v>
      </c>
      <c r="I44" s="135"/>
      <c r="J44" s="87">
        <v>52</v>
      </c>
      <c r="K44" s="131">
        <f t="shared" si="3"/>
        <v>7612.1857614408473</v>
      </c>
      <c r="L44" s="131"/>
      <c r="M44" s="6">
        <f>IF(J44="","",(K44/J44)/LOOKUP(RIGHT($D$2,3),定数!$A$6:$A$13,定数!$B$6:$B$13))</f>
        <v>1.4638818772001629</v>
      </c>
      <c r="N44" s="107">
        <v>2002</v>
      </c>
      <c r="O44" s="8">
        <v>43749</v>
      </c>
      <c r="P44" s="132">
        <v>121.68</v>
      </c>
      <c r="Q44" s="132"/>
      <c r="R44" s="133">
        <f>IF(P44="","",T44*M44*LOOKUP(RIGHT($D$2,3),定数!$A$6:$A$13,定数!$B$6:$B$13))</f>
        <v>-7612.1857614407891</v>
      </c>
      <c r="S44" s="133"/>
      <c r="T44" s="134">
        <f t="shared" si="4"/>
        <v>-51.999999999999602</v>
      </c>
      <c r="U44" s="134"/>
      <c r="V44" t="str">
        <f t="shared" si="8"/>
        <v/>
      </c>
      <c r="W44">
        <f t="shared" si="2"/>
        <v>1</v>
      </c>
      <c r="X44" s="40">
        <f t="shared" si="5"/>
        <v>253739.52538136157</v>
      </c>
      <c r="Y44" s="41">
        <f t="shared" si="6"/>
        <v>0</v>
      </c>
    </row>
    <row r="45" spans="1:25" x14ac:dyDescent="0.2">
      <c r="B45" s="107">
        <v>37</v>
      </c>
      <c r="C45" s="131">
        <f t="shared" si="0"/>
        <v>246127.33961992079</v>
      </c>
      <c r="D45" s="131"/>
      <c r="E45" s="107">
        <v>2002</v>
      </c>
      <c r="F45" s="8">
        <v>43750</v>
      </c>
      <c r="G45" s="107" t="s">
        <v>3</v>
      </c>
      <c r="H45" s="135">
        <v>122.51</v>
      </c>
      <c r="I45" s="135"/>
      <c r="J45" s="87">
        <v>39</v>
      </c>
      <c r="K45" s="131">
        <f t="shared" si="3"/>
        <v>7383.8201885976232</v>
      </c>
      <c r="L45" s="131"/>
      <c r="M45" s="6">
        <f>IF(J45="","",(K45/J45)/LOOKUP(RIGHT($D$2,3),定数!$A$6:$A$13,定数!$B$6:$B$13))</f>
        <v>1.8932872278455444</v>
      </c>
      <c r="N45" s="107">
        <v>2002</v>
      </c>
      <c r="O45" s="8">
        <v>43753</v>
      </c>
      <c r="P45" s="132">
        <v>122.97</v>
      </c>
      <c r="Q45" s="132"/>
      <c r="R45" s="133">
        <f>IF(P45="","",T45*M45*LOOKUP(RIGHT($D$2,3),定数!$A$6:$A$13,定数!$B$6:$B$13))</f>
        <v>8709.1212480893864</v>
      </c>
      <c r="S45" s="133"/>
      <c r="T45" s="134">
        <f t="shared" si="4"/>
        <v>45.999999999999375</v>
      </c>
      <c r="U45" s="134"/>
      <c r="V45" t="str">
        <f t="shared" si="8"/>
        <v/>
      </c>
      <c r="W45">
        <f t="shared" si="2"/>
        <v>0</v>
      </c>
      <c r="X45" s="40">
        <f t="shared" si="5"/>
        <v>253739.52538136157</v>
      </c>
      <c r="Y45" s="41">
        <f t="shared" si="6"/>
        <v>2.9999999999999694E-2</v>
      </c>
    </row>
    <row r="46" spans="1:25" x14ac:dyDescent="0.2">
      <c r="B46" s="107">
        <v>38</v>
      </c>
      <c r="C46" s="131">
        <f t="shared" si="0"/>
        <v>254836.46086801018</v>
      </c>
      <c r="D46" s="131"/>
      <c r="E46" s="107">
        <v>2002</v>
      </c>
      <c r="F46" s="8">
        <v>43755</v>
      </c>
      <c r="G46" s="107" t="s">
        <v>2</v>
      </c>
      <c r="H46" s="135">
        <v>121.89</v>
      </c>
      <c r="I46" s="135"/>
      <c r="J46" s="87">
        <v>43</v>
      </c>
      <c r="K46" s="131">
        <f t="shared" si="3"/>
        <v>7645.0938260403054</v>
      </c>
      <c r="L46" s="131"/>
      <c r="M46" s="6">
        <f>IF(J46="","",(K46/J46)/LOOKUP(RIGHT($D$2,3),定数!$A$6:$A$13,定数!$B$6:$B$13))</f>
        <v>1.7779287967535595</v>
      </c>
      <c r="N46" s="107">
        <v>2002</v>
      </c>
      <c r="O46" s="8">
        <v>43755</v>
      </c>
      <c r="P46" s="132">
        <v>121.37</v>
      </c>
      <c r="Q46" s="132"/>
      <c r="R46" s="133">
        <f>IF(P46="","",T46*M46*LOOKUP(RIGHT($D$2,3),定数!$A$6:$A$13,定数!$B$6:$B$13))</f>
        <v>9245.2297431184397</v>
      </c>
      <c r="S46" s="133"/>
      <c r="T46" s="134">
        <f t="shared" si="4"/>
        <v>51.999999999999602</v>
      </c>
      <c r="U46" s="134"/>
      <c r="V46" t="str">
        <f t="shared" si="8"/>
        <v/>
      </c>
      <c r="W46">
        <f t="shared" si="2"/>
        <v>0</v>
      </c>
      <c r="X46" s="40">
        <f t="shared" si="5"/>
        <v>254836.46086801018</v>
      </c>
      <c r="Y46" s="41">
        <f t="shared" si="6"/>
        <v>0</v>
      </c>
    </row>
    <row r="47" spans="1:25" x14ac:dyDescent="0.2">
      <c r="B47" s="107">
        <v>39</v>
      </c>
      <c r="C47" s="131">
        <f t="shared" si="0"/>
        <v>264081.69061112864</v>
      </c>
      <c r="D47" s="131"/>
      <c r="E47" s="107"/>
      <c r="F47" s="8"/>
      <c r="G47" s="107"/>
      <c r="H47" s="135"/>
      <c r="I47" s="135"/>
      <c r="J47" s="87"/>
      <c r="K47" s="131" t="str">
        <f t="shared" si="3"/>
        <v/>
      </c>
      <c r="L47" s="131"/>
      <c r="M47" s="6" t="str">
        <f>IF(J47="","",(K47/J47)/LOOKUP(RIGHT($D$2,3),定数!$A$6:$A$13,定数!$B$6:$B$13))</f>
        <v/>
      </c>
      <c r="N47" s="107"/>
      <c r="O47" s="8"/>
      <c r="P47" s="132"/>
      <c r="Q47" s="132"/>
      <c r="R47" s="133" t="str">
        <f>IF(P47="","",T47*M47*LOOKUP(RIGHT($D$2,3),定数!$A$6:$A$13,定数!$B$6:$B$13))</f>
        <v/>
      </c>
      <c r="S47" s="133"/>
      <c r="T47" s="134" t="str">
        <f t="shared" si="4"/>
        <v/>
      </c>
      <c r="U47" s="134"/>
      <c r="V47" t="str">
        <f t="shared" si="8"/>
        <v/>
      </c>
      <c r="W47" t="str">
        <f t="shared" si="2"/>
        <v/>
      </c>
      <c r="X47" s="40">
        <f t="shared" si="5"/>
        <v>264081.69061112864</v>
      </c>
      <c r="Y47" s="41">
        <f t="shared" si="6"/>
        <v>0</v>
      </c>
    </row>
    <row r="48" spans="1:25" x14ac:dyDescent="0.2">
      <c r="B48" s="107">
        <v>40</v>
      </c>
      <c r="C48" s="131" t="str">
        <f t="shared" si="0"/>
        <v/>
      </c>
      <c r="D48" s="131"/>
      <c r="E48" s="107"/>
      <c r="F48" s="8"/>
      <c r="G48" s="107"/>
      <c r="H48" s="135"/>
      <c r="I48" s="135"/>
      <c r="J48" s="87"/>
      <c r="K48" s="131" t="str">
        <f t="shared" si="3"/>
        <v/>
      </c>
      <c r="L48" s="131"/>
      <c r="M48" s="6" t="str">
        <f>IF(J48="","",(K48/J48)/LOOKUP(RIGHT($D$2,3),定数!$A$6:$A$13,定数!$B$6:$B$13))</f>
        <v/>
      </c>
      <c r="N48" s="107"/>
      <c r="O48" s="8"/>
      <c r="P48" s="132"/>
      <c r="Q48" s="132"/>
      <c r="R48" s="133" t="str">
        <f>IF(P48="","",T48*M48*LOOKUP(RIGHT($D$2,3),定数!$A$6:$A$13,定数!$B$6:$B$13))</f>
        <v/>
      </c>
      <c r="S48" s="133"/>
      <c r="T48" s="134" t="str">
        <f t="shared" si="4"/>
        <v/>
      </c>
      <c r="U48" s="134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107">
        <v>41</v>
      </c>
      <c r="C49" s="131" t="str">
        <f t="shared" si="0"/>
        <v/>
      </c>
      <c r="D49" s="131"/>
      <c r="E49" s="107"/>
      <c r="F49" s="8"/>
      <c r="G49" s="107"/>
      <c r="H49" s="135"/>
      <c r="I49" s="135"/>
      <c r="J49" s="87"/>
      <c r="K49" s="131" t="str">
        <f t="shared" si="3"/>
        <v/>
      </c>
      <c r="L49" s="131"/>
      <c r="M49" s="6" t="str">
        <f>IF(J49="","",(K49/J49)/LOOKUP(RIGHT($D$2,3),定数!$A$6:$A$13,定数!$B$6:$B$13))</f>
        <v/>
      </c>
      <c r="N49" s="107"/>
      <c r="O49" s="8"/>
      <c r="P49" s="132"/>
      <c r="Q49" s="132"/>
      <c r="R49" s="133" t="str">
        <f>IF(P49="","",T49*M49*LOOKUP(RIGHT($D$2,3),定数!$A$6:$A$13,定数!$B$6:$B$13))</f>
        <v/>
      </c>
      <c r="S49" s="133"/>
      <c r="T49" s="134" t="str">
        <f t="shared" si="4"/>
        <v/>
      </c>
      <c r="U49" s="134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107">
        <v>42</v>
      </c>
      <c r="C50" s="131" t="str">
        <f t="shared" si="0"/>
        <v/>
      </c>
      <c r="D50" s="131"/>
      <c r="E50" s="107"/>
      <c r="F50" s="8"/>
      <c r="G50" s="107"/>
      <c r="H50" s="135"/>
      <c r="I50" s="135"/>
      <c r="J50" s="87"/>
      <c r="K50" s="131" t="str">
        <f t="shared" si="3"/>
        <v/>
      </c>
      <c r="L50" s="131"/>
      <c r="M50" s="6" t="str">
        <f>IF(J50="","",(K50/J50)/LOOKUP(RIGHT($D$2,3),定数!$A$6:$A$13,定数!$B$6:$B$13))</f>
        <v/>
      </c>
      <c r="N50" s="107"/>
      <c r="O50" s="8"/>
      <c r="P50" s="132"/>
      <c r="Q50" s="132"/>
      <c r="R50" s="133" t="str">
        <f>IF(P50="","",T50*M50*LOOKUP(RIGHT($D$2,3),定数!$A$6:$A$13,定数!$B$6:$B$13))</f>
        <v/>
      </c>
      <c r="S50" s="133"/>
      <c r="T50" s="134" t="str">
        <f t="shared" si="4"/>
        <v/>
      </c>
      <c r="U50" s="134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107">
        <v>43</v>
      </c>
      <c r="C51" s="131" t="str">
        <f t="shared" si="0"/>
        <v/>
      </c>
      <c r="D51" s="131"/>
      <c r="E51" s="107"/>
      <c r="F51" s="8"/>
      <c r="G51" s="107"/>
      <c r="H51" s="135"/>
      <c r="I51" s="135"/>
      <c r="J51" s="87"/>
      <c r="K51" s="131" t="str">
        <f t="shared" si="3"/>
        <v/>
      </c>
      <c r="L51" s="131"/>
      <c r="M51" s="6" t="str">
        <f>IF(J51="","",(K51/J51)/LOOKUP(RIGHT($D$2,3),定数!$A$6:$A$13,定数!$B$6:$B$13))</f>
        <v/>
      </c>
      <c r="N51" s="107"/>
      <c r="O51" s="8"/>
      <c r="P51" s="132"/>
      <c r="Q51" s="132"/>
      <c r="R51" s="133" t="str">
        <f>IF(P51="","",T51*M51*LOOKUP(RIGHT($D$2,3),定数!$A$6:$A$13,定数!$B$6:$B$13))</f>
        <v/>
      </c>
      <c r="S51" s="133"/>
      <c r="T51" s="134" t="str">
        <f t="shared" si="4"/>
        <v/>
      </c>
      <c r="U51" s="134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107">
        <v>44</v>
      </c>
      <c r="C52" s="131" t="str">
        <f t="shared" si="0"/>
        <v/>
      </c>
      <c r="D52" s="131"/>
      <c r="E52" s="107"/>
      <c r="F52" s="8"/>
      <c r="G52" s="107"/>
      <c r="H52" s="135"/>
      <c r="I52" s="135"/>
      <c r="J52" s="87"/>
      <c r="K52" s="131" t="str">
        <f t="shared" si="3"/>
        <v/>
      </c>
      <c r="L52" s="131"/>
      <c r="M52" s="6" t="str">
        <f>IF(J52="","",(K52/J52)/LOOKUP(RIGHT($D$2,3),定数!$A$6:$A$13,定数!$B$6:$B$13))</f>
        <v/>
      </c>
      <c r="N52" s="107"/>
      <c r="O52" s="8"/>
      <c r="P52" s="132"/>
      <c r="Q52" s="132"/>
      <c r="R52" s="133" t="str">
        <f>IF(P52="","",T52*M52*LOOKUP(RIGHT($D$2,3),定数!$A$6:$A$13,定数!$B$6:$B$13))</f>
        <v/>
      </c>
      <c r="S52" s="133"/>
      <c r="T52" s="134" t="str">
        <f t="shared" si="4"/>
        <v/>
      </c>
      <c r="U52" s="134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107">
        <v>45</v>
      </c>
      <c r="C53" s="131" t="str">
        <f t="shared" si="0"/>
        <v/>
      </c>
      <c r="D53" s="131"/>
      <c r="E53" s="107"/>
      <c r="F53" s="8"/>
      <c r="G53" s="107"/>
      <c r="H53" s="135"/>
      <c r="I53" s="135"/>
      <c r="J53" s="87"/>
      <c r="K53" s="131" t="str">
        <f t="shared" si="3"/>
        <v/>
      </c>
      <c r="L53" s="131"/>
      <c r="M53" s="6" t="str">
        <f>IF(J53="","",(K53/J53)/LOOKUP(RIGHT($D$2,3),定数!$A$6:$A$13,定数!$B$6:$B$13))</f>
        <v/>
      </c>
      <c r="N53" s="107"/>
      <c r="O53" s="8"/>
      <c r="P53" s="132"/>
      <c r="Q53" s="132"/>
      <c r="R53" s="133" t="str">
        <f>IF(P53="","",T53*M53*LOOKUP(RIGHT($D$2,3),定数!$A$6:$A$13,定数!$B$6:$B$13))</f>
        <v/>
      </c>
      <c r="S53" s="133"/>
      <c r="T53" s="134" t="str">
        <f t="shared" si="4"/>
        <v/>
      </c>
      <c r="U53" s="134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107">
        <v>46</v>
      </c>
      <c r="C54" s="131" t="str">
        <f t="shared" si="0"/>
        <v/>
      </c>
      <c r="D54" s="131"/>
      <c r="E54" s="107"/>
      <c r="F54" s="8"/>
      <c r="G54" s="107"/>
      <c r="H54" s="135"/>
      <c r="I54" s="135"/>
      <c r="J54" s="87"/>
      <c r="K54" s="131" t="str">
        <f t="shared" si="3"/>
        <v/>
      </c>
      <c r="L54" s="131"/>
      <c r="M54" s="6" t="str">
        <f>IF(J54="","",(K54/J54)/LOOKUP(RIGHT($D$2,3),定数!$A$6:$A$13,定数!$B$6:$B$13))</f>
        <v/>
      </c>
      <c r="N54" s="107"/>
      <c r="O54" s="8"/>
      <c r="P54" s="132"/>
      <c r="Q54" s="132"/>
      <c r="R54" s="133" t="str">
        <f>IF(P54="","",T54*M54*LOOKUP(RIGHT($D$2,3),定数!$A$6:$A$13,定数!$B$6:$B$13))</f>
        <v/>
      </c>
      <c r="S54" s="133"/>
      <c r="T54" s="134" t="str">
        <f t="shared" si="4"/>
        <v/>
      </c>
      <c r="U54" s="134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107">
        <v>47</v>
      </c>
      <c r="C55" s="131" t="str">
        <f t="shared" si="0"/>
        <v/>
      </c>
      <c r="D55" s="131"/>
      <c r="E55" s="107"/>
      <c r="F55" s="8"/>
      <c r="G55" s="107"/>
      <c r="H55" s="135"/>
      <c r="I55" s="135"/>
      <c r="J55" s="87"/>
      <c r="K55" s="131" t="str">
        <f t="shared" si="3"/>
        <v/>
      </c>
      <c r="L55" s="131"/>
      <c r="M55" s="6" t="str">
        <f>IF(J55="","",(K55/J55)/LOOKUP(RIGHT($D$2,3),定数!$A$6:$A$13,定数!$B$6:$B$13))</f>
        <v/>
      </c>
      <c r="N55" s="107"/>
      <c r="O55" s="8"/>
      <c r="P55" s="132"/>
      <c r="Q55" s="132"/>
      <c r="R55" s="133" t="str">
        <f>IF(P55="","",T55*M55*LOOKUP(RIGHT($D$2,3),定数!$A$6:$A$13,定数!$B$6:$B$13))</f>
        <v/>
      </c>
      <c r="S55" s="133"/>
      <c r="T55" s="134" t="str">
        <f t="shared" si="4"/>
        <v/>
      </c>
      <c r="U55" s="134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107">
        <v>48</v>
      </c>
      <c r="C56" s="131" t="str">
        <f t="shared" si="0"/>
        <v/>
      </c>
      <c r="D56" s="131"/>
      <c r="E56" s="107"/>
      <c r="F56" s="8"/>
      <c r="G56" s="107"/>
      <c r="H56" s="135"/>
      <c r="I56" s="135"/>
      <c r="J56" s="87"/>
      <c r="K56" s="131" t="str">
        <f t="shared" si="3"/>
        <v/>
      </c>
      <c r="L56" s="131"/>
      <c r="M56" s="6" t="str">
        <f>IF(J56="","",(K56/J56)/LOOKUP(RIGHT($D$2,3),定数!$A$6:$A$13,定数!$B$6:$B$13))</f>
        <v/>
      </c>
      <c r="N56" s="107"/>
      <c r="O56" s="8"/>
      <c r="P56" s="132"/>
      <c r="Q56" s="132"/>
      <c r="R56" s="133" t="str">
        <f>IF(P56="","",T56*M56*LOOKUP(RIGHT($D$2,3),定数!$A$6:$A$13,定数!$B$6:$B$13))</f>
        <v/>
      </c>
      <c r="S56" s="133"/>
      <c r="T56" s="134" t="str">
        <f t="shared" si="4"/>
        <v/>
      </c>
      <c r="U56" s="134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107">
        <v>49</v>
      </c>
      <c r="C57" s="131" t="str">
        <f t="shared" si="0"/>
        <v/>
      </c>
      <c r="D57" s="131"/>
      <c r="E57" s="107"/>
      <c r="F57" s="8"/>
      <c r="G57" s="107"/>
      <c r="H57" s="135"/>
      <c r="I57" s="135"/>
      <c r="J57" s="87"/>
      <c r="K57" s="131" t="str">
        <f t="shared" si="3"/>
        <v/>
      </c>
      <c r="L57" s="131"/>
      <c r="M57" s="6" t="str">
        <f>IF(J57="","",(K57/J57)/LOOKUP(RIGHT($D$2,3),定数!$A$6:$A$13,定数!$B$6:$B$13))</f>
        <v/>
      </c>
      <c r="N57" s="107"/>
      <c r="O57" s="8"/>
      <c r="P57" s="132"/>
      <c r="Q57" s="132"/>
      <c r="R57" s="133" t="str">
        <f>IF(P57="","",T57*M57*LOOKUP(RIGHT($D$2,3),定数!$A$6:$A$13,定数!$B$6:$B$13))</f>
        <v/>
      </c>
      <c r="S57" s="133"/>
      <c r="T57" s="134" t="str">
        <f t="shared" si="4"/>
        <v/>
      </c>
      <c r="U57" s="134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107">
        <v>50</v>
      </c>
      <c r="C58" s="131" t="str">
        <f t="shared" si="0"/>
        <v/>
      </c>
      <c r="D58" s="131"/>
      <c r="E58" s="107"/>
      <c r="F58" s="8"/>
      <c r="G58" s="107"/>
      <c r="H58" s="135"/>
      <c r="I58" s="135"/>
      <c r="J58" s="87"/>
      <c r="K58" s="131" t="str">
        <f t="shared" si="3"/>
        <v/>
      </c>
      <c r="L58" s="131"/>
      <c r="M58" s="6" t="str">
        <f>IF(J58="","",(K58/J58)/LOOKUP(RIGHT($D$2,3),定数!$A$6:$A$13,定数!$B$6:$B$13))</f>
        <v/>
      </c>
      <c r="N58" s="107"/>
      <c r="O58" s="8"/>
      <c r="P58" s="132"/>
      <c r="Q58" s="132"/>
      <c r="R58" s="133" t="str">
        <f>IF(P58="","",T58*M58*LOOKUP(RIGHT($D$2,3),定数!$A$6:$A$13,定数!$B$6:$B$13))</f>
        <v/>
      </c>
      <c r="S58" s="133"/>
      <c r="T58" s="134" t="str">
        <f t="shared" si="4"/>
        <v/>
      </c>
      <c r="U58" s="134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107">
        <v>51</v>
      </c>
      <c r="C59" s="131" t="str">
        <f t="shared" si="0"/>
        <v/>
      </c>
      <c r="D59" s="131"/>
      <c r="E59" s="107"/>
      <c r="F59" s="8"/>
      <c r="G59" s="107"/>
      <c r="H59" s="132"/>
      <c r="I59" s="132"/>
      <c r="J59" s="107"/>
      <c r="K59" s="131" t="str">
        <f t="shared" si="3"/>
        <v/>
      </c>
      <c r="L59" s="131"/>
      <c r="M59" s="6" t="str">
        <f>IF(J59="","",(K59/J59)/LOOKUP(RIGHT($D$2,3),定数!$A$6:$A$13,定数!$B$6:$B$13))</f>
        <v/>
      </c>
      <c r="N59" s="107"/>
      <c r="O59" s="8"/>
      <c r="P59" s="132"/>
      <c r="Q59" s="132"/>
      <c r="R59" s="133" t="str">
        <f>IF(P59="","",T59*M59*LOOKUP(RIGHT($D$2,3),定数!$A$6:$A$13,定数!$B$6:$B$13))</f>
        <v/>
      </c>
      <c r="S59" s="133"/>
      <c r="T59" s="134" t="str">
        <f t="shared" si="4"/>
        <v/>
      </c>
      <c r="U59" s="134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107">
        <v>52</v>
      </c>
      <c r="C60" s="131" t="str">
        <f t="shared" si="0"/>
        <v/>
      </c>
      <c r="D60" s="131"/>
      <c r="E60" s="107"/>
      <c r="F60" s="8"/>
      <c r="G60" s="107"/>
      <c r="H60" s="132"/>
      <c r="I60" s="132"/>
      <c r="J60" s="107"/>
      <c r="K60" s="131" t="str">
        <f t="shared" si="3"/>
        <v/>
      </c>
      <c r="L60" s="131"/>
      <c r="M60" s="6" t="str">
        <f>IF(J60="","",(K60/J60)/LOOKUP(RIGHT($D$2,3),定数!$A$6:$A$13,定数!$B$6:$B$13))</f>
        <v/>
      </c>
      <c r="N60" s="107"/>
      <c r="O60" s="8"/>
      <c r="P60" s="132"/>
      <c r="Q60" s="132"/>
      <c r="R60" s="133" t="str">
        <f>IF(P60="","",T60*M60*LOOKUP(RIGHT($D$2,3),定数!$A$6:$A$13,定数!$B$6:$B$13))</f>
        <v/>
      </c>
      <c r="S60" s="133"/>
      <c r="T60" s="134" t="str">
        <f t="shared" si="4"/>
        <v/>
      </c>
      <c r="U60" s="134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107">
        <v>53</v>
      </c>
      <c r="C61" s="131" t="str">
        <f t="shared" si="0"/>
        <v/>
      </c>
      <c r="D61" s="131"/>
      <c r="E61" s="107"/>
      <c r="F61" s="8"/>
      <c r="G61" s="107"/>
      <c r="H61" s="132"/>
      <c r="I61" s="132"/>
      <c r="J61" s="107"/>
      <c r="K61" s="131" t="str">
        <f t="shared" si="3"/>
        <v/>
      </c>
      <c r="L61" s="131"/>
      <c r="M61" s="6" t="str">
        <f>IF(J61="","",(K61/J61)/LOOKUP(RIGHT($D$2,3),定数!$A$6:$A$13,定数!$B$6:$B$13))</f>
        <v/>
      </c>
      <c r="N61" s="107"/>
      <c r="O61" s="8"/>
      <c r="P61" s="132"/>
      <c r="Q61" s="132"/>
      <c r="R61" s="133" t="str">
        <f>IF(P61="","",T61*M61*LOOKUP(RIGHT($D$2,3),定数!$A$6:$A$13,定数!$B$6:$B$13))</f>
        <v/>
      </c>
      <c r="S61" s="133"/>
      <c r="T61" s="134" t="str">
        <f t="shared" si="4"/>
        <v/>
      </c>
      <c r="U61" s="134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107">
        <v>54</v>
      </c>
      <c r="C62" s="131" t="str">
        <f t="shared" si="0"/>
        <v/>
      </c>
      <c r="D62" s="131"/>
      <c r="E62" s="107"/>
      <c r="F62" s="8"/>
      <c r="G62" s="107"/>
      <c r="H62" s="132"/>
      <c r="I62" s="132"/>
      <c r="J62" s="107"/>
      <c r="K62" s="131" t="str">
        <f t="shared" si="3"/>
        <v/>
      </c>
      <c r="L62" s="131"/>
      <c r="M62" s="6" t="str">
        <f>IF(J62="","",(K62/J62)/LOOKUP(RIGHT($D$2,3),定数!$A$6:$A$13,定数!$B$6:$B$13))</f>
        <v/>
      </c>
      <c r="N62" s="107"/>
      <c r="O62" s="8"/>
      <c r="P62" s="132"/>
      <c r="Q62" s="132"/>
      <c r="R62" s="133" t="str">
        <f>IF(P62="","",T62*M62*LOOKUP(RIGHT($D$2,3),定数!$A$6:$A$13,定数!$B$6:$B$13))</f>
        <v/>
      </c>
      <c r="S62" s="133"/>
      <c r="T62" s="134" t="str">
        <f t="shared" si="4"/>
        <v/>
      </c>
      <c r="U62" s="134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107">
        <v>55</v>
      </c>
      <c r="C63" s="131" t="str">
        <f t="shared" si="0"/>
        <v/>
      </c>
      <c r="D63" s="131"/>
      <c r="E63" s="107"/>
      <c r="F63" s="8"/>
      <c r="G63" s="107"/>
      <c r="H63" s="132"/>
      <c r="I63" s="132"/>
      <c r="J63" s="107"/>
      <c r="K63" s="131" t="str">
        <f t="shared" si="3"/>
        <v/>
      </c>
      <c r="L63" s="131"/>
      <c r="M63" s="6" t="str">
        <f>IF(J63="","",(K63/J63)/LOOKUP(RIGHT($D$2,3),定数!$A$6:$A$13,定数!$B$6:$B$13))</f>
        <v/>
      </c>
      <c r="N63" s="107"/>
      <c r="O63" s="8"/>
      <c r="P63" s="132"/>
      <c r="Q63" s="132"/>
      <c r="R63" s="133" t="str">
        <f>IF(P63="","",T63*M63*LOOKUP(RIGHT($D$2,3),定数!$A$6:$A$13,定数!$B$6:$B$13))</f>
        <v/>
      </c>
      <c r="S63" s="133"/>
      <c r="T63" s="134" t="str">
        <f t="shared" si="4"/>
        <v/>
      </c>
      <c r="U63" s="134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107">
        <v>56</v>
      </c>
      <c r="C64" s="131" t="str">
        <f t="shared" si="0"/>
        <v/>
      </c>
      <c r="D64" s="131"/>
      <c r="E64" s="107"/>
      <c r="F64" s="8"/>
      <c r="G64" s="107"/>
      <c r="H64" s="132"/>
      <c r="I64" s="132"/>
      <c r="J64" s="107"/>
      <c r="K64" s="131" t="str">
        <f t="shared" si="3"/>
        <v/>
      </c>
      <c r="L64" s="131"/>
      <c r="M64" s="6" t="str">
        <f>IF(J64="","",(K64/J64)/LOOKUP(RIGHT($D$2,3),定数!$A$6:$A$13,定数!$B$6:$B$13))</f>
        <v/>
      </c>
      <c r="N64" s="107"/>
      <c r="O64" s="8"/>
      <c r="P64" s="132"/>
      <c r="Q64" s="132"/>
      <c r="R64" s="133" t="str">
        <f>IF(P64="","",T64*M64*LOOKUP(RIGHT($D$2,3),定数!$A$6:$A$13,定数!$B$6:$B$13))</f>
        <v/>
      </c>
      <c r="S64" s="133"/>
      <c r="T64" s="134" t="str">
        <f t="shared" si="4"/>
        <v/>
      </c>
      <c r="U64" s="134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107">
        <v>57</v>
      </c>
      <c r="C65" s="131" t="str">
        <f t="shared" si="0"/>
        <v/>
      </c>
      <c r="D65" s="131"/>
      <c r="E65" s="107"/>
      <c r="F65" s="8"/>
      <c r="G65" s="107"/>
      <c r="H65" s="132"/>
      <c r="I65" s="132"/>
      <c r="J65" s="107"/>
      <c r="K65" s="131" t="str">
        <f t="shared" si="3"/>
        <v/>
      </c>
      <c r="L65" s="131"/>
      <c r="M65" s="6" t="str">
        <f>IF(J65="","",(K65/J65)/LOOKUP(RIGHT($D$2,3),定数!$A$6:$A$13,定数!$B$6:$B$13))</f>
        <v/>
      </c>
      <c r="N65" s="107"/>
      <c r="O65" s="8"/>
      <c r="P65" s="132"/>
      <c r="Q65" s="132"/>
      <c r="R65" s="133" t="str">
        <f>IF(P65="","",T65*M65*LOOKUP(RIGHT($D$2,3),定数!$A$6:$A$13,定数!$B$6:$B$13))</f>
        <v/>
      </c>
      <c r="S65" s="133"/>
      <c r="T65" s="134" t="str">
        <f t="shared" si="4"/>
        <v/>
      </c>
      <c r="U65" s="134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107">
        <v>58</v>
      </c>
      <c r="C66" s="131" t="str">
        <f t="shared" si="0"/>
        <v/>
      </c>
      <c r="D66" s="131"/>
      <c r="E66" s="107"/>
      <c r="F66" s="8"/>
      <c r="G66" s="107"/>
      <c r="H66" s="132"/>
      <c r="I66" s="132"/>
      <c r="J66" s="107"/>
      <c r="K66" s="131" t="str">
        <f t="shared" si="3"/>
        <v/>
      </c>
      <c r="L66" s="131"/>
      <c r="M66" s="6" t="str">
        <f>IF(J66="","",(K66/J66)/LOOKUP(RIGHT($D$2,3),定数!$A$6:$A$13,定数!$B$6:$B$13))</f>
        <v/>
      </c>
      <c r="N66" s="107"/>
      <c r="O66" s="8"/>
      <c r="P66" s="132"/>
      <c r="Q66" s="132"/>
      <c r="R66" s="133" t="str">
        <f>IF(P66="","",T66*M66*LOOKUP(RIGHT($D$2,3),定数!$A$6:$A$13,定数!$B$6:$B$13))</f>
        <v/>
      </c>
      <c r="S66" s="133"/>
      <c r="T66" s="134" t="str">
        <f t="shared" si="4"/>
        <v/>
      </c>
      <c r="U66" s="134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107">
        <v>59</v>
      </c>
      <c r="C67" s="131" t="str">
        <f t="shared" si="0"/>
        <v/>
      </c>
      <c r="D67" s="131"/>
      <c r="E67" s="107"/>
      <c r="F67" s="8"/>
      <c r="G67" s="107"/>
      <c r="H67" s="132"/>
      <c r="I67" s="132"/>
      <c r="J67" s="107"/>
      <c r="K67" s="131" t="str">
        <f t="shared" si="3"/>
        <v/>
      </c>
      <c r="L67" s="131"/>
      <c r="M67" s="6" t="str">
        <f>IF(J67="","",(K67/J67)/LOOKUP(RIGHT($D$2,3),定数!$A$6:$A$13,定数!$B$6:$B$13))</f>
        <v/>
      </c>
      <c r="N67" s="107"/>
      <c r="O67" s="8"/>
      <c r="P67" s="132"/>
      <c r="Q67" s="132"/>
      <c r="R67" s="133" t="str">
        <f>IF(P67="","",T67*M67*LOOKUP(RIGHT($D$2,3),定数!$A$6:$A$13,定数!$B$6:$B$13))</f>
        <v/>
      </c>
      <c r="S67" s="133"/>
      <c r="T67" s="134" t="str">
        <f t="shared" si="4"/>
        <v/>
      </c>
      <c r="U67" s="134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107">
        <v>60</v>
      </c>
      <c r="C68" s="131" t="str">
        <f t="shared" si="0"/>
        <v/>
      </c>
      <c r="D68" s="131"/>
      <c r="E68" s="107"/>
      <c r="F68" s="8"/>
      <c r="G68" s="107"/>
      <c r="H68" s="132"/>
      <c r="I68" s="132"/>
      <c r="J68" s="107"/>
      <c r="K68" s="131" t="str">
        <f t="shared" si="3"/>
        <v/>
      </c>
      <c r="L68" s="131"/>
      <c r="M68" s="6" t="str">
        <f>IF(J68="","",(K68/J68)/LOOKUP(RIGHT($D$2,3),定数!$A$6:$A$13,定数!$B$6:$B$13))</f>
        <v/>
      </c>
      <c r="N68" s="107"/>
      <c r="O68" s="8"/>
      <c r="P68" s="132"/>
      <c r="Q68" s="132"/>
      <c r="R68" s="133" t="str">
        <f>IF(P68="","",T68*M68*LOOKUP(RIGHT($D$2,3),定数!$A$6:$A$13,定数!$B$6:$B$13))</f>
        <v/>
      </c>
      <c r="S68" s="133"/>
      <c r="T68" s="134" t="str">
        <f t="shared" si="4"/>
        <v/>
      </c>
      <c r="U68" s="134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107">
        <v>61</v>
      </c>
      <c r="C69" s="131" t="str">
        <f t="shared" si="0"/>
        <v/>
      </c>
      <c r="D69" s="131"/>
      <c r="E69" s="107"/>
      <c r="F69" s="8"/>
      <c r="G69" s="107"/>
      <c r="H69" s="132"/>
      <c r="I69" s="132"/>
      <c r="J69" s="107"/>
      <c r="K69" s="131" t="str">
        <f t="shared" si="3"/>
        <v/>
      </c>
      <c r="L69" s="131"/>
      <c r="M69" s="6" t="str">
        <f>IF(J69="","",(K69/J69)/LOOKUP(RIGHT($D$2,3),定数!$A$6:$A$13,定数!$B$6:$B$13))</f>
        <v/>
      </c>
      <c r="N69" s="107"/>
      <c r="O69" s="8"/>
      <c r="P69" s="132"/>
      <c r="Q69" s="132"/>
      <c r="R69" s="133" t="str">
        <f>IF(P69="","",T69*M69*LOOKUP(RIGHT($D$2,3),定数!$A$6:$A$13,定数!$B$6:$B$13))</f>
        <v/>
      </c>
      <c r="S69" s="133"/>
      <c r="T69" s="134" t="str">
        <f t="shared" si="4"/>
        <v/>
      </c>
      <c r="U69" s="134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107">
        <v>62</v>
      </c>
      <c r="C70" s="131" t="str">
        <f t="shared" si="0"/>
        <v/>
      </c>
      <c r="D70" s="131"/>
      <c r="E70" s="107"/>
      <c r="F70" s="8"/>
      <c r="G70" s="107"/>
      <c r="H70" s="132"/>
      <c r="I70" s="132"/>
      <c r="J70" s="107"/>
      <c r="K70" s="131" t="str">
        <f t="shared" si="3"/>
        <v/>
      </c>
      <c r="L70" s="131"/>
      <c r="M70" s="6" t="str">
        <f>IF(J70="","",(K70/J70)/LOOKUP(RIGHT($D$2,3),定数!$A$6:$A$13,定数!$B$6:$B$13))</f>
        <v/>
      </c>
      <c r="N70" s="107"/>
      <c r="O70" s="8"/>
      <c r="P70" s="132"/>
      <c r="Q70" s="132"/>
      <c r="R70" s="133" t="str">
        <f>IF(P70="","",T70*M70*LOOKUP(RIGHT($D$2,3),定数!$A$6:$A$13,定数!$B$6:$B$13))</f>
        <v/>
      </c>
      <c r="S70" s="133"/>
      <c r="T70" s="134" t="str">
        <f t="shared" si="4"/>
        <v/>
      </c>
      <c r="U70" s="134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107">
        <v>63</v>
      </c>
      <c r="C71" s="131" t="str">
        <f t="shared" si="0"/>
        <v/>
      </c>
      <c r="D71" s="131"/>
      <c r="E71" s="107"/>
      <c r="F71" s="8"/>
      <c r="G71" s="107"/>
      <c r="H71" s="132"/>
      <c r="I71" s="132"/>
      <c r="J71" s="107"/>
      <c r="K71" s="131" t="str">
        <f t="shared" si="3"/>
        <v/>
      </c>
      <c r="L71" s="131"/>
      <c r="M71" s="6" t="str">
        <f>IF(J71="","",(K71/J71)/LOOKUP(RIGHT($D$2,3),定数!$A$6:$A$13,定数!$B$6:$B$13))</f>
        <v/>
      </c>
      <c r="N71" s="107"/>
      <c r="O71" s="8"/>
      <c r="P71" s="132"/>
      <c r="Q71" s="132"/>
      <c r="R71" s="133" t="str">
        <f>IF(P71="","",T71*M71*LOOKUP(RIGHT($D$2,3),定数!$A$6:$A$13,定数!$B$6:$B$13))</f>
        <v/>
      </c>
      <c r="S71" s="133"/>
      <c r="T71" s="134" t="str">
        <f t="shared" si="4"/>
        <v/>
      </c>
      <c r="U71" s="134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107">
        <v>64</v>
      </c>
      <c r="C72" s="131" t="str">
        <f t="shared" si="0"/>
        <v/>
      </c>
      <c r="D72" s="131"/>
      <c r="E72" s="107"/>
      <c r="F72" s="8"/>
      <c r="G72" s="107"/>
      <c r="H72" s="132"/>
      <c r="I72" s="132"/>
      <c r="J72" s="107"/>
      <c r="K72" s="131" t="str">
        <f t="shared" si="3"/>
        <v/>
      </c>
      <c r="L72" s="131"/>
      <c r="M72" s="6" t="str">
        <f>IF(J72="","",(K72/J72)/LOOKUP(RIGHT($D$2,3),定数!$A$6:$A$13,定数!$B$6:$B$13))</f>
        <v/>
      </c>
      <c r="N72" s="107"/>
      <c r="O72" s="8"/>
      <c r="P72" s="132"/>
      <c r="Q72" s="132"/>
      <c r="R72" s="133" t="str">
        <f>IF(P72="","",T72*M72*LOOKUP(RIGHT($D$2,3),定数!$A$6:$A$13,定数!$B$6:$B$13))</f>
        <v/>
      </c>
      <c r="S72" s="133"/>
      <c r="T72" s="134" t="str">
        <f t="shared" si="4"/>
        <v/>
      </c>
      <c r="U72" s="134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107">
        <v>65</v>
      </c>
      <c r="C73" s="131" t="str">
        <f t="shared" si="0"/>
        <v/>
      </c>
      <c r="D73" s="131"/>
      <c r="E73" s="107"/>
      <c r="F73" s="8"/>
      <c r="G73" s="107"/>
      <c r="H73" s="132"/>
      <c r="I73" s="132"/>
      <c r="J73" s="107"/>
      <c r="K73" s="131" t="str">
        <f t="shared" si="3"/>
        <v/>
      </c>
      <c r="L73" s="131"/>
      <c r="M73" s="6" t="str">
        <f>IF(J73="","",(K73/J73)/LOOKUP(RIGHT($D$2,3),定数!$A$6:$A$13,定数!$B$6:$B$13))</f>
        <v/>
      </c>
      <c r="N73" s="107"/>
      <c r="O73" s="8"/>
      <c r="P73" s="132"/>
      <c r="Q73" s="132"/>
      <c r="R73" s="133" t="str">
        <f>IF(P73="","",T73*M73*LOOKUP(RIGHT($D$2,3),定数!$A$6:$A$13,定数!$B$6:$B$13))</f>
        <v/>
      </c>
      <c r="S73" s="133"/>
      <c r="T73" s="134" t="str">
        <f t="shared" si="4"/>
        <v/>
      </c>
      <c r="U73" s="134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107">
        <v>66</v>
      </c>
      <c r="C74" s="131" t="str">
        <f t="shared" ref="C74:C108" si="9">IF(R73="","",C73+R73)</f>
        <v/>
      </c>
      <c r="D74" s="131"/>
      <c r="E74" s="107"/>
      <c r="F74" s="8"/>
      <c r="G74" s="107"/>
      <c r="H74" s="132"/>
      <c r="I74" s="132"/>
      <c r="J74" s="107"/>
      <c r="K74" s="131" t="str">
        <f t="shared" si="3"/>
        <v/>
      </c>
      <c r="L74" s="131"/>
      <c r="M74" s="6" t="str">
        <f>IF(J74="","",(K74/J74)/LOOKUP(RIGHT($D$2,3),定数!$A$6:$A$13,定数!$B$6:$B$13))</f>
        <v/>
      </c>
      <c r="N74" s="107"/>
      <c r="O74" s="8"/>
      <c r="P74" s="132"/>
      <c r="Q74" s="132"/>
      <c r="R74" s="133" t="str">
        <f>IF(P74="","",T74*M74*LOOKUP(RIGHT($D$2,3),定数!$A$6:$A$13,定数!$B$6:$B$13))</f>
        <v/>
      </c>
      <c r="S74" s="133"/>
      <c r="T74" s="134" t="str">
        <f t="shared" si="4"/>
        <v/>
      </c>
      <c r="U74" s="134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107">
        <v>67</v>
      </c>
      <c r="C75" s="131" t="str">
        <f t="shared" si="9"/>
        <v/>
      </c>
      <c r="D75" s="131"/>
      <c r="E75" s="107"/>
      <c r="F75" s="8"/>
      <c r="G75" s="107"/>
      <c r="H75" s="132"/>
      <c r="I75" s="132"/>
      <c r="J75" s="107"/>
      <c r="K75" s="131" t="str">
        <f t="shared" ref="K75:K108" si="10">IF(J75="","",C75*0.03)</f>
        <v/>
      </c>
      <c r="L75" s="131"/>
      <c r="M75" s="6" t="str">
        <f>IF(J75="","",(K75/J75)/LOOKUP(RIGHT($D$2,3),定数!$A$6:$A$13,定数!$B$6:$B$13))</f>
        <v/>
      </c>
      <c r="N75" s="107"/>
      <c r="O75" s="8"/>
      <c r="P75" s="132"/>
      <c r="Q75" s="132"/>
      <c r="R75" s="133" t="str">
        <f>IF(P75="","",T75*M75*LOOKUP(RIGHT($D$2,3),定数!$A$6:$A$13,定数!$B$6:$B$13))</f>
        <v/>
      </c>
      <c r="S75" s="133"/>
      <c r="T75" s="134" t="str">
        <f t="shared" si="4"/>
        <v/>
      </c>
      <c r="U75" s="134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107">
        <v>68</v>
      </c>
      <c r="C76" s="131" t="str">
        <f t="shared" si="9"/>
        <v/>
      </c>
      <c r="D76" s="131"/>
      <c r="E76" s="107"/>
      <c r="F76" s="8"/>
      <c r="G76" s="107"/>
      <c r="H76" s="132"/>
      <c r="I76" s="132"/>
      <c r="J76" s="107"/>
      <c r="K76" s="131" t="str">
        <f t="shared" si="10"/>
        <v/>
      </c>
      <c r="L76" s="131"/>
      <c r="M76" s="6" t="str">
        <f>IF(J76="","",(K76/J76)/LOOKUP(RIGHT($D$2,3),定数!$A$6:$A$13,定数!$B$6:$B$13))</f>
        <v/>
      </c>
      <c r="N76" s="107"/>
      <c r="O76" s="8"/>
      <c r="P76" s="132"/>
      <c r="Q76" s="132"/>
      <c r="R76" s="133" t="str">
        <f>IF(P76="","",T76*M76*LOOKUP(RIGHT($D$2,3),定数!$A$6:$A$13,定数!$B$6:$B$13))</f>
        <v/>
      </c>
      <c r="S76" s="133"/>
      <c r="T76" s="134" t="str">
        <f t="shared" ref="T76:T108" si="12">IF(P76="","",IF(G76="買",(P76-H76),(H76-P76))*IF(RIGHT($D$2,3)="JPY",100,10000))</f>
        <v/>
      </c>
      <c r="U76" s="134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107">
        <v>69</v>
      </c>
      <c r="C77" s="131" t="str">
        <f t="shared" si="9"/>
        <v/>
      </c>
      <c r="D77" s="131"/>
      <c r="E77" s="107"/>
      <c r="F77" s="8"/>
      <c r="G77" s="107"/>
      <c r="H77" s="132"/>
      <c r="I77" s="132"/>
      <c r="J77" s="107"/>
      <c r="K77" s="131" t="str">
        <f t="shared" si="10"/>
        <v/>
      </c>
      <c r="L77" s="131"/>
      <c r="M77" s="6" t="str">
        <f>IF(J77="","",(K77/J77)/LOOKUP(RIGHT($D$2,3),定数!$A$6:$A$13,定数!$B$6:$B$13))</f>
        <v/>
      </c>
      <c r="N77" s="107"/>
      <c r="O77" s="8"/>
      <c r="P77" s="132"/>
      <c r="Q77" s="132"/>
      <c r="R77" s="133" t="str">
        <f>IF(P77="","",T77*M77*LOOKUP(RIGHT($D$2,3),定数!$A$6:$A$13,定数!$B$6:$B$13))</f>
        <v/>
      </c>
      <c r="S77" s="133"/>
      <c r="T77" s="134" t="str">
        <f t="shared" si="12"/>
        <v/>
      </c>
      <c r="U77" s="134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107">
        <v>70</v>
      </c>
      <c r="C78" s="131" t="str">
        <f t="shared" si="9"/>
        <v/>
      </c>
      <c r="D78" s="131"/>
      <c r="E78" s="107"/>
      <c r="F78" s="8"/>
      <c r="G78" s="107"/>
      <c r="H78" s="132"/>
      <c r="I78" s="132"/>
      <c r="J78" s="107"/>
      <c r="K78" s="131" t="str">
        <f t="shared" si="10"/>
        <v/>
      </c>
      <c r="L78" s="131"/>
      <c r="M78" s="6" t="str">
        <f>IF(J78="","",(K78/J78)/LOOKUP(RIGHT($D$2,3),定数!$A$6:$A$13,定数!$B$6:$B$13))</f>
        <v/>
      </c>
      <c r="N78" s="107"/>
      <c r="O78" s="8"/>
      <c r="P78" s="132"/>
      <c r="Q78" s="132"/>
      <c r="R78" s="133" t="str">
        <f>IF(P78="","",T78*M78*LOOKUP(RIGHT($D$2,3),定数!$A$6:$A$13,定数!$B$6:$B$13))</f>
        <v/>
      </c>
      <c r="S78" s="133"/>
      <c r="T78" s="134" t="str">
        <f t="shared" si="12"/>
        <v/>
      </c>
      <c r="U78" s="134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107">
        <v>71</v>
      </c>
      <c r="C79" s="131" t="str">
        <f t="shared" si="9"/>
        <v/>
      </c>
      <c r="D79" s="131"/>
      <c r="E79" s="107"/>
      <c r="F79" s="8"/>
      <c r="G79" s="107"/>
      <c r="H79" s="132"/>
      <c r="I79" s="132"/>
      <c r="J79" s="107"/>
      <c r="K79" s="131" t="str">
        <f t="shared" si="10"/>
        <v/>
      </c>
      <c r="L79" s="131"/>
      <c r="M79" s="6" t="str">
        <f>IF(J79="","",(K79/J79)/LOOKUP(RIGHT($D$2,3),定数!$A$6:$A$13,定数!$B$6:$B$13))</f>
        <v/>
      </c>
      <c r="N79" s="107"/>
      <c r="O79" s="8"/>
      <c r="P79" s="132"/>
      <c r="Q79" s="132"/>
      <c r="R79" s="133" t="str">
        <f>IF(P79="","",T79*M79*LOOKUP(RIGHT($D$2,3),定数!$A$6:$A$13,定数!$B$6:$B$13))</f>
        <v/>
      </c>
      <c r="S79" s="133"/>
      <c r="T79" s="134" t="str">
        <f t="shared" si="12"/>
        <v/>
      </c>
      <c r="U79" s="134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107">
        <v>72</v>
      </c>
      <c r="C80" s="131" t="str">
        <f t="shared" si="9"/>
        <v/>
      </c>
      <c r="D80" s="131"/>
      <c r="E80" s="107"/>
      <c r="F80" s="8"/>
      <c r="G80" s="107"/>
      <c r="H80" s="132"/>
      <c r="I80" s="132"/>
      <c r="J80" s="107"/>
      <c r="K80" s="131" t="str">
        <f t="shared" si="10"/>
        <v/>
      </c>
      <c r="L80" s="131"/>
      <c r="M80" s="6" t="str">
        <f>IF(J80="","",(K80/J80)/LOOKUP(RIGHT($D$2,3),定数!$A$6:$A$13,定数!$B$6:$B$13))</f>
        <v/>
      </c>
      <c r="N80" s="107"/>
      <c r="O80" s="8"/>
      <c r="P80" s="132"/>
      <c r="Q80" s="132"/>
      <c r="R80" s="133" t="str">
        <f>IF(P80="","",T80*M80*LOOKUP(RIGHT($D$2,3),定数!$A$6:$A$13,定数!$B$6:$B$13))</f>
        <v/>
      </c>
      <c r="S80" s="133"/>
      <c r="T80" s="134" t="str">
        <f t="shared" si="12"/>
        <v/>
      </c>
      <c r="U80" s="134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107">
        <v>73</v>
      </c>
      <c r="C81" s="131" t="str">
        <f t="shared" si="9"/>
        <v/>
      </c>
      <c r="D81" s="131"/>
      <c r="E81" s="107"/>
      <c r="F81" s="8"/>
      <c r="G81" s="107"/>
      <c r="H81" s="132"/>
      <c r="I81" s="132"/>
      <c r="J81" s="107"/>
      <c r="K81" s="131" t="str">
        <f t="shared" si="10"/>
        <v/>
      </c>
      <c r="L81" s="131"/>
      <c r="M81" s="6" t="str">
        <f>IF(J81="","",(K81/J81)/LOOKUP(RIGHT($D$2,3),定数!$A$6:$A$13,定数!$B$6:$B$13))</f>
        <v/>
      </c>
      <c r="N81" s="107"/>
      <c r="O81" s="8"/>
      <c r="P81" s="132"/>
      <c r="Q81" s="132"/>
      <c r="R81" s="133" t="str">
        <f>IF(P81="","",T81*M81*LOOKUP(RIGHT($D$2,3),定数!$A$6:$A$13,定数!$B$6:$B$13))</f>
        <v/>
      </c>
      <c r="S81" s="133"/>
      <c r="T81" s="134" t="str">
        <f t="shared" si="12"/>
        <v/>
      </c>
      <c r="U81" s="134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107">
        <v>74</v>
      </c>
      <c r="C82" s="131" t="str">
        <f t="shared" si="9"/>
        <v/>
      </c>
      <c r="D82" s="131"/>
      <c r="E82" s="107"/>
      <c r="F82" s="8"/>
      <c r="G82" s="107"/>
      <c r="H82" s="132"/>
      <c r="I82" s="132"/>
      <c r="J82" s="107"/>
      <c r="K82" s="131" t="str">
        <f t="shared" si="10"/>
        <v/>
      </c>
      <c r="L82" s="131"/>
      <c r="M82" s="6" t="str">
        <f>IF(J82="","",(K82/J82)/LOOKUP(RIGHT($D$2,3),定数!$A$6:$A$13,定数!$B$6:$B$13))</f>
        <v/>
      </c>
      <c r="N82" s="107"/>
      <c r="O82" s="8"/>
      <c r="P82" s="132"/>
      <c r="Q82" s="132"/>
      <c r="R82" s="133" t="str">
        <f>IF(P82="","",T82*M82*LOOKUP(RIGHT($D$2,3),定数!$A$6:$A$13,定数!$B$6:$B$13))</f>
        <v/>
      </c>
      <c r="S82" s="133"/>
      <c r="T82" s="134" t="str">
        <f t="shared" si="12"/>
        <v/>
      </c>
      <c r="U82" s="134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107">
        <v>75</v>
      </c>
      <c r="C83" s="131" t="str">
        <f t="shared" si="9"/>
        <v/>
      </c>
      <c r="D83" s="131"/>
      <c r="E83" s="107"/>
      <c r="F83" s="8"/>
      <c r="G83" s="107"/>
      <c r="H83" s="132"/>
      <c r="I83" s="132"/>
      <c r="J83" s="107"/>
      <c r="K83" s="131" t="str">
        <f t="shared" si="10"/>
        <v/>
      </c>
      <c r="L83" s="131"/>
      <c r="M83" s="6" t="str">
        <f>IF(J83="","",(K83/J83)/LOOKUP(RIGHT($D$2,3),定数!$A$6:$A$13,定数!$B$6:$B$13))</f>
        <v/>
      </c>
      <c r="N83" s="107"/>
      <c r="O83" s="8"/>
      <c r="P83" s="132"/>
      <c r="Q83" s="132"/>
      <c r="R83" s="133" t="str">
        <f>IF(P83="","",T83*M83*LOOKUP(RIGHT($D$2,3),定数!$A$6:$A$13,定数!$B$6:$B$13))</f>
        <v/>
      </c>
      <c r="S83" s="133"/>
      <c r="T83" s="134" t="str">
        <f t="shared" si="12"/>
        <v/>
      </c>
      <c r="U83" s="134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107">
        <v>76</v>
      </c>
      <c r="C84" s="131" t="str">
        <f t="shared" si="9"/>
        <v/>
      </c>
      <c r="D84" s="131"/>
      <c r="E84" s="107"/>
      <c r="F84" s="8"/>
      <c r="G84" s="107"/>
      <c r="H84" s="132"/>
      <c r="I84" s="132"/>
      <c r="J84" s="107"/>
      <c r="K84" s="131" t="str">
        <f t="shared" si="10"/>
        <v/>
      </c>
      <c r="L84" s="131"/>
      <c r="M84" s="6" t="str">
        <f>IF(J84="","",(K84/J84)/LOOKUP(RIGHT($D$2,3),定数!$A$6:$A$13,定数!$B$6:$B$13))</f>
        <v/>
      </c>
      <c r="N84" s="107"/>
      <c r="O84" s="8"/>
      <c r="P84" s="132"/>
      <c r="Q84" s="132"/>
      <c r="R84" s="133" t="str">
        <f>IF(P84="","",T84*M84*LOOKUP(RIGHT($D$2,3),定数!$A$6:$A$13,定数!$B$6:$B$13))</f>
        <v/>
      </c>
      <c r="S84" s="133"/>
      <c r="T84" s="134" t="str">
        <f t="shared" si="12"/>
        <v/>
      </c>
      <c r="U84" s="134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107">
        <v>77</v>
      </c>
      <c r="C85" s="131" t="str">
        <f t="shared" si="9"/>
        <v/>
      </c>
      <c r="D85" s="131"/>
      <c r="E85" s="107"/>
      <c r="F85" s="8"/>
      <c r="G85" s="107"/>
      <c r="H85" s="132"/>
      <c r="I85" s="132"/>
      <c r="J85" s="107"/>
      <c r="K85" s="131" t="str">
        <f t="shared" si="10"/>
        <v/>
      </c>
      <c r="L85" s="131"/>
      <c r="M85" s="6" t="str">
        <f>IF(J85="","",(K85/J85)/LOOKUP(RIGHT($D$2,3),定数!$A$6:$A$13,定数!$B$6:$B$13))</f>
        <v/>
      </c>
      <c r="N85" s="107"/>
      <c r="O85" s="8"/>
      <c r="P85" s="132"/>
      <c r="Q85" s="132"/>
      <c r="R85" s="133" t="str">
        <f>IF(P85="","",T85*M85*LOOKUP(RIGHT($D$2,3),定数!$A$6:$A$13,定数!$B$6:$B$13))</f>
        <v/>
      </c>
      <c r="S85" s="133"/>
      <c r="T85" s="134" t="str">
        <f t="shared" si="12"/>
        <v/>
      </c>
      <c r="U85" s="134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107">
        <v>78</v>
      </c>
      <c r="C86" s="131" t="str">
        <f t="shared" si="9"/>
        <v/>
      </c>
      <c r="D86" s="131"/>
      <c r="E86" s="107"/>
      <c r="F86" s="8"/>
      <c r="G86" s="107"/>
      <c r="H86" s="132"/>
      <c r="I86" s="132"/>
      <c r="J86" s="107"/>
      <c r="K86" s="131" t="str">
        <f t="shared" si="10"/>
        <v/>
      </c>
      <c r="L86" s="131"/>
      <c r="M86" s="6" t="str">
        <f>IF(J86="","",(K86/J86)/LOOKUP(RIGHT($D$2,3),定数!$A$6:$A$13,定数!$B$6:$B$13))</f>
        <v/>
      </c>
      <c r="N86" s="107"/>
      <c r="O86" s="8"/>
      <c r="P86" s="132"/>
      <c r="Q86" s="132"/>
      <c r="R86" s="133" t="str">
        <f>IF(P86="","",T86*M86*LOOKUP(RIGHT($D$2,3),定数!$A$6:$A$13,定数!$B$6:$B$13))</f>
        <v/>
      </c>
      <c r="S86" s="133"/>
      <c r="T86" s="134" t="str">
        <f t="shared" si="12"/>
        <v/>
      </c>
      <c r="U86" s="134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107">
        <v>79</v>
      </c>
      <c r="C87" s="131" t="str">
        <f t="shared" si="9"/>
        <v/>
      </c>
      <c r="D87" s="131"/>
      <c r="E87" s="107"/>
      <c r="F87" s="8"/>
      <c r="G87" s="107"/>
      <c r="H87" s="132"/>
      <c r="I87" s="132"/>
      <c r="J87" s="107"/>
      <c r="K87" s="131" t="str">
        <f t="shared" si="10"/>
        <v/>
      </c>
      <c r="L87" s="131"/>
      <c r="M87" s="6" t="str">
        <f>IF(J87="","",(K87/J87)/LOOKUP(RIGHT($D$2,3),定数!$A$6:$A$13,定数!$B$6:$B$13))</f>
        <v/>
      </c>
      <c r="N87" s="107"/>
      <c r="O87" s="8"/>
      <c r="P87" s="132"/>
      <c r="Q87" s="132"/>
      <c r="R87" s="133" t="str">
        <f>IF(P87="","",T87*M87*LOOKUP(RIGHT($D$2,3),定数!$A$6:$A$13,定数!$B$6:$B$13))</f>
        <v/>
      </c>
      <c r="S87" s="133"/>
      <c r="T87" s="134" t="str">
        <f t="shared" si="12"/>
        <v/>
      </c>
      <c r="U87" s="134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107">
        <v>80</v>
      </c>
      <c r="C88" s="131" t="str">
        <f t="shared" si="9"/>
        <v/>
      </c>
      <c r="D88" s="131"/>
      <c r="E88" s="107"/>
      <c r="F88" s="8"/>
      <c r="G88" s="107"/>
      <c r="H88" s="132"/>
      <c r="I88" s="132"/>
      <c r="J88" s="107"/>
      <c r="K88" s="131" t="str">
        <f t="shared" si="10"/>
        <v/>
      </c>
      <c r="L88" s="131"/>
      <c r="M88" s="6" t="str">
        <f>IF(J88="","",(K88/J88)/LOOKUP(RIGHT($D$2,3),定数!$A$6:$A$13,定数!$B$6:$B$13))</f>
        <v/>
      </c>
      <c r="N88" s="107"/>
      <c r="O88" s="8"/>
      <c r="P88" s="132"/>
      <c r="Q88" s="132"/>
      <c r="R88" s="133" t="str">
        <f>IF(P88="","",T88*M88*LOOKUP(RIGHT($D$2,3),定数!$A$6:$A$13,定数!$B$6:$B$13))</f>
        <v/>
      </c>
      <c r="S88" s="133"/>
      <c r="T88" s="134" t="str">
        <f t="shared" si="12"/>
        <v/>
      </c>
      <c r="U88" s="134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107">
        <v>81</v>
      </c>
      <c r="C89" s="131" t="str">
        <f t="shared" si="9"/>
        <v/>
      </c>
      <c r="D89" s="131"/>
      <c r="E89" s="107"/>
      <c r="F89" s="8"/>
      <c r="G89" s="107"/>
      <c r="H89" s="132"/>
      <c r="I89" s="132"/>
      <c r="J89" s="107"/>
      <c r="K89" s="131" t="str">
        <f t="shared" si="10"/>
        <v/>
      </c>
      <c r="L89" s="131"/>
      <c r="M89" s="6" t="str">
        <f>IF(J89="","",(K89/J89)/LOOKUP(RIGHT($D$2,3),定数!$A$6:$A$13,定数!$B$6:$B$13))</f>
        <v/>
      </c>
      <c r="N89" s="107"/>
      <c r="O89" s="8"/>
      <c r="P89" s="132"/>
      <c r="Q89" s="132"/>
      <c r="R89" s="133" t="str">
        <f>IF(P89="","",T89*M89*LOOKUP(RIGHT($D$2,3),定数!$A$6:$A$13,定数!$B$6:$B$13))</f>
        <v/>
      </c>
      <c r="S89" s="133"/>
      <c r="T89" s="134" t="str">
        <f t="shared" si="12"/>
        <v/>
      </c>
      <c r="U89" s="134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107">
        <v>82</v>
      </c>
      <c r="C90" s="131" t="str">
        <f t="shared" si="9"/>
        <v/>
      </c>
      <c r="D90" s="131"/>
      <c r="E90" s="107"/>
      <c r="F90" s="8"/>
      <c r="G90" s="107"/>
      <c r="H90" s="132"/>
      <c r="I90" s="132"/>
      <c r="J90" s="107"/>
      <c r="K90" s="131" t="str">
        <f t="shared" si="10"/>
        <v/>
      </c>
      <c r="L90" s="131"/>
      <c r="M90" s="6" t="str">
        <f>IF(J90="","",(K90/J90)/LOOKUP(RIGHT($D$2,3),定数!$A$6:$A$13,定数!$B$6:$B$13))</f>
        <v/>
      </c>
      <c r="N90" s="107"/>
      <c r="O90" s="8"/>
      <c r="P90" s="132"/>
      <c r="Q90" s="132"/>
      <c r="R90" s="133" t="str">
        <f>IF(P90="","",T90*M90*LOOKUP(RIGHT($D$2,3),定数!$A$6:$A$13,定数!$B$6:$B$13))</f>
        <v/>
      </c>
      <c r="S90" s="133"/>
      <c r="T90" s="134" t="str">
        <f t="shared" si="12"/>
        <v/>
      </c>
      <c r="U90" s="134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107">
        <v>83</v>
      </c>
      <c r="C91" s="131" t="str">
        <f t="shared" si="9"/>
        <v/>
      </c>
      <c r="D91" s="131"/>
      <c r="E91" s="107"/>
      <c r="F91" s="8"/>
      <c r="G91" s="107"/>
      <c r="H91" s="132"/>
      <c r="I91" s="132"/>
      <c r="J91" s="107"/>
      <c r="K91" s="131" t="str">
        <f t="shared" si="10"/>
        <v/>
      </c>
      <c r="L91" s="131"/>
      <c r="M91" s="6" t="str">
        <f>IF(J91="","",(K91/J91)/LOOKUP(RIGHT($D$2,3),定数!$A$6:$A$13,定数!$B$6:$B$13))</f>
        <v/>
      </c>
      <c r="N91" s="107"/>
      <c r="O91" s="8"/>
      <c r="P91" s="132"/>
      <c r="Q91" s="132"/>
      <c r="R91" s="133" t="str">
        <f>IF(P91="","",T91*M91*LOOKUP(RIGHT($D$2,3),定数!$A$6:$A$13,定数!$B$6:$B$13))</f>
        <v/>
      </c>
      <c r="S91" s="133"/>
      <c r="T91" s="134" t="str">
        <f t="shared" si="12"/>
        <v/>
      </c>
      <c r="U91" s="134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107">
        <v>84</v>
      </c>
      <c r="C92" s="131" t="str">
        <f t="shared" si="9"/>
        <v/>
      </c>
      <c r="D92" s="131"/>
      <c r="E92" s="107"/>
      <c r="F92" s="8"/>
      <c r="G92" s="107"/>
      <c r="H92" s="132"/>
      <c r="I92" s="132"/>
      <c r="J92" s="107"/>
      <c r="K92" s="131" t="str">
        <f t="shared" si="10"/>
        <v/>
      </c>
      <c r="L92" s="131"/>
      <c r="M92" s="6" t="str">
        <f>IF(J92="","",(K92/J92)/LOOKUP(RIGHT($D$2,3),定数!$A$6:$A$13,定数!$B$6:$B$13))</f>
        <v/>
      </c>
      <c r="N92" s="107"/>
      <c r="O92" s="8"/>
      <c r="P92" s="132"/>
      <c r="Q92" s="132"/>
      <c r="R92" s="133" t="str">
        <f>IF(P92="","",T92*M92*LOOKUP(RIGHT($D$2,3),定数!$A$6:$A$13,定数!$B$6:$B$13))</f>
        <v/>
      </c>
      <c r="S92" s="133"/>
      <c r="T92" s="134" t="str">
        <f t="shared" si="12"/>
        <v/>
      </c>
      <c r="U92" s="134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107">
        <v>85</v>
      </c>
      <c r="C93" s="131" t="str">
        <f t="shared" si="9"/>
        <v/>
      </c>
      <c r="D93" s="131"/>
      <c r="E93" s="107"/>
      <c r="F93" s="8"/>
      <c r="G93" s="107"/>
      <c r="H93" s="132"/>
      <c r="I93" s="132"/>
      <c r="J93" s="107"/>
      <c r="K93" s="131" t="str">
        <f t="shared" si="10"/>
        <v/>
      </c>
      <c r="L93" s="131"/>
      <c r="M93" s="6" t="str">
        <f>IF(J93="","",(K93/J93)/LOOKUP(RIGHT($D$2,3),定数!$A$6:$A$13,定数!$B$6:$B$13))</f>
        <v/>
      </c>
      <c r="N93" s="107"/>
      <c r="O93" s="8"/>
      <c r="P93" s="132"/>
      <c r="Q93" s="132"/>
      <c r="R93" s="133" t="str">
        <f>IF(P93="","",T93*M93*LOOKUP(RIGHT($D$2,3),定数!$A$6:$A$13,定数!$B$6:$B$13))</f>
        <v/>
      </c>
      <c r="S93" s="133"/>
      <c r="T93" s="134" t="str">
        <f t="shared" si="12"/>
        <v/>
      </c>
      <c r="U93" s="134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107">
        <v>86</v>
      </c>
      <c r="C94" s="131" t="str">
        <f t="shared" si="9"/>
        <v/>
      </c>
      <c r="D94" s="131"/>
      <c r="E94" s="107"/>
      <c r="F94" s="8"/>
      <c r="G94" s="107"/>
      <c r="H94" s="132"/>
      <c r="I94" s="132"/>
      <c r="J94" s="107"/>
      <c r="K94" s="131" t="str">
        <f t="shared" si="10"/>
        <v/>
      </c>
      <c r="L94" s="131"/>
      <c r="M94" s="6" t="str">
        <f>IF(J94="","",(K94/J94)/LOOKUP(RIGHT($D$2,3),定数!$A$6:$A$13,定数!$B$6:$B$13))</f>
        <v/>
      </c>
      <c r="N94" s="107"/>
      <c r="O94" s="8"/>
      <c r="P94" s="132"/>
      <c r="Q94" s="132"/>
      <c r="R94" s="133" t="str">
        <f>IF(P94="","",T94*M94*LOOKUP(RIGHT($D$2,3),定数!$A$6:$A$13,定数!$B$6:$B$13))</f>
        <v/>
      </c>
      <c r="S94" s="133"/>
      <c r="T94" s="134" t="str">
        <f t="shared" si="12"/>
        <v/>
      </c>
      <c r="U94" s="134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107">
        <v>87</v>
      </c>
      <c r="C95" s="131" t="str">
        <f t="shared" si="9"/>
        <v/>
      </c>
      <c r="D95" s="131"/>
      <c r="E95" s="107"/>
      <c r="F95" s="8"/>
      <c r="G95" s="107"/>
      <c r="H95" s="132"/>
      <c r="I95" s="132"/>
      <c r="J95" s="107"/>
      <c r="K95" s="131" t="str">
        <f t="shared" si="10"/>
        <v/>
      </c>
      <c r="L95" s="131"/>
      <c r="M95" s="6" t="str">
        <f>IF(J95="","",(K95/J95)/LOOKUP(RIGHT($D$2,3),定数!$A$6:$A$13,定数!$B$6:$B$13))</f>
        <v/>
      </c>
      <c r="N95" s="107"/>
      <c r="O95" s="8"/>
      <c r="P95" s="132"/>
      <c r="Q95" s="132"/>
      <c r="R95" s="133" t="str">
        <f>IF(P95="","",T95*M95*LOOKUP(RIGHT($D$2,3),定数!$A$6:$A$13,定数!$B$6:$B$13))</f>
        <v/>
      </c>
      <c r="S95" s="133"/>
      <c r="T95" s="134" t="str">
        <f t="shared" si="12"/>
        <v/>
      </c>
      <c r="U95" s="134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107">
        <v>88</v>
      </c>
      <c r="C96" s="131" t="str">
        <f t="shared" si="9"/>
        <v/>
      </c>
      <c r="D96" s="131"/>
      <c r="E96" s="107"/>
      <c r="F96" s="8"/>
      <c r="G96" s="107"/>
      <c r="H96" s="132"/>
      <c r="I96" s="132"/>
      <c r="J96" s="107"/>
      <c r="K96" s="131" t="str">
        <f t="shared" si="10"/>
        <v/>
      </c>
      <c r="L96" s="131"/>
      <c r="M96" s="6" t="str">
        <f>IF(J96="","",(K96/J96)/LOOKUP(RIGHT($D$2,3),定数!$A$6:$A$13,定数!$B$6:$B$13))</f>
        <v/>
      </c>
      <c r="N96" s="107"/>
      <c r="O96" s="8"/>
      <c r="P96" s="132"/>
      <c r="Q96" s="132"/>
      <c r="R96" s="133" t="str">
        <f>IF(P96="","",T96*M96*LOOKUP(RIGHT($D$2,3),定数!$A$6:$A$13,定数!$B$6:$B$13))</f>
        <v/>
      </c>
      <c r="S96" s="133"/>
      <c r="T96" s="134" t="str">
        <f t="shared" si="12"/>
        <v/>
      </c>
      <c r="U96" s="134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107">
        <v>89</v>
      </c>
      <c r="C97" s="131" t="str">
        <f t="shared" si="9"/>
        <v/>
      </c>
      <c r="D97" s="131"/>
      <c r="E97" s="107"/>
      <c r="F97" s="8"/>
      <c r="G97" s="107"/>
      <c r="H97" s="132"/>
      <c r="I97" s="132"/>
      <c r="J97" s="107"/>
      <c r="K97" s="131" t="str">
        <f t="shared" si="10"/>
        <v/>
      </c>
      <c r="L97" s="131"/>
      <c r="M97" s="6" t="str">
        <f>IF(J97="","",(K97/J97)/LOOKUP(RIGHT($D$2,3),定数!$A$6:$A$13,定数!$B$6:$B$13))</f>
        <v/>
      </c>
      <c r="N97" s="107"/>
      <c r="O97" s="8"/>
      <c r="P97" s="132"/>
      <c r="Q97" s="132"/>
      <c r="R97" s="133" t="str">
        <f>IF(P97="","",T97*M97*LOOKUP(RIGHT($D$2,3),定数!$A$6:$A$13,定数!$B$6:$B$13))</f>
        <v/>
      </c>
      <c r="S97" s="133"/>
      <c r="T97" s="134" t="str">
        <f t="shared" si="12"/>
        <v/>
      </c>
      <c r="U97" s="134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107">
        <v>90</v>
      </c>
      <c r="C98" s="131" t="str">
        <f t="shared" si="9"/>
        <v/>
      </c>
      <c r="D98" s="131"/>
      <c r="E98" s="107"/>
      <c r="F98" s="8"/>
      <c r="G98" s="107"/>
      <c r="H98" s="132"/>
      <c r="I98" s="132"/>
      <c r="J98" s="107"/>
      <c r="K98" s="131" t="str">
        <f t="shared" si="10"/>
        <v/>
      </c>
      <c r="L98" s="131"/>
      <c r="M98" s="6" t="str">
        <f>IF(J98="","",(K98/J98)/LOOKUP(RIGHT($D$2,3),定数!$A$6:$A$13,定数!$B$6:$B$13))</f>
        <v/>
      </c>
      <c r="N98" s="107"/>
      <c r="O98" s="8"/>
      <c r="P98" s="132"/>
      <c r="Q98" s="132"/>
      <c r="R98" s="133" t="str">
        <f>IF(P98="","",T98*M98*LOOKUP(RIGHT($D$2,3),定数!$A$6:$A$13,定数!$B$6:$B$13))</f>
        <v/>
      </c>
      <c r="S98" s="133"/>
      <c r="T98" s="134" t="str">
        <f t="shared" si="12"/>
        <v/>
      </c>
      <c r="U98" s="134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107">
        <v>91</v>
      </c>
      <c r="C99" s="131" t="str">
        <f t="shared" si="9"/>
        <v/>
      </c>
      <c r="D99" s="131"/>
      <c r="E99" s="107"/>
      <c r="F99" s="8"/>
      <c r="G99" s="107"/>
      <c r="H99" s="132"/>
      <c r="I99" s="132"/>
      <c r="J99" s="107"/>
      <c r="K99" s="131" t="str">
        <f t="shared" si="10"/>
        <v/>
      </c>
      <c r="L99" s="131"/>
      <c r="M99" s="6" t="str">
        <f>IF(J99="","",(K99/J99)/LOOKUP(RIGHT($D$2,3),定数!$A$6:$A$13,定数!$B$6:$B$13))</f>
        <v/>
      </c>
      <c r="N99" s="107"/>
      <c r="O99" s="8"/>
      <c r="P99" s="132"/>
      <c r="Q99" s="132"/>
      <c r="R99" s="133" t="str">
        <f>IF(P99="","",T99*M99*LOOKUP(RIGHT($D$2,3),定数!$A$6:$A$13,定数!$B$6:$B$13))</f>
        <v/>
      </c>
      <c r="S99" s="133"/>
      <c r="T99" s="134" t="str">
        <f t="shared" si="12"/>
        <v/>
      </c>
      <c r="U99" s="134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107">
        <v>92</v>
      </c>
      <c r="C100" s="131" t="str">
        <f t="shared" si="9"/>
        <v/>
      </c>
      <c r="D100" s="131"/>
      <c r="E100" s="107"/>
      <c r="F100" s="8"/>
      <c r="G100" s="107"/>
      <c r="H100" s="132"/>
      <c r="I100" s="132"/>
      <c r="J100" s="107"/>
      <c r="K100" s="131" t="str">
        <f t="shared" si="10"/>
        <v/>
      </c>
      <c r="L100" s="131"/>
      <c r="M100" s="6" t="str">
        <f>IF(J100="","",(K100/J100)/LOOKUP(RIGHT($D$2,3),定数!$A$6:$A$13,定数!$B$6:$B$13))</f>
        <v/>
      </c>
      <c r="N100" s="107"/>
      <c r="O100" s="8"/>
      <c r="P100" s="132"/>
      <c r="Q100" s="132"/>
      <c r="R100" s="133" t="str">
        <f>IF(P100="","",T100*M100*LOOKUP(RIGHT($D$2,3),定数!$A$6:$A$13,定数!$B$6:$B$13))</f>
        <v/>
      </c>
      <c r="S100" s="133"/>
      <c r="T100" s="134" t="str">
        <f t="shared" si="12"/>
        <v/>
      </c>
      <c r="U100" s="134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107">
        <v>93</v>
      </c>
      <c r="C101" s="131" t="str">
        <f t="shared" si="9"/>
        <v/>
      </c>
      <c r="D101" s="131"/>
      <c r="E101" s="107"/>
      <c r="F101" s="8"/>
      <c r="G101" s="107"/>
      <c r="H101" s="132"/>
      <c r="I101" s="132"/>
      <c r="J101" s="107"/>
      <c r="K101" s="131" t="str">
        <f t="shared" si="10"/>
        <v/>
      </c>
      <c r="L101" s="131"/>
      <c r="M101" s="6" t="str">
        <f>IF(J101="","",(K101/J101)/LOOKUP(RIGHT($D$2,3),定数!$A$6:$A$13,定数!$B$6:$B$13))</f>
        <v/>
      </c>
      <c r="N101" s="107"/>
      <c r="O101" s="8"/>
      <c r="P101" s="132"/>
      <c r="Q101" s="132"/>
      <c r="R101" s="133" t="str">
        <f>IF(P101="","",T101*M101*LOOKUP(RIGHT($D$2,3),定数!$A$6:$A$13,定数!$B$6:$B$13))</f>
        <v/>
      </c>
      <c r="S101" s="133"/>
      <c r="T101" s="134" t="str">
        <f t="shared" si="12"/>
        <v/>
      </c>
      <c r="U101" s="134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107">
        <v>94</v>
      </c>
      <c r="C102" s="131" t="str">
        <f t="shared" si="9"/>
        <v/>
      </c>
      <c r="D102" s="131"/>
      <c r="E102" s="107"/>
      <c r="F102" s="8"/>
      <c r="G102" s="107"/>
      <c r="H102" s="132"/>
      <c r="I102" s="132"/>
      <c r="J102" s="107"/>
      <c r="K102" s="131" t="str">
        <f t="shared" si="10"/>
        <v/>
      </c>
      <c r="L102" s="131"/>
      <c r="M102" s="6" t="str">
        <f>IF(J102="","",(K102/J102)/LOOKUP(RIGHT($D$2,3),定数!$A$6:$A$13,定数!$B$6:$B$13))</f>
        <v/>
      </c>
      <c r="N102" s="107"/>
      <c r="O102" s="8"/>
      <c r="P102" s="132"/>
      <c r="Q102" s="132"/>
      <c r="R102" s="133" t="str">
        <f>IF(P102="","",T102*M102*LOOKUP(RIGHT($D$2,3),定数!$A$6:$A$13,定数!$B$6:$B$13))</f>
        <v/>
      </c>
      <c r="S102" s="133"/>
      <c r="T102" s="134" t="str">
        <f t="shared" si="12"/>
        <v/>
      </c>
      <c r="U102" s="134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107">
        <v>95</v>
      </c>
      <c r="C103" s="131" t="str">
        <f t="shared" si="9"/>
        <v/>
      </c>
      <c r="D103" s="131"/>
      <c r="E103" s="107"/>
      <c r="F103" s="8"/>
      <c r="G103" s="107"/>
      <c r="H103" s="132"/>
      <c r="I103" s="132"/>
      <c r="J103" s="107"/>
      <c r="K103" s="131" t="str">
        <f t="shared" si="10"/>
        <v/>
      </c>
      <c r="L103" s="131"/>
      <c r="M103" s="6" t="str">
        <f>IF(J103="","",(K103/J103)/LOOKUP(RIGHT($D$2,3),定数!$A$6:$A$13,定数!$B$6:$B$13))</f>
        <v/>
      </c>
      <c r="N103" s="107"/>
      <c r="O103" s="8"/>
      <c r="P103" s="132"/>
      <c r="Q103" s="132"/>
      <c r="R103" s="133" t="str">
        <f>IF(P103="","",T103*M103*LOOKUP(RIGHT($D$2,3),定数!$A$6:$A$13,定数!$B$6:$B$13))</f>
        <v/>
      </c>
      <c r="S103" s="133"/>
      <c r="T103" s="134" t="str">
        <f t="shared" si="12"/>
        <v/>
      </c>
      <c r="U103" s="134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107">
        <v>96</v>
      </c>
      <c r="C104" s="131" t="str">
        <f t="shared" si="9"/>
        <v/>
      </c>
      <c r="D104" s="131"/>
      <c r="E104" s="107"/>
      <c r="F104" s="8"/>
      <c r="G104" s="107"/>
      <c r="H104" s="132"/>
      <c r="I104" s="132"/>
      <c r="J104" s="107"/>
      <c r="K104" s="131" t="str">
        <f t="shared" si="10"/>
        <v/>
      </c>
      <c r="L104" s="131"/>
      <c r="M104" s="6" t="str">
        <f>IF(J104="","",(K104/J104)/LOOKUP(RIGHT($D$2,3),定数!$A$6:$A$13,定数!$B$6:$B$13))</f>
        <v/>
      </c>
      <c r="N104" s="107"/>
      <c r="O104" s="8"/>
      <c r="P104" s="132"/>
      <c r="Q104" s="132"/>
      <c r="R104" s="133" t="str">
        <f>IF(P104="","",T104*M104*LOOKUP(RIGHT($D$2,3),定数!$A$6:$A$13,定数!$B$6:$B$13))</f>
        <v/>
      </c>
      <c r="S104" s="133"/>
      <c r="T104" s="134" t="str">
        <f t="shared" si="12"/>
        <v/>
      </c>
      <c r="U104" s="134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107">
        <v>97</v>
      </c>
      <c r="C105" s="131" t="str">
        <f t="shared" si="9"/>
        <v/>
      </c>
      <c r="D105" s="131"/>
      <c r="E105" s="107"/>
      <c r="F105" s="8"/>
      <c r="G105" s="107"/>
      <c r="H105" s="132"/>
      <c r="I105" s="132"/>
      <c r="J105" s="107"/>
      <c r="K105" s="131" t="str">
        <f t="shared" si="10"/>
        <v/>
      </c>
      <c r="L105" s="131"/>
      <c r="M105" s="6" t="str">
        <f>IF(J105="","",(K105/J105)/LOOKUP(RIGHT($D$2,3),定数!$A$6:$A$13,定数!$B$6:$B$13))</f>
        <v/>
      </c>
      <c r="N105" s="107"/>
      <c r="O105" s="8"/>
      <c r="P105" s="132"/>
      <c r="Q105" s="132"/>
      <c r="R105" s="133" t="str">
        <f>IF(P105="","",T105*M105*LOOKUP(RIGHT($D$2,3),定数!$A$6:$A$13,定数!$B$6:$B$13))</f>
        <v/>
      </c>
      <c r="S105" s="133"/>
      <c r="T105" s="134" t="str">
        <f t="shared" si="12"/>
        <v/>
      </c>
      <c r="U105" s="134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107">
        <v>98</v>
      </c>
      <c r="C106" s="131" t="str">
        <f t="shared" si="9"/>
        <v/>
      </c>
      <c r="D106" s="131"/>
      <c r="E106" s="107"/>
      <c r="F106" s="8"/>
      <c r="G106" s="107"/>
      <c r="H106" s="132"/>
      <c r="I106" s="132"/>
      <c r="J106" s="107"/>
      <c r="K106" s="131" t="str">
        <f t="shared" si="10"/>
        <v/>
      </c>
      <c r="L106" s="131"/>
      <c r="M106" s="6" t="str">
        <f>IF(J106="","",(K106/J106)/LOOKUP(RIGHT($D$2,3),定数!$A$6:$A$13,定数!$B$6:$B$13))</f>
        <v/>
      </c>
      <c r="N106" s="107"/>
      <c r="O106" s="8"/>
      <c r="P106" s="132"/>
      <c r="Q106" s="132"/>
      <c r="R106" s="133" t="str">
        <f>IF(P106="","",T106*M106*LOOKUP(RIGHT($D$2,3),定数!$A$6:$A$13,定数!$B$6:$B$13))</f>
        <v/>
      </c>
      <c r="S106" s="133"/>
      <c r="T106" s="134" t="str">
        <f t="shared" si="12"/>
        <v/>
      </c>
      <c r="U106" s="134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107">
        <v>99</v>
      </c>
      <c r="C107" s="131" t="str">
        <f t="shared" si="9"/>
        <v/>
      </c>
      <c r="D107" s="131"/>
      <c r="E107" s="107"/>
      <c r="F107" s="8"/>
      <c r="G107" s="107"/>
      <c r="H107" s="132"/>
      <c r="I107" s="132"/>
      <c r="J107" s="107"/>
      <c r="K107" s="131" t="str">
        <f t="shared" si="10"/>
        <v/>
      </c>
      <c r="L107" s="131"/>
      <c r="M107" s="6" t="str">
        <f>IF(J107="","",(K107/J107)/LOOKUP(RIGHT($D$2,3),定数!$A$6:$A$13,定数!$B$6:$B$13))</f>
        <v/>
      </c>
      <c r="N107" s="107"/>
      <c r="O107" s="8"/>
      <c r="P107" s="132"/>
      <c r="Q107" s="132"/>
      <c r="R107" s="133" t="str">
        <f>IF(P107="","",T107*M107*LOOKUP(RIGHT($D$2,3),定数!$A$6:$A$13,定数!$B$6:$B$13))</f>
        <v/>
      </c>
      <c r="S107" s="133"/>
      <c r="T107" s="134" t="str">
        <f t="shared" si="12"/>
        <v/>
      </c>
      <c r="U107" s="134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107">
        <v>100</v>
      </c>
      <c r="C108" s="131" t="str">
        <f t="shared" si="9"/>
        <v/>
      </c>
      <c r="D108" s="131"/>
      <c r="E108" s="107"/>
      <c r="F108" s="8"/>
      <c r="G108" s="107"/>
      <c r="H108" s="132"/>
      <c r="I108" s="132"/>
      <c r="J108" s="107"/>
      <c r="K108" s="131" t="str">
        <f t="shared" si="10"/>
        <v/>
      </c>
      <c r="L108" s="131"/>
      <c r="M108" s="6" t="str">
        <f>IF(J108="","",(K108/J108)/LOOKUP(RIGHT($D$2,3),定数!$A$6:$A$13,定数!$B$6:$B$13))</f>
        <v/>
      </c>
      <c r="N108" s="107"/>
      <c r="O108" s="8"/>
      <c r="P108" s="132"/>
      <c r="Q108" s="132"/>
      <c r="R108" s="133" t="str">
        <f>IF(P108="","",T108*M108*LOOKUP(RIGHT($D$2,3),定数!$A$6:$A$13,定数!$B$6:$B$13))</f>
        <v/>
      </c>
      <c r="S108" s="133"/>
      <c r="T108" s="134" t="str">
        <f t="shared" si="12"/>
        <v/>
      </c>
      <c r="U108" s="134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1B450-592B-4623-8DA3-E7AE5919DF02}">
  <dimension ref="B2:Y109"/>
  <sheetViews>
    <sheetView zoomScale="115" zoomScaleNormal="115" workbookViewId="0">
      <pane ySplit="8" topLeftCell="A39" activePane="bottomLeft" state="frozen"/>
      <selection pane="bottomLeft" activeCell="P47" sqref="P47:Q47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22" max="22" width="10.88671875" style="22" hidden="1" customWidth="1"/>
    <col min="23" max="23" width="0" hidden="1" customWidth="1"/>
  </cols>
  <sheetData>
    <row r="2" spans="2:25" x14ac:dyDescent="0.2">
      <c r="B2" s="177" t="s">
        <v>4</v>
      </c>
      <c r="C2" s="177"/>
      <c r="D2" s="188" t="s">
        <v>179</v>
      </c>
      <c r="E2" s="188"/>
      <c r="F2" s="177" t="s">
        <v>5</v>
      </c>
      <c r="G2" s="177"/>
      <c r="H2" s="180" t="s">
        <v>64</v>
      </c>
      <c r="I2" s="180"/>
      <c r="J2" s="177" t="s">
        <v>6</v>
      </c>
      <c r="K2" s="177"/>
      <c r="L2" s="187">
        <v>100000</v>
      </c>
      <c r="M2" s="188"/>
      <c r="N2" s="177" t="s">
        <v>7</v>
      </c>
      <c r="O2" s="177"/>
      <c r="P2" s="189">
        <f>SUM(L2,D4)</f>
        <v>361638.39248647133</v>
      </c>
      <c r="Q2" s="180"/>
      <c r="R2" s="1"/>
      <c r="S2" s="1"/>
      <c r="T2" s="1"/>
    </row>
    <row r="3" spans="2:25" ht="77.400000000000006" customHeight="1" x14ac:dyDescent="0.2">
      <c r="B3" s="177" t="s">
        <v>8</v>
      </c>
      <c r="C3" s="177"/>
      <c r="D3" s="195" t="s">
        <v>196</v>
      </c>
      <c r="E3" s="191"/>
      <c r="F3" s="191"/>
      <c r="G3" s="191"/>
      <c r="H3" s="191"/>
      <c r="I3" s="191"/>
      <c r="J3" s="177" t="s">
        <v>9</v>
      </c>
      <c r="K3" s="177"/>
      <c r="L3" s="191" t="s">
        <v>65</v>
      </c>
      <c r="M3" s="192"/>
      <c r="N3" s="192"/>
      <c r="O3" s="192"/>
      <c r="P3" s="192"/>
      <c r="Q3" s="192"/>
      <c r="R3" s="1"/>
      <c r="S3" s="1"/>
    </row>
    <row r="4" spans="2:25" x14ac:dyDescent="0.2">
      <c r="B4" s="177" t="s">
        <v>10</v>
      </c>
      <c r="C4" s="177"/>
      <c r="D4" s="185">
        <f>S109</f>
        <v>261638.39248647136</v>
      </c>
      <c r="E4" s="185"/>
      <c r="F4" s="177" t="s">
        <v>11</v>
      </c>
      <c r="G4" s="177"/>
      <c r="H4" s="186">
        <f>SUM($T$9:$U$108)</f>
        <v>3326.9999999999955</v>
      </c>
      <c r="I4" s="180"/>
      <c r="J4" s="193" t="s">
        <v>58</v>
      </c>
      <c r="K4" s="193"/>
      <c r="L4" s="189">
        <f>MAX($C$9:$D$990)-C9</f>
        <v>261638.39248647151</v>
      </c>
      <c r="M4" s="189"/>
      <c r="N4" s="193" t="s">
        <v>57</v>
      </c>
      <c r="O4" s="193"/>
      <c r="P4" s="194">
        <f>MAX(Y:Y)</f>
        <v>5.9099999999999153E-2</v>
      </c>
      <c r="Q4" s="194"/>
      <c r="R4" s="1"/>
      <c r="S4" s="1"/>
      <c r="T4" s="1"/>
    </row>
    <row r="5" spans="2:25" x14ac:dyDescent="0.2">
      <c r="B5" s="94" t="s">
        <v>14</v>
      </c>
      <c r="C5" s="92">
        <f>COUNTIF($R$9:$R$990,"&gt;0")</f>
        <v>32</v>
      </c>
      <c r="D5" s="91" t="s">
        <v>15</v>
      </c>
      <c r="E5" s="15">
        <f>COUNTIF($R$9:$R$990,"&lt;0")</f>
        <v>7</v>
      </c>
      <c r="F5" s="91" t="s">
        <v>16</v>
      </c>
      <c r="G5" s="92">
        <f>COUNTIF($R$9:$R$990,"=0")</f>
        <v>0</v>
      </c>
      <c r="H5" s="91" t="s">
        <v>17</v>
      </c>
      <c r="I5" s="93">
        <f>C5/SUM(C5,E5,G5)</f>
        <v>0.82051282051282048</v>
      </c>
      <c r="J5" s="176" t="s">
        <v>18</v>
      </c>
      <c r="K5" s="177"/>
      <c r="L5" s="178">
        <f>MAX(V9:V993)</f>
        <v>6</v>
      </c>
      <c r="M5" s="179"/>
      <c r="N5" s="17" t="s">
        <v>19</v>
      </c>
      <c r="O5" s="9"/>
      <c r="P5" s="178">
        <f>MAX(W9:W993)</f>
        <v>2</v>
      </c>
      <c r="Q5" s="179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95"/>
      <c r="R6" s="1"/>
      <c r="S6" s="1"/>
      <c r="T6" s="1"/>
    </row>
    <row r="7" spans="2:25" x14ac:dyDescent="0.2">
      <c r="B7" s="160" t="s">
        <v>20</v>
      </c>
      <c r="C7" s="162" t="s">
        <v>21</v>
      </c>
      <c r="D7" s="163"/>
      <c r="E7" s="166" t="s">
        <v>22</v>
      </c>
      <c r="F7" s="167"/>
      <c r="G7" s="167"/>
      <c r="H7" s="167"/>
      <c r="I7" s="168"/>
      <c r="J7" s="169" t="s">
        <v>186</v>
      </c>
      <c r="K7" s="170"/>
      <c r="L7" s="171"/>
      <c r="M7" s="172" t="s">
        <v>24</v>
      </c>
      <c r="N7" s="173" t="s">
        <v>25</v>
      </c>
      <c r="O7" s="174"/>
      <c r="P7" s="174"/>
      <c r="Q7" s="175"/>
      <c r="R7" s="181" t="s">
        <v>26</v>
      </c>
      <c r="S7" s="181"/>
      <c r="T7" s="181"/>
      <c r="U7" s="181"/>
    </row>
    <row r="8" spans="2:25" x14ac:dyDescent="0.2">
      <c r="B8" s="161"/>
      <c r="C8" s="164"/>
      <c r="D8" s="165"/>
      <c r="E8" s="18" t="s">
        <v>27</v>
      </c>
      <c r="F8" s="18" t="s">
        <v>28</v>
      </c>
      <c r="G8" s="18" t="s">
        <v>29</v>
      </c>
      <c r="H8" s="182" t="s">
        <v>30</v>
      </c>
      <c r="I8" s="168"/>
      <c r="J8" s="4" t="s">
        <v>31</v>
      </c>
      <c r="K8" s="183" t="s">
        <v>32</v>
      </c>
      <c r="L8" s="171"/>
      <c r="M8" s="172"/>
      <c r="N8" s="5" t="s">
        <v>27</v>
      </c>
      <c r="O8" s="5" t="s">
        <v>28</v>
      </c>
      <c r="P8" s="184" t="s">
        <v>30</v>
      </c>
      <c r="Q8" s="175"/>
      <c r="R8" s="181" t="s">
        <v>33</v>
      </c>
      <c r="S8" s="181"/>
      <c r="T8" s="181" t="s">
        <v>31</v>
      </c>
      <c r="U8" s="181"/>
      <c r="Y8" t="s">
        <v>56</v>
      </c>
    </row>
    <row r="9" spans="2:25" x14ac:dyDescent="0.2">
      <c r="B9" s="96">
        <v>1</v>
      </c>
      <c r="C9" s="131">
        <f>L2</f>
        <v>100000</v>
      </c>
      <c r="D9" s="131"/>
      <c r="E9" s="87">
        <v>2000</v>
      </c>
      <c r="F9" s="112">
        <v>43528</v>
      </c>
      <c r="G9" s="96" t="s">
        <v>2</v>
      </c>
      <c r="H9" s="140">
        <v>103.36</v>
      </c>
      <c r="I9" s="153"/>
      <c r="J9" s="87">
        <v>69</v>
      </c>
      <c r="K9" s="131">
        <f t="shared" ref="K9:K14" si="0">IF(J9="","",C9*0.03)</f>
        <v>3000</v>
      </c>
      <c r="L9" s="131"/>
      <c r="M9" s="6">
        <f>IF(J9="","",(K9/J9)/LOOKUP(RIGHT($D$2,3),定数!$A$6:$A$13,定数!$B$6:$B$13))</f>
        <v>0.43478260869565216</v>
      </c>
      <c r="N9" s="87">
        <v>2000</v>
      </c>
      <c r="O9" s="112">
        <v>43532</v>
      </c>
      <c r="P9" s="140">
        <v>102.35</v>
      </c>
      <c r="Q9" s="153"/>
      <c r="R9" s="133">
        <f>IF(P9="","",T9*M9*LOOKUP(RIGHT($D$2,3),定数!$A$6:$A$13,定数!$B$6:$B$13))</f>
        <v>4391.3043478261088</v>
      </c>
      <c r="S9" s="133"/>
      <c r="T9" s="134">
        <f>IF(P9="","",IF(G9="買",(P9-H9),(H9-P9))*IF(RIGHT($D$2,3)="JPY",100,10000))</f>
        <v>101.00000000000051</v>
      </c>
      <c r="U9" s="13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107">
        <v>2</v>
      </c>
      <c r="C10" s="131">
        <f t="shared" ref="C10:C73" si="1">IF(R9="","",C9+R9)</f>
        <v>104391.30434782611</v>
      </c>
      <c r="D10" s="131"/>
      <c r="E10" s="88">
        <v>2000</v>
      </c>
      <c r="F10" s="114">
        <v>43821</v>
      </c>
      <c r="G10" s="107" t="s">
        <v>3</v>
      </c>
      <c r="H10" s="140">
        <v>102.95</v>
      </c>
      <c r="I10" s="153"/>
      <c r="J10" s="88">
        <v>69</v>
      </c>
      <c r="K10" s="196">
        <f t="shared" si="0"/>
        <v>3131.739130434783</v>
      </c>
      <c r="L10" s="156"/>
      <c r="M10" s="46">
        <f>IF(J10="","",(K10/J10)/LOOKUP(RIGHT($D$2,3),定数!$A$6:$A$13,定数!$B$6:$B$13))</f>
        <v>0.45387523629489607</v>
      </c>
      <c r="N10" s="88">
        <v>2000</v>
      </c>
      <c r="O10" s="114">
        <v>43821</v>
      </c>
      <c r="P10" s="146">
        <v>104.95</v>
      </c>
      <c r="Q10" s="197"/>
      <c r="R10" s="133">
        <f>IF(P10="","",T10*M10*LOOKUP(RIGHT($D$2,3),定数!$A$6:$A$13,定数!$B$6:$B$13))</f>
        <v>9077.5047258979212</v>
      </c>
      <c r="S10" s="133"/>
      <c r="T10" s="134">
        <f>IF(P10="","",IF(G10="買",(P10-H10),(H10-P10))*IF(RIGHT($D$2,3)="JPY",100,10000))</f>
        <v>200</v>
      </c>
      <c r="U10" s="134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104391.30434782611</v>
      </c>
    </row>
    <row r="11" spans="2:25" x14ac:dyDescent="0.2">
      <c r="B11" s="103">
        <v>3</v>
      </c>
      <c r="C11" s="198">
        <f t="shared" si="1"/>
        <v>113468.80907372403</v>
      </c>
      <c r="D11" s="198"/>
      <c r="E11" s="88">
        <v>2001</v>
      </c>
      <c r="F11" s="114">
        <v>43511</v>
      </c>
      <c r="G11" s="103" t="s">
        <v>2</v>
      </c>
      <c r="H11" s="146">
        <v>105.83</v>
      </c>
      <c r="I11" s="197"/>
      <c r="J11" s="88">
        <v>123</v>
      </c>
      <c r="K11" s="142">
        <f t="shared" si="0"/>
        <v>3404.0642722117209</v>
      </c>
      <c r="L11" s="143"/>
      <c r="M11" s="6">
        <f>IF(J11="","",(K11/J11)/LOOKUP(RIGHT($D$2,3),定数!$A$6:$A$13,定数!$B$6:$B$13))</f>
        <v>0.27675319286274153</v>
      </c>
      <c r="N11" s="88">
        <v>2001</v>
      </c>
      <c r="O11" s="114">
        <v>43516</v>
      </c>
      <c r="P11" s="140">
        <v>107.06</v>
      </c>
      <c r="Q11" s="153"/>
      <c r="R11" s="199">
        <f>IF(P11="","",T11*M11*LOOKUP(RIGHT($D$2,3),定数!$A$6:$A$13,定数!$B$6:$B$13))</f>
        <v>-3404.0642722117318</v>
      </c>
      <c r="S11" s="199"/>
      <c r="T11" s="200">
        <f>IF(P11="","",IF(G11="買",(P11-H11),(H11-P11))*IF(RIGHT($D$2,3)="JPY",100,10000))</f>
        <v>-123.0000000000004</v>
      </c>
      <c r="U11" s="200"/>
      <c r="V11" s="22">
        <f t="shared" si="2"/>
        <v>0</v>
      </c>
      <c r="W11">
        <f t="shared" si="3"/>
        <v>1</v>
      </c>
      <c r="X11" s="40">
        <f>IF(C11&lt;&gt;"",MAX(X10,C11),"")</f>
        <v>113468.80907372403</v>
      </c>
      <c r="Y11" s="41">
        <f>IF(X11&lt;&gt;"",1-(C11/X11),"")</f>
        <v>0</v>
      </c>
    </row>
    <row r="12" spans="2:25" x14ac:dyDescent="0.2">
      <c r="B12" s="96">
        <v>4</v>
      </c>
      <c r="C12" s="131">
        <f t="shared" si="1"/>
        <v>110064.74480151229</v>
      </c>
      <c r="D12" s="131"/>
      <c r="E12" s="87">
        <v>2001</v>
      </c>
      <c r="F12" s="112">
        <v>43524</v>
      </c>
      <c r="G12" s="107" t="s">
        <v>3</v>
      </c>
      <c r="H12" s="140">
        <v>107.96</v>
      </c>
      <c r="I12" s="153"/>
      <c r="J12" s="87">
        <v>153</v>
      </c>
      <c r="K12" s="142">
        <f t="shared" si="0"/>
        <v>3301.9423440453688</v>
      </c>
      <c r="L12" s="143"/>
      <c r="M12" s="6">
        <f>IF(J12="","",(K12/J12)/LOOKUP(RIGHT($D$2,3),定数!$A$6:$A$13,定数!$B$6:$B$13))</f>
        <v>0.21581322510100448</v>
      </c>
      <c r="N12" s="87">
        <v>2001</v>
      </c>
      <c r="O12" s="112">
        <v>43526</v>
      </c>
      <c r="P12" s="140">
        <v>117.97</v>
      </c>
      <c r="Q12" s="153"/>
      <c r="R12" s="133">
        <f>IF(P12="","",T12*M12*LOOKUP(RIGHT($D$2,3),定数!$A$6:$A$13,定数!$B$6:$B$13))</f>
        <v>21602.903832610558</v>
      </c>
      <c r="S12" s="133"/>
      <c r="T12" s="134">
        <f t="shared" ref="T12:T75" si="4">IF(P12="","",IF(G12="買",(P12-H12),(H12-P12))*IF(RIGHT($D$2,3)="JPY",100,10000))</f>
        <v>1001.0000000000005</v>
      </c>
      <c r="U12" s="134"/>
      <c r="V12" s="22">
        <f t="shared" si="2"/>
        <v>1</v>
      </c>
      <c r="W12">
        <f t="shared" si="3"/>
        <v>0</v>
      </c>
      <c r="X12" s="40">
        <f t="shared" ref="X12:X75" si="5">IF(C12&lt;&gt;"",MAX(X11,C12),"")</f>
        <v>113468.80907372403</v>
      </c>
      <c r="Y12" s="41">
        <f t="shared" ref="Y12:Y75" si="6">IF(X12&lt;&gt;"",1-(C12/X12),"")</f>
        <v>3.0000000000000138E-2</v>
      </c>
    </row>
    <row r="13" spans="2:25" x14ac:dyDescent="0.2">
      <c r="B13" s="107">
        <v>5</v>
      </c>
      <c r="C13" s="131">
        <f t="shared" si="1"/>
        <v>131667.64863412286</v>
      </c>
      <c r="D13" s="131"/>
      <c r="E13" s="88">
        <v>2001</v>
      </c>
      <c r="F13" s="114">
        <v>43558</v>
      </c>
      <c r="G13" s="107" t="s">
        <v>3</v>
      </c>
      <c r="H13" s="146">
        <v>111.59</v>
      </c>
      <c r="I13" s="197"/>
      <c r="J13" s="88">
        <v>54</v>
      </c>
      <c r="K13" s="142">
        <f t="shared" si="0"/>
        <v>3950.0294590236858</v>
      </c>
      <c r="L13" s="143"/>
      <c r="M13" s="6">
        <f>IF(J13="","",(K13/J13)/LOOKUP(RIGHT($D$2,3),定数!$A$6:$A$13,定数!$B$6:$B$13))</f>
        <v>0.73148693685623811</v>
      </c>
      <c r="N13" s="88">
        <v>2001</v>
      </c>
      <c r="O13" s="114">
        <v>43558</v>
      </c>
      <c r="P13" s="146">
        <v>111.05</v>
      </c>
      <c r="Q13" s="197"/>
      <c r="R13" s="199">
        <f>IF(P13="","",T13*M13*LOOKUP(RIGHT($D$2,3),定数!$A$6:$A$13,定数!$B$6:$B$13))</f>
        <v>-3950.0294590237318</v>
      </c>
      <c r="S13" s="199"/>
      <c r="T13" s="134">
        <f t="shared" si="4"/>
        <v>-54.000000000000625</v>
      </c>
      <c r="U13" s="134"/>
      <c r="V13" s="22">
        <f t="shared" si="2"/>
        <v>0</v>
      </c>
      <c r="W13">
        <f t="shared" si="3"/>
        <v>1</v>
      </c>
      <c r="X13" s="40">
        <f t="shared" si="5"/>
        <v>131667.64863412286</v>
      </c>
      <c r="Y13" s="41">
        <f t="shared" si="6"/>
        <v>0</v>
      </c>
    </row>
    <row r="14" spans="2:25" x14ac:dyDescent="0.2">
      <c r="B14" s="97">
        <v>6</v>
      </c>
      <c r="C14" s="198">
        <f t="shared" si="1"/>
        <v>127717.61917509913</v>
      </c>
      <c r="D14" s="198"/>
      <c r="E14" s="88">
        <v>2001</v>
      </c>
      <c r="F14" s="114">
        <v>43559</v>
      </c>
      <c r="G14" s="97" t="s">
        <v>3</v>
      </c>
      <c r="H14" s="140">
        <v>111.95</v>
      </c>
      <c r="I14" s="153"/>
      <c r="J14" s="88">
        <v>98</v>
      </c>
      <c r="K14" s="148">
        <f t="shared" si="0"/>
        <v>3831.5285752529735</v>
      </c>
      <c r="L14" s="149"/>
      <c r="M14" s="52">
        <f>IF(J14="","",(K14/J14)/LOOKUP(RIGHT($D$2,3),定数!$A$6:$A$13,定数!$B$6:$B$13))</f>
        <v>0.39097230359724222</v>
      </c>
      <c r="N14" s="88">
        <v>2001</v>
      </c>
      <c r="O14" s="114">
        <v>43559</v>
      </c>
      <c r="P14" s="146">
        <v>113.38</v>
      </c>
      <c r="Q14" s="197"/>
      <c r="R14" s="199">
        <f>IF(P14="","",T14*M14*LOOKUP(RIGHT($D$2,3),定数!$A$6:$A$13,定数!$B$6:$B$13))</f>
        <v>5590.9039414405352</v>
      </c>
      <c r="S14" s="199"/>
      <c r="T14" s="200">
        <f t="shared" si="4"/>
        <v>142.99999999999926</v>
      </c>
      <c r="U14" s="200"/>
      <c r="V14" s="22">
        <f t="shared" si="2"/>
        <v>1</v>
      </c>
      <c r="W14">
        <f t="shared" si="3"/>
        <v>0</v>
      </c>
      <c r="X14" s="40">
        <f t="shared" si="5"/>
        <v>131667.64863412286</v>
      </c>
      <c r="Y14" s="41">
        <f t="shared" si="6"/>
        <v>3.000000000000036E-2</v>
      </c>
    </row>
    <row r="15" spans="2:25" x14ac:dyDescent="0.2">
      <c r="B15" s="96">
        <v>7</v>
      </c>
      <c r="C15" s="131">
        <f t="shared" si="1"/>
        <v>133308.52311653967</v>
      </c>
      <c r="D15" s="131"/>
      <c r="E15" s="88">
        <v>2001</v>
      </c>
      <c r="F15" s="114">
        <v>43588</v>
      </c>
      <c r="G15" s="96" t="s">
        <v>2</v>
      </c>
      <c r="H15" s="140">
        <v>108.51</v>
      </c>
      <c r="I15" s="153"/>
      <c r="J15" s="88">
        <v>80</v>
      </c>
      <c r="K15" s="142">
        <f t="shared" ref="K15:K74" si="7">IF(J15="","",C15*0.03)</f>
        <v>3999.2556934961899</v>
      </c>
      <c r="L15" s="143"/>
      <c r="M15" s="6">
        <f>IF(J15="","",(K15/J15)/LOOKUP(RIGHT($D$2,3),定数!$A$6:$A$13,定数!$B$6:$B$13))</f>
        <v>0.4999069616870237</v>
      </c>
      <c r="N15" s="88">
        <v>2001</v>
      </c>
      <c r="O15" s="114">
        <v>43594</v>
      </c>
      <c r="P15" s="140">
        <v>107.35</v>
      </c>
      <c r="Q15" s="153"/>
      <c r="R15" s="133">
        <f>IF(P15="","",T15*M15*LOOKUP(RIGHT($D$2,3),定数!$A$6:$A$13,定数!$B$6:$B$13))</f>
        <v>5798.9207555695284</v>
      </c>
      <c r="S15" s="133"/>
      <c r="T15" s="134">
        <f t="shared" si="4"/>
        <v>116.00000000000108</v>
      </c>
      <c r="U15" s="134"/>
      <c r="V15" s="22">
        <f t="shared" si="2"/>
        <v>2</v>
      </c>
      <c r="W15">
        <f t="shared" si="3"/>
        <v>0</v>
      </c>
      <c r="X15" s="40">
        <f t="shared" si="5"/>
        <v>133308.52311653967</v>
      </c>
      <c r="Y15" s="41">
        <f t="shared" si="6"/>
        <v>0</v>
      </c>
    </row>
    <row r="16" spans="2:25" x14ac:dyDescent="0.2">
      <c r="B16" s="96">
        <v>8</v>
      </c>
      <c r="C16" s="131">
        <f t="shared" si="1"/>
        <v>139107.4438721092</v>
      </c>
      <c r="D16" s="131"/>
      <c r="E16" s="88">
        <v>2001</v>
      </c>
      <c r="F16" s="114">
        <v>43629</v>
      </c>
      <c r="G16" s="96" t="s">
        <v>3</v>
      </c>
      <c r="H16" s="140">
        <v>103.62</v>
      </c>
      <c r="I16" s="153"/>
      <c r="J16" s="88">
        <v>53</v>
      </c>
      <c r="K16" s="142">
        <f t="shared" si="7"/>
        <v>4173.2233161632757</v>
      </c>
      <c r="L16" s="143"/>
      <c r="M16" s="6">
        <f>IF(J16="","",(K16/J16)/LOOKUP(RIGHT($D$2,3),定数!$A$6:$A$13,定数!$B$6:$B$13))</f>
        <v>0.78740062569118408</v>
      </c>
      <c r="N16" s="88">
        <v>2001</v>
      </c>
      <c r="O16" s="114">
        <v>43629</v>
      </c>
      <c r="P16" s="140">
        <v>104.38</v>
      </c>
      <c r="Q16" s="153"/>
      <c r="R16" s="133">
        <f>IF(P16="","",T16*M16*LOOKUP(RIGHT($D$2,3),定数!$A$6:$A$13,定数!$B$6:$B$13))</f>
        <v>5984.2447552529275</v>
      </c>
      <c r="S16" s="133"/>
      <c r="T16" s="134">
        <f t="shared" si="4"/>
        <v>75.999999999999091</v>
      </c>
      <c r="U16" s="134"/>
      <c r="V16" s="22">
        <f t="shared" si="2"/>
        <v>3</v>
      </c>
      <c r="W16">
        <f t="shared" si="3"/>
        <v>0</v>
      </c>
      <c r="X16" s="40">
        <f t="shared" si="5"/>
        <v>139107.4438721092</v>
      </c>
      <c r="Y16" s="41">
        <f t="shared" si="6"/>
        <v>0</v>
      </c>
    </row>
    <row r="17" spans="2:25" x14ac:dyDescent="0.2">
      <c r="B17" s="98">
        <v>9</v>
      </c>
      <c r="C17" s="131">
        <f t="shared" si="1"/>
        <v>145091.68862736213</v>
      </c>
      <c r="D17" s="131"/>
      <c r="E17" s="87">
        <v>2001</v>
      </c>
      <c r="F17" s="112">
        <v>43631</v>
      </c>
      <c r="G17" s="98" t="s">
        <v>3</v>
      </c>
      <c r="H17" s="140">
        <v>104.99</v>
      </c>
      <c r="I17" s="153"/>
      <c r="J17" s="87">
        <v>51</v>
      </c>
      <c r="K17" s="142">
        <f t="shared" si="7"/>
        <v>4352.7506588208635</v>
      </c>
      <c r="L17" s="143"/>
      <c r="M17" s="6">
        <f>IF(J17="","",(K17/J17)/LOOKUP(RIGHT($D$2,3),定数!$A$6:$A$13,定数!$B$6:$B$13))</f>
        <v>0.85348052133742425</v>
      </c>
      <c r="N17" s="87">
        <v>2001</v>
      </c>
      <c r="O17" s="112">
        <v>43634</v>
      </c>
      <c r="P17" s="140">
        <v>105.74</v>
      </c>
      <c r="Q17" s="153"/>
      <c r="R17" s="133">
        <f>IF(P17="","",T17*M17*LOOKUP(RIGHT($D$2,3),定数!$A$6:$A$13,定数!$B$6:$B$13))</f>
        <v>6401.1039100306816</v>
      </c>
      <c r="S17" s="133"/>
      <c r="T17" s="134">
        <f t="shared" si="4"/>
        <v>75</v>
      </c>
      <c r="U17" s="134"/>
      <c r="V17" s="22">
        <f t="shared" si="2"/>
        <v>4</v>
      </c>
      <c r="W17">
        <f t="shared" si="3"/>
        <v>0</v>
      </c>
      <c r="X17" s="40">
        <f t="shared" si="5"/>
        <v>145091.68862736213</v>
      </c>
      <c r="Y17" s="41">
        <f t="shared" si="6"/>
        <v>0</v>
      </c>
    </row>
    <row r="18" spans="2:25" x14ac:dyDescent="0.2">
      <c r="B18" s="107">
        <v>10</v>
      </c>
      <c r="C18" s="131">
        <f t="shared" si="1"/>
        <v>151492.79253739282</v>
      </c>
      <c r="D18" s="131"/>
      <c r="E18" s="88">
        <v>2001</v>
      </c>
      <c r="F18" s="114">
        <v>43687</v>
      </c>
      <c r="G18" s="107" t="s">
        <v>3</v>
      </c>
      <c r="H18" s="146">
        <v>108.92</v>
      </c>
      <c r="I18" s="197"/>
      <c r="J18" s="88">
        <v>46</v>
      </c>
      <c r="K18" s="142">
        <f t="shared" si="7"/>
        <v>4544.7837761217843</v>
      </c>
      <c r="L18" s="143"/>
      <c r="M18" s="6">
        <f>IF(J18="","",(K18/J18)/LOOKUP(RIGHT($D$2,3),定数!$A$6:$A$13,定数!$B$6:$B$13))</f>
        <v>0.98799647306995309</v>
      </c>
      <c r="N18" s="88">
        <v>2001</v>
      </c>
      <c r="O18" s="114">
        <v>43687</v>
      </c>
      <c r="P18" s="146">
        <v>109.57</v>
      </c>
      <c r="Q18" s="197"/>
      <c r="R18" s="133">
        <f>IF(P18="","",T18*M18*LOOKUP(RIGHT($D$2,3),定数!$A$6:$A$13,定数!$B$6:$B$13))</f>
        <v>6421.9770749546115</v>
      </c>
      <c r="S18" s="133"/>
      <c r="T18" s="134">
        <f t="shared" si="4"/>
        <v>64.999999999999147</v>
      </c>
      <c r="U18" s="134"/>
      <c r="V18" s="22">
        <f t="shared" si="2"/>
        <v>5</v>
      </c>
      <c r="W18">
        <f t="shared" si="3"/>
        <v>0</v>
      </c>
      <c r="X18" s="40">
        <f t="shared" si="5"/>
        <v>151492.79253739282</v>
      </c>
      <c r="Y18" s="41">
        <f t="shared" si="6"/>
        <v>0</v>
      </c>
    </row>
    <row r="19" spans="2:25" x14ac:dyDescent="0.2">
      <c r="B19" s="104">
        <v>11</v>
      </c>
      <c r="C19" s="198">
        <f t="shared" si="1"/>
        <v>157914.76961234742</v>
      </c>
      <c r="D19" s="198"/>
      <c r="E19" s="88">
        <v>2001</v>
      </c>
      <c r="F19" s="114">
        <v>43690</v>
      </c>
      <c r="G19" s="104" t="s">
        <v>3</v>
      </c>
      <c r="H19" s="140">
        <v>109.51</v>
      </c>
      <c r="I19" s="153"/>
      <c r="J19" s="88">
        <v>55</v>
      </c>
      <c r="K19" s="148">
        <f t="shared" si="7"/>
        <v>4737.4430883704226</v>
      </c>
      <c r="L19" s="149"/>
      <c r="M19" s="52">
        <f>IF(J19="","",(K19/J19)/LOOKUP(RIGHT($D$2,3),定数!$A$6:$A$13,定数!$B$6:$B$13))</f>
        <v>0.86135328879462236</v>
      </c>
      <c r="N19" s="88">
        <v>2001</v>
      </c>
      <c r="O19" s="114">
        <v>43691</v>
      </c>
      <c r="P19" s="140">
        <v>110.29</v>
      </c>
      <c r="Q19" s="153"/>
      <c r="R19" s="199">
        <f>IF(P19="","",T19*M19*LOOKUP(RIGHT($D$2,3),定数!$A$6:$A$13,定数!$B$6:$B$13))</f>
        <v>6718.5556525980646</v>
      </c>
      <c r="S19" s="199"/>
      <c r="T19" s="200">
        <f t="shared" si="4"/>
        <v>78.000000000000114</v>
      </c>
      <c r="U19" s="200"/>
      <c r="V19" s="22">
        <f t="shared" si="2"/>
        <v>6</v>
      </c>
      <c r="W19">
        <f t="shared" si="3"/>
        <v>0</v>
      </c>
      <c r="X19" s="40">
        <f t="shared" si="5"/>
        <v>157914.76961234742</v>
      </c>
      <c r="Y19" s="41">
        <f t="shared" si="6"/>
        <v>0</v>
      </c>
    </row>
    <row r="20" spans="2:25" x14ac:dyDescent="0.2">
      <c r="B20" s="96">
        <v>12</v>
      </c>
      <c r="C20" s="131">
        <f t="shared" si="1"/>
        <v>164633.32526494548</v>
      </c>
      <c r="D20" s="131"/>
      <c r="E20" s="87">
        <v>2001</v>
      </c>
      <c r="F20" s="112">
        <v>43735</v>
      </c>
      <c r="G20" s="96" t="s">
        <v>3</v>
      </c>
      <c r="H20" s="140">
        <v>109.29</v>
      </c>
      <c r="I20" s="153"/>
      <c r="J20" s="87">
        <v>79</v>
      </c>
      <c r="K20" s="142">
        <f t="shared" si="7"/>
        <v>4938.9997579483643</v>
      </c>
      <c r="L20" s="143"/>
      <c r="M20" s="6">
        <f>IF(J20="","",(K20/J20)/LOOKUP(RIGHT($D$2,3),定数!$A$6:$A$13,定数!$B$6:$B$13))</f>
        <v>0.62518984277827394</v>
      </c>
      <c r="N20" s="87">
        <v>2001</v>
      </c>
      <c r="O20" s="112">
        <v>43736</v>
      </c>
      <c r="P20" s="140">
        <v>108.5</v>
      </c>
      <c r="Q20" s="153"/>
      <c r="R20" s="133">
        <f>IF(P20="","",T20*M20*LOOKUP(RIGHT($D$2,3),定数!$A$6:$A$13,定数!$B$6:$B$13))</f>
        <v>-4938.9997579484034</v>
      </c>
      <c r="S20" s="133"/>
      <c r="T20" s="134">
        <f t="shared" si="4"/>
        <v>-79.000000000000625</v>
      </c>
      <c r="U20" s="134"/>
      <c r="V20" s="22">
        <f t="shared" si="2"/>
        <v>0</v>
      </c>
      <c r="W20">
        <f t="shared" si="3"/>
        <v>1</v>
      </c>
      <c r="X20" s="40">
        <f t="shared" si="5"/>
        <v>164633.32526494548</v>
      </c>
      <c r="Y20" s="41">
        <f t="shared" si="6"/>
        <v>0</v>
      </c>
    </row>
    <row r="21" spans="2:25" x14ac:dyDescent="0.2">
      <c r="B21" s="108">
        <v>13</v>
      </c>
      <c r="C21" s="154">
        <f t="shared" si="1"/>
        <v>159694.32550699709</v>
      </c>
      <c r="D21" s="154"/>
      <c r="E21" s="88">
        <v>2001</v>
      </c>
      <c r="F21" s="114">
        <v>43769</v>
      </c>
      <c r="G21" s="107" t="s">
        <v>3</v>
      </c>
      <c r="H21" s="146">
        <v>110.52</v>
      </c>
      <c r="I21" s="197"/>
      <c r="J21" s="88">
        <v>26</v>
      </c>
      <c r="K21" s="142">
        <f t="shared" si="7"/>
        <v>4790.8297652099127</v>
      </c>
      <c r="L21" s="143"/>
      <c r="M21" s="6">
        <f>IF(J21="","",(K21/J21)/LOOKUP(RIGHT($D$2,3),定数!$A$6:$A$13,定数!$B$6:$B$13))</f>
        <v>1.8426268327730435</v>
      </c>
      <c r="N21" s="88">
        <v>2001</v>
      </c>
      <c r="O21" s="114">
        <v>43769</v>
      </c>
      <c r="P21" s="146">
        <v>110.26</v>
      </c>
      <c r="Q21" s="197"/>
      <c r="R21" s="133">
        <f>IF(P21="","",T21*M21*LOOKUP(RIGHT($D$2,3),定数!$A$6:$A$13,定数!$B$6:$B$13))</f>
        <v>-4790.8297652097453</v>
      </c>
      <c r="S21" s="133"/>
      <c r="T21" s="134">
        <f t="shared" si="4"/>
        <v>-25.999999999999091</v>
      </c>
      <c r="U21" s="134"/>
      <c r="V21" s="22">
        <f t="shared" si="2"/>
        <v>0</v>
      </c>
      <c r="W21">
        <f t="shared" si="3"/>
        <v>2</v>
      </c>
      <c r="X21" s="40">
        <f t="shared" si="5"/>
        <v>164633.32526494548</v>
      </c>
      <c r="Y21" s="41">
        <f t="shared" si="6"/>
        <v>3.0000000000000138E-2</v>
      </c>
    </row>
    <row r="22" spans="2:25" x14ac:dyDescent="0.2">
      <c r="B22" s="107">
        <v>14</v>
      </c>
      <c r="C22" s="131">
        <f t="shared" si="1"/>
        <v>154903.49574178734</v>
      </c>
      <c r="D22" s="131"/>
      <c r="E22" s="88">
        <v>2001</v>
      </c>
      <c r="F22" s="114">
        <v>43778</v>
      </c>
      <c r="G22" s="105" t="s">
        <v>2</v>
      </c>
      <c r="H22" s="146">
        <v>107.99</v>
      </c>
      <c r="I22" s="197"/>
      <c r="J22" s="88">
        <v>68</v>
      </c>
      <c r="K22" s="148">
        <f t="shared" si="7"/>
        <v>4647.1048722536198</v>
      </c>
      <c r="L22" s="149"/>
      <c r="M22" s="52">
        <f>IF(J22="","",(K22/J22)/LOOKUP(RIGHT($D$2,3),定数!$A$6:$A$13,定数!$B$6:$B$13))</f>
        <v>0.68339777533141477</v>
      </c>
      <c r="N22" s="88">
        <v>2001</v>
      </c>
      <c r="O22" s="114">
        <v>43778</v>
      </c>
      <c r="P22" s="140">
        <v>107.01</v>
      </c>
      <c r="Q22" s="153"/>
      <c r="R22" s="199">
        <f>IF(P22="","",T22*M22*LOOKUP(RIGHT($D$2,3),定数!$A$6:$A$13,定数!$B$6:$B$13))</f>
        <v>6697.298198247795</v>
      </c>
      <c r="S22" s="199"/>
      <c r="T22" s="200">
        <f t="shared" si="4"/>
        <v>97.999999999998977</v>
      </c>
      <c r="U22" s="200"/>
      <c r="V22" s="22">
        <f t="shared" si="2"/>
        <v>1</v>
      </c>
      <c r="W22">
        <f t="shared" si="3"/>
        <v>0</v>
      </c>
      <c r="X22" s="40">
        <f t="shared" si="5"/>
        <v>164633.32526494548</v>
      </c>
      <c r="Y22" s="41">
        <f t="shared" si="6"/>
        <v>5.9099999999999153E-2</v>
      </c>
    </row>
    <row r="23" spans="2:25" x14ac:dyDescent="0.2">
      <c r="B23" s="96">
        <v>15</v>
      </c>
      <c r="C23" s="131">
        <f t="shared" si="1"/>
        <v>161600.79394003513</v>
      </c>
      <c r="D23" s="131"/>
      <c r="E23" s="88">
        <v>2001</v>
      </c>
      <c r="F23" s="114">
        <v>43795</v>
      </c>
      <c r="G23" s="96" t="s">
        <v>3</v>
      </c>
      <c r="H23" s="140">
        <v>109.34</v>
      </c>
      <c r="I23" s="153"/>
      <c r="J23" s="88">
        <v>45</v>
      </c>
      <c r="K23" s="142">
        <f t="shared" si="7"/>
        <v>4848.0238182010535</v>
      </c>
      <c r="L23" s="143"/>
      <c r="M23" s="6">
        <f>IF(J23="","",(K23/J23)/LOOKUP(RIGHT($D$2,3),定数!$A$6:$A$13,定数!$B$6:$B$13))</f>
        <v>1.0773386262669009</v>
      </c>
      <c r="N23" s="88">
        <v>2001</v>
      </c>
      <c r="O23" s="114">
        <v>43796</v>
      </c>
      <c r="P23" s="140">
        <v>108.89</v>
      </c>
      <c r="Q23" s="153"/>
      <c r="R23" s="133">
        <f>IF(P23="","",T23*M23*LOOKUP(RIGHT($D$2,3),定数!$A$6:$A$13,定数!$B$6:$B$13))</f>
        <v>-4848.0238182010853</v>
      </c>
      <c r="S23" s="133"/>
      <c r="T23" s="134">
        <f t="shared" si="4"/>
        <v>-45.000000000000284</v>
      </c>
      <c r="U23" s="134"/>
      <c r="V23" t="str">
        <f t="shared" ref="V23:W74" si="8">IF(S23&lt;&gt;"",IF(S23&lt;0,1+V22,0),"")</f>
        <v/>
      </c>
      <c r="W23">
        <f t="shared" si="3"/>
        <v>1</v>
      </c>
      <c r="X23" s="40">
        <f t="shared" si="5"/>
        <v>164633.32526494548</v>
      </c>
      <c r="Y23" s="41">
        <f t="shared" si="6"/>
        <v>1.8419911764705477E-2</v>
      </c>
    </row>
    <row r="24" spans="2:25" x14ac:dyDescent="0.2">
      <c r="B24" s="96">
        <v>16</v>
      </c>
      <c r="C24" s="131">
        <f t="shared" si="1"/>
        <v>156752.77012183404</v>
      </c>
      <c r="D24" s="131"/>
      <c r="E24" s="88">
        <v>2001</v>
      </c>
      <c r="F24" s="114">
        <v>43810</v>
      </c>
      <c r="G24" s="96" t="s">
        <v>3</v>
      </c>
      <c r="H24" s="140">
        <v>112.27</v>
      </c>
      <c r="I24" s="153"/>
      <c r="J24" s="88">
        <v>72</v>
      </c>
      <c r="K24" s="142">
        <f t="shared" si="7"/>
        <v>4702.5831036550208</v>
      </c>
      <c r="L24" s="143"/>
      <c r="M24" s="6">
        <f>IF(J24="","",(K24/J24)/LOOKUP(RIGHT($D$2,3),定数!$A$6:$A$13,定数!$B$6:$B$13))</f>
        <v>0.65313654217430839</v>
      </c>
      <c r="N24" s="88">
        <v>2001</v>
      </c>
      <c r="O24" s="114">
        <v>43812</v>
      </c>
      <c r="P24" s="140">
        <v>113.31</v>
      </c>
      <c r="Q24" s="153"/>
      <c r="R24" s="133">
        <f>IF(P24="","",T24*M24*LOOKUP(RIGHT($D$2,3),定数!$A$6:$A$13,定数!$B$6:$B$13))</f>
        <v>6792.6200386128485</v>
      </c>
      <c r="S24" s="133"/>
      <c r="T24" s="134">
        <f t="shared" si="4"/>
        <v>104.00000000000063</v>
      </c>
      <c r="U24" s="134"/>
      <c r="V24" t="str">
        <f t="shared" si="8"/>
        <v/>
      </c>
      <c r="W24">
        <f t="shared" si="3"/>
        <v>0</v>
      </c>
      <c r="X24" s="40">
        <f t="shared" si="5"/>
        <v>164633.32526494548</v>
      </c>
      <c r="Y24" s="41">
        <f t="shared" si="6"/>
        <v>4.7867314411764506E-2</v>
      </c>
    </row>
    <row r="25" spans="2:25" x14ac:dyDescent="0.2">
      <c r="B25" s="98">
        <v>17</v>
      </c>
      <c r="C25" s="131">
        <f t="shared" si="1"/>
        <v>163545.3901604469</v>
      </c>
      <c r="D25" s="131"/>
      <c r="E25" s="88">
        <v>2001</v>
      </c>
      <c r="F25" s="114">
        <v>43830</v>
      </c>
      <c r="G25" s="98" t="s">
        <v>3</v>
      </c>
      <c r="H25" s="140">
        <v>116.34</v>
      </c>
      <c r="I25" s="153"/>
      <c r="J25" s="88">
        <v>46</v>
      </c>
      <c r="K25" s="142">
        <f t="shared" si="7"/>
        <v>4906.3617048134065</v>
      </c>
      <c r="L25" s="143"/>
      <c r="M25" s="6">
        <f>IF(J25="","",(K25/J25)/LOOKUP(RIGHT($D$2,3),定数!$A$6:$A$13,定数!$B$6:$B$13))</f>
        <v>1.0666003706116101</v>
      </c>
      <c r="N25" s="88">
        <v>2002</v>
      </c>
      <c r="O25" s="114">
        <v>43466</v>
      </c>
      <c r="P25" s="140">
        <v>116.99</v>
      </c>
      <c r="Q25" s="153"/>
      <c r="R25" s="133">
        <f>IF(P25="","",T25*M25*LOOKUP(RIGHT($D$2,3),定数!$A$6:$A$13,定数!$B$6:$B$13))</f>
        <v>6932.9024089753748</v>
      </c>
      <c r="S25" s="133"/>
      <c r="T25" s="134">
        <f t="shared" si="4"/>
        <v>64.999999999999147</v>
      </c>
      <c r="U25" s="134"/>
      <c r="V25" t="str">
        <f t="shared" si="8"/>
        <v/>
      </c>
      <c r="W25">
        <f t="shared" si="3"/>
        <v>0</v>
      </c>
      <c r="X25" s="40">
        <f t="shared" si="5"/>
        <v>164633.32526494548</v>
      </c>
      <c r="Y25" s="41">
        <f t="shared" si="6"/>
        <v>6.6082313696073092E-3</v>
      </c>
    </row>
    <row r="26" spans="2:25" x14ac:dyDescent="0.2">
      <c r="B26" s="97">
        <v>18</v>
      </c>
      <c r="C26" s="198">
        <f t="shared" si="1"/>
        <v>170478.29256942228</v>
      </c>
      <c r="D26" s="198"/>
      <c r="E26" s="88">
        <v>2002</v>
      </c>
      <c r="F26" s="114">
        <v>43467</v>
      </c>
      <c r="G26" s="97" t="s">
        <v>3</v>
      </c>
      <c r="H26" s="140">
        <v>117.58</v>
      </c>
      <c r="I26" s="153"/>
      <c r="J26" s="88">
        <v>63</v>
      </c>
      <c r="K26" s="148">
        <f t="shared" si="7"/>
        <v>5114.3487770826678</v>
      </c>
      <c r="L26" s="149"/>
      <c r="M26" s="52">
        <f>IF(J26="","",(K26/J26)/LOOKUP(RIGHT($D$2,3),定数!$A$6:$A$13,定数!$B$6:$B$13))</f>
        <v>0.81180139318772504</v>
      </c>
      <c r="N26" s="88">
        <v>2002</v>
      </c>
      <c r="O26" s="114">
        <v>43467</v>
      </c>
      <c r="P26" s="140">
        <v>118.48</v>
      </c>
      <c r="Q26" s="153"/>
      <c r="R26" s="199">
        <f>IF(P26="","",T26*M26*LOOKUP(RIGHT($D$2,3),定数!$A$6:$A$13,定数!$B$6:$B$13))</f>
        <v>7306.2125386895714</v>
      </c>
      <c r="S26" s="199"/>
      <c r="T26" s="200">
        <f t="shared" si="4"/>
        <v>90.000000000000568</v>
      </c>
      <c r="U26" s="200"/>
      <c r="V26" t="str">
        <f t="shared" si="8"/>
        <v/>
      </c>
      <c r="W26">
        <f t="shared" si="3"/>
        <v>0</v>
      </c>
      <c r="X26" s="40">
        <f t="shared" si="5"/>
        <v>170478.29256942228</v>
      </c>
      <c r="Y26" s="41">
        <f t="shared" si="6"/>
        <v>0</v>
      </c>
    </row>
    <row r="27" spans="2:25" x14ac:dyDescent="0.2">
      <c r="B27" s="96">
        <v>19</v>
      </c>
      <c r="C27" s="131">
        <f t="shared" si="1"/>
        <v>177784.50510811186</v>
      </c>
      <c r="D27" s="131"/>
      <c r="E27" s="88">
        <v>2002</v>
      </c>
      <c r="F27" s="114">
        <v>43509</v>
      </c>
      <c r="G27" s="96" t="s">
        <v>2</v>
      </c>
      <c r="H27" s="140">
        <v>116.03</v>
      </c>
      <c r="I27" s="153"/>
      <c r="J27" s="88">
        <v>77</v>
      </c>
      <c r="K27" s="142">
        <f t="shared" si="7"/>
        <v>5333.5351532433551</v>
      </c>
      <c r="L27" s="143"/>
      <c r="M27" s="6">
        <f>IF(J27="","",(K27/J27)/LOOKUP(RIGHT($D$2,3),定数!$A$6:$A$13,定数!$B$6:$B$13))</f>
        <v>0.69266690301861755</v>
      </c>
      <c r="N27" s="88">
        <v>2002</v>
      </c>
      <c r="O27" s="114">
        <v>43510</v>
      </c>
      <c r="P27" s="140">
        <v>114.91</v>
      </c>
      <c r="Q27" s="153"/>
      <c r="R27" s="133">
        <f>IF(P27="","",T27*M27*LOOKUP(RIGHT($D$2,3),定数!$A$6:$A$13,定数!$B$6:$B$13))</f>
        <v>7757.8693138085482</v>
      </c>
      <c r="S27" s="133"/>
      <c r="T27" s="134">
        <f t="shared" si="4"/>
        <v>112.00000000000045</v>
      </c>
      <c r="U27" s="134"/>
      <c r="V27" t="str">
        <f t="shared" si="8"/>
        <v/>
      </c>
      <c r="W27">
        <f t="shared" si="3"/>
        <v>0</v>
      </c>
      <c r="X27" s="40">
        <f t="shared" si="5"/>
        <v>177784.50510811186</v>
      </c>
      <c r="Y27" s="41">
        <f t="shared" si="6"/>
        <v>0</v>
      </c>
    </row>
    <row r="28" spans="2:25" x14ac:dyDescent="0.2">
      <c r="B28" s="96">
        <v>20</v>
      </c>
      <c r="C28" s="131">
        <f t="shared" si="1"/>
        <v>185542.37442192039</v>
      </c>
      <c r="D28" s="131"/>
      <c r="E28" s="88">
        <v>2002</v>
      </c>
      <c r="F28" s="114">
        <v>43524</v>
      </c>
      <c r="G28" s="96" t="s">
        <v>2</v>
      </c>
      <c r="H28" s="140">
        <v>115.71</v>
      </c>
      <c r="I28" s="153"/>
      <c r="J28" s="88">
        <v>70</v>
      </c>
      <c r="K28" s="142">
        <f t="shared" si="7"/>
        <v>5566.271232657612</v>
      </c>
      <c r="L28" s="143"/>
      <c r="M28" s="6">
        <f>IF(J28="","",(K28/J28)/LOOKUP(RIGHT($D$2,3),定数!$A$6:$A$13,定数!$B$6:$B$13))</f>
        <v>0.79518160466537313</v>
      </c>
      <c r="N28" s="88">
        <v>2002</v>
      </c>
      <c r="O28" s="114">
        <v>43528</v>
      </c>
      <c r="P28" s="140">
        <v>114.68</v>
      </c>
      <c r="Q28" s="153"/>
      <c r="R28" s="133">
        <f>IF(P28="","",T28*M28*LOOKUP(RIGHT($D$2,3),定数!$A$6:$A$13,定数!$B$6:$B$13))</f>
        <v>8190.3705280532395</v>
      </c>
      <c r="S28" s="133"/>
      <c r="T28" s="134">
        <f t="shared" si="4"/>
        <v>102.99999999999869</v>
      </c>
      <c r="U28" s="134"/>
      <c r="V28" t="str">
        <f t="shared" si="8"/>
        <v/>
      </c>
      <c r="W28">
        <f t="shared" si="3"/>
        <v>0</v>
      </c>
      <c r="X28" s="40">
        <f t="shared" si="5"/>
        <v>185542.37442192039</v>
      </c>
      <c r="Y28" s="41">
        <f t="shared" si="6"/>
        <v>0</v>
      </c>
    </row>
    <row r="29" spans="2:25" x14ac:dyDescent="0.2">
      <c r="B29" s="96">
        <v>21</v>
      </c>
      <c r="C29" s="131">
        <f t="shared" si="1"/>
        <v>193732.74494997362</v>
      </c>
      <c r="D29" s="131"/>
      <c r="E29" s="88">
        <v>2002</v>
      </c>
      <c r="F29" s="114">
        <v>43542</v>
      </c>
      <c r="G29" s="96" t="s">
        <v>3</v>
      </c>
      <c r="H29" s="140">
        <v>114.41</v>
      </c>
      <c r="I29" s="153"/>
      <c r="J29" s="88">
        <v>54</v>
      </c>
      <c r="K29" s="142">
        <f t="shared" si="7"/>
        <v>5811.9823484992085</v>
      </c>
      <c r="L29" s="143"/>
      <c r="M29" s="6">
        <f>IF(J29="","",(K29/J29)/LOOKUP(RIGHT($D$2,3),定数!$A$6:$A$13,定数!$B$6:$B$13))</f>
        <v>1.0762930274998534</v>
      </c>
      <c r="N29" s="88">
        <v>2002</v>
      </c>
      <c r="O29" s="114">
        <v>43542</v>
      </c>
      <c r="P29" s="140">
        <v>115.18</v>
      </c>
      <c r="Q29" s="153"/>
      <c r="R29" s="133">
        <f>IF(P29="","",T29*M29*LOOKUP(RIGHT($D$2,3),定数!$A$6:$A$13,定数!$B$6:$B$13))</f>
        <v>8287.4563117489815</v>
      </c>
      <c r="S29" s="133"/>
      <c r="T29" s="134">
        <f t="shared" si="4"/>
        <v>77.000000000001023</v>
      </c>
      <c r="U29" s="134"/>
      <c r="V29" t="str">
        <f t="shared" si="8"/>
        <v/>
      </c>
      <c r="W29">
        <f t="shared" si="3"/>
        <v>0</v>
      </c>
      <c r="X29" s="40">
        <f t="shared" si="5"/>
        <v>193732.74494997362</v>
      </c>
      <c r="Y29" s="41">
        <f t="shared" si="6"/>
        <v>0</v>
      </c>
    </row>
    <row r="30" spans="2:25" x14ac:dyDescent="0.2">
      <c r="B30" s="98">
        <v>22</v>
      </c>
      <c r="C30" s="131">
        <f t="shared" si="1"/>
        <v>202020.2012617226</v>
      </c>
      <c r="D30" s="131"/>
      <c r="E30" s="87">
        <v>2002</v>
      </c>
      <c r="F30" s="112">
        <v>43606</v>
      </c>
      <c r="G30" s="98" t="s">
        <v>2</v>
      </c>
      <c r="H30" s="151">
        <v>115.36</v>
      </c>
      <c r="I30" s="201"/>
      <c r="J30" s="116">
        <v>48</v>
      </c>
      <c r="K30" s="196">
        <f t="shared" si="7"/>
        <v>6060.6060378516777</v>
      </c>
      <c r="L30" s="156"/>
      <c r="M30" s="6">
        <f>IF(J30="","",(K30/J30)/LOOKUP(RIGHT($D$2,3),定数!$A$6:$A$13,定数!$B$6:$B$13))</f>
        <v>1.2626262578857661</v>
      </c>
      <c r="N30" s="87">
        <v>2002</v>
      </c>
      <c r="O30" s="112">
        <v>43606</v>
      </c>
      <c r="P30" s="140">
        <v>114.68</v>
      </c>
      <c r="Q30" s="153"/>
      <c r="R30" s="133">
        <f>IF(P30="","",T30*M30*LOOKUP(RIGHT($D$2,3),定数!$A$6:$A$13,定数!$B$6:$B$13))</f>
        <v>8585.8585536231167</v>
      </c>
      <c r="S30" s="133"/>
      <c r="T30" s="134">
        <f t="shared" si="4"/>
        <v>67.999999999999261</v>
      </c>
      <c r="U30" s="134"/>
      <c r="V30" t="str">
        <f t="shared" si="8"/>
        <v/>
      </c>
      <c r="W30">
        <f t="shared" si="3"/>
        <v>0</v>
      </c>
      <c r="X30" s="40">
        <f t="shared" si="5"/>
        <v>202020.2012617226</v>
      </c>
      <c r="Y30" s="41">
        <f t="shared" si="6"/>
        <v>0</v>
      </c>
    </row>
    <row r="31" spans="2:25" x14ac:dyDescent="0.2">
      <c r="B31" s="122">
        <v>23</v>
      </c>
      <c r="C31" s="131">
        <f t="shared" si="1"/>
        <v>210606.05981534571</v>
      </c>
      <c r="D31" s="131"/>
      <c r="E31" s="87">
        <v>2002</v>
      </c>
      <c r="F31" s="112">
        <v>43621</v>
      </c>
      <c r="G31" s="108" t="s">
        <v>3</v>
      </c>
      <c r="H31" s="140">
        <v>116.86</v>
      </c>
      <c r="I31" s="153"/>
      <c r="J31" s="107">
        <v>40</v>
      </c>
      <c r="K31" s="142">
        <f t="shared" si="7"/>
        <v>6318.1817944603708</v>
      </c>
      <c r="L31" s="143"/>
      <c r="M31" s="6">
        <f>IF(J31="","",(K31/J31)/LOOKUP(RIGHT($D$2,3),定数!$A$6:$A$13,定数!$B$6:$B$13))</f>
        <v>1.5795454486150928</v>
      </c>
      <c r="N31" s="88">
        <v>2002</v>
      </c>
      <c r="O31" s="114">
        <v>43622</v>
      </c>
      <c r="P31" s="146">
        <v>117.42</v>
      </c>
      <c r="Q31" s="197"/>
      <c r="R31" s="133">
        <f>IF(P31="","",T31*M31*LOOKUP(RIGHT($D$2,3),定数!$A$6:$A$13,定数!$B$6:$B$13))</f>
        <v>8845.4545122445561</v>
      </c>
      <c r="S31" s="133"/>
      <c r="T31" s="134">
        <f t="shared" si="4"/>
        <v>56.000000000000227</v>
      </c>
      <c r="U31" s="134"/>
      <c r="V31" t="str">
        <f t="shared" si="8"/>
        <v/>
      </c>
      <c r="W31">
        <f t="shared" si="3"/>
        <v>0</v>
      </c>
      <c r="X31" s="40">
        <f t="shared" si="5"/>
        <v>210606.05981534571</v>
      </c>
      <c r="Y31" s="41">
        <f t="shared" si="6"/>
        <v>0</v>
      </c>
    </row>
    <row r="32" spans="2:25" x14ac:dyDescent="0.2">
      <c r="B32" s="106">
        <v>24</v>
      </c>
      <c r="C32" s="198">
        <f t="shared" si="1"/>
        <v>219451.51432759027</v>
      </c>
      <c r="D32" s="198"/>
      <c r="E32" s="87">
        <v>2002</v>
      </c>
      <c r="F32" s="112">
        <v>43649</v>
      </c>
      <c r="G32" s="107" t="s">
        <v>2</v>
      </c>
      <c r="H32" s="140">
        <v>117.66</v>
      </c>
      <c r="I32" s="153"/>
      <c r="J32" s="107">
        <v>57</v>
      </c>
      <c r="K32" s="142">
        <f t="shared" si="7"/>
        <v>6583.5454298277082</v>
      </c>
      <c r="L32" s="143"/>
      <c r="M32" s="52">
        <f>IF(J32="","",(K32/J32)/LOOKUP(RIGHT($D$2,3),定数!$A$6:$A$13,定数!$B$6:$B$13))</f>
        <v>1.1550079701452121</v>
      </c>
      <c r="N32" s="88">
        <v>2002</v>
      </c>
      <c r="O32" s="114">
        <v>43622</v>
      </c>
      <c r="P32" s="140">
        <v>116.84</v>
      </c>
      <c r="Q32" s="153"/>
      <c r="R32" s="199">
        <f>IF(P32="","",T32*M32*LOOKUP(RIGHT($D$2,3),定数!$A$6:$A$13,定数!$B$6:$B$13))</f>
        <v>9471.0653551906598</v>
      </c>
      <c r="S32" s="199"/>
      <c r="T32" s="200">
        <f t="shared" si="4"/>
        <v>81.999999999999318</v>
      </c>
      <c r="U32" s="200"/>
      <c r="V32" t="str">
        <f t="shared" si="8"/>
        <v/>
      </c>
      <c r="W32">
        <f t="shared" si="3"/>
        <v>0</v>
      </c>
      <c r="X32" s="40">
        <f t="shared" si="5"/>
        <v>219451.51432759027</v>
      </c>
      <c r="Y32" s="41">
        <f t="shared" si="6"/>
        <v>0</v>
      </c>
    </row>
    <row r="33" spans="2:25" ht="15" customHeight="1" x14ac:dyDescent="0.2">
      <c r="B33" s="96">
        <v>25</v>
      </c>
      <c r="C33" s="131">
        <f t="shared" si="1"/>
        <v>228922.57968278092</v>
      </c>
      <c r="D33" s="131"/>
      <c r="E33" s="87">
        <v>2002</v>
      </c>
      <c r="F33" s="85">
        <v>43663</v>
      </c>
      <c r="G33" s="96" t="s">
        <v>3</v>
      </c>
      <c r="H33" s="140">
        <v>117.14</v>
      </c>
      <c r="I33" s="153"/>
      <c r="J33" s="96">
        <v>57</v>
      </c>
      <c r="K33" s="142">
        <f t="shared" si="7"/>
        <v>6867.6773904834272</v>
      </c>
      <c r="L33" s="143"/>
      <c r="M33" s="6">
        <f>IF(J33="","",(K33/J33)/LOOKUP(RIGHT($D$2,3),定数!$A$6:$A$13,定数!$B$6:$B$13))</f>
        <v>1.2048556825409522</v>
      </c>
      <c r="N33" s="88">
        <v>2002</v>
      </c>
      <c r="O33" s="114">
        <v>43665</v>
      </c>
      <c r="P33" s="140">
        <v>117.95</v>
      </c>
      <c r="Q33" s="153"/>
      <c r="R33" s="133">
        <f>IF(P33="","",T33*M33*LOOKUP(RIGHT($D$2,3),定数!$A$6:$A$13,定数!$B$6:$B$13))</f>
        <v>9759.3310285817406</v>
      </c>
      <c r="S33" s="133"/>
      <c r="T33" s="134">
        <f t="shared" si="4"/>
        <v>81.000000000000227</v>
      </c>
      <c r="U33" s="134"/>
      <c r="V33" t="str">
        <f t="shared" si="8"/>
        <v/>
      </c>
      <c r="W33">
        <f t="shared" si="3"/>
        <v>0</v>
      </c>
      <c r="X33" s="40">
        <f t="shared" si="5"/>
        <v>228922.57968278092</v>
      </c>
      <c r="Y33" s="41">
        <f t="shared" si="6"/>
        <v>0</v>
      </c>
    </row>
    <row r="34" spans="2:25" x14ac:dyDescent="0.2">
      <c r="B34" s="96">
        <v>26</v>
      </c>
      <c r="C34" s="131">
        <f t="shared" si="1"/>
        <v>238681.91071136267</v>
      </c>
      <c r="D34" s="131"/>
      <c r="E34" s="96">
        <v>2002</v>
      </c>
      <c r="F34" s="85">
        <v>43670</v>
      </c>
      <c r="G34" s="96" t="s">
        <v>2</v>
      </c>
      <c r="H34" s="140">
        <v>116.6</v>
      </c>
      <c r="I34" s="153"/>
      <c r="J34" s="87">
        <v>43</v>
      </c>
      <c r="K34" s="142">
        <f t="shared" si="7"/>
        <v>7160.4573213408794</v>
      </c>
      <c r="L34" s="143"/>
      <c r="M34" s="6">
        <f>IF(J34="","",(K34/J34)/LOOKUP(RIGHT($D$2,3),定数!$A$6:$A$13,定数!$B$6:$B$13))</f>
        <v>1.665222632869972</v>
      </c>
      <c r="N34" s="88">
        <v>2002</v>
      </c>
      <c r="O34" s="114">
        <v>43670</v>
      </c>
      <c r="P34" s="140">
        <v>115.78</v>
      </c>
      <c r="Q34" s="153"/>
      <c r="R34" s="133">
        <f>IF(P34="","",T34*M34*LOOKUP(RIGHT($D$2,3),定数!$A$6:$A$13,定数!$B$6:$B$13))</f>
        <v>13654.825589533655</v>
      </c>
      <c r="S34" s="133"/>
      <c r="T34" s="134">
        <f t="shared" si="4"/>
        <v>81.999999999999318</v>
      </c>
      <c r="U34" s="134"/>
      <c r="V34" t="str">
        <f t="shared" si="8"/>
        <v/>
      </c>
      <c r="W34">
        <f t="shared" si="3"/>
        <v>0</v>
      </c>
      <c r="X34" s="40">
        <f t="shared" si="5"/>
        <v>238681.91071136267</v>
      </c>
      <c r="Y34" s="41">
        <f t="shared" si="6"/>
        <v>0</v>
      </c>
    </row>
    <row r="35" spans="2:25" x14ac:dyDescent="0.2">
      <c r="B35" s="96">
        <v>27</v>
      </c>
      <c r="C35" s="131">
        <f t="shared" si="1"/>
        <v>252336.73630089633</v>
      </c>
      <c r="D35" s="131"/>
      <c r="E35" s="96">
        <v>2002</v>
      </c>
      <c r="F35" s="86">
        <v>43675</v>
      </c>
      <c r="G35" s="96" t="s">
        <v>3</v>
      </c>
      <c r="H35" s="140">
        <v>117.6</v>
      </c>
      <c r="I35" s="153"/>
      <c r="J35" s="88">
        <v>63</v>
      </c>
      <c r="K35" s="142">
        <f t="shared" si="7"/>
        <v>7570.1020890268892</v>
      </c>
      <c r="L35" s="143"/>
      <c r="M35" s="6">
        <f>IF(J35="","",(K35/J35)/LOOKUP(RIGHT($D$2,3),定数!$A$6:$A$13,定数!$B$6:$B$13))</f>
        <v>1.2016035061947443</v>
      </c>
      <c r="N35" s="88">
        <v>2002</v>
      </c>
      <c r="O35" s="114">
        <v>43677</v>
      </c>
      <c r="P35" s="140">
        <v>118.5</v>
      </c>
      <c r="Q35" s="153"/>
      <c r="R35" s="133">
        <f>IF(P35="","",T35*M35*LOOKUP(RIGHT($D$2,3),定数!$A$6:$A$13,定数!$B$6:$B$13))</f>
        <v>10814.431555752768</v>
      </c>
      <c r="S35" s="133"/>
      <c r="T35" s="134">
        <f t="shared" si="4"/>
        <v>90.000000000000568</v>
      </c>
      <c r="U35" s="134"/>
      <c r="V35" t="str">
        <f t="shared" si="8"/>
        <v/>
      </c>
      <c r="W35">
        <f t="shared" si="3"/>
        <v>0</v>
      </c>
      <c r="X35" s="40">
        <f t="shared" si="5"/>
        <v>252336.73630089633</v>
      </c>
      <c r="Y35" s="41">
        <f t="shared" si="6"/>
        <v>0</v>
      </c>
    </row>
    <row r="36" spans="2:25" x14ac:dyDescent="0.2">
      <c r="B36" s="122">
        <v>28</v>
      </c>
      <c r="C36" s="131">
        <f t="shared" si="1"/>
        <v>263151.16785664909</v>
      </c>
      <c r="D36" s="131"/>
      <c r="E36" s="96">
        <v>2002</v>
      </c>
      <c r="F36" s="86">
        <v>43676</v>
      </c>
      <c r="G36" s="96" t="s">
        <v>3</v>
      </c>
      <c r="H36" s="140">
        <v>117.76</v>
      </c>
      <c r="I36" s="153"/>
      <c r="J36" s="88">
        <v>55</v>
      </c>
      <c r="K36" s="142">
        <f t="shared" si="7"/>
        <v>7894.5350356994722</v>
      </c>
      <c r="L36" s="143"/>
      <c r="M36" s="6">
        <f>IF(J36="","",(K36/J36)/LOOKUP(RIGHT($D$2,3),定数!$A$6:$A$13,定数!$B$6:$B$13))</f>
        <v>1.435370006490813</v>
      </c>
      <c r="N36" s="88">
        <v>2002</v>
      </c>
      <c r="O36" s="114">
        <v>43676</v>
      </c>
      <c r="P36" s="140">
        <v>118.54</v>
      </c>
      <c r="Q36" s="153"/>
      <c r="R36" s="133">
        <f>IF(P36="","",T36*M36*LOOKUP(RIGHT($D$2,3),定数!$A$6:$A$13,定数!$B$6:$B$13))</f>
        <v>11195.886050628358</v>
      </c>
      <c r="S36" s="133"/>
      <c r="T36" s="134">
        <f t="shared" si="4"/>
        <v>78.000000000000114</v>
      </c>
      <c r="U36" s="134"/>
      <c r="V36" t="str">
        <f t="shared" si="8"/>
        <v/>
      </c>
      <c r="W36">
        <f t="shared" si="3"/>
        <v>0</v>
      </c>
      <c r="X36" s="40">
        <f t="shared" si="5"/>
        <v>263151.16785664909</v>
      </c>
      <c r="Y36" s="41">
        <f t="shared" si="6"/>
        <v>0</v>
      </c>
    </row>
    <row r="37" spans="2:25" x14ac:dyDescent="0.2">
      <c r="B37" s="98">
        <v>29</v>
      </c>
      <c r="C37" s="131">
        <f t="shared" si="1"/>
        <v>274347.05390727747</v>
      </c>
      <c r="D37" s="131"/>
      <c r="E37" s="115">
        <v>2002</v>
      </c>
      <c r="F37" s="85">
        <v>43689</v>
      </c>
      <c r="G37" s="98" t="s">
        <v>2</v>
      </c>
      <c r="H37" s="140">
        <v>116.13</v>
      </c>
      <c r="I37" s="153"/>
      <c r="J37" s="87">
        <v>90</v>
      </c>
      <c r="K37" s="142">
        <f t="shared" si="7"/>
        <v>8230.411617218324</v>
      </c>
      <c r="L37" s="143"/>
      <c r="M37" s="6">
        <f>IF(J37="","",(K37/J37)/LOOKUP(RIGHT($D$2,3),定数!$A$6:$A$13,定数!$B$6:$B$13))</f>
        <v>0.91449017969092494</v>
      </c>
      <c r="N37" s="88">
        <v>2002</v>
      </c>
      <c r="O37" s="114">
        <v>43691</v>
      </c>
      <c r="P37" s="140">
        <v>114.81</v>
      </c>
      <c r="Q37" s="153"/>
      <c r="R37" s="133">
        <f>IF(P37="","",T37*M37*LOOKUP(RIGHT($D$2,3),定数!$A$6:$A$13,定数!$B$6:$B$13))</f>
        <v>12071.270371920147</v>
      </c>
      <c r="S37" s="133"/>
      <c r="T37" s="134">
        <f t="shared" si="4"/>
        <v>131.99999999999932</v>
      </c>
      <c r="U37" s="134"/>
      <c r="V37" t="str">
        <f t="shared" si="8"/>
        <v/>
      </c>
      <c r="W37">
        <f t="shared" si="3"/>
        <v>0</v>
      </c>
      <c r="X37" s="40">
        <f t="shared" si="5"/>
        <v>274347.05390727747</v>
      </c>
      <c r="Y37" s="41">
        <f t="shared" si="6"/>
        <v>0</v>
      </c>
    </row>
    <row r="38" spans="2:25" x14ac:dyDescent="0.2">
      <c r="B38" s="97">
        <v>30</v>
      </c>
      <c r="C38" s="198">
        <f t="shared" si="1"/>
        <v>286418.32427919761</v>
      </c>
      <c r="D38" s="198"/>
      <c r="E38" s="90">
        <v>2002</v>
      </c>
      <c r="F38" s="53">
        <v>43721</v>
      </c>
      <c r="G38" s="97" t="s">
        <v>3</v>
      </c>
      <c r="H38" s="146">
        <v>117.58</v>
      </c>
      <c r="I38" s="197"/>
      <c r="J38" s="97">
        <v>53</v>
      </c>
      <c r="K38" s="148">
        <f t="shared" si="7"/>
        <v>8592.5497283759287</v>
      </c>
      <c r="L38" s="149"/>
      <c r="M38" s="52">
        <f>IF(J38="","",(K38/J38)/LOOKUP(RIGHT($D$2,3),定数!$A$6:$A$13,定数!$B$6:$B$13))</f>
        <v>1.6212357978067788</v>
      </c>
      <c r="N38" s="97">
        <v>2002</v>
      </c>
      <c r="O38" s="53">
        <v>43721</v>
      </c>
      <c r="P38" s="146">
        <v>118.33</v>
      </c>
      <c r="Q38" s="197"/>
      <c r="R38" s="199">
        <f>IF(P38="","",T38*M38*LOOKUP(RIGHT($D$2,3),定数!$A$6:$A$13,定数!$B$6:$B$13))</f>
        <v>12159.268483550841</v>
      </c>
      <c r="S38" s="199"/>
      <c r="T38" s="200">
        <f t="shared" si="4"/>
        <v>75</v>
      </c>
      <c r="U38" s="200"/>
      <c r="V38" t="str">
        <f t="shared" si="8"/>
        <v/>
      </c>
      <c r="W38">
        <f t="shared" si="3"/>
        <v>0</v>
      </c>
      <c r="X38" s="40">
        <f t="shared" si="5"/>
        <v>286418.32427919761</v>
      </c>
      <c r="Y38" s="41">
        <f t="shared" si="6"/>
        <v>0</v>
      </c>
    </row>
    <row r="39" spans="2:25" x14ac:dyDescent="0.2">
      <c r="B39" s="96">
        <v>31</v>
      </c>
      <c r="C39" s="131">
        <f t="shared" si="1"/>
        <v>298577.59276274848</v>
      </c>
      <c r="D39" s="131"/>
      <c r="E39" s="96">
        <v>2002</v>
      </c>
      <c r="F39" s="8">
        <v>261</v>
      </c>
      <c r="G39" s="96" t="s">
        <v>3</v>
      </c>
      <c r="H39" s="132">
        <v>118.66</v>
      </c>
      <c r="I39" s="132"/>
      <c r="J39" s="96">
        <v>76</v>
      </c>
      <c r="K39" s="142">
        <f t="shared" si="7"/>
        <v>8957.3277828824539</v>
      </c>
      <c r="L39" s="143"/>
      <c r="M39" s="6">
        <f>IF(J39="","",(K39/J39)/LOOKUP(RIGHT($D$2,3),定数!$A$6:$A$13,定数!$B$6:$B$13))</f>
        <v>1.1785957609055862</v>
      </c>
      <c r="N39" s="96">
        <v>2002</v>
      </c>
      <c r="O39" s="8">
        <v>43728</v>
      </c>
      <c r="P39" s="132">
        <v>119.76</v>
      </c>
      <c r="Q39" s="132"/>
      <c r="R39" s="133">
        <f>IF(P39="","",T39*M39*LOOKUP(RIGHT($D$2,3),定数!$A$6:$A$13,定数!$B$6:$B$13))</f>
        <v>12964.553369961546</v>
      </c>
      <c r="S39" s="133"/>
      <c r="T39" s="134">
        <f t="shared" si="4"/>
        <v>110.00000000000085</v>
      </c>
      <c r="U39" s="134"/>
      <c r="V39" t="str">
        <f t="shared" si="8"/>
        <v/>
      </c>
      <c r="W39">
        <f t="shared" si="3"/>
        <v>0</v>
      </c>
      <c r="X39" s="40">
        <f t="shared" si="5"/>
        <v>298577.59276274848</v>
      </c>
      <c r="Y39" s="41">
        <f t="shared" si="6"/>
        <v>0</v>
      </c>
    </row>
    <row r="40" spans="2:25" x14ac:dyDescent="0.2">
      <c r="B40" s="96">
        <v>32</v>
      </c>
      <c r="C40" s="131">
        <f t="shared" si="1"/>
        <v>311542.14613271004</v>
      </c>
      <c r="D40" s="131"/>
      <c r="E40" s="96">
        <v>2002</v>
      </c>
      <c r="F40" s="8">
        <v>43728</v>
      </c>
      <c r="G40" s="96" t="s">
        <v>3</v>
      </c>
      <c r="H40" s="132">
        <v>119.64</v>
      </c>
      <c r="I40" s="132"/>
      <c r="J40" s="96">
        <v>90</v>
      </c>
      <c r="K40" s="142">
        <f t="shared" si="7"/>
        <v>9346.2643839813009</v>
      </c>
      <c r="L40" s="143"/>
      <c r="M40" s="6">
        <f>IF(J40="","",(K40/J40)/LOOKUP(RIGHT($D$2,3),定数!$A$6:$A$13,定数!$B$6:$B$13))</f>
        <v>1.0384738204423669</v>
      </c>
      <c r="N40" s="96">
        <v>2002</v>
      </c>
      <c r="O40" s="8">
        <v>43728</v>
      </c>
      <c r="P40" s="132">
        <v>120.95</v>
      </c>
      <c r="Q40" s="132"/>
      <c r="R40" s="133">
        <f>IF(P40="","",T40*M40*LOOKUP(RIGHT($D$2,3),定数!$A$6:$A$13,定数!$B$6:$B$13))</f>
        <v>13604.00704779503</v>
      </c>
      <c r="S40" s="133"/>
      <c r="T40" s="134">
        <f t="shared" si="4"/>
        <v>131.00000000000023</v>
      </c>
      <c r="U40" s="134"/>
      <c r="V40" t="str">
        <f t="shared" si="8"/>
        <v/>
      </c>
      <c r="W40">
        <f t="shared" si="3"/>
        <v>0</v>
      </c>
      <c r="X40" s="40">
        <f t="shared" si="5"/>
        <v>311542.14613271004</v>
      </c>
      <c r="Y40" s="41">
        <f t="shared" si="6"/>
        <v>0</v>
      </c>
    </row>
    <row r="41" spans="2:25" x14ac:dyDescent="0.2">
      <c r="B41" s="122">
        <v>33</v>
      </c>
      <c r="C41" s="131">
        <f t="shared" si="1"/>
        <v>325146.15318050509</v>
      </c>
      <c r="D41" s="131"/>
      <c r="E41" s="96">
        <v>2002</v>
      </c>
      <c r="F41" s="8">
        <v>270</v>
      </c>
      <c r="G41" s="96" t="s">
        <v>2</v>
      </c>
      <c r="H41" s="132">
        <v>119.95</v>
      </c>
      <c r="I41" s="132"/>
      <c r="J41" s="96">
        <v>73</v>
      </c>
      <c r="K41" s="142">
        <f t="shared" si="7"/>
        <v>9754.3845954151529</v>
      </c>
      <c r="L41" s="143"/>
      <c r="M41" s="6">
        <f>IF(J41="","",(K41/J41)/LOOKUP(RIGHT($D$2,3),定数!$A$6:$A$13,定数!$B$6:$B$13))</f>
        <v>1.3362170678650895</v>
      </c>
      <c r="N41" s="96">
        <v>2002</v>
      </c>
      <c r="O41" s="8">
        <v>43739</v>
      </c>
      <c r="P41" s="132">
        <v>120.68</v>
      </c>
      <c r="Q41" s="132"/>
      <c r="R41" s="133">
        <f>IF(P41="","",T41*M41*LOOKUP(RIGHT($D$2,3),定数!$A$6:$A$13,定数!$B$6:$B$13))</f>
        <v>-9754.3845954152057</v>
      </c>
      <c r="S41" s="133"/>
      <c r="T41" s="134">
        <f t="shared" si="4"/>
        <v>-73.000000000000398</v>
      </c>
      <c r="U41" s="134"/>
      <c r="V41" t="str">
        <f t="shared" si="8"/>
        <v/>
      </c>
      <c r="W41">
        <f t="shared" si="3"/>
        <v>1</v>
      </c>
      <c r="X41" s="40">
        <f t="shared" si="5"/>
        <v>325146.15318050509</v>
      </c>
      <c r="Y41" s="41">
        <f t="shared" si="6"/>
        <v>0</v>
      </c>
    </row>
    <row r="42" spans="2:25" x14ac:dyDescent="0.2">
      <c r="B42" s="96">
        <v>34</v>
      </c>
      <c r="C42" s="131">
        <f t="shared" si="1"/>
        <v>315391.76858508989</v>
      </c>
      <c r="D42" s="131"/>
      <c r="E42" s="96">
        <v>2002</v>
      </c>
      <c r="F42" s="8">
        <v>43739</v>
      </c>
      <c r="G42" s="96" t="s">
        <v>3</v>
      </c>
      <c r="H42" s="132">
        <v>120.78</v>
      </c>
      <c r="I42" s="132"/>
      <c r="J42" s="96">
        <v>58</v>
      </c>
      <c r="K42" s="142">
        <f t="shared" si="7"/>
        <v>9461.7530575526962</v>
      </c>
      <c r="L42" s="143"/>
      <c r="M42" s="6">
        <f>IF(J42="","",(K42/J42)/LOOKUP(RIGHT($D$2,3),定数!$A$6:$A$13,定数!$B$6:$B$13))</f>
        <v>1.6313367340608096</v>
      </c>
      <c r="N42" s="96">
        <v>2002</v>
      </c>
      <c r="O42" s="8">
        <v>43741</v>
      </c>
      <c r="P42" s="132">
        <v>121.61</v>
      </c>
      <c r="Q42" s="132"/>
      <c r="R42" s="133">
        <f>IF(P42="","",T42*M42*LOOKUP(RIGHT($D$2,3),定数!$A$6:$A$13,定数!$B$6:$B$13))</f>
        <v>13540.094892704692</v>
      </c>
      <c r="S42" s="133"/>
      <c r="T42" s="134">
        <f t="shared" si="4"/>
        <v>82.999999999999829</v>
      </c>
      <c r="U42" s="134"/>
      <c r="V42" t="str">
        <f t="shared" si="8"/>
        <v/>
      </c>
      <c r="W42">
        <f t="shared" si="3"/>
        <v>0</v>
      </c>
      <c r="X42" s="40">
        <f t="shared" si="5"/>
        <v>325146.15318050509</v>
      </c>
      <c r="Y42" s="41">
        <f t="shared" si="6"/>
        <v>3.0000000000000138E-2</v>
      </c>
    </row>
    <row r="43" spans="2:25" x14ac:dyDescent="0.2">
      <c r="B43" s="96">
        <v>35</v>
      </c>
      <c r="C43" s="131">
        <f t="shared" si="1"/>
        <v>328931.86347779457</v>
      </c>
      <c r="D43" s="131"/>
      <c r="E43" s="96">
        <v>2002</v>
      </c>
      <c r="F43" s="8">
        <v>43740</v>
      </c>
      <c r="G43" s="96" t="s">
        <v>3</v>
      </c>
      <c r="H43" s="132">
        <v>120.95</v>
      </c>
      <c r="I43" s="132"/>
      <c r="J43" s="96">
        <v>63</v>
      </c>
      <c r="K43" s="142">
        <f t="shared" si="7"/>
        <v>9867.9559043338359</v>
      </c>
      <c r="L43" s="143"/>
      <c r="M43" s="6">
        <f>IF(J43="","",(K43/J43)/LOOKUP(RIGHT($D$2,3),定数!$A$6:$A$13,定数!$B$6:$B$13))</f>
        <v>1.5663422070371169</v>
      </c>
      <c r="N43" s="96">
        <v>2002</v>
      </c>
      <c r="O43" s="8">
        <v>43745</v>
      </c>
      <c r="P43" s="132">
        <v>121.87</v>
      </c>
      <c r="Q43" s="132"/>
      <c r="R43" s="133">
        <f>IF(P43="","",T43*M43*LOOKUP(RIGHT($D$2,3),定数!$A$6:$A$13,定数!$B$6:$B$13))</f>
        <v>14410.348304741501</v>
      </c>
      <c r="S43" s="133"/>
      <c r="T43" s="134">
        <f t="shared" si="4"/>
        <v>92.000000000000171</v>
      </c>
      <c r="U43" s="134"/>
      <c r="V43" t="str">
        <f t="shared" si="8"/>
        <v/>
      </c>
      <c r="W43">
        <f t="shared" si="3"/>
        <v>0</v>
      </c>
      <c r="X43" s="40">
        <f t="shared" si="5"/>
        <v>328931.86347779457</v>
      </c>
      <c r="Y43" s="41">
        <f t="shared" si="6"/>
        <v>0</v>
      </c>
    </row>
    <row r="44" spans="2:25" x14ac:dyDescent="0.2">
      <c r="B44" s="96">
        <v>36</v>
      </c>
      <c r="C44" s="131">
        <f t="shared" si="1"/>
        <v>343342.21178253606</v>
      </c>
      <c r="D44" s="131"/>
      <c r="E44" s="96">
        <v>2002</v>
      </c>
      <c r="F44" s="8">
        <v>43748</v>
      </c>
      <c r="G44" s="96" t="s">
        <v>3</v>
      </c>
      <c r="H44" s="132">
        <v>122.2</v>
      </c>
      <c r="I44" s="132"/>
      <c r="J44" s="96">
        <v>52</v>
      </c>
      <c r="K44" s="142">
        <f t="shared" si="7"/>
        <v>10300.266353476081</v>
      </c>
      <c r="L44" s="143"/>
      <c r="M44" s="6">
        <f>IF(J44="","",(K44/J44)/LOOKUP(RIGHT($D$2,3),定数!$A$6:$A$13,定数!$B$6:$B$13))</f>
        <v>1.9808204525915543</v>
      </c>
      <c r="N44" s="96">
        <v>2002</v>
      </c>
      <c r="O44" s="8">
        <v>43749</v>
      </c>
      <c r="P44" s="132">
        <v>121.68</v>
      </c>
      <c r="Q44" s="132"/>
      <c r="R44" s="133">
        <f>IF(P44="","",T44*M44*LOOKUP(RIGHT($D$2,3),定数!$A$6:$A$13,定数!$B$6:$B$13))</f>
        <v>-10300.266353476003</v>
      </c>
      <c r="S44" s="133"/>
      <c r="T44" s="134">
        <f t="shared" si="4"/>
        <v>-51.999999999999602</v>
      </c>
      <c r="U44" s="134"/>
      <c r="V44" t="str">
        <f t="shared" si="8"/>
        <v/>
      </c>
      <c r="W44">
        <f t="shared" si="3"/>
        <v>1</v>
      </c>
      <c r="X44" s="40">
        <f t="shared" si="5"/>
        <v>343342.21178253606</v>
      </c>
      <c r="Y44" s="41">
        <f t="shared" si="6"/>
        <v>0</v>
      </c>
    </row>
    <row r="45" spans="2:25" x14ac:dyDescent="0.2">
      <c r="B45" s="96">
        <v>37</v>
      </c>
      <c r="C45" s="131">
        <f t="shared" si="1"/>
        <v>333041.94542906008</v>
      </c>
      <c r="D45" s="131"/>
      <c r="E45" s="96">
        <v>2002</v>
      </c>
      <c r="F45" s="8">
        <v>43750</v>
      </c>
      <c r="G45" s="96" t="s">
        <v>3</v>
      </c>
      <c r="H45" s="132">
        <v>122.51</v>
      </c>
      <c r="I45" s="132"/>
      <c r="J45" s="96">
        <v>39</v>
      </c>
      <c r="K45" s="142">
        <f t="shared" si="7"/>
        <v>9991.2583628718021</v>
      </c>
      <c r="L45" s="143"/>
      <c r="M45" s="6">
        <f>IF(J45="","",(K45/J45)/LOOKUP(RIGHT($D$2,3),定数!$A$6:$A$13,定数!$B$6:$B$13))</f>
        <v>2.5618611186850773</v>
      </c>
      <c r="N45" s="96">
        <v>2002</v>
      </c>
      <c r="O45" s="8">
        <v>43753</v>
      </c>
      <c r="P45" s="132">
        <v>123.05</v>
      </c>
      <c r="Q45" s="132"/>
      <c r="R45" s="133">
        <f>IF(P45="","",T45*M45*LOOKUP(RIGHT($D$2,3),定数!$A$6:$A$13,定数!$B$6:$B$13))</f>
        <v>13834.050040899214</v>
      </c>
      <c r="S45" s="133"/>
      <c r="T45" s="134">
        <f t="shared" si="4"/>
        <v>53.999999999999204</v>
      </c>
      <c r="U45" s="134"/>
      <c r="V45" t="str">
        <f t="shared" si="8"/>
        <v/>
      </c>
      <c r="W45">
        <f t="shared" si="3"/>
        <v>0</v>
      </c>
      <c r="X45" s="40">
        <f t="shared" si="5"/>
        <v>343342.21178253606</v>
      </c>
      <c r="Y45" s="41">
        <f t="shared" si="6"/>
        <v>2.9999999999999694E-2</v>
      </c>
    </row>
    <row r="46" spans="2:25" x14ac:dyDescent="0.2">
      <c r="B46" s="96">
        <v>38</v>
      </c>
      <c r="C46" s="131">
        <f t="shared" si="1"/>
        <v>346875.99546995928</v>
      </c>
      <c r="D46" s="131"/>
      <c r="E46" s="96">
        <v>2002</v>
      </c>
      <c r="F46" s="8">
        <v>43755</v>
      </c>
      <c r="G46" s="96" t="s">
        <v>2</v>
      </c>
      <c r="H46" s="132">
        <v>121.89</v>
      </c>
      <c r="I46" s="132"/>
      <c r="J46" s="96">
        <v>43</v>
      </c>
      <c r="K46" s="142">
        <f t="shared" si="7"/>
        <v>10406.279864098778</v>
      </c>
      <c r="L46" s="143"/>
      <c r="M46" s="6">
        <f>IF(J46="","",(K46/J46)/LOOKUP(RIGHT($D$2,3),定数!$A$6:$A$13,定数!$B$6:$B$13))</f>
        <v>2.4200650846741345</v>
      </c>
      <c r="N46" s="96">
        <v>2002</v>
      </c>
      <c r="O46" s="8">
        <v>43755</v>
      </c>
      <c r="P46" s="132">
        <v>121.28</v>
      </c>
      <c r="Q46" s="132"/>
      <c r="R46" s="133">
        <f>IF(P46="","",T46*M46*LOOKUP(RIGHT($D$2,3),定数!$A$6:$A$13,定数!$B$6:$B$13))</f>
        <v>14762.397016512208</v>
      </c>
      <c r="S46" s="133"/>
      <c r="T46" s="134">
        <f t="shared" si="4"/>
        <v>60.999999999999943</v>
      </c>
      <c r="U46" s="134"/>
      <c r="V46" t="str">
        <f t="shared" si="8"/>
        <v/>
      </c>
      <c r="W46">
        <f t="shared" si="3"/>
        <v>0</v>
      </c>
      <c r="X46" s="40">
        <f t="shared" si="5"/>
        <v>346875.99546995928</v>
      </c>
      <c r="Y46" s="41">
        <f t="shared" si="6"/>
        <v>0</v>
      </c>
    </row>
    <row r="47" spans="2:25" x14ac:dyDescent="0.2">
      <c r="B47" s="96">
        <v>39</v>
      </c>
      <c r="C47" s="131">
        <f t="shared" si="1"/>
        <v>361638.39248647151</v>
      </c>
      <c r="D47" s="131"/>
      <c r="E47" s="96"/>
      <c r="F47" s="8"/>
      <c r="G47" s="96" t="s">
        <v>3</v>
      </c>
      <c r="H47" s="132"/>
      <c r="I47" s="132"/>
      <c r="J47" s="96"/>
      <c r="K47" s="142" t="str">
        <f t="shared" si="7"/>
        <v/>
      </c>
      <c r="L47" s="143"/>
      <c r="M47" s="6" t="str">
        <f>IF(J47="","",(K47/J47)/LOOKUP(RIGHT($D$2,3),定数!$A$6:$A$13,定数!$B$6:$B$13))</f>
        <v/>
      </c>
      <c r="N47" s="96"/>
      <c r="O47" s="8"/>
      <c r="P47" s="132"/>
      <c r="Q47" s="132"/>
      <c r="R47" s="133" t="str">
        <f>IF(P47="","",T47*M47*LOOKUP(RIGHT($D$2,3),定数!$A$6:$A$13,定数!$B$6:$B$13))</f>
        <v/>
      </c>
      <c r="S47" s="133"/>
      <c r="T47" s="134" t="str">
        <f t="shared" si="4"/>
        <v/>
      </c>
      <c r="U47" s="134"/>
      <c r="V47" t="str">
        <f t="shared" si="8"/>
        <v/>
      </c>
      <c r="W47" t="str">
        <f t="shared" si="3"/>
        <v/>
      </c>
      <c r="X47" s="40">
        <f t="shared" si="5"/>
        <v>361638.39248647151</v>
      </c>
      <c r="Y47" s="41">
        <f t="shared" si="6"/>
        <v>0</v>
      </c>
    </row>
    <row r="48" spans="2:25" x14ac:dyDescent="0.2">
      <c r="B48" s="96">
        <v>40</v>
      </c>
      <c r="C48" s="131" t="str">
        <f t="shared" si="1"/>
        <v/>
      </c>
      <c r="D48" s="131"/>
      <c r="E48" s="96"/>
      <c r="F48" s="8"/>
      <c r="G48" s="96" t="s">
        <v>2</v>
      </c>
      <c r="H48" s="132"/>
      <c r="I48" s="132"/>
      <c r="J48" s="96"/>
      <c r="K48" s="142" t="str">
        <f t="shared" si="7"/>
        <v/>
      </c>
      <c r="L48" s="143"/>
      <c r="M48" s="6" t="str">
        <f>IF(J48="","",(K48/J48)/LOOKUP(RIGHT($D$2,3),定数!$A$6:$A$13,定数!$B$6:$B$13))</f>
        <v/>
      </c>
      <c r="N48" s="96"/>
      <c r="O48" s="8"/>
      <c r="P48" s="132"/>
      <c r="Q48" s="132"/>
      <c r="R48" s="133" t="str">
        <f>IF(P48="","",T48*M48*LOOKUP(RIGHT($D$2,3),定数!$A$6:$A$13,定数!$B$6:$B$13))</f>
        <v/>
      </c>
      <c r="S48" s="133"/>
      <c r="T48" s="134" t="str">
        <f t="shared" si="4"/>
        <v/>
      </c>
      <c r="U48" s="134"/>
      <c r="V48" t="str">
        <f t="shared" si="8"/>
        <v/>
      </c>
      <c r="W48" t="str">
        <f t="shared" si="3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96">
        <v>41</v>
      </c>
      <c r="C49" s="131" t="str">
        <f t="shared" si="1"/>
        <v/>
      </c>
      <c r="D49" s="131"/>
      <c r="E49" s="96"/>
      <c r="F49" s="8"/>
      <c r="G49" s="96" t="s">
        <v>3</v>
      </c>
      <c r="H49" s="132"/>
      <c r="I49" s="132"/>
      <c r="J49" s="96"/>
      <c r="K49" s="142" t="str">
        <f t="shared" si="7"/>
        <v/>
      </c>
      <c r="L49" s="143"/>
      <c r="M49" s="6" t="str">
        <f>IF(J49="","",(K49/J49)/LOOKUP(RIGHT($D$2,3),定数!$A$6:$A$13,定数!$B$6:$B$13))</f>
        <v/>
      </c>
      <c r="N49" s="96"/>
      <c r="O49" s="8"/>
      <c r="P49" s="132"/>
      <c r="Q49" s="132"/>
      <c r="R49" s="133" t="str">
        <f>IF(P49="","",T49*M49*LOOKUP(RIGHT($D$2,3),定数!$A$6:$A$13,定数!$B$6:$B$13))</f>
        <v/>
      </c>
      <c r="S49" s="133"/>
      <c r="T49" s="134" t="str">
        <f t="shared" si="4"/>
        <v/>
      </c>
      <c r="U49" s="134"/>
      <c r="V49" t="str">
        <f t="shared" si="8"/>
        <v/>
      </c>
      <c r="W49" t="str">
        <f t="shared" si="3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96">
        <v>42</v>
      </c>
      <c r="C50" s="131" t="str">
        <f t="shared" si="1"/>
        <v/>
      </c>
      <c r="D50" s="131"/>
      <c r="E50" s="96"/>
      <c r="F50" s="8"/>
      <c r="G50" s="96" t="s">
        <v>3</v>
      </c>
      <c r="H50" s="132"/>
      <c r="I50" s="132"/>
      <c r="J50" s="96"/>
      <c r="K50" s="142" t="str">
        <f t="shared" si="7"/>
        <v/>
      </c>
      <c r="L50" s="143"/>
      <c r="M50" s="6" t="str">
        <f>IF(J50="","",(K50/J50)/LOOKUP(RIGHT($D$2,3),定数!$A$6:$A$13,定数!$B$6:$B$13))</f>
        <v/>
      </c>
      <c r="N50" s="96"/>
      <c r="O50" s="8"/>
      <c r="P50" s="132"/>
      <c r="Q50" s="132"/>
      <c r="R50" s="133" t="str">
        <f>IF(P50="","",T50*M50*LOOKUP(RIGHT($D$2,3),定数!$A$6:$A$13,定数!$B$6:$B$13))</f>
        <v/>
      </c>
      <c r="S50" s="133"/>
      <c r="T50" s="134" t="str">
        <f t="shared" si="4"/>
        <v/>
      </c>
      <c r="U50" s="134"/>
      <c r="V50" t="str">
        <f t="shared" si="8"/>
        <v/>
      </c>
      <c r="W50" t="str">
        <f t="shared" si="3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96">
        <v>43</v>
      </c>
      <c r="C51" s="131" t="str">
        <f t="shared" si="1"/>
        <v/>
      </c>
      <c r="D51" s="131"/>
      <c r="E51" s="96"/>
      <c r="F51" s="8"/>
      <c r="G51" s="96" t="s">
        <v>2</v>
      </c>
      <c r="H51" s="132"/>
      <c r="I51" s="132"/>
      <c r="J51" s="96"/>
      <c r="K51" s="142" t="str">
        <f t="shared" si="7"/>
        <v/>
      </c>
      <c r="L51" s="143"/>
      <c r="M51" s="6" t="str">
        <f>IF(J51="","",(K51/J51)/LOOKUP(RIGHT($D$2,3),定数!$A$6:$A$13,定数!$B$6:$B$13))</f>
        <v/>
      </c>
      <c r="N51" s="96"/>
      <c r="O51" s="8"/>
      <c r="P51" s="132"/>
      <c r="Q51" s="132"/>
      <c r="R51" s="133" t="str">
        <f>IF(P51="","",T51*M51*LOOKUP(RIGHT($D$2,3),定数!$A$6:$A$13,定数!$B$6:$B$13))</f>
        <v/>
      </c>
      <c r="S51" s="133"/>
      <c r="T51" s="134" t="str">
        <f t="shared" si="4"/>
        <v/>
      </c>
      <c r="U51" s="134"/>
      <c r="V51" t="str">
        <f t="shared" si="8"/>
        <v/>
      </c>
      <c r="W51" t="str">
        <f t="shared" si="3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98">
        <v>44</v>
      </c>
      <c r="C52" s="131" t="str">
        <f t="shared" si="1"/>
        <v/>
      </c>
      <c r="D52" s="131"/>
      <c r="E52" s="98"/>
      <c r="F52" s="8"/>
      <c r="G52" s="98" t="s">
        <v>3</v>
      </c>
      <c r="H52" s="132"/>
      <c r="I52" s="132"/>
      <c r="J52" s="98"/>
      <c r="K52" s="142" t="str">
        <f t="shared" si="7"/>
        <v/>
      </c>
      <c r="L52" s="143"/>
      <c r="M52" s="6" t="str">
        <f>IF(J52="","",(K52/J52)/LOOKUP(RIGHT($D$2,3),定数!$A$6:$A$13,定数!$B$6:$B$13))</f>
        <v/>
      </c>
      <c r="N52" s="98"/>
      <c r="O52" s="8"/>
      <c r="P52" s="132"/>
      <c r="Q52" s="132"/>
      <c r="R52" s="133" t="str">
        <f>IF(P52="","",T52*M52*LOOKUP(RIGHT($D$2,3),定数!$A$6:$A$13,定数!$B$6:$B$13))</f>
        <v/>
      </c>
      <c r="S52" s="133"/>
      <c r="T52" s="134" t="str">
        <f t="shared" si="4"/>
        <v/>
      </c>
      <c r="U52" s="134"/>
      <c r="V52" t="str">
        <f t="shared" si="8"/>
        <v/>
      </c>
      <c r="W52" t="str">
        <f t="shared" si="3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97">
        <v>45</v>
      </c>
      <c r="C53" s="198" t="str">
        <f t="shared" si="1"/>
        <v/>
      </c>
      <c r="D53" s="198"/>
      <c r="E53" s="97"/>
      <c r="F53" s="53"/>
      <c r="G53" s="97" t="s">
        <v>3</v>
      </c>
      <c r="H53" s="150"/>
      <c r="I53" s="150"/>
      <c r="J53" s="97"/>
      <c r="K53" s="148" t="str">
        <f t="shared" si="7"/>
        <v/>
      </c>
      <c r="L53" s="149"/>
      <c r="M53" s="52" t="str">
        <f>IF(J53="","",(K53/J53)/LOOKUP(RIGHT($D$2,3),定数!$A$6:$A$13,定数!$B$6:$B$13))</f>
        <v/>
      </c>
      <c r="N53" s="97"/>
      <c r="O53" s="53"/>
      <c r="P53" s="150"/>
      <c r="Q53" s="150"/>
      <c r="R53" s="199" t="str">
        <f>IF(P53="","",T53*M53*LOOKUP(RIGHT($D$2,3),定数!$A$6:$A$13,定数!$B$6:$B$13))</f>
        <v/>
      </c>
      <c r="S53" s="199"/>
      <c r="T53" s="200" t="str">
        <f t="shared" si="4"/>
        <v/>
      </c>
      <c r="U53" s="200"/>
      <c r="V53" t="str">
        <f t="shared" si="8"/>
        <v/>
      </c>
      <c r="W53" t="str">
        <f t="shared" si="3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96">
        <v>46</v>
      </c>
      <c r="C54" s="131" t="str">
        <f t="shared" si="1"/>
        <v/>
      </c>
      <c r="D54" s="131"/>
      <c r="E54" s="96"/>
      <c r="F54" s="8"/>
      <c r="G54" s="96" t="s">
        <v>3</v>
      </c>
      <c r="H54" s="132"/>
      <c r="I54" s="132"/>
      <c r="J54" s="96"/>
      <c r="K54" s="142" t="str">
        <f t="shared" si="7"/>
        <v/>
      </c>
      <c r="L54" s="143"/>
      <c r="M54" s="6" t="str">
        <f>IF(J54="","",(K54/J54)/LOOKUP(RIGHT($D$2,3),定数!$A$6:$A$13,定数!$B$6:$B$13))</f>
        <v/>
      </c>
      <c r="N54" s="96"/>
      <c r="O54" s="8"/>
      <c r="P54" s="132"/>
      <c r="Q54" s="132"/>
      <c r="R54" s="133" t="str">
        <f>IF(P54="","",T54*M54*LOOKUP(RIGHT($D$2,3),定数!$A$6:$A$13,定数!$B$6:$B$13))</f>
        <v/>
      </c>
      <c r="S54" s="133"/>
      <c r="T54" s="134" t="str">
        <f t="shared" si="4"/>
        <v/>
      </c>
      <c r="U54" s="134"/>
      <c r="V54" t="str">
        <f t="shared" si="8"/>
        <v/>
      </c>
      <c r="W54" t="str">
        <f t="shared" si="3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96">
        <v>47</v>
      </c>
      <c r="C55" s="131" t="str">
        <f t="shared" si="1"/>
        <v/>
      </c>
      <c r="D55" s="131"/>
      <c r="E55" s="96"/>
      <c r="F55" s="8"/>
      <c r="G55" s="96" t="s">
        <v>3</v>
      </c>
      <c r="H55" s="132"/>
      <c r="I55" s="132"/>
      <c r="J55" s="96"/>
      <c r="K55" s="142" t="str">
        <f t="shared" si="7"/>
        <v/>
      </c>
      <c r="L55" s="143"/>
      <c r="M55" s="6" t="str">
        <f>IF(J55="","",(K55/J55)/LOOKUP(RIGHT($D$2,3),定数!$A$6:$A$13,定数!$B$6:$B$13))</f>
        <v/>
      </c>
      <c r="N55" s="96"/>
      <c r="O55" s="8"/>
      <c r="P55" s="132"/>
      <c r="Q55" s="132"/>
      <c r="R55" s="133" t="str">
        <f>IF(P55="","",T55*M55*LOOKUP(RIGHT($D$2,3),定数!$A$6:$A$13,定数!$B$6:$B$13))</f>
        <v/>
      </c>
      <c r="S55" s="133"/>
      <c r="T55" s="134" t="str">
        <f t="shared" si="4"/>
        <v/>
      </c>
      <c r="U55" s="134"/>
      <c r="V55" t="str">
        <f t="shared" si="8"/>
        <v/>
      </c>
      <c r="W55" t="str">
        <f t="shared" si="3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96">
        <v>48</v>
      </c>
      <c r="C56" s="131" t="str">
        <f t="shared" si="1"/>
        <v/>
      </c>
      <c r="D56" s="131"/>
      <c r="E56" s="96"/>
      <c r="F56" s="8"/>
      <c r="G56" s="96" t="s">
        <v>3</v>
      </c>
      <c r="H56" s="132"/>
      <c r="I56" s="132"/>
      <c r="J56" s="96"/>
      <c r="K56" s="142" t="str">
        <f t="shared" si="7"/>
        <v/>
      </c>
      <c r="L56" s="143"/>
      <c r="M56" s="6" t="str">
        <f>IF(J56="","",(K56/J56)/LOOKUP(RIGHT($D$2,3),定数!$A$6:$A$13,定数!$B$6:$B$13))</f>
        <v/>
      </c>
      <c r="N56" s="96"/>
      <c r="O56" s="8"/>
      <c r="P56" s="132"/>
      <c r="Q56" s="132"/>
      <c r="R56" s="133" t="str">
        <f>IF(P56="","",T56*M56*LOOKUP(RIGHT($D$2,3),定数!$A$6:$A$13,定数!$B$6:$B$13))</f>
        <v/>
      </c>
      <c r="S56" s="133"/>
      <c r="T56" s="134" t="str">
        <f t="shared" si="4"/>
        <v/>
      </c>
      <c r="U56" s="134"/>
      <c r="V56" t="str">
        <f t="shared" si="8"/>
        <v/>
      </c>
      <c r="W56" t="str">
        <f t="shared" si="3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96">
        <v>49</v>
      </c>
      <c r="C57" s="131" t="str">
        <f t="shared" si="1"/>
        <v/>
      </c>
      <c r="D57" s="131"/>
      <c r="E57" s="96"/>
      <c r="F57" s="8"/>
      <c r="G57" s="96" t="s">
        <v>2</v>
      </c>
      <c r="H57" s="132"/>
      <c r="I57" s="132"/>
      <c r="J57" s="96"/>
      <c r="K57" s="142" t="str">
        <f t="shared" si="7"/>
        <v/>
      </c>
      <c r="L57" s="143"/>
      <c r="M57" s="6" t="str">
        <f>IF(J57="","",(K57/J57)/LOOKUP(RIGHT($D$2,3),定数!$A$6:$A$13,定数!$B$6:$B$13))</f>
        <v/>
      </c>
      <c r="N57" s="96"/>
      <c r="O57" s="8"/>
      <c r="P57" s="132"/>
      <c r="Q57" s="132"/>
      <c r="R57" s="133" t="str">
        <f>IF(P57="","",T57*M57*LOOKUP(RIGHT($D$2,3),定数!$A$6:$A$13,定数!$B$6:$B$13))</f>
        <v/>
      </c>
      <c r="S57" s="133"/>
      <c r="T57" s="134" t="str">
        <f t="shared" si="4"/>
        <v/>
      </c>
      <c r="U57" s="134"/>
      <c r="V57" t="str">
        <f t="shared" si="8"/>
        <v/>
      </c>
      <c r="W57" t="str">
        <f t="shared" si="3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98">
        <v>50</v>
      </c>
      <c r="C58" s="131" t="str">
        <f t="shared" si="1"/>
        <v/>
      </c>
      <c r="D58" s="131"/>
      <c r="E58" s="98"/>
      <c r="F58" s="8"/>
      <c r="G58" s="98" t="s">
        <v>3</v>
      </c>
      <c r="H58" s="132"/>
      <c r="I58" s="132"/>
      <c r="J58" s="98"/>
      <c r="K58" s="142" t="str">
        <f t="shared" si="7"/>
        <v/>
      </c>
      <c r="L58" s="143"/>
      <c r="M58" s="6" t="str">
        <f>IF(J58="","",(K58/J58)/LOOKUP(RIGHT($D$2,3),定数!$A$6:$A$13,定数!$B$6:$B$13))</f>
        <v/>
      </c>
      <c r="N58" s="98"/>
      <c r="O58" s="8"/>
      <c r="P58" s="132"/>
      <c r="Q58" s="132"/>
      <c r="R58" s="133" t="str">
        <f>IF(P58="","",T58*M58*LOOKUP(RIGHT($D$2,3),定数!$A$6:$A$13,定数!$B$6:$B$13))</f>
        <v/>
      </c>
      <c r="S58" s="133"/>
      <c r="T58" s="134" t="str">
        <f t="shared" si="4"/>
        <v/>
      </c>
      <c r="U58" s="134"/>
      <c r="V58" t="str">
        <f t="shared" si="8"/>
        <v/>
      </c>
      <c r="W58" t="str">
        <f t="shared" si="3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97">
        <v>51</v>
      </c>
      <c r="C59" s="198" t="str">
        <f t="shared" si="1"/>
        <v/>
      </c>
      <c r="D59" s="198"/>
      <c r="E59" s="97"/>
      <c r="F59" s="53"/>
      <c r="G59" s="97" t="s">
        <v>3</v>
      </c>
      <c r="H59" s="150"/>
      <c r="I59" s="150"/>
      <c r="J59" s="97"/>
      <c r="K59" s="148" t="str">
        <f t="shared" si="7"/>
        <v/>
      </c>
      <c r="L59" s="149"/>
      <c r="M59" s="52" t="str">
        <f>IF(J59="","",(K59/J59)/LOOKUP(RIGHT($D$2,3),定数!$A$6:$A$13,定数!$B$6:$B$13))</f>
        <v/>
      </c>
      <c r="N59" s="97"/>
      <c r="O59" s="53"/>
      <c r="P59" s="150"/>
      <c r="Q59" s="150"/>
      <c r="R59" s="199" t="str">
        <f>IF(P59="","",T59*M59*LOOKUP(RIGHT($D$2,3),定数!$A$6:$A$13,定数!$B$6:$B$13))</f>
        <v/>
      </c>
      <c r="S59" s="199"/>
      <c r="T59" s="200" t="str">
        <f t="shared" si="4"/>
        <v/>
      </c>
      <c r="U59" s="200"/>
      <c r="V59" t="str">
        <f t="shared" si="8"/>
        <v/>
      </c>
      <c r="W59" t="str">
        <f t="shared" si="3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96">
        <v>52</v>
      </c>
      <c r="C60" s="131" t="str">
        <f t="shared" si="1"/>
        <v/>
      </c>
      <c r="D60" s="131"/>
      <c r="E60" s="96"/>
      <c r="F60" s="8"/>
      <c r="G60" s="96" t="s">
        <v>3</v>
      </c>
      <c r="H60" s="132"/>
      <c r="I60" s="132"/>
      <c r="J60" s="96"/>
      <c r="K60" s="142" t="str">
        <f t="shared" si="7"/>
        <v/>
      </c>
      <c r="L60" s="143"/>
      <c r="M60" s="6" t="str">
        <f>IF(J60="","",(K60/J60)/LOOKUP(RIGHT($D$2,3),定数!$A$6:$A$13,定数!$B$6:$B$13))</f>
        <v/>
      </c>
      <c r="N60" s="96"/>
      <c r="O60" s="8"/>
      <c r="P60" s="132"/>
      <c r="Q60" s="132"/>
      <c r="R60" s="133" t="str">
        <f>IF(P60="","",T60*M60*LOOKUP(RIGHT($D$2,3),定数!$A$6:$A$13,定数!$B$6:$B$13))</f>
        <v/>
      </c>
      <c r="S60" s="133"/>
      <c r="T60" s="134" t="str">
        <f t="shared" si="4"/>
        <v/>
      </c>
      <c r="U60" s="134"/>
      <c r="V60" t="str">
        <f t="shared" si="8"/>
        <v/>
      </c>
      <c r="W60" t="str">
        <f t="shared" si="3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96">
        <v>53</v>
      </c>
      <c r="C61" s="131" t="str">
        <f t="shared" si="1"/>
        <v/>
      </c>
      <c r="D61" s="131"/>
      <c r="E61" s="96"/>
      <c r="F61" s="8"/>
      <c r="G61" s="96" t="s">
        <v>3</v>
      </c>
      <c r="H61" s="132"/>
      <c r="I61" s="132"/>
      <c r="J61" s="96"/>
      <c r="K61" s="142" t="str">
        <f t="shared" si="7"/>
        <v/>
      </c>
      <c r="L61" s="143"/>
      <c r="M61" s="6" t="str">
        <f>IF(J61="","",(K61/J61)/LOOKUP(RIGHT($D$2,3),定数!$A$6:$A$13,定数!$B$6:$B$13))</f>
        <v/>
      </c>
      <c r="N61" s="96"/>
      <c r="O61" s="8"/>
      <c r="P61" s="132"/>
      <c r="Q61" s="132"/>
      <c r="R61" s="133" t="str">
        <f>IF(P61="","",T61*M61*LOOKUP(RIGHT($D$2,3),定数!$A$6:$A$13,定数!$B$6:$B$13))</f>
        <v/>
      </c>
      <c r="S61" s="133"/>
      <c r="T61" s="134" t="str">
        <f t="shared" si="4"/>
        <v/>
      </c>
      <c r="U61" s="134"/>
      <c r="V61" t="str">
        <f t="shared" si="8"/>
        <v/>
      </c>
      <c r="W61" t="str">
        <f t="shared" si="3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96">
        <v>54</v>
      </c>
      <c r="C62" s="131" t="str">
        <f t="shared" si="1"/>
        <v/>
      </c>
      <c r="D62" s="131"/>
      <c r="E62" s="96"/>
      <c r="F62" s="8"/>
      <c r="G62" s="96" t="s">
        <v>3</v>
      </c>
      <c r="H62" s="132"/>
      <c r="I62" s="132"/>
      <c r="J62" s="96"/>
      <c r="K62" s="142" t="str">
        <f t="shared" si="7"/>
        <v/>
      </c>
      <c r="L62" s="143"/>
      <c r="M62" s="6" t="str">
        <f>IF(J62="","",(K62/J62)/LOOKUP(RIGHT($D$2,3),定数!$A$6:$A$13,定数!$B$6:$B$13))</f>
        <v/>
      </c>
      <c r="N62" s="96"/>
      <c r="O62" s="8"/>
      <c r="P62" s="132"/>
      <c r="Q62" s="132"/>
      <c r="R62" s="133" t="str">
        <f>IF(P62="","",T62*M62*LOOKUP(RIGHT($D$2,3),定数!$A$6:$A$13,定数!$B$6:$B$13))</f>
        <v/>
      </c>
      <c r="S62" s="133"/>
      <c r="T62" s="134" t="str">
        <f t="shared" si="4"/>
        <v/>
      </c>
      <c r="U62" s="134"/>
      <c r="V62" t="str">
        <f t="shared" si="8"/>
        <v/>
      </c>
      <c r="W62" t="str">
        <f t="shared" si="3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98">
        <v>55</v>
      </c>
      <c r="C63" s="131" t="str">
        <f t="shared" si="1"/>
        <v/>
      </c>
      <c r="D63" s="131"/>
      <c r="E63" s="98"/>
      <c r="F63" s="8"/>
      <c r="G63" s="98" t="s">
        <v>3</v>
      </c>
      <c r="H63" s="132"/>
      <c r="I63" s="132"/>
      <c r="J63" s="98"/>
      <c r="K63" s="142" t="str">
        <f t="shared" si="7"/>
        <v/>
      </c>
      <c r="L63" s="143"/>
      <c r="M63" s="6" t="str">
        <f>IF(J63="","",(K63/J63)/LOOKUP(RIGHT($D$2,3),定数!$A$6:$A$13,定数!$B$6:$B$13))</f>
        <v/>
      </c>
      <c r="N63" s="98"/>
      <c r="O63" s="8"/>
      <c r="P63" s="132"/>
      <c r="Q63" s="132"/>
      <c r="R63" s="133" t="str">
        <f>IF(P63="","",T63*M63*LOOKUP(RIGHT($D$2,3),定数!$A$6:$A$13,定数!$B$6:$B$13))</f>
        <v/>
      </c>
      <c r="S63" s="133"/>
      <c r="T63" s="134" t="str">
        <f t="shared" si="4"/>
        <v/>
      </c>
      <c r="U63" s="134"/>
      <c r="V63" t="str">
        <f t="shared" si="8"/>
        <v/>
      </c>
      <c r="W63" t="str">
        <f t="shared" si="3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97">
        <v>56</v>
      </c>
      <c r="C64" s="198" t="str">
        <f t="shared" si="1"/>
        <v/>
      </c>
      <c r="D64" s="198"/>
      <c r="E64" s="97"/>
      <c r="F64" s="53"/>
      <c r="G64" s="97" t="s">
        <v>2</v>
      </c>
      <c r="H64" s="150"/>
      <c r="I64" s="150"/>
      <c r="J64" s="97"/>
      <c r="K64" s="148" t="str">
        <f t="shared" si="7"/>
        <v/>
      </c>
      <c r="L64" s="149"/>
      <c r="M64" s="52" t="str">
        <f>IF(J64="","",(K64/J64)/LOOKUP(RIGHT($D$2,3),定数!$A$6:$A$13,定数!$B$6:$B$13))</f>
        <v/>
      </c>
      <c r="N64" s="97"/>
      <c r="O64" s="53"/>
      <c r="P64" s="150"/>
      <c r="Q64" s="150"/>
      <c r="R64" s="199" t="str">
        <f>IF(P64="","",T64*M64*LOOKUP(RIGHT($D$2,3),定数!$A$6:$A$13,定数!$B$6:$B$13))</f>
        <v/>
      </c>
      <c r="S64" s="199"/>
      <c r="T64" s="200" t="str">
        <f t="shared" si="4"/>
        <v/>
      </c>
      <c r="U64" s="200"/>
      <c r="V64" t="str">
        <f t="shared" si="8"/>
        <v/>
      </c>
      <c r="W64" t="str">
        <f t="shared" si="3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96">
        <v>57</v>
      </c>
      <c r="C65" s="131" t="str">
        <f t="shared" si="1"/>
        <v/>
      </c>
      <c r="D65" s="131"/>
      <c r="E65" s="96"/>
      <c r="F65" s="8"/>
      <c r="G65" s="96" t="s">
        <v>3</v>
      </c>
      <c r="H65" s="132"/>
      <c r="I65" s="132"/>
      <c r="J65" s="96"/>
      <c r="K65" s="142" t="str">
        <f t="shared" si="7"/>
        <v/>
      </c>
      <c r="L65" s="143"/>
      <c r="M65" s="6" t="str">
        <f>IF(J65="","",(K65/J65)/LOOKUP(RIGHT($D$2,3),定数!$A$6:$A$13,定数!$B$6:$B$13))</f>
        <v/>
      </c>
      <c r="N65" s="96"/>
      <c r="O65" s="8"/>
      <c r="P65" s="132"/>
      <c r="Q65" s="132"/>
      <c r="R65" s="133" t="str">
        <f>IF(P65="","",T65*M65*LOOKUP(RIGHT($D$2,3),定数!$A$6:$A$13,定数!$B$6:$B$13))</f>
        <v/>
      </c>
      <c r="S65" s="133"/>
      <c r="T65" s="134" t="str">
        <f t="shared" si="4"/>
        <v/>
      </c>
      <c r="U65" s="134"/>
      <c r="V65" t="str">
        <f t="shared" si="8"/>
        <v/>
      </c>
      <c r="W65" t="str">
        <f t="shared" si="3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96">
        <v>58</v>
      </c>
      <c r="C66" s="131" t="str">
        <f t="shared" si="1"/>
        <v/>
      </c>
      <c r="D66" s="131"/>
      <c r="E66" s="96"/>
      <c r="F66" s="8"/>
      <c r="G66" s="96" t="s">
        <v>2</v>
      </c>
      <c r="H66" s="132"/>
      <c r="I66" s="132"/>
      <c r="J66" s="96"/>
      <c r="K66" s="142" t="str">
        <f t="shared" si="7"/>
        <v/>
      </c>
      <c r="L66" s="143"/>
      <c r="M66" s="6" t="str">
        <f>IF(J66="","",(K66/J66)/LOOKUP(RIGHT($D$2,3),定数!$A$6:$A$13,定数!$B$6:$B$13))</f>
        <v/>
      </c>
      <c r="N66" s="96"/>
      <c r="O66" s="8"/>
      <c r="P66" s="132"/>
      <c r="Q66" s="132"/>
      <c r="R66" s="133" t="str">
        <f>IF(P66="","",T66*M66*LOOKUP(RIGHT($D$2,3),定数!$A$6:$A$13,定数!$B$6:$B$13))</f>
        <v/>
      </c>
      <c r="S66" s="133"/>
      <c r="T66" s="134" t="str">
        <f t="shared" si="4"/>
        <v/>
      </c>
      <c r="U66" s="134"/>
      <c r="V66" t="str">
        <f t="shared" si="8"/>
        <v/>
      </c>
      <c r="W66" t="str">
        <f t="shared" si="3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96">
        <v>59</v>
      </c>
      <c r="C67" s="131" t="str">
        <f t="shared" si="1"/>
        <v/>
      </c>
      <c r="D67" s="131"/>
      <c r="E67" s="96"/>
      <c r="F67" s="8"/>
      <c r="G67" s="96" t="s">
        <v>2</v>
      </c>
      <c r="H67" s="132"/>
      <c r="I67" s="132"/>
      <c r="J67" s="96"/>
      <c r="K67" s="142" t="str">
        <f t="shared" si="7"/>
        <v/>
      </c>
      <c r="L67" s="143"/>
      <c r="M67" s="6" t="str">
        <f>IF(J67="","",(K67/J67)/LOOKUP(RIGHT($D$2,3),定数!$A$6:$A$13,定数!$B$6:$B$13))</f>
        <v/>
      </c>
      <c r="N67" s="96"/>
      <c r="O67" s="8"/>
      <c r="P67" s="132"/>
      <c r="Q67" s="132"/>
      <c r="R67" s="133" t="str">
        <f>IF(P67="","",T67*M67*LOOKUP(RIGHT($D$2,3),定数!$A$6:$A$13,定数!$B$6:$B$13))</f>
        <v/>
      </c>
      <c r="S67" s="133"/>
      <c r="T67" s="134" t="str">
        <f t="shared" si="4"/>
        <v/>
      </c>
      <c r="U67" s="134"/>
      <c r="V67" t="str">
        <f t="shared" si="8"/>
        <v/>
      </c>
      <c r="W67" t="str">
        <f t="shared" si="3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96">
        <v>60</v>
      </c>
      <c r="C68" s="131" t="str">
        <f t="shared" si="1"/>
        <v/>
      </c>
      <c r="D68" s="131"/>
      <c r="E68" s="96"/>
      <c r="F68" s="8"/>
      <c r="G68" s="96" t="s">
        <v>3</v>
      </c>
      <c r="H68" s="132"/>
      <c r="I68" s="132"/>
      <c r="J68" s="96"/>
      <c r="K68" s="142" t="str">
        <f t="shared" si="7"/>
        <v/>
      </c>
      <c r="L68" s="143"/>
      <c r="M68" s="6" t="str">
        <f>IF(J68="","",(K68/J68)/LOOKUP(RIGHT($D$2,3),定数!$A$6:$A$13,定数!$B$6:$B$13))</f>
        <v/>
      </c>
      <c r="N68" s="96"/>
      <c r="O68" s="8"/>
      <c r="P68" s="132"/>
      <c r="Q68" s="132"/>
      <c r="R68" s="133" t="str">
        <f>IF(P68="","",T68*M68*LOOKUP(RIGHT($D$2,3),定数!$A$6:$A$13,定数!$B$6:$B$13))</f>
        <v/>
      </c>
      <c r="S68" s="133"/>
      <c r="T68" s="134" t="str">
        <f t="shared" si="4"/>
        <v/>
      </c>
      <c r="U68" s="134"/>
      <c r="V68" t="str">
        <f t="shared" si="8"/>
        <v/>
      </c>
      <c r="W68" t="str">
        <f t="shared" si="3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96">
        <v>61</v>
      </c>
      <c r="C69" s="131" t="str">
        <f t="shared" si="1"/>
        <v/>
      </c>
      <c r="D69" s="131"/>
      <c r="E69" s="96"/>
      <c r="F69" s="8"/>
      <c r="G69" s="96" t="s">
        <v>3</v>
      </c>
      <c r="H69" s="132"/>
      <c r="I69" s="132"/>
      <c r="J69" s="96"/>
      <c r="K69" s="142" t="str">
        <f t="shared" si="7"/>
        <v/>
      </c>
      <c r="L69" s="143"/>
      <c r="M69" s="6" t="str">
        <f>IF(J69="","",(K69/J69)/LOOKUP(RIGHT($D$2,3),定数!$A$6:$A$13,定数!$B$6:$B$13))</f>
        <v/>
      </c>
      <c r="N69" s="96"/>
      <c r="O69" s="8"/>
      <c r="P69" s="132"/>
      <c r="Q69" s="132"/>
      <c r="R69" s="133" t="str">
        <f>IF(P69="","",T69*M69*LOOKUP(RIGHT($D$2,3),定数!$A$6:$A$13,定数!$B$6:$B$13))</f>
        <v/>
      </c>
      <c r="S69" s="133"/>
      <c r="T69" s="134" t="str">
        <f t="shared" si="4"/>
        <v/>
      </c>
      <c r="U69" s="134"/>
      <c r="V69" t="str">
        <f t="shared" si="8"/>
        <v/>
      </c>
      <c r="W69" t="str">
        <f t="shared" si="3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98">
        <v>62</v>
      </c>
      <c r="C70" s="131" t="str">
        <f t="shared" si="1"/>
        <v/>
      </c>
      <c r="D70" s="131"/>
      <c r="E70" s="98"/>
      <c r="F70" s="8"/>
      <c r="G70" s="98" t="s">
        <v>3</v>
      </c>
      <c r="H70" s="132"/>
      <c r="I70" s="132"/>
      <c r="J70" s="98"/>
      <c r="K70" s="142" t="str">
        <f t="shared" si="7"/>
        <v/>
      </c>
      <c r="L70" s="143"/>
      <c r="M70" s="6" t="str">
        <f>IF(J70="","",(K70/J70)/LOOKUP(RIGHT($D$2,3),定数!$A$6:$A$13,定数!$B$6:$B$13))</f>
        <v/>
      </c>
      <c r="N70" s="98"/>
      <c r="O70" s="8"/>
      <c r="P70" s="132"/>
      <c r="Q70" s="132"/>
      <c r="R70" s="133" t="str">
        <f>IF(P70="","",T70*M70*LOOKUP(RIGHT($D$2,3),定数!$A$6:$A$13,定数!$B$6:$B$13))</f>
        <v/>
      </c>
      <c r="S70" s="133"/>
      <c r="T70" s="134" t="str">
        <f t="shared" si="4"/>
        <v/>
      </c>
      <c r="U70" s="134"/>
      <c r="V70" s="100" t="str">
        <f t="shared" si="8"/>
        <v/>
      </c>
      <c r="W70" s="101" t="str">
        <f t="shared" si="3"/>
        <v/>
      </c>
      <c r="X70" s="102" t="str">
        <f t="shared" si="5"/>
        <v/>
      </c>
      <c r="Y70" s="41" t="str">
        <f t="shared" si="6"/>
        <v/>
      </c>
    </row>
    <row r="71" spans="2:25" x14ac:dyDescent="0.2">
      <c r="B71" s="97">
        <v>63</v>
      </c>
      <c r="C71" s="198" t="str">
        <f t="shared" si="1"/>
        <v/>
      </c>
      <c r="D71" s="198"/>
      <c r="E71" s="97"/>
      <c r="F71" s="53"/>
      <c r="G71" s="97" t="s">
        <v>2</v>
      </c>
      <c r="H71" s="150"/>
      <c r="I71" s="150"/>
      <c r="J71" s="97"/>
      <c r="K71" s="148" t="str">
        <f t="shared" si="7"/>
        <v/>
      </c>
      <c r="L71" s="149"/>
      <c r="M71" s="52" t="str">
        <f>IF(J71="","",(K71/J71)/LOOKUP(RIGHT($D$2,3),定数!$A$6:$A$13,定数!$B$6:$B$13))</f>
        <v/>
      </c>
      <c r="N71" s="97"/>
      <c r="O71" s="53"/>
      <c r="P71" s="150"/>
      <c r="Q71" s="150"/>
      <c r="R71" s="199" t="str">
        <f>IF(P71="","",T71*M71*LOOKUP(RIGHT($D$2,3),定数!$A$6:$A$13,定数!$B$6:$B$13))</f>
        <v/>
      </c>
      <c r="S71" s="199"/>
      <c r="T71" s="200" t="str">
        <f t="shared" si="4"/>
        <v/>
      </c>
      <c r="U71" s="200"/>
      <c r="V71" t="str">
        <f t="shared" si="8"/>
        <v/>
      </c>
      <c r="W71" t="str">
        <f t="shared" si="3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96">
        <v>64</v>
      </c>
      <c r="C72" s="131" t="str">
        <f t="shared" si="1"/>
        <v/>
      </c>
      <c r="D72" s="131"/>
      <c r="E72" s="96"/>
      <c r="F72" s="8"/>
      <c r="G72" s="96" t="s">
        <v>2</v>
      </c>
      <c r="H72" s="132"/>
      <c r="I72" s="132"/>
      <c r="J72" s="96"/>
      <c r="K72" s="142" t="str">
        <f t="shared" si="7"/>
        <v/>
      </c>
      <c r="L72" s="143"/>
      <c r="M72" s="6" t="str">
        <f>IF(J72="","",(K72/J72)/LOOKUP(RIGHT($D$2,3),定数!$A$6:$A$13,定数!$B$6:$B$13))</f>
        <v/>
      </c>
      <c r="N72" s="96"/>
      <c r="O72" s="8"/>
      <c r="P72" s="132"/>
      <c r="Q72" s="132"/>
      <c r="R72" s="133" t="str">
        <f>IF(P72="","",T72*M72*LOOKUP(RIGHT($D$2,3),定数!$A$6:$A$13,定数!$B$6:$B$13))</f>
        <v/>
      </c>
      <c r="S72" s="133"/>
      <c r="T72" s="134" t="str">
        <f t="shared" si="4"/>
        <v/>
      </c>
      <c r="U72" s="134"/>
      <c r="V72" t="str">
        <f t="shared" si="8"/>
        <v/>
      </c>
      <c r="W72" t="str">
        <f t="shared" si="3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96">
        <v>65</v>
      </c>
      <c r="C73" s="131" t="str">
        <f t="shared" si="1"/>
        <v/>
      </c>
      <c r="D73" s="131"/>
      <c r="E73" s="96"/>
      <c r="F73" s="8"/>
      <c r="G73" s="96" t="s">
        <v>3</v>
      </c>
      <c r="H73" s="132"/>
      <c r="I73" s="132"/>
      <c r="J73" s="96"/>
      <c r="K73" s="142" t="str">
        <f t="shared" si="7"/>
        <v/>
      </c>
      <c r="L73" s="143"/>
      <c r="M73" s="6" t="str">
        <f>IF(J73="","",(K73/J73)/LOOKUP(RIGHT($D$2,3),定数!$A$6:$A$13,定数!$B$6:$B$13))</f>
        <v/>
      </c>
      <c r="N73" s="96"/>
      <c r="O73" s="8"/>
      <c r="P73" s="132"/>
      <c r="Q73" s="132"/>
      <c r="R73" s="133" t="str">
        <f>IF(P73="","",T73*M73*LOOKUP(RIGHT($D$2,3),定数!$A$6:$A$13,定数!$B$6:$B$13))</f>
        <v/>
      </c>
      <c r="S73" s="133"/>
      <c r="T73" s="134" t="str">
        <f t="shared" si="4"/>
        <v/>
      </c>
      <c r="U73" s="134"/>
      <c r="V73" t="str">
        <f t="shared" si="8"/>
        <v/>
      </c>
      <c r="W73" t="str">
        <f t="shared" si="3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96">
        <v>66</v>
      </c>
      <c r="C74" s="131" t="str">
        <f t="shared" ref="C74:C108" si="9">IF(R73="","",C73+R73)</f>
        <v/>
      </c>
      <c r="D74" s="131"/>
      <c r="E74" s="96"/>
      <c r="F74" s="8"/>
      <c r="G74" s="96" t="s">
        <v>3</v>
      </c>
      <c r="H74" s="132"/>
      <c r="I74" s="132"/>
      <c r="J74" s="96"/>
      <c r="K74" s="142" t="str">
        <f t="shared" si="7"/>
        <v/>
      </c>
      <c r="L74" s="143"/>
      <c r="M74" s="6" t="str">
        <f>IF(J74="","",(K74/J74)/LOOKUP(RIGHT($D$2,3),定数!$A$6:$A$13,定数!$B$6:$B$13))</f>
        <v/>
      </c>
      <c r="N74" s="96"/>
      <c r="O74" s="8"/>
      <c r="P74" s="132"/>
      <c r="Q74" s="132"/>
      <c r="R74" s="133" t="str">
        <f>IF(P74="","",T74*M74*LOOKUP(RIGHT($D$2,3),定数!$A$6:$A$13,定数!$B$6:$B$13))</f>
        <v/>
      </c>
      <c r="S74" s="133"/>
      <c r="T74" s="134" t="str">
        <f t="shared" si="4"/>
        <v/>
      </c>
      <c r="U74" s="134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96">
        <v>67</v>
      </c>
      <c r="C75" s="131" t="str">
        <f t="shared" si="9"/>
        <v/>
      </c>
      <c r="D75" s="131"/>
      <c r="E75" s="96"/>
      <c r="F75" s="8"/>
      <c r="G75" s="96" t="s">
        <v>3</v>
      </c>
      <c r="H75" s="132"/>
      <c r="I75" s="132"/>
      <c r="J75" s="96"/>
      <c r="K75" s="142" t="str">
        <f t="shared" ref="K75:K108" si="10">IF(J75="","",C75*0.03)</f>
        <v/>
      </c>
      <c r="L75" s="143"/>
      <c r="M75" s="6" t="str">
        <f>IF(J75="","",(K75/J75)/LOOKUP(RIGHT($D$2,3),定数!$A$6:$A$13,定数!$B$6:$B$13))</f>
        <v/>
      </c>
      <c r="N75" s="96"/>
      <c r="O75" s="8"/>
      <c r="P75" s="132"/>
      <c r="Q75" s="132"/>
      <c r="R75" s="133" t="str">
        <f>IF(P75="","",T75*M75*LOOKUP(RIGHT($D$2,3),定数!$A$6:$A$13,定数!$B$6:$B$13))</f>
        <v/>
      </c>
      <c r="S75" s="133"/>
      <c r="T75" s="134" t="str">
        <f t="shared" si="4"/>
        <v/>
      </c>
      <c r="U75" s="134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96">
        <v>68</v>
      </c>
      <c r="C76" s="131" t="str">
        <f t="shared" si="9"/>
        <v/>
      </c>
      <c r="D76" s="131"/>
      <c r="E76" s="96"/>
      <c r="F76" s="8"/>
      <c r="G76" s="96" t="s">
        <v>3</v>
      </c>
      <c r="H76" s="132"/>
      <c r="I76" s="132"/>
      <c r="J76" s="96"/>
      <c r="K76" s="142" t="str">
        <f t="shared" si="10"/>
        <v/>
      </c>
      <c r="L76" s="143"/>
      <c r="M76" s="6" t="str">
        <f>IF(J76="","",(K76/J76)/LOOKUP(RIGHT($D$2,3),定数!$A$6:$A$13,定数!$B$6:$B$13))</f>
        <v/>
      </c>
      <c r="N76" s="96"/>
      <c r="O76" s="8"/>
      <c r="P76" s="132"/>
      <c r="Q76" s="132"/>
      <c r="R76" s="133" t="str">
        <f>IF(P76="","",T76*M76*LOOKUP(RIGHT($D$2,3),定数!$A$6:$A$13,定数!$B$6:$B$13))</f>
        <v/>
      </c>
      <c r="S76" s="133"/>
      <c r="T76" s="134" t="str">
        <f t="shared" ref="T76:T108" si="12">IF(P76="","",IF(G76="買",(P76-H76),(H76-P76))*IF(RIGHT($D$2,3)="JPY",100,10000))</f>
        <v/>
      </c>
      <c r="U76" s="134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96">
        <v>69</v>
      </c>
      <c r="C77" s="131" t="str">
        <f t="shared" si="9"/>
        <v/>
      </c>
      <c r="D77" s="131"/>
      <c r="E77" s="96"/>
      <c r="F77" s="8"/>
      <c r="G77" s="96" t="s">
        <v>2</v>
      </c>
      <c r="H77" s="132"/>
      <c r="I77" s="132"/>
      <c r="J77" s="96"/>
      <c r="K77" s="142" t="str">
        <f t="shared" si="10"/>
        <v/>
      </c>
      <c r="L77" s="143"/>
      <c r="M77" s="6" t="str">
        <f>IF(J77="","",(K77/J77)/LOOKUP(RIGHT($D$2,3),定数!$A$6:$A$13,定数!$B$6:$B$13))</f>
        <v/>
      </c>
      <c r="N77" s="96"/>
      <c r="O77" s="8"/>
      <c r="P77" s="132"/>
      <c r="Q77" s="132"/>
      <c r="R77" s="133" t="str">
        <f>IF(P77="","",T77*M77*LOOKUP(RIGHT($D$2,3),定数!$A$6:$A$13,定数!$B$6:$B$13))</f>
        <v/>
      </c>
      <c r="S77" s="133"/>
      <c r="T77" s="134" t="str">
        <f t="shared" si="12"/>
        <v/>
      </c>
      <c r="U77" s="134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96">
        <v>70</v>
      </c>
      <c r="C78" s="131" t="str">
        <f t="shared" si="9"/>
        <v/>
      </c>
      <c r="D78" s="131"/>
      <c r="E78" s="96"/>
      <c r="F78" s="8"/>
      <c r="G78" s="96" t="s">
        <v>2</v>
      </c>
      <c r="H78" s="132"/>
      <c r="I78" s="132"/>
      <c r="J78" s="96"/>
      <c r="K78" s="142" t="str">
        <f t="shared" si="10"/>
        <v/>
      </c>
      <c r="L78" s="143"/>
      <c r="M78" s="6" t="str">
        <f>IF(J78="","",(K78/J78)/LOOKUP(RIGHT($D$2,3),定数!$A$6:$A$13,定数!$B$6:$B$13))</f>
        <v/>
      </c>
      <c r="N78" s="96"/>
      <c r="O78" s="8"/>
      <c r="P78" s="132"/>
      <c r="Q78" s="132"/>
      <c r="R78" s="133" t="str">
        <f>IF(P78="","",T78*M78*LOOKUP(RIGHT($D$2,3),定数!$A$6:$A$13,定数!$B$6:$B$13))</f>
        <v/>
      </c>
      <c r="S78" s="133"/>
      <c r="T78" s="134" t="str">
        <f t="shared" si="12"/>
        <v/>
      </c>
      <c r="U78" s="134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96">
        <v>71</v>
      </c>
      <c r="C79" s="131" t="str">
        <f t="shared" si="9"/>
        <v/>
      </c>
      <c r="D79" s="131"/>
      <c r="E79" s="96"/>
      <c r="F79" s="8"/>
      <c r="G79" s="96"/>
      <c r="H79" s="132"/>
      <c r="I79" s="132"/>
      <c r="J79" s="96"/>
      <c r="K79" s="142" t="str">
        <f t="shared" si="10"/>
        <v/>
      </c>
      <c r="L79" s="143"/>
      <c r="M79" s="6" t="str">
        <f>IF(J79="","",(K79/J79)/LOOKUP(RIGHT($D$2,3),定数!$A$6:$A$13,定数!$B$6:$B$13))</f>
        <v/>
      </c>
      <c r="N79" s="96"/>
      <c r="O79" s="8"/>
      <c r="P79" s="132"/>
      <c r="Q79" s="132"/>
      <c r="R79" s="133" t="str">
        <f>IF(P79="","",T79*M79*LOOKUP(RIGHT($D$2,3),定数!$A$6:$A$13,定数!$B$6:$B$13))</f>
        <v/>
      </c>
      <c r="S79" s="133"/>
      <c r="T79" s="134" t="str">
        <f t="shared" si="12"/>
        <v/>
      </c>
      <c r="U79" s="134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96">
        <v>72</v>
      </c>
      <c r="C80" s="131" t="str">
        <f t="shared" si="9"/>
        <v/>
      </c>
      <c r="D80" s="131"/>
      <c r="E80" s="96"/>
      <c r="F80" s="8"/>
      <c r="G80" s="96"/>
      <c r="H80" s="132"/>
      <c r="I80" s="132"/>
      <c r="J80" s="96"/>
      <c r="K80" s="142" t="str">
        <f t="shared" si="10"/>
        <v/>
      </c>
      <c r="L80" s="143"/>
      <c r="M80" s="6" t="str">
        <f>IF(J80="","",(K80/J80)/LOOKUP(RIGHT($D$2,3),定数!$A$6:$A$13,定数!$B$6:$B$13))</f>
        <v/>
      </c>
      <c r="N80" s="96"/>
      <c r="O80" s="8"/>
      <c r="P80" s="132"/>
      <c r="Q80" s="132"/>
      <c r="R80" s="133" t="str">
        <f>IF(P80="","",T80*M80*LOOKUP(RIGHT($D$2,3),定数!$A$6:$A$13,定数!$B$6:$B$13))</f>
        <v/>
      </c>
      <c r="S80" s="133"/>
      <c r="T80" s="134" t="str">
        <f t="shared" si="12"/>
        <v/>
      </c>
      <c r="U80" s="134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96">
        <v>73</v>
      </c>
      <c r="C81" s="131" t="str">
        <f t="shared" si="9"/>
        <v/>
      </c>
      <c r="D81" s="131"/>
      <c r="E81" s="96"/>
      <c r="F81" s="8"/>
      <c r="G81" s="96"/>
      <c r="H81" s="132"/>
      <c r="I81" s="132"/>
      <c r="J81" s="96"/>
      <c r="K81" s="142" t="str">
        <f t="shared" si="10"/>
        <v/>
      </c>
      <c r="L81" s="143"/>
      <c r="M81" s="6" t="str">
        <f>IF(J81="","",(K81/J81)/LOOKUP(RIGHT($D$2,3),定数!$A$6:$A$13,定数!$B$6:$B$13))</f>
        <v/>
      </c>
      <c r="N81" s="96"/>
      <c r="O81" s="8"/>
      <c r="P81" s="132"/>
      <c r="Q81" s="132"/>
      <c r="R81" s="133" t="str">
        <f>IF(P81="","",T81*M81*LOOKUP(RIGHT($D$2,3),定数!$A$6:$A$13,定数!$B$6:$B$13))</f>
        <v/>
      </c>
      <c r="S81" s="133"/>
      <c r="T81" s="134" t="str">
        <f t="shared" si="12"/>
        <v/>
      </c>
      <c r="U81" s="134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96">
        <v>74</v>
      </c>
      <c r="C82" s="131" t="str">
        <f t="shared" si="9"/>
        <v/>
      </c>
      <c r="D82" s="131"/>
      <c r="E82" s="96"/>
      <c r="F82" s="8"/>
      <c r="G82" s="96"/>
      <c r="H82" s="132"/>
      <c r="I82" s="132"/>
      <c r="J82" s="96"/>
      <c r="K82" s="142" t="str">
        <f t="shared" si="10"/>
        <v/>
      </c>
      <c r="L82" s="143"/>
      <c r="M82" s="6" t="str">
        <f>IF(J82="","",(K82/J82)/LOOKUP(RIGHT($D$2,3),定数!$A$6:$A$13,定数!$B$6:$B$13))</f>
        <v/>
      </c>
      <c r="N82" s="96"/>
      <c r="O82" s="8"/>
      <c r="P82" s="132"/>
      <c r="Q82" s="132"/>
      <c r="R82" s="133" t="str">
        <f>IF(P82="","",T82*M82*LOOKUP(RIGHT($D$2,3),定数!$A$6:$A$13,定数!$B$6:$B$13))</f>
        <v/>
      </c>
      <c r="S82" s="133"/>
      <c r="T82" s="134" t="str">
        <f t="shared" si="12"/>
        <v/>
      </c>
      <c r="U82" s="134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96">
        <v>75</v>
      </c>
      <c r="C83" s="131" t="str">
        <f t="shared" si="9"/>
        <v/>
      </c>
      <c r="D83" s="131"/>
      <c r="E83" s="96"/>
      <c r="F83" s="8"/>
      <c r="G83" s="96"/>
      <c r="H83" s="132"/>
      <c r="I83" s="132"/>
      <c r="J83" s="96"/>
      <c r="K83" s="142" t="str">
        <f t="shared" si="10"/>
        <v/>
      </c>
      <c r="L83" s="143"/>
      <c r="M83" s="6" t="str">
        <f>IF(J83="","",(K83/J83)/LOOKUP(RIGHT($D$2,3),定数!$A$6:$A$13,定数!$B$6:$B$13))</f>
        <v/>
      </c>
      <c r="N83" s="96"/>
      <c r="O83" s="8"/>
      <c r="P83" s="132"/>
      <c r="Q83" s="132"/>
      <c r="R83" s="133" t="str">
        <f>IF(P83="","",T83*M83*LOOKUP(RIGHT($D$2,3),定数!$A$6:$A$13,定数!$B$6:$B$13))</f>
        <v/>
      </c>
      <c r="S83" s="133"/>
      <c r="T83" s="134" t="str">
        <f t="shared" si="12"/>
        <v/>
      </c>
      <c r="U83" s="134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96">
        <v>76</v>
      </c>
      <c r="C84" s="131" t="str">
        <f t="shared" si="9"/>
        <v/>
      </c>
      <c r="D84" s="131"/>
      <c r="E84" s="96"/>
      <c r="F84" s="8"/>
      <c r="G84" s="96"/>
      <c r="H84" s="132"/>
      <c r="I84" s="132"/>
      <c r="J84" s="96"/>
      <c r="K84" s="142" t="str">
        <f t="shared" si="10"/>
        <v/>
      </c>
      <c r="L84" s="143"/>
      <c r="M84" s="6" t="str">
        <f>IF(J84="","",(K84/J84)/LOOKUP(RIGHT($D$2,3),定数!$A$6:$A$13,定数!$B$6:$B$13))</f>
        <v/>
      </c>
      <c r="N84" s="96"/>
      <c r="O84" s="8"/>
      <c r="P84" s="132"/>
      <c r="Q84" s="132"/>
      <c r="R84" s="133" t="str">
        <f>IF(P84="","",T84*M84*LOOKUP(RIGHT($D$2,3),定数!$A$6:$A$13,定数!$B$6:$B$13))</f>
        <v/>
      </c>
      <c r="S84" s="133"/>
      <c r="T84" s="134" t="str">
        <f t="shared" si="12"/>
        <v/>
      </c>
      <c r="U84" s="134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96">
        <v>77</v>
      </c>
      <c r="C85" s="131" t="str">
        <f t="shared" si="9"/>
        <v/>
      </c>
      <c r="D85" s="131"/>
      <c r="E85" s="96"/>
      <c r="F85" s="8"/>
      <c r="G85" s="96"/>
      <c r="H85" s="132"/>
      <c r="I85" s="132"/>
      <c r="J85" s="96"/>
      <c r="K85" s="142" t="str">
        <f t="shared" si="10"/>
        <v/>
      </c>
      <c r="L85" s="143"/>
      <c r="M85" s="6" t="str">
        <f>IF(J85="","",(K85/J85)/LOOKUP(RIGHT($D$2,3),定数!$A$6:$A$13,定数!$B$6:$B$13))</f>
        <v/>
      </c>
      <c r="N85" s="96"/>
      <c r="O85" s="8"/>
      <c r="P85" s="132"/>
      <c r="Q85" s="132"/>
      <c r="R85" s="133" t="str">
        <f>IF(P85="","",T85*M85*LOOKUP(RIGHT($D$2,3),定数!$A$6:$A$13,定数!$B$6:$B$13))</f>
        <v/>
      </c>
      <c r="S85" s="133"/>
      <c r="T85" s="134" t="str">
        <f t="shared" si="12"/>
        <v/>
      </c>
      <c r="U85" s="134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96">
        <v>78</v>
      </c>
      <c r="C86" s="131" t="str">
        <f t="shared" si="9"/>
        <v/>
      </c>
      <c r="D86" s="131"/>
      <c r="E86" s="96"/>
      <c r="F86" s="8"/>
      <c r="G86" s="96"/>
      <c r="H86" s="132"/>
      <c r="I86" s="132"/>
      <c r="J86" s="96"/>
      <c r="K86" s="142" t="str">
        <f t="shared" si="10"/>
        <v/>
      </c>
      <c r="L86" s="143"/>
      <c r="M86" s="6" t="str">
        <f>IF(J86="","",(K86/J86)/LOOKUP(RIGHT($D$2,3),定数!$A$6:$A$13,定数!$B$6:$B$13))</f>
        <v/>
      </c>
      <c r="N86" s="96"/>
      <c r="O86" s="8"/>
      <c r="P86" s="132"/>
      <c r="Q86" s="132"/>
      <c r="R86" s="133" t="str">
        <f>IF(P86="","",T86*M86*LOOKUP(RIGHT($D$2,3),定数!$A$6:$A$13,定数!$B$6:$B$13))</f>
        <v/>
      </c>
      <c r="S86" s="133"/>
      <c r="T86" s="134" t="str">
        <f t="shared" si="12"/>
        <v/>
      </c>
      <c r="U86" s="134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96">
        <v>79</v>
      </c>
      <c r="C87" s="131" t="str">
        <f t="shared" si="9"/>
        <v/>
      </c>
      <c r="D87" s="131"/>
      <c r="E87" s="96"/>
      <c r="F87" s="8"/>
      <c r="G87" s="96"/>
      <c r="H87" s="132"/>
      <c r="I87" s="132"/>
      <c r="J87" s="96"/>
      <c r="K87" s="142" t="str">
        <f t="shared" si="10"/>
        <v/>
      </c>
      <c r="L87" s="143"/>
      <c r="M87" s="6" t="str">
        <f>IF(J87="","",(K87/J87)/LOOKUP(RIGHT($D$2,3),定数!$A$6:$A$13,定数!$B$6:$B$13))</f>
        <v/>
      </c>
      <c r="N87" s="96"/>
      <c r="O87" s="8"/>
      <c r="P87" s="132"/>
      <c r="Q87" s="132"/>
      <c r="R87" s="133" t="str">
        <f>IF(P87="","",T87*M87*LOOKUP(RIGHT($D$2,3),定数!$A$6:$A$13,定数!$B$6:$B$13))</f>
        <v/>
      </c>
      <c r="S87" s="133"/>
      <c r="T87" s="134" t="str">
        <f t="shared" si="12"/>
        <v/>
      </c>
      <c r="U87" s="134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96">
        <v>80</v>
      </c>
      <c r="C88" s="131" t="str">
        <f t="shared" si="9"/>
        <v/>
      </c>
      <c r="D88" s="131"/>
      <c r="E88" s="96"/>
      <c r="F88" s="8"/>
      <c r="G88" s="96"/>
      <c r="H88" s="132"/>
      <c r="I88" s="132"/>
      <c r="J88" s="96"/>
      <c r="K88" s="142" t="str">
        <f t="shared" si="10"/>
        <v/>
      </c>
      <c r="L88" s="143"/>
      <c r="M88" s="6" t="str">
        <f>IF(J88="","",(K88/J88)/LOOKUP(RIGHT($D$2,3),定数!$A$6:$A$13,定数!$B$6:$B$13))</f>
        <v/>
      </c>
      <c r="N88" s="96"/>
      <c r="O88" s="8"/>
      <c r="P88" s="132"/>
      <c r="Q88" s="132"/>
      <c r="R88" s="133" t="str">
        <f>IF(P88="","",T88*M88*LOOKUP(RIGHT($D$2,3),定数!$A$6:$A$13,定数!$B$6:$B$13))</f>
        <v/>
      </c>
      <c r="S88" s="133"/>
      <c r="T88" s="134" t="str">
        <f t="shared" si="12"/>
        <v/>
      </c>
      <c r="U88" s="134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96">
        <v>81</v>
      </c>
      <c r="C89" s="131" t="str">
        <f t="shared" si="9"/>
        <v/>
      </c>
      <c r="D89" s="131"/>
      <c r="E89" s="96"/>
      <c r="F89" s="8"/>
      <c r="G89" s="96"/>
      <c r="H89" s="132"/>
      <c r="I89" s="132"/>
      <c r="J89" s="96"/>
      <c r="K89" s="142" t="str">
        <f t="shared" si="10"/>
        <v/>
      </c>
      <c r="L89" s="143"/>
      <c r="M89" s="6" t="str">
        <f>IF(J89="","",(K89/J89)/LOOKUP(RIGHT($D$2,3),定数!$A$6:$A$13,定数!$B$6:$B$13))</f>
        <v/>
      </c>
      <c r="N89" s="96"/>
      <c r="O89" s="8"/>
      <c r="P89" s="132"/>
      <c r="Q89" s="132"/>
      <c r="R89" s="133" t="str">
        <f>IF(P89="","",T89*M89*LOOKUP(RIGHT($D$2,3),定数!$A$6:$A$13,定数!$B$6:$B$13))</f>
        <v/>
      </c>
      <c r="S89" s="133"/>
      <c r="T89" s="134" t="str">
        <f t="shared" si="12"/>
        <v/>
      </c>
      <c r="U89" s="134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96">
        <v>82</v>
      </c>
      <c r="C90" s="131" t="str">
        <f t="shared" si="9"/>
        <v/>
      </c>
      <c r="D90" s="131"/>
      <c r="E90" s="96"/>
      <c r="F90" s="8"/>
      <c r="G90" s="96"/>
      <c r="H90" s="132"/>
      <c r="I90" s="132"/>
      <c r="J90" s="96"/>
      <c r="K90" s="142" t="str">
        <f t="shared" si="10"/>
        <v/>
      </c>
      <c r="L90" s="143"/>
      <c r="M90" s="6" t="str">
        <f>IF(J90="","",(K90/J90)/LOOKUP(RIGHT($D$2,3),定数!$A$6:$A$13,定数!$B$6:$B$13))</f>
        <v/>
      </c>
      <c r="N90" s="96"/>
      <c r="O90" s="8"/>
      <c r="P90" s="132"/>
      <c r="Q90" s="132"/>
      <c r="R90" s="133" t="str">
        <f>IF(P90="","",T90*M90*LOOKUP(RIGHT($D$2,3),定数!$A$6:$A$13,定数!$B$6:$B$13))</f>
        <v/>
      </c>
      <c r="S90" s="133"/>
      <c r="T90" s="134" t="str">
        <f t="shared" si="12"/>
        <v/>
      </c>
      <c r="U90" s="134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96">
        <v>83</v>
      </c>
      <c r="C91" s="131" t="str">
        <f t="shared" si="9"/>
        <v/>
      </c>
      <c r="D91" s="131"/>
      <c r="E91" s="96"/>
      <c r="F91" s="8"/>
      <c r="G91" s="96"/>
      <c r="H91" s="132"/>
      <c r="I91" s="132"/>
      <c r="J91" s="96"/>
      <c r="K91" s="142" t="str">
        <f t="shared" si="10"/>
        <v/>
      </c>
      <c r="L91" s="143"/>
      <c r="M91" s="6" t="str">
        <f>IF(J91="","",(K91/J91)/LOOKUP(RIGHT($D$2,3),定数!$A$6:$A$13,定数!$B$6:$B$13))</f>
        <v/>
      </c>
      <c r="N91" s="96"/>
      <c r="O91" s="8"/>
      <c r="P91" s="132"/>
      <c r="Q91" s="132"/>
      <c r="R91" s="133" t="str">
        <f>IF(P91="","",T91*M91*LOOKUP(RIGHT($D$2,3),定数!$A$6:$A$13,定数!$B$6:$B$13))</f>
        <v/>
      </c>
      <c r="S91" s="133"/>
      <c r="T91" s="134" t="str">
        <f t="shared" si="12"/>
        <v/>
      </c>
      <c r="U91" s="134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96">
        <v>84</v>
      </c>
      <c r="C92" s="131" t="str">
        <f t="shared" si="9"/>
        <v/>
      </c>
      <c r="D92" s="131"/>
      <c r="E92" s="96"/>
      <c r="F92" s="8"/>
      <c r="G92" s="96"/>
      <c r="H92" s="132"/>
      <c r="I92" s="132"/>
      <c r="J92" s="96"/>
      <c r="K92" s="142" t="str">
        <f t="shared" si="10"/>
        <v/>
      </c>
      <c r="L92" s="143"/>
      <c r="M92" s="6" t="str">
        <f>IF(J92="","",(K92/J92)/LOOKUP(RIGHT($D$2,3),定数!$A$6:$A$13,定数!$B$6:$B$13))</f>
        <v/>
      </c>
      <c r="N92" s="96"/>
      <c r="O92" s="8"/>
      <c r="P92" s="132"/>
      <c r="Q92" s="132"/>
      <c r="R92" s="133" t="str">
        <f>IF(P92="","",T92*M92*LOOKUP(RIGHT($D$2,3),定数!$A$6:$A$13,定数!$B$6:$B$13))</f>
        <v/>
      </c>
      <c r="S92" s="133"/>
      <c r="T92" s="134" t="str">
        <f t="shared" si="12"/>
        <v/>
      </c>
      <c r="U92" s="134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96">
        <v>85</v>
      </c>
      <c r="C93" s="131" t="str">
        <f t="shared" si="9"/>
        <v/>
      </c>
      <c r="D93" s="131"/>
      <c r="E93" s="96"/>
      <c r="F93" s="8"/>
      <c r="G93" s="96"/>
      <c r="H93" s="132"/>
      <c r="I93" s="132"/>
      <c r="J93" s="96"/>
      <c r="K93" s="142" t="str">
        <f t="shared" si="10"/>
        <v/>
      </c>
      <c r="L93" s="143"/>
      <c r="M93" s="6" t="str">
        <f>IF(J93="","",(K93/J93)/LOOKUP(RIGHT($D$2,3),定数!$A$6:$A$13,定数!$B$6:$B$13))</f>
        <v/>
      </c>
      <c r="N93" s="96"/>
      <c r="O93" s="8"/>
      <c r="P93" s="132"/>
      <c r="Q93" s="132"/>
      <c r="R93" s="133" t="str">
        <f>IF(P93="","",T93*M93*LOOKUP(RIGHT($D$2,3),定数!$A$6:$A$13,定数!$B$6:$B$13))</f>
        <v/>
      </c>
      <c r="S93" s="133"/>
      <c r="T93" s="134" t="str">
        <f t="shared" si="12"/>
        <v/>
      </c>
      <c r="U93" s="134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96">
        <v>86</v>
      </c>
      <c r="C94" s="131" t="str">
        <f t="shared" si="9"/>
        <v/>
      </c>
      <c r="D94" s="131"/>
      <c r="E94" s="96"/>
      <c r="F94" s="8"/>
      <c r="G94" s="96"/>
      <c r="H94" s="132"/>
      <c r="I94" s="132"/>
      <c r="J94" s="96"/>
      <c r="K94" s="142" t="str">
        <f t="shared" si="10"/>
        <v/>
      </c>
      <c r="L94" s="143"/>
      <c r="M94" s="6" t="str">
        <f>IF(J94="","",(K94/J94)/LOOKUP(RIGHT($D$2,3),定数!$A$6:$A$13,定数!$B$6:$B$13))</f>
        <v/>
      </c>
      <c r="N94" s="96"/>
      <c r="O94" s="8"/>
      <c r="P94" s="132"/>
      <c r="Q94" s="132"/>
      <c r="R94" s="133" t="str">
        <f>IF(P94="","",T94*M94*LOOKUP(RIGHT($D$2,3),定数!$A$6:$A$13,定数!$B$6:$B$13))</f>
        <v/>
      </c>
      <c r="S94" s="133"/>
      <c r="T94" s="134" t="str">
        <f t="shared" si="12"/>
        <v/>
      </c>
      <c r="U94" s="134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96">
        <v>87</v>
      </c>
      <c r="C95" s="131" t="str">
        <f t="shared" si="9"/>
        <v/>
      </c>
      <c r="D95" s="131"/>
      <c r="E95" s="96"/>
      <c r="F95" s="8"/>
      <c r="G95" s="96"/>
      <c r="H95" s="132"/>
      <c r="I95" s="132"/>
      <c r="J95" s="96"/>
      <c r="K95" s="142" t="str">
        <f t="shared" si="10"/>
        <v/>
      </c>
      <c r="L95" s="143"/>
      <c r="M95" s="6" t="str">
        <f>IF(J95="","",(K95/J95)/LOOKUP(RIGHT($D$2,3),定数!$A$6:$A$13,定数!$B$6:$B$13))</f>
        <v/>
      </c>
      <c r="N95" s="96"/>
      <c r="O95" s="8"/>
      <c r="P95" s="132"/>
      <c r="Q95" s="132"/>
      <c r="R95" s="133" t="str">
        <f>IF(P95="","",T95*M95*LOOKUP(RIGHT($D$2,3),定数!$A$6:$A$13,定数!$B$6:$B$13))</f>
        <v/>
      </c>
      <c r="S95" s="133"/>
      <c r="T95" s="134" t="str">
        <f t="shared" si="12"/>
        <v/>
      </c>
      <c r="U95" s="134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96">
        <v>88</v>
      </c>
      <c r="C96" s="131" t="str">
        <f t="shared" si="9"/>
        <v/>
      </c>
      <c r="D96" s="131"/>
      <c r="E96" s="96"/>
      <c r="F96" s="8"/>
      <c r="G96" s="96"/>
      <c r="H96" s="132"/>
      <c r="I96" s="132"/>
      <c r="J96" s="96"/>
      <c r="K96" s="142" t="str">
        <f t="shared" si="10"/>
        <v/>
      </c>
      <c r="L96" s="143"/>
      <c r="M96" s="6" t="str">
        <f>IF(J96="","",(K96/J96)/LOOKUP(RIGHT($D$2,3),定数!$A$6:$A$13,定数!$B$6:$B$13))</f>
        <v/>
      </c>
      <c r="N96" s="96"/>
      <c r="O96" s="8"/>
      <c r="P96" s="132"/>
      <c r="Q96" s="132"/>
      <c r="R96" s="133" t="str">
        <f>IF(P96="","",T96*M96*LOOKUP(RIGHT($D$2,3),定数!$A$6:$A$13,定数!$B$6:$B$13))</f>
        <v/>
      </c>
      <c r="S96" s="133"/>
      <c r="T96" s="134" t="str">
        <f t="shared" si="12"/>
        <v/>
      </c>
      <c r="U96" s="134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96">
        <v>89</v>
      </c>
      <c r="C97" s="131" t="str">
        <f t="shared" si="9"/>
        <v/>
      </c>
      <c r="D97" s="131"/>
      <c r="E97" s="96"/>
      <c r="F97" s="8"/>
      <c r="G97" s="96"/>
      <c r="H97" s="132"/>
      <c r="I97" s="132"/>
      <c r="J97" s="96"/>
      <c r="K97" s="142" t="str">
        <f t="shared" si="10"/>
        <v/>
      </c>
      <c r="L97" s="143"/>
      <c r="M97" s="6" t="str">
        <f>IF(J97="","",(K97/J97)/LOOKUP(RIGHT($D$2,3),定数!$A$6:$A$13,定数!$B$6:$B$13))</f>
        <v/>
      </c>
      <c r="N97" s="96"/>
      <c r="O97" s="8"/>
      <c r="P97" s="132"/>
      <c r="Q97" s="132"/>
      <c r="R97" s="133" t="str">
        <f>IF(P97="","",T97*M97*LOOKUP(RIGHT($D$2,3),定数!$A$6:$A$13,定数!$B$6:$B$13))</f>
        <v/>
      </c>
      <c r="S97" s="133"/>
      <c r="T97" s="134" t="str">
        <f t="shared" si="12"/>
        <v/>
      </c>
      <c r="U97" s="134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96">
        <v>90</v>
      </c>
      <c r="C98" s="131" t="str">
        <f t="shared" si="9"/>
        <v/>
      </c>
      <c r="D98" s="131"/>
      <c r="E98" s="96"/>
      <c r="F98" s="8"/>
      <c r="G98" s="96"/>
      <c r="H98" s="132"/>
      <c r="I98" s="132"/>
      <c r="J98" s="96"/>
      <c r="K98" s="142" t="str">
        <f t="shared" si="10"/>
        <v/>
      </c>
      <c r="L98" s="143"/>
      <c r="M98" s="6" t="str">
        <f>IF(J98="","",(K98/J98)/LOOKUP(RIGHT($D$2,3),定数!$A$6:$A$13,定数!$B$6:$B$13))</f>
        <v/>
      </c>
      <c r="N98" s="96"/>
      <c r="O98" s="8"/>
      <c r="P98" s="132"/>
      <c r="Q98" s="132"/>
      <c r="R98" s="133" t="str">
        <f>IF(P98="","",T98*M98*LOOKUP(RIGHT($D$2,3),定数!$A$6:$A$13,定数!$B$6:$B$13))</f>
        <v/>
      </c>
      <c r="S98" s="133"/>
      <c r="T98" s="134" t="str">
        <f t="shared" si="12"/>
        <v/>
      </c>
      <c r="U98" s="134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96">
        <v>91</v>
      </c>
      <c r="C99" s="131" t="str">
        <f t="shared" si="9"/>
        <v/>
      </c>
      <c r="D99" s="131"/>
      <c r="E99" s="96"/>
      <c r="F99" s="8"/>
      <c r="G99" s="96"/>
      <c r="H99" s="132"/>
      <c r="I99" s="132"/>
      <c r="J99" s="96"/>
      <c r="K99" s="142" t="str">
        <f t="shared" si="10"/>
        <v/>
      </c>
      <c r="L99" s="143"/>
      <c r="M99" s="6" t="str">
        <f>IF(J99="","",(K99/J99)/LOOKUP(RIGHT($D$2,3),定数!$A$6:$A$13,定数!$B$6:$B$13))</f>
        <v/>
      </c>
      <c r="N99" s="96"/>
      <c r="O99" s="8"/>
      <c r="P99" s="132"/>
      <c r="Q99" s="132"/>
      <c r="R99" s="133" t="str">
        <f>IF(P99="","",T99*M99*LOOKUP(RIGHT($D$2,3),定数!$A$6:$A$13,定数!$B$6:$B$13))</f>
        <v/>
      </c>
      <c r="S99" s="133"/>
      <c r="T99" s="134" t="str">
        <f t="shared" si="12"/>
        <v/>
      </c>
      <c r="U99" s="134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96">
        <v>92</v>
      </c>
      <c r="C100" s="131" t="str">
        <f t="shared" si="9"/>
        <v/>
      </c>
      <c r="D100" s="131"/>
      <c r="E100" s="96"/>
      <c r="F100" s="8"/>
      <c r="G100" s="96"/>
      <c r="H100" s="132"/>
      <c r="I100" s="132"/>
      <c r="J100" s="96"/>
      <c r="K100" s="142" t="str">
        <f t="shared" si="10"/>
        <v/>
      </c>
      <c r="L100" s="143"/>
      <c r="M100" s="6" t="str">
        <f>IF(J100="","",(K100/J100)/LOOKUP(RIGHT($D$2,3),定数!$A$6:$A$13,定数!$B$6:$B$13))</f>
        <v/>
      </c>
      <c r="N100" s="96"/>
      <c r="O100" s="8"/>
      <c r="P100" s="132"/>
      <c r="Q100" s="132"/>
      <c r="R100" s="133" t="str">
        <f>IF(P100="","",T100*M100*LOOKUP(RIGHT($D$2,3),定数!$A$6:$A$13,定数!$B$6:$B$13))</f>
        <v/>
      </c>
      <c r="S100" s="133"/>
      <c r="T100" s="134" t="str">
        <f t="shared" si="12"/>
        <v/>
      </c>
      <c r="U100" s="134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96">
        <v>93</v>
      </c>
      <c r="C101" s="131" t="str">
        <f t="shared" si="9"/>
        <v/>
      </c>
      <c r="D101" s="131"/>
      <c r="E101" s="96"/>
      <c r="F101" s="8"/>
      <c r="G101" s="96"/>
      <c r="H101" s="132"/>
      <c r="I101" s="132"/>
      <c r="J101" s="96"/>
      <c r="K101" s="142" t="str">
        <f t="shared" si="10"/>
        <v/>
      </c>
      <c r="L101" s="143"/>
      <c r="M101" s="6" t="str">
        <f>IF(J101="","",(K101/J101)/LOOKUP(RIGHT($D$2,3),定数!$A$6:$A$13,定数!$B$6:$B$13))</f>
        <v/>
      </c>
      <c r="N101" s="96"/>
      <c r="O101" s="8"/>
      <c r="P101" s="132"/>
      <c r="Q101" s="132"/>
      <c r="R101" s="133" t="str">
        <f>IF(P101="","",T101*M101*LOOKUP(RIGHT($D$2,3),定数!$A$6:$A$13,定数!$B$6:$B$13))</f>
        <v/>
      </c>
      <c r="S101" s="133"/>
      <c r="T101" s="134" t="str">
        <f t="shared" si="12"/>
        <v/>
      </c>
      <c r="U101" s="134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96">
        <v>94</v>
      </c>
      <c r="C102" s="131" t="str">
        <f t="shared" si="9"/>
        <v/>
      </c>
      <c r="D102" s="131"/>
      <c r="E102" s="96"/>
      <c r="F102" s="8"/>
      <c r="G102" s="96"/>
      <c r="H102" s="132"/>
      <c r="I102" s="132"/>
      <c r="J102" s="96"/>
      <c r="K102" s="142" t="str">
        <f t="shared" si="10"/>
        <v/>
      </c>
      <c r="L102" s="143"/>
      <c r="M102" s="6" t="str">
        <f>IF(J102="","",(K102/J102)/LOOKUP(RIGHT($D$2,3),定数!$A$6:$A$13,定数!$B$6:$B$13))</f>
        <v/>
      </c>
      <c r="N102" s="96"/>
      <c r="O102" s="8"/>
      <c r="P102" s="132"/>
      <c r="Q102" s="132"/>
      <c r="R102" s="133" t="str">
        <f>IF(P102="","",T102*M102*LOOKUP(RIGHT($D$2,3),定数!$A$6:$A$13,定数!$B$6:$B$13))</f>
        <v/>
      </c>
      <c r="S102" s="133"/>
      <c r="T102" s="134" t="str">
        <f t="shared" si="12"/>
        <v/>
      </c>
      <c r="U102" s="134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96">
        <v>95</v>
      </c>
      <c r="C103" s="131" t="str">
        <f t="shared" si="9"/>
        <v/>
      </c>
      <c r="D103" s="131"/>
      <c r="E103" s="96"/>
      <c r="F103" s="8"/>
      <c r="G103" s="96"/>
      <c r="H103" s="132"/>
      <c r="I103" s="132"/>
      <c r="J103" s="96"/>
      <c r="K103" s="142" t="str">
        <f t="shared" si="10"/>
        <v/>
      </c>
      <c r="L103" s="143"/>
      <c r="M103" s="6" t="str">
        <f>IF(J103="","",(K103/J103)/LOOKUP(RIGHT($D$2,3),定数!$A$6:$A$13,定数!$B$6:$B$13))</f>
        <v/>
      </c>
      <c r="N103" s="96"/>
      <c r="O103" s="8"/>
      <c r="P103" s="132"/>
      <c r="Q103" s="132"/>
      <c r="R103" s="133" t="str">
        <f>IF(P103="","",T103*M103*LOOKUP(RIGHT($D$2,3),定数!$A$6:$A$13,定数!$B$6:$B$13))</f>
        <v/>
      </c>
      <c r="S103" s="133"/>
      <c r="T103" s="134" t="str">
        <f t="shared" si="12"/>
        <v/>
      </c>
      <c r="U103" s="134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96">
        <v>96</v>
      </c>
      <c r="C104" s="131" t="str">
        <f t="shared" si="9"/>
        <v/>
      </c>
      <c r="D104" s="131"/>
      <c r="E104" s="96"/>
      <c r="F104" s="8"/>
      <c r="G104" s="96"/>
      <c r="H104" s="132"/>
      <c r="I104" s="132"/>
      <c r="J104" s="96"/>
      <c r="K104" s="142" t="str">
        <f t="shared" si="10"/>
        <v/>
      </c>
      <c r="L104" s="143"/>
      <c r="M104" s="6" t="str">
        <f>IF(J104="","",(K104/J104)/LOOKUP(RIGHT($D$2,3),定数!$A$6:$A$13,定数!$B$6:$B$13))</f>
        <v/>
      </c>
      <c r="N104" s="96"/>
      <c r="O104" s="8"/>
      <c r="P104" s="132"/>
      <c r="Q104" s="132"/>
      <c r="R104" s="133" t="str">
        <f>IF(P104="","",T104*M104*LOOKUP(RIGHT($D$2,3),定数!$A$6:$A$13,定数!$B$6:$B$13))</f>
        <v/>
      </c>
      <c r="S104" s="133"/>
      <c r="T104" s="134" t="str">
        <f t="shared" si="12"/>
        <v/>
      </c>
      <c r="U104" s="134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96">
        <v>97</v>
      </c>
      <c r="C105" s="131" t="str">
        <f t="shared" si="9"/>
        <v/>
      </c>
      <c r="D105" s="131"/>
      <c r="E105" s="96"/>
      <c r="F105" s="8"/>
      <c r="G105" s="96"/>
      <c r="H105" s="132"/>
      <c r="I105" s="132"/>
      <c r="J105" s="96"/>
      <c r="K105" s="142" t="str">
        <f t="shared" si="10"/>
        <v/>
      </c>
      <c r="L105" s="143"/>
      <c r="M105" s="6" t="str">
        <f>IF(J105="","",(K105/J105)/LOOKUP(RIGHT($D$2,3),定数!$A$6:$A$13,定数!$B$6:$B$13))</f>
        <v/>
      </c>
      <c r="N105" s="96"/>
      <c r="O105" s="8"/>
      <c r="P105" s="132"/>
      <c r="Q105" s="132"/>
      <c r="R105" s="133" t="str">
        <f>IF(P105="","",T105*M105*LOOKUP(RIGHT($D$2,3),定数!$A$6:$A$13,定数!$B$6:$B$13))</f>
        <v/>
      </c>
      <c r="S105" s="133"/>
      <c r="T105" s="134" t="str">
        <f t="shared" si="12"/>
        <v/>
      </c>
      <c r="U105" s="134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96">
        <v>98</v>
      </c>
      <c r="C106" s="131" t="str">
        <f t="shared" si="9"/>
        <v/>
      </c>
      <c r="D106" s="131"/>
      <c r="E106" s="96"/>
      <c r="F106" s="8"/>
      <c r="G106" s="96"/>
      <c r="H106" s="132"/>
      <c r="I106" s="132"/>
      <c r="J106" s="96"/>
      <c r="K106" s="142" t="str">
        <f t="shared" si="10"/>
        <v/>
      </c>
      <c r="L106" s="143"/>
      <c r="M106" s="6" t="str">
        <f>IF(J106="","",(K106/J106)/LOOKUP(RIGHT($D$2,3),定数!$A$6:$A$13,定数!$B$6:$B$13))</f>
        <v/>
      </c>
      <c r="N106" s="96"/>
      <c r="O106" s="8"/>
      <c r="P106" s="132"/>
      <c r="Q106" s="132"/>
      <c r="R106" s="133" t="str">
        <f>IF(P106="","",T106*M106*LOOKUP(RIGHT($D$2,3),定数!$A$6:$A$13,定数!$B$6:$B$13))</f>
        <v/>
      </c>
      <c r="S106" s="133"/>
      <c r="T106" s="134" t="str">
        <f t="shared" si="12"/>
        <v/>
      </c>
      <c r="U106" s="134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96">
        <v>99</v>
      </c>
      <c r="C107" s="131" t="str">
        <f t="shared" si="9"/>
        <v/>
      </c>
      <c r="D107" s="131"/>
      <c r="E107" s="96"/>
      <c r="F107" s="8"/>
      <c r="G107" s="96"/>
      <c r="H107" s="132"/>
      <c r="I107" s="132"/>
      <c r="J107" s="96"/>
      <c r="K107" s="142" t="str">
        <f t="shared" si="10"/>
        <v/>
      </c>
      <c r="L107" s="143"/>
      <c r="M107" s="6" t="str">
        <f>IF(J107="","",(K107/J107)/LOOKUP(RIGHT($D$2,3),定数!$A$6:$A$13,定数!$B$6:$B$13))</f>
        <v/>
      </c>
      <c r="N107" s="96"/>
      <c r="O107" s="8"/>
      <c r="P107" s="132"/>
      <c r="Q107" s="132"/>
      <c r="R107" s="133" t="str">
        <f>IF(P107="","",T107*M107*LOOKUP(RIGHT($D$2,3),定数!$A$6:$A$13,定数!$B$6:$B$13))</f>
        <v/>
      </c>
      <c r="S107" s="133"/>
      <c r="T107" s="134" t="str">
        <f t="shared" si="12"/>
        <v/>
      </c>
      <c r="U107" s="134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96">
        <v>100</v>
      </c>
      <c r="C108" s="131" t="str">
        <f t="shared" si="9"/>
        <v/>
      </c>
      <c r="D108" s="131"/>
      <c r="E108" s="96"/>
      <c r="F108" s="8"/>
      <c r="G108" s="96"/>
      <c r="H108" s="132"/>
      <c r="I108" s="132"/>
      <c r="J108" s="96"/>
      <c r="K108" s="142" t="str">
        <f t="shared" si="10"/>
        <v/>
      </c>
      <c r="L108" s="143"/>
      <c r="M108" s="6" t="str">
        <f>IF(J108="","",(K108/J108)/LOOKUP(RIGHT($D$2,3),定数!$A$6:$A$13,定数!$B$6:$B$13))</f>
        <v/>
      </c>
      <c r="N108" s="96"/>
      <c r="O108" s="8"/>
      <c r="P108" s="132"/>
      <c r="Q108" s="132"/>
      <c r="R108" s="133" t="str">
        <f>IF(P108="","",T108*M108*LOOKUP(RIGHT($D$2,3),定数!$A$6:$A$13,定数!$B$6:$B$13))</f>
        <v/>
      </c>
      <c r="S108" s="133"/>
      <c r="T108" s="134" t="str">
        <f t="shared" si="12"/>
        <v/>
      </c>
      <c r="U108" s="134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17">
        <f>SUM(R9:R108)</f>
        <v>261638.39248647136</v>
      </c>
      <c r="S109" s="118">
        <f>SUM(R109)</f>
        <v>261638.39248647136</v>
      </c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8CE7E6E7-8D21-430B-9AAD-15CA6AD88C18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35" activePane="bottomLeft" state="frozen"/>
      <selection pane="bottomLeft" activeCell="P47" sqref="P47:Q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77" t="s">
        <v>4</v>
      </c>
      <c r="C2" s="177"/>
      <c r="D2" s="188" t="s">
        <v>179</v>
      </c>
      <c r="E2" s="188"/>
      <c r="F2" s="177" t="s">
        <v>5</v>
      </c>
      <c r="G2" s="177"/>
      <c r="H2" s="180" t="s">
        <v>64</v>
      </c>
      <c r="I2" s="180"/>
      <c r="J2" s="177" t="s">
        <v>6</v>
      </c>
      <c r="K2" s="177"/>
      <c r="L2" s="187">
        <v>100000</v>
      </c>
      <c r="M2" s="188"/>
      <c r="N2" s="177" t="s">
        <v>7</v>
      </c>
      <c r="O2" s="177"/>
      <c r="P2" s="189">
        <f>SUM(L2,D4)</f>
        <v>235618.9207038864</v>
      </c>
      <c r="Q2" s="180"/>
      <c r="R2" s="1"/>
      <c r="S2" s="1"/>
      <c r="T2" s="1"/>
    </row>
    <row r="3" spans="2:25" ht="57" customHeight="1" x14ac:dyDescent="0.2">
      <c r="B3" s="177" t="s">
        <v>8</v>
      </c>
      <c r="C3" s="177"/>
      <c r="D3" s="191" t="s">
        <v>196</v>
      </c>
      <c r="E3" s="191"/>
      <c r="F3" s="191"/>
      <c r="G3" s="191"/>
      <c r="H3" s="191"/>
      <c r="I3" s="191"/>
      <c r="J3" s="177" t="s">
        <v>9</v>
      </c>
      <c r="K3" s="177"/>
      <c r="L3" s="191" t="s">
        <v>60</v>
      </c>
      <c r="M3" s="192"/>
      <c r="N3" s="192"/>
      <c r="O3" s="192"/>
      <c r="P3" s="192"/>
      <c r="Q3" s="192"/>
      <c r="R3" s="1"/>
      <c r="S3" s="1"/>
    </row>
    <row r="4" spans="2:25" x14ac:dyDescent="0.2">
      <c r="B4" s="177" t="s">
        <v>10</v>
      </c>
      <c r="C4" s="177"/>
      <c r="D4" s="185">
        <f>SUM($R$9:$S$993)</f>
        <v>135618.9207038864</v>
      </c>
      <c r="E4" s="185"/>
      <c r="F4" s="177" t="s">
        <v>11</v>
      </c>
      <c r="G4" s="177"/>
      <c r="H4" s="186">
        <f>SUM($T$9:$U$108)</f>
        <v>2101.9999999999936</v>
      </c>
      <c r="I4" s="180"/>
      <c r="J4" s="193" t="s">
        <v>58</v>
      </c>
      <c r="K4" s="193"/>
      <c r="L4" s="189">
        <f>MAX($C$9:$D$990)-C9</f>
        <v>137024.04887530379</v>
      </c>
      <c r="M4" s="189"/>
      <c r="N4" s="193" t="s">
        <v>57</v>
      </c>
      <c r="O4" s="193"/>
      <c r="P4" s="194">
        <f>MAX(Y:Y)</f>
        <v>0.16513372883783928</v>
      </c>
      <c r="Q4" s="194"/>
      <c r="R4" s="1"/>
      <c r="S4" s="1"/>
      <c r="T4" s="1"/>
    </row>
    <row r="5" spans="2:25" x14ac:dyDescent="0.2">
      <c r="B5" s="35" t="s">
        <v>14</v>
      </c>
      <c r="C5" s="2">
        <f>COUNTIF($R$9:$R$990,"&gt;0")</f>
        <v>23</v>
      </c>
      <c r="D5" s="36" t="s">
        <v>15</v>
      </c>
      <c r="E5" s="15">
        <f>COUNTIF($R$9:$R$990,"&lt;0")</f>
        <v>15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0.60526315789473684</v>
      </c>
      <c r="J5" s="176" t="s">
        <v>18</v>
      </c>
      <c r="K5" s="177"/>
      <c r="L5" s="178">
        <f>MAX(V9:V993)</f>
        <v>4</v>
      </c>
      <c r="M5" s="179"/>
      <c r="N5" s="17" t="s">
        <v>19</v>
      </c>
      <c r="O5" s="9"/>
      <c r="P5" s="178">
        <f>MAX(W9:W993)</f>
        <v>6</v>
      </c>
      <c r="Q5" s="179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61</v>
      </c>
      <c r="N6" s="12"/>
      <c r="O6" s="12"/>
      <c r="P6" s="10"/>
      <c r="Q6" s="7"/>
      <c r="R6" s="1"/>
      <c r="S6" s="1"/>
      <c r="T6" s="1"/>
    </row>
    <row r="7" spans="2:25" x14ac:dyDescent="0.2">
      <c r="B7" s="160" t="s">
        <v>20</v>
      </c>
      <c r="C7" s="162" t="s">
        <v>21</v>
      </c>
      <c r="D7" s="163"/>
      <c r="E7" s="166" t="s">
        <v>22</v>
      </c>
      <c r="F7" s="167"/>
      <c r="G7" s="167"/>
      <c r="H7" s="167"/>
      <c r="I7" s="168"/>
      <c r="J7" s="169" t="s">
        <v>23</v>
      </c>
      <c r="K7" s="170"/>
      <c r="L7" s="171"/>
      <c r="M7" s="172" t="s">
        <v>24</v>
      </c>
      <c r="N7" s="173" t="s">
        <v>25</v>
      </c>
      <c r="O7" s="174"/>
      <c r="P7" s="174"/>
      <c r="Q7" s="175"/>
      <c r="R7" s="181" t="s">
        <v>26</v>
      </c>
      <c r="S7" s="181"/>
      <c r="T7" s="181"/>
      <c r="U7" s="181"/>
    </row>
    <row r="8" spans="2:25" x14ac:dyDescent="0.2">
      <c r="B8" s="161"/>
      <c r="C8" s="164"/>
      <c r="D8" s="165"/>
      <c r="E8" s="18" t="s">
        <v>27</v>
      </c>
      <c r="F8" s="18" t="s">
        <v>28</v>
      </c>
      <c r="G8" s="18" t="s">
        <v>29</v>
      </c>
      <c r="H8" s="182" t="s">
        <v>30</v>
      </c>
      <c r="I8" s="168"/>
      <c r="J8" s="4" t="s">
        <v>31</v>
      </c>
      <c r="K8" s="183" t="s">
        <v>32</v>
      </c>
      <c r="L8" s="171"/>
      <c r="M8" s="172"/>
      <c r="N8" s="5" t="s">
        <v>27</v>
      </c>
      <c r="O8" s="5" t="s">
        <v>28</v>
      </c>
      <c r="P8" s="184" t="s">
        <v>30</v>
      </c>
      <c r="Q8" s="175"/>
      <c r="R8" s="181" t="s">
        <v>33</v>
      </c>
      <c r="S8" s="181"/>
      <c r="T8" s="181" t="s">
        <v>31</v>
      </c>
      <c r="U8" s="181"/>
      <c r="Y8" t="s">
        <v>56</v>
      </c>
    </row>
    <row r="9" spans="2:25" x14ac:dyDescent="0.2">
      <c r="B9" s="34">
        <v>1</v>
      </c>
      <c r="C9" s="131">
        <f>L2</f>
        <v>100000</v>
      </c>
      <c r="D9" s="131"/>
      <c r="E9" s="87">
        <v>2000</v>
      </c>
      <c r="F9" s="85">
        <v>43528</v>
      </c>
      <c r="G9" s="107" t="s">
        <v>2</v>
      </c>
      <c r="H9" s="135">
        <v>103.36</v>
      </c>
      <c r="I9" s="135"/>
      <c r="J9" s="87">
        <v>69</v>
      </c>
      <c r="K9" s="131">
        <v>3000</v>
      </c>
      <c r="L9" s="131"/>
      <c r="M9" s="6">
        <f>IF(J9="","",(K9/J9)/LOOKUP(RIGHT($D$2,3),定数!$A$6:$A$13,定数!$B$6:$B$13))</f>
        <v>0.43478260869565216</v>
      </c>
      <c r="N9" s="87">
        <v>2000</v>
      </c>
      <c r="O9" s="85">
        <v>43532</v>
      </c>
      <c r="P9" s="140">
        <v>102.01</v>
      </c>
      <c r="Q9" s="153"/>
      <c r="R9" s="133">
        <f>IF(P9="","",T9*M9*LOOKUP(RIGHT($D$2,3),定数!$A$6:$A$13,定数!$B$6:$B$13))</f>
        <v>5869.5652173912795</v>
      </c>
      <c r="S9" s="133"/>
      <c r="T9" s="134">
        <f>IF(P9="","",IF(G9="買",(P9-H9),(H9-P9))*IF(RIGHT($D$2,3)="JPY",100,10000))</f>
        <v>134.99999999999943</v>
      </c>
      <c r="U9" s="13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31">
        <f t="shared" ref="C10:C73" si="0">IF(R9="","",C9+R9)</f>
        <v>105869.56521739128</v>
      </c>
      <c r="D10" s="131"/>
      <c r="E10" s="87">
        <v>2000</v>
      </c>
      <c r="F10" s="85">
        <v>43821</v>
      </c>
      <c r="G10" s="107" t="s">
        <v>3</v>
      </c>
      <c r="H10" s="135">
        <v>102.95</v>
      </c>
      <c r="I10" s="135"/>
      <c r="J10" s="87">
        <v>69</v>
      </c>
      <c r="K10" s="131">
        <f>IF(J10="","",C10*0.03)</f>
        <v>3176.0869565217386</v>
      </c>
      <c r="L10" s="131"/>
      <c r="M10" s="6">
        <f>IF(J10="","",(K10/J10)/LOOKUP(RIGHT($D$2,3),定数!$A$6:$A$13,定数!$B$6:$B$13))</f>
        <v>0.46030245746691861</v>
      </c>
      <c r="N10" s="87">
        <v>2000</v>
      </c>
      <c r="O10" s="114">
        <v>43821</v>
      </c>
      <c r="P10" s="132">
        <v>104.48</v>
      </c>
      <c r="Q10" s="132"/>
      <c r="R10" s="133">
        <f>IF(P10="","",T10*M10*LOOKUP(RIGHT($D$2,3),定数!$A$6:$A$13,定数!$B$6:$B$13))</f>
        <v>7042.6275992438605</v>
      </c>
      <c r="S10" s="133"/>
      <c r="T10" s="134">
        <f>IF(P10="","",IF(G10="買",(P10-H10),(H10-P10))*IF(RIGHT($D$2,3)="JPY",100,10000))</f>
        <v>153.00000000000011</v>
      </c>
      <c r="U10" s="134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105869.56521739128</v>
      </c>
    </row>
    <row r="11" spans="2:25" x14ac:dyDescent="0.2">
      <c r="B11" s="34">
        <v>3</v>
      </c>
      <c r="C11" s="131">
        <f t="shared" ref="C11:C16" si="3">IF(R10="","",C10+R10)</f>
        <v>112912.19281663514</v>
      </c>
      <c r="D11" s="131"/>
      <c r="E11" s="87">
        <v>2001</v>
      </c>
      <c r="F11" s="85">
        <v>43511</v>
      </c>
      <c r="G11" s="107" t="s">
        <v>2</v>
      </c>
      <c r="H11" s="135">
        <v>105.83</v>
      </c>
      <c r="I11" s="135"/>
      <c r="J11" s="87">
        <v>123</v>
      </c>
      <c r="K11" s="131">
        <f t="shared" ref="K11:K74" si="4">IF(J11="","",C11*0.03)</f>
        <v>3387.3657844990544</v>
      </c>
      <c r="L11" s="131"/>
      <c r="M11" s="6">
        <f>IF(J11="","",(K11/J11)/LOOKUP(RIGHT($D$2,3),定数!$A$6:$A$13,定数!$B$6:$B$13))</f>
        <v>0.27539559223569549</v>
      </c>
      <c r="N11" s="87">
        <v>2001</v>
      </c>
      <c r="O11" s="114">
        <v>43516</v>
      </c>
      <c r="P11" s="132">
        <v>107.06</v>
      </c>
      <c r="Q11" s="132"/>
      <c r="R11" s="133">
        <f>IF(P11="","",T11*M11*LOOKUP(RIGHT($D$2,3),定数!$A$6:$A$13,定数!$B$6:$B$13))</f>
        <v>-3387.3657844990653</v>
      </c>
      <c r="S11" s="133"/>
      <c r="T11" s="134">
        <f>IF(P11="","",IF(G11="買",(P11-H11),(H11-P11))*IF(RIGHT($D$2,3)="JPY",100,10000))</f>
        <v>-123.0000000000004</v>
      </c>
      <c r="U11" s="134"/>
      <c r="V11" s="22">
        <f t="shared" si="1"/>
        <v>0</v>
      </c>
      <c r="W11">
        <f t="shared" si="2"/>
        <v>1</v>
      </c>
      <c r="X11" s="40">
        <f>IF(C11&lt;&gt;"",MAX(X10,C11),"")</f>
        <v>112912.19281663514</v>
      </c>
      <c r="Y11" s="41">
        <f>IF(X11&lt;&gt;"",1-(C11/X11),"")</f>
        <v>0</v>
      </c>
    </row>
    <row r="12" spans="2:25" x14ac:dyDescent="0.2">
      <c r="B12" s="34">
        <v>4</v>
      </c>
      <c r="C12" s="131">
        <f t="shared" si="3"/>
        <v>109524.82703213608</v>
      </c>
      <c r="D12" s="131"/>
      <c r="E12" s="87">
        <v>2001</v>
      </c>
      <c r="F12" s="85">
        <v>43524</v>
      </c>
      <c r="G12" s="107" t="s">
        <v>3</v>
      </c>
      <c r="H12" s="135">
        <v>107.96</v>
      </c>
      <c r="I12" s="135"/>
      <c r="J12" s="87">
        <v>153</v>
      </c>
      <c r="K12" s="131">
        <f t="shared" si="4"/>
        <v>3285.7448109640823</v>
      </c>
      <c r="L12" s="131"/>
      <c r="M12" s="6">
        <f>IF(J12="","",(K12/J12)/LOOKUP(RIGHT($D$2,3),定数!$A$6:$A$13,定数!$B$6:$B$13))</f>
        <v>0.21475456280810995</v>
      </c>
      <c r="N12" s="87">
        <v>2001</v>
      </c>
      <c r="O12" s="85">
        <v>43526</v>
      </c>
      <c r="P12" s="132">
        <v>110.97</v>
      </c>
      <c r="Q12" s="132"/>
      <c r="R12" s="133">
        <f>IF(P12="","",T12*M12*LOOKUP(RIGHT($D$2,3),定数!$A$6:$A$13,定数!$B$6:$B$13))</f>
        <v>6464.1123405241206</v>
      </c>
      <c r="S12" s="133"/>
      <c r="T12" s="134">
        <f t="shared" ref="T12:T75" si="5">IF(P12="","",IF(G12="買",(P12-H12),(H12-P12))*IF(RIGHT($D$2,3)="JPY",100,10000))</f>
        <v>301.00000000000051</v>
      </c>
      <c r="U12" s="134"/>
      <c r="V12" s="22">
        <f t="shared" si="1"/>
        <v>1</v>
      </c>
      <c r="W12">
        <f t="shared" si="2"/>
        <v>0</v>
      </c>
      <c r="X12" s="40">
        <f t="shared" ref="X12:X75" si="6">IF(C12&lt;&gt;"",MAX(X11,C12),"")</f>
        <v>112912.19281663514</v>
      </c>
      <c r="Y12" s="41">
        <f t="shared" ref="Y12:Y75" si="7">IF(X12&lt;&gt;"",1-(C12/X12),"")</f>
        <v>3.0000000000000138E-2</v>
      </c>
    </row>
    <row r="13" spans="2:25" x14ac:dyDescent="0.2">
      <c r="B13" s="34">
        <v>5</v>
      </c>
      <c r="C13" s="131">
        <f t="shared" si="3"/>
        <v>115988.9393726602</v>
      </c>
      <c r="D13" s="131"/>
      <c r="E13" s="87">
        <v>2001</v>
      </c>
      <c r="F13" s="85">
        <v>43558</v>
      </c>
      <c r="G13" s="107" t="s">
        <v>3</v>
      </c>
      <c r="H13" s="135">
        <v>111.59</v>
      </c>
      <c r="I13" s="135"/>
      <c r="J13" s="87">
        <v>54</v>
      </c>
      <c r="K13" s="131">
        <f t="shared" si="4"/>
        <v>3479.6681811798057</v>
      </c>
      <c r="L13" s="131"/>
      <c r="M13" s="6">
        <f>IF(J13="","",(K13/J13)/LOOKUP(RIGHT($D$2,3),定数!$A$6:$A$13,定数!$B$6:$B$13))</f>
        <v>0.64438299651477893</v>
      </c>
      <c r="N13" s="87">
        <v>2001</v>
      </c>
      <c r="O13" s="114">
        <v>43558</v>
      </c>
      <c r="P13" s="132">
        <v>111.05</v>
      </c>
      <c r="Q13" s="132"/>
      <c r="R13" s="133">
        <f>IF(P13="","",T13*M13*LOOKUP(RIGHT($D$2,3),定数!$A$6:$A$13,定数!$B$6:$B$13))</f>
        <v>-3479.6681811798462</v>
      </c>
      <c r="S13" s="133"/>
      <c r="T13" s="134">
        <f t="shared" si="5"/>
        <v>-54.000000000000625</v>
      </c>
      <c r="U13" s="134"/>
      <c r="V13" s="22">
        <f t="shared" si="1"/>
        <v>0</v>
      </c>
      <c r="W13">
        <f t="shared" si="2"/>
        <v>1</v>
      </c>
      <c r="X13" s="40">
        <f t="shared" si="6"/>
        <v>115988.9393726602</v>
      </c>
      <c r="Y13" s="41">
        <f t="shared" si="7"/>
        <v>0</v>
      </c>
    </row>
    <row r="14" spans="2:25" x14ac:dyDescent="0.2">
      <c r="B14" s="34">
        <v>6</v>
      </c>
      <c r="C14" s="131">
        <f t="shared" si="3"/>
        <v>112509.27119148035</v>
      </c>
      <c r="D14" s="131"/>
      <c r="E14" s="87">
        <v>2001</v>
      </c>
      <c r="F14" s="85">
        <v>43559</v>
      </c>
      <c r="G14" s="107" t="s">
        <v>3</v>
      </c>
      <c r="H14" s="135">
        <v>111.95</v>
      </c>
      <c r="I14" s="135"/>
      <c r="J14" s="87">
        <v>98</v>
      </c>
      <c r="K14" s="131">
        <f t="shared" si="4"/>
        <v>3375.2781357444105</v>
      </c>
      <c r="L14" s="131"/>
      <c r="M14" s="6">
        <f>IF(J14="","",(K14/J14)/LOOKUP(RIGHT($D$2,3),定数!$A$6:$A$13,定数!$B$6:$B$13))</f>
        <v>0.34441613630045004</v>
      </c>
      <c r="N14" s="87">
        <v>2001</v>
      </c>
      <c r="O14" s="114">
        <v>43559</v>
      </c>
      <c r="P14" s="132">
        <v>113.86</v>
      </c>
      <c r="Q14" s="132"/>
      <c r="R14" s="133">
        <f>IF(P14="","",T14*M14*LOOKUP(RIGHT($D$2,3),定数!$A$6:$A$13,定数!$B$6:$B$13))</f>
        <v>6578.3482033385835</v>
      </c>
      <c r="S14" s="133"/>
      <c r="T14" s="134">
        <f t="shared" si="5"/>
        <v>190.99999999999966</v>
      </c>
      <c r="U14" s="134"/>
      <c r="V14" s="22">
        <f t="shared" si="1"/>
        <v>1</v>
      </c>
      <c r="W14">
        <f t="shared" si="2"/>
        <v>0</v>
      </c>
      <c r="X14" s="40">
        <f t="shared" si="6"/>
        <v>115988.9393726602</v>
      </c>
      <c r="Y14" s="41">
        <f t="shared" si="7"/>
        <v>3.000000000000036E-2</v>
      </c>
    </row>
    <row r="15" spans="2:25" x14ac:dyDescent="0.2">
      <c r="B15" s="34">
        <v>7</v>
      </c>
      <c r="C15" s="131">
        <f t="shared" si="3"/>
        <v>119087.61939481893</v>
      </c>
      <c r="D15" s="131"/>
      <c r="E15" s="87">
        <v>2001</v>
      </c>
      <c r="F15" s="85">
        <v>43588</v>
      </c>
      <c r="G15" s="107" t="s">
        <v>2</v>
      </c>
      <c r="H15" s="135">
        <v>108.51</v>
      </c>
      <c r="I15" s="135"/>
      <c r="J15" s="87">
        <v>80</v>
      </c>
      <c r="K15" s="131">
        <f t="shared" si="4"/>
        <v>3572.6285818445676</v>
      </c>
      <c r="L15" s="131"/>
      <c r="M15" s="6">
        <f>IF(J15="","",(K15/J15)/LOOKUP(RIGHT($D$2,3),定数!$A$6:$A$13,定数!$B$6:$B$13))</f>
        <v>0.44657857273057094</v>
      </c>
      <c r="N15" s="87">
        <v>2001</v>
      </c>
      <c r="O15" s="114">
        <v>43594</v>
      </c>
      <c r="P15" s="132">
        <v>106.96</v>
      </c>
      <c r="Q15" s="132"/>
      <c r="R15" s="133">
        <f>IF(P15="","",T15*M15*LOOKUP(RIGHT($D$2,3),定数!$A$6:$A$13,定数!$B$6:$B$13))</f>
        <v>6921.9678773239011</v>
      </c>
      <c r="S15" s="133"/>
      <c r="T15" s="134">
        <f t="shared" si="5"/>
        <v>155.00000000000114</v>
      </c>
      <c r="U15" s="134"/>
      <c r="V15" s="22">
        <f t="shared" si="1"/>
        <v>2</v>
      </c>
      <c r="W15">
        <f t="shared" si="2"/>
        <v>0</v>
      </c>
      <c r="X15" s="40">
        <f t="shared" si="6"/>
        <v>119087.61939481893</v>
      </c>
      <c r="Y15" s="41">
        <f t="shared" si="7"/>
        <v>0</v>
      </c>
    </row>
    <row r="16" spans="2:25" x14ac:dyDescent="0.2">
      <c r="B16" s="34">
        <v>8</v>
      </c>
      <c r="C16" s="131">
        <f t="shared" si="3"/>
        <v>126009.58727214283</v>
      </c>
      <c r="D16" s="131"/>
      <c r="E16" s="87">
        <v>2001</v>
      </c>
      <c r="F16" s="85">
        <v>43629</v>
      </c>
      <c r="G16" s="107" t="s">
        <v>3</v>
      </c>
      <c r="H16" s="135">
        <v>103.62</v>
      </c>
      <c r="I16" s="135"/>
      <c r="J16" s="87">
        <v>53</v>
      </c>
      <c r="K16" s="131">
        <f t="shared" si="4"/>
        <v>3780.2876181642846</v>
      </c>
      <c r="L16" s="131"/>
      <c r="M16" s="6">
        <f>IF(J16="","",(K16/J16)/LOOKUP(RIGHT($D$2,3),定数!$A$6:$A$13,定数!$B$6:$B$13))</f>
        <v>0.71326181474797823</v>
      </c>
      <c r="N16" s="87">
        <v>2001</v>
      </c>
      <c r="O16" s="114">
        <v>43629</v>
      </c>
      <c r="P16" s="132">
        <v>104.63</v>
      </c>
      <c r="Q16" s="132"/>
      <c r="R16" s="133">
        <f>IF(P16="","",T16*M16*LOOKUP(RIGHT($D$2,3),定数!$A$6:$A$13,定数!$B$6:$B$13))</f>
        <v>7203.9443289545143</v>
      </c>
      <c r="S16" s="133"/>
      <c r="T16" s="134">
        <f t="shared" si="5"/>
        <v>100.99999999999909</v>
      </c>
      <c r="U16" s="134"/>
      <c r="V16" s="22">
        <f t="shared" si="1"/>
        <v>3</v>
      </c>
      <c r="W16">
        <f t="shared" si="2"/>
        <v>0</v>
      </c>
      <c r="X16" s="40">
        <f t="shared" si="6"/>
        <v>126009.58727214283</v>
      </c>
      <c r="Y16" s="41">
        <f t="shared" si="7"/>
        <v>0</v>
      </c>
    </row>
    <row r="17" spans="2:25" x14ac:dyDescent="0.2">
      <c r="B17" s="34">
        <v>9</v>
      </c>
      <c r="C17" s="131">
        <f t="shared" si="0"/>
        <v>133213.53160109735</v>
      </c>
      <c r="D17" s="131"/>
      <c r="E17" s="87">
        <v>2001</v>
      </c>
      <c r="F17" s="85">
        <v>43631</v>
      </c>
      <c r="G17" s="107" t="s">
        <v>3</v>
      </c>
      <c r="H17" s="135">
        <v>104.99</v>
      </c>
      <c r="I17" s="135"/>
      <c r="J17" s="87">
        <v>51</v>
      </c>
      <c r="K17" s="131">
        <f t="shared" si="4"/>
        <v>3996.4059480329202</v>
      </c>
      <c r="L17" s="131"/>
      <c r="M17" s="6">
        <f>IF(J17="","",(K17/J17)/LOOKUP(RIGHT($D$2,3),定数!$A$6:$A$13,定数!$B$6:$B$13))</f>
        <v>0.78360900941821965</v>
      </c>
      <c r="N17" s="87">
        <v>2001</v>
      </c>
      <c r="O17" s="85">
        <v>43634</v>
      </c>
      <c r="P17" s="132">
        <v>105.98</v>
      </c>
      <c r="Q17" s="132"/>
      <c r="R17" s="133">
        <f>IF(P17="","",T17*M17*LOOKUP(RIGHT($D$2,3),定数!$A$6:$A$13,定数!$B$6:$B$13))</f>
        <v>7757.729193240446</v>
      </c>
      <c r="S17" s="133"/>
      <c r="T17" s="134">
        <f t="shared" si="5"/>
        <v>99.000000000000909</v>
      </c>
      <c r="U17" s="134"/>
      <c r="V17" s="22">
        <f t="shared" si="1"/>
        <v>4</v>
      </c>
      <c r="W17">
        <f t="shared" si="2"/>
        <v>0</v>
      </c>
      <c r="X17" s="40">
        <f t="shared" si="6"/>
        <v>133213.53160109735</v>
      </c>
      <c r="Y17" s="41">
        <f t="shared" si="7"/>
        <v>0</v>
      </c>
    </row>
    <row r="18" spans="2:25" x14ac:dyDescent="0.2">
      <c r="B18" s="34">
        <v>10</v>
      </c>
      <c r="C18" s="131">
        <f t="shared" si="0"/>
        <v>140971.26079433778</v>
      </c>
      <c r="D18" s="131"/>
      <c r="E18" s="87">
        <v>2001</v>
      </c>
      <c r="F18" s="85">
        <v>43687</v>
      </c>
      <c r="G18" s="107" t="s">
        <v>3</v>
      </c>
      <c r="H18" s="135">
        <v>108.92</v>
      </c>
      <c r="I18" s="135"/>
      <c r="J18" s="87">
        <v>46</v>
      </c>
      <c r="K18" s="131">
        <f t="shared" si="4"/>
        <v>4229.1378238301331</v>
      </c>
      <c r="L18" s="131"/>
      <c r="M18" s="6">
        <f>IF(J18="","",(K18/J18)/LOOKUP(RIGHT($D$2,3),定数!$A$6:$A$13,定数!$B$6:$B$13))</f>
        <v>0.91937778778915946</v>
      </c>
      <c r="N18" s="87">
        <v>2001</v>
      </c>
      <c r="O18" s="114">
        <v>43687</v>
      </c>
      <c r="P18" s="132">
        <v>108.46</v>
      </c>
      <c r="Q18" s="132"/>
      <c r="R18" s="133">
        <f>IF(P18="","",T18*M18*LOOKUP(RIGHT($D$2,3),定数!$A$6:$A$13,定数!$B$6:$B$13))</f>
        <v>-4229.1378238302068</v>
      </c>
      <c r="S18" s="133"/>
      <c r="T18" s="134">
        <f t="shared" si="5"/>
        <v>-46.000000000000796</v>
      </c>
      <c r="U18" s="134"/>
      <c r="V18" s="22">
        <f t="shared" si="1"/>
        <v>0</v>
      </c>
      <c r="W18">
        <f t="shared" si="2"/>
        <v>1</v>
      </c>
      <c r="X18" s="40">
        <f t="shared" si="6"/>
        <v>140971.26079433778</v>
      </c>
      <c r="Y18" s="41">
        <f t="shared" si="7"/>
        <v>0</v>
      </c>
    </row>
    <row r="19" spans="2:25" x14ac:dyDescent="0.2">
      <c r="B19" s="34">
        <v>11</v>
      </c>
      <c r="C19" s="131">
        <f t="shared" si="0"/>
        <v>136742.12297050757</v>
      </c>
      <c r="D19" s="131"/>
      <c r="E19" s="87">
        <v>2001</v>
      </c>
      <c r="F19" s="85">
        <v>43690</v>
      </c>
      <c r="G19" s="107" t="s">
        <v>3</v>
      </c>
      <c r="H19" s="135">
        <v>109.51</v>
      </c>
      <c r="I19" s="135"/>
      <c r="J19" s="87">
        <v>55</v>
      </c>
      <c r="K19" s="131">
        <f t="shared" si="4"/>
        <v>4102.263689115227</v>
      </c>
      <c r="L19" s="131"/>
      <c r="M19" s="6">
        <f>IF(J19="","",(K19/J19)/LOOKUP(RIGHT($D$2,3),定数!$A$6:$A$13,定数!$B$6:$B$13))</f>
        <v>0.74586612529367768</v>
      </c>
      <c r="N19" s="87">
        <v>2001</v>
      </c>
      <c r="O19" s="114">
        <v>43691</v>
      </c>
      <c r="P19" s="132">
        <v>108.96</v>
      </c>
      <c r="Q19" s="132"/>
      <c r="R19" s="133">
        <f>IF(P19="","",T19*M19*LOOKUP(RIGHT($D$2,3),定数!$A$6:$A$13,定数!$B$6:$B$13))</f>
        <v>-4102.2636891153115</v>
      </c>
      <c r="S19" s="133"/>
      <c r="T19" s="134">
        <f t="shared" si="5"/>
        <v>-55.000000000001137</v>
      </c>
      <c r="U19" s="134"/>
      <c r="V19" s="22">
        <f t="shared" si="1"/>
        <v>0</v>
      </c>
      <c r="W19">
        <f t="shared" si="2"/>
        <v>2</v>
      </c>
      <c r="X19" s="40">
        <f t="shared" si="6"/>
        <v>140971.26079433778</v>
      </c>
      <c r="Y19" s="41">
        <f t="shared" si="7"/>
        <v>3.0000000000000582E-2</v>
      </c>
    </row>
    <row r="20" spans="2:25" x14ac:dyDescent="0.2">
      <c r="B20" s="34">
        <v>12</v>
      </c>
      <c r="C20" s="131">
        <f t="shared" si="0"/>
        <v>132639.85928139224</v>
      </c>
      <c r="D20" s="131"/>
      <c r="E20" s="87">
        <v>2001</v>
      </c>
      <c r="F20" s="85">
        <v>43735</v>
      </c>
      <c r="G20" s="107" t="s">
        <v>3</v>
      </c>
      <c r="H20" s="135">
        <v>109.29</v>
      </c>
      <c r="I20" s="135"/>
      <c r="J20" s="87">
        <v>79</v>
      </c>
      <c r="K20" s="131">
        <f t="shared" si="4"/>
        <v>3979.1957784417673</v>
      </c>
      <c r="L20" s="131"/>
      <c r="M20" s="6">
        <f>IF(J20="","",(K20/J20)/LOOKUP(RIGHT($D$2,3),定数!$A$6:$A$13,定数!$B$6:$B$13))</f>
        <v>0.50369566815718569</v>
      </c>
      <c r="N20" s="87">
        <v>2001</v>
      </c>
      <c r="O20" s="85">
        <v>43736</v>
      </c>
      <c r="P20" s="132">
        <v>108.5</v>
      </c>
      <c r="Q20" s="132"/>
      <c r="R20" s="133">
        <f>IF(P20="","",T20*M20*LOOKUP(RIGHT($D$2,3),定数!$A$6:$A$13,定数!$B$6:$B$13))</f>
        <v>-3979.1957784417982</v>
      </c>
      <c r="S20" s="133"/>
      <c r="T20" s="134">
        <f t="shared" si="5"/>
        <v>-79.000000000000625</v>
      </c>
      <c r="U20" s="134"/>
      <c r="V20" s="22">
        <f t="shared" si="1"/>
        <v>0</v>
      </c>
      <c r="W20">
        <f t="shared" si="2"/>
        <v>3</v>
      </c>
      <c r="X20" s="40">
        <f t="shared" si="6"/>
        <v>140971.26079433778</v>
      </c>
      <c r="Y20" s="41">
        <f t="shared" si="7"/>
        <v>5.9100000000001263E-2</v>
      </c>
    </row>
    <row r="21" spans="2:25" x14ac:dyDescent="0.2">
      <c r="B21" s="34">
        <v>13</v>
      </c>
      <c r="C21" s="131">
        <f t="shared" si="0"/>
        <v>128660.66350295044</v>
      </c>
      <c r="D21" s="131"/>
      <c r="E21" s="87">
        <v>2001</v>
      </c>
      <c r="F21" s="85">
        <v>43769</v>
      </c>
      <c r="G21" s="107" t="s">
        <v>3</v>
      </c>
      <c r="H21" s="135">
        <v>110.52</v>
      </c>
      <c r="I21" s="135"/>
      <c r="J21" s="87">
        <v>26</v>
      </c>
      <c r="K21" s="131">
        <f t="shared" si="4"/>
        <v>3859.8199050885132</v>
      </c>
      <c r="L21" s="131"/>
      <c r="M21" s="6">
        <f>IF(J21="","",(K21/J21)/LOOKUP(RIGHT($D$2,3),定数!$A$6:$A$13,定数!$B$6:$B$13))</f>
        <v>1.484546117341736</v>
      </c>
      <c r="N21" s="87">
        <v>2001</v>
      </c>
      <c r="O21" s="114">
        <v>43769</v>
      </c>
      <c r="P21" s="132">
        <v>110.26</v>
      </c>
      <c r="Q21" s="132"/>
      <c r="R21" s="133">
        <f>IF(P21="","",T21*M21*LOOKUP(RIGHT($D$2,3),定数!$A$6:$A$13,定数!$B$6:$B$13))</f>
        <v>-3859.8199050883786</v>
      </c>
      <c r="S21" s="133"/>
      <c r="T21" s="134">
        <f t="shared" si="5"/>
        <v>-25.999999999999091</v>
      </c>
      <c r="U21" s="134"/>
      <c r="V21" s="22">
        <f t="shared" si="1"/>
        <v>0</v>
      </c>
      <c r="W21">
        <f t="shared" si="2"/>
        <v>4</v>
      </c>
      <c r="X21" s="40">
        <f t="shared" si="6"/>
        <v>140971.26079433778</v>
      </c>
      <c r="Y21" s="41">
        <f t="shared" si="7"/>
        <v>8.7327000000001487E-2</v>
      </c>
    </row>
    <row r="22" spans="2:25" x14ac:dyDescent="0.2">
      <c r="B22" s="34">
        <v>14</v>
      </c>
      <c r="C22" s="131">
        <f t="shared" si="0"/>
        <v>124800.84359786205</v>
      </c>
      <c r="D22" s="131"/>
      <c r="E22" s="87">
        <v>2001</v>
      </c>
      <c r="F22" s="85">
        <v>43778</v>
      </c>
      <c r="G22" s="107" t="s">
        <v>2</v>
      </c>
      <c r="H22" s="135">
        <v>107.99</v>
      </c>
      <c r="I22" s="135"/>
      <c r="J22" s="87">
        <v>68</v>
      </c>
      <c r="K22" s="131">
        <f t="shared" si="4"/>
        <v>3744.0253079358613</v>
      </c>
      <c r="L22" s="131"/>
      <c r="M22" s="6">
        <f>IF(J22="","",(K22/J22)/LOOKUP(RIGHT($D$2,3),定数!$A$6:$A$13,定数!$B$6:$B$13))</f>
        <v>0.55059195704939135</v>
      </c>
      <c r="N22" s="87">
        <v>2001</v>
      </c>
      <c r="O22" s="114">
        <v>43778</v>
      </c>
      <c r="P22" s="132">
        <v>108.62</v>
      </c>
      <c r="Q22" s="132"/>
      <c r="R22" s="133">
        <f>IF(P22="","",T22*M22*LOOKUP(RIGHT($D$2,3),定数!$A$6:$A$13,定数!$B$6:$B$13))</f>
        <v>-3468.7293294112187</v>
      </c>
      <c r="S22" s="133"/>
      <c r="T22" s="134">
        <f t="shared" si="5"/>
        <v>-63.000000000000966</v>
      </c>
      <c r="U22" s="134"/>
      <c r="V22" s="22">
        <f t="shared" si="1"/>
        <v>0</v>
      </c>
      <c r="W22">
        <f t="shared" si="2"/>
        <v>5</v>
      </c>
      <c r="X22" s="40">
        <f t="shared" si="6"/>
        <v>140971.26079433778</v>
      </c>
      <c r="Y22" s="41">
        <f t="shared" si="7"/>
        <v>0.11470719000000051</v>
      </c>
    </row>
    <row r="23" spans="2:25" x14ac:dyDescent="0.2">
      <c r="B23" s="34">
        <v>15</v>
      </c>
      <c r="C23" s="131">
        <f t="shared" si="0"/>
        <v>121332.11426845084</v>
      </c>
      <c r="D23" s="131"/>
      <c r="E23" s="87">
        <v>2001</v>
      </c>
      <c r="F23" s="85">
        <v>43795</v>
      </c>
      <c r="G23" s="107" t="s">
        <v>3</v>
      </c>
      <c r="H23" s="135">
        <v>109.34</v>
      </c>
      <c r="I23" s="135"/>
      <c r="J23" s="87">
        <v>45</v>
      </c>
      <c r="K23" s="131">
        <f t="shared" si="4"/>
        <v>3639.9634280535251</v>
      </c>
      <c r="L23" s="131"/>
      <c r="M23" s="6">
        <f>IF(J23="","",(K23/J23)/LOOKUP(RIGHT($D$2,3),定数!$A$6:$A$13,定数!$B$6:$B$13))</f>
        <v>0.80888076178967228</v>
      </c>
      <c r="N23" s="87">
        <v>2001</v>
      </c>
      <c r="O23" s="114">
        <v>43796</v>
      </c>
      <c r="P23" s="132">
        <v>108.89</v>
      </c>
      <c r="Q23" s="132"/>
      <c r="R23" s="133">
        <f>IF(P23="","",T23*M23*LOOKUP(RIGHT($D$2,3),定数!$A$6:$A$13,定数!$B$6:$B$13))</f>
        <v>-3639.9634280535479</v>
      </c>
      <c r="S23" s="133"/>
      <c r="T23" s="134">
        <f t="shared" si="5"/>
        <v>-45.000000000000284</v>
      </c>
      <c r="U23" s="134"/>
      <c r="V23" t="str">
        <f t="shared" ref="V23:W74" si="8">IF(S23&lt;&gt;"",IF(S23&lt;0,1+V22,0),"")</f>
        <v/>
      </c>
      <c r="W23">
        <f t="shared" si="2"/>
        <v>6</v>
      </c>
      <c r="X23" s="40">
        <f t="shared" si="6"/>
        <v>140971.26079433778</v>
      </c>
      <c r="Y23" s="41">
        <f t="shared" si="7"/>
        <v>0.13931312251323613</v>
      </c>
    </row>
    <row r="24" spans="2:25" x14ac:dyDescent="0.2">
      <c r="B24" s="34">
        <v>16</v>
      </c>
      <c r="C24" s="131">
        <f t="shared" si="0"/>
        <v>117692.15084039728</v>
      </c>
      <c r="D24" s="131"/>
      <c r="E24" s="87">
        <v>2001</v>
      </c>
      <c r="F24" s="85">
        <v>43810</v>
      </c>
      <c r="G24" s="107" t="s">
        <v>3</v>
      </c>
      <c r="H24" s="135">
        <v>112.27</v>
      </c>
      <c r="I24" s="135"/>
      <c r="J24" s="87">
        <v>72</v>
      </c>
      <c r="K24" s="131">
        <f t="shared" si="4"/>
        <v>3530.7645252119182</v>
      </c>
      <c r="L24" s="131"/>
      <c r="M24" s="6">
        <f>IF(J24="","",(K24/J24)/LOOKUP(RIGHT($D$2,3),定数!$A$6:$A$13,定数!$B$6:$B$13))</f>
        <v>0.49038396183498861</v>
      </c>
      <c r="N24" s="87">
        <v>2001</v>
      </c>
      <c r="O24" s="114">
        <v>43812</v>
      </c>
      <c r="P24" s="132">
        <v>113.66</v>
      </c>
      <c r="Q24" s="132"/>
      <c r="R24" s="133">
        <f>IF(P24="","",T24*M24*LOOKUP(RIGHT($D$2,3),定数!$A$6:$A$13,定数!$B$6:$B$13))</f>
        <v>6816.337069506345</v>
      </c>
      <c r="S24" s="133"/>
      <c r="T24" s="134">
        <f t="shared" si="5"/>
        <v>139.00000000000006</v>
      </c>
      <c r="U24" s="134"/>
      <c r="V24" t="str">
        <f t="shared" si="8"/>
        <v/>
      </c>
      <c r="W24">
        <f t="shared" si="2"/>
        <v>0</v>
      </c>
      <c r="X24" s="40">
        <f t="shared" si="6"/>
        <v>140971.26079433778</v>
      </c>
      <c r="Y24" s="41">
        <f t="shared" si="7"/>
        <v>0.16513372883783928</v>
      </c>
    </row>
    <row r="25" spans="2:25" x14ac:dyDescent="0.2">
      <c r="B25" s="34">
        <v>17</v>
      </c>
      <c r="C25" s="131">
        <f t="shared" si="0"/>
        <v>124508.48790990363</v>
      </c>
      <c r="D25" s="131"/>
      <c r="E25" s="87">
        <v>2001</v>
      </c>
      <c r="F25" s="85">
        <v>43830</v>
      </c>
      <c r="G25" s="107" t="s">
        <v>3</v>
      </c>
      <c r="H25" s="135">
        <v>116.34</v>
      </c>
      <c r="I25" s="135"/>
      <c r="J25" s="87">
        <v>46</v>
      </c>
      <c r="K25" s="131">
        <f t="shared" si="4"/>
        <v>3735.2546372971087</v>
      </c>
      <c r="L25" s="131"/>
      <c r="M25" s="6">
        <f>IF(J25="","",(K25/J25)/LOOKUP(RIGHT($D$2,3),定数!$A$6:$A$13,定数!$B$6:$B$13))</f>
        <v>0.81201187767328453</v>
      </c>
      <c r="N25" s="87">
        <v>2002</v>
      </c>
      <c r="O25" s="114">
        <v>43466</v>
      </c>
      <c r="P25" s="132">
        <v>117.21</v>
      </c>
      <c r="Q25" s="132"/>
      <c r="R25" s="133">
        <f>IF(P25="","",T25*M25*LOOKUP(RIGHT($D$2,3),定数!$A$6:$A$13,定数!$B$6:$B$13))</f>
        <v>7064.5033357574976</v>
      </c>
      <c r="S25" s="133"/>
      <c r="T25" s="134">
        <f t="shared" si="5"/>
        <v>86.999999999999034</v>
      </c>
      <c r="U25" s="134"/>
      <c r="V25" t="str">
        <f t="shared" si="8"/>
        <v/>
      </c>
      <c r="W25">
        <f t="shared" si="2"/>
        <v>0</v>
      </c>
      <c r="X25" s="40">
        <f t="shared" si="6"/>
        <v>140971.26079433778</v>
      </c>
      <c r="Y25" s="41">
        <f t="shared" si="7"/>
        <v>0.11678105729969745</v>
      </c>
    </row>
    <row r="26" spans="2:25" x14ac:dyDescent="0.2">
      <c r="B26" s="34">
        <v>18</v>
      </c>
      <c r="C26" s="131">
        <f t="shared" si="0"/>
        <v>131572.99124566113</v>
      </c>
      <c r="D26" s="131"/>
      <c r="E26" s="87">
        <v>2002</v>
      </c>
      <c r="F26" s="85">
        <v>43467</v>
      </c>
      <c r="G26" s="107" t="s">
        <v>3</v>
      </c>
      <c r="H26" s="135">
        <v>117.58</v>
      </c>
      <c r="I26" s="135"/>
      <c r="J26" s="87">
        <v>63</v>
      </c>
      <c r="K26" s="131">
        <f t="shared" si="4"/>
        <v>3947.1897373698339</v>
      </c>
      <c r="L26" s="131"/>
      <c r="M26" s="6">
        <f>IF(J26="","",(K26/J26)/LOOKUP(RIGHT($D$2,3),定数!$A$6:$A$13,定数!$B$6:$B$13))</f>
        <v>0.6265380535507673</v>
      </c>
      <c r="N26" s="87">
        <v>2002</v>
      </c>
      <c r="O26" s="114">
        <v>43467</v>
      </c>
      <c r="P26" s="132">
        <v>118.79</v>
      </c>
      <c r="Q26" s="132"/>
      <c r="R26" s="133">
        <f>IF(P26="","",T26*M26*LOOKUP(RIGHT($D$2,3),定数!$A$6:$A$13,定数!$B$6:$B$13))</f>
        <v>7581.1104479643345</v>
      </c>
      <c r="S26" s="133"/>
      <c r="T26" s="134">
        <f t="shared" si="5"/>
        <v>121.0000000000008</v>
      </c>
      <c r="U26" s="134"/>
      <c r="V26" t="str">
        <f t="shared" si="8"/>
        <v/>
      </c>
      <c r="W26">
        <f t="shared" si="2"/>
        <v>0</v>
      </c>
      <c r="X26" s="40">
        <f t="shared" si="6"/>
        <v>140971.26079433778</v>
      </c>
      <c r="Y26" s="41">
        <f t="shared" si="7"/>
        <v>6.6667982507354728E-2</v>
      </c>
    </row>
    <row r="27" spans="2:25" x14ac:dyDescent="0.2">
      <c r="B27" s="34">
        <v>19</v>
      </c>
      <c r="C27" s="131">
        <f t="shared" si="0"/>
        <v>139154.10169362547</v>
      </c>
      <c r="D27" s="131"/>
      <c r="E27" s="87">
        <v>2002</v>
      </c>
      <c r="F27" s="85">
        <v>43509</v>
      </c>
      <c r="G27" s="107" t="s">
        <v>2</v>
      </c>
      <c r="H27" s="135">
        <v>116.03</v>
      </c>
      <c r="I27" s="135"/>
      <c r="J27" s="87">
        <v>77</v>
      </c>
      <c r="K27" s="131">
        <f t="shared" si="4"/>
        <v>4174.6230508087638</v>
      </c>
      <c r="L27" s="131"/>
      <c r="M27" s="6">
        <f>IF(J27="","",(K27/J27)/LOOKUP(RIGHT($D$2,3),定数!$A$6:$A$13,定数!$B$6:$B$13))</f>
        <v>0.54215883776737195</v>
      </c>
      <c r="N27" s="87">
        <v>2002</v>
      </c>
      <c r="O27" s="114">
        <v>43510</v>
      </c>
      <c r="P27" s="132">
        <v>116.8</v>
      </c>
      <c r="Q27" s="132"/>
      <c r="R27" s="133">
        <f>IF(P27="","",T27*M27*LOOKUP(RIGHT($D$2,3),定数!$A$6:$A$13,定数!$B$6:$B$13))</f>
        <v>-4174.6230508087419</v>
      </c>
      <c r="S27" s="133"/>
      <c r="T27" s="134">
        <f t="shared" si="5"/>
        <v>-76.999999999999602</v>
      </c>
      <c r="U27" s="134"/>
      <c r="V27" t="str">
        <f t="shared" si="8"/>
        <v/>
      </c>
      <c r="W27">
        <f t="shared" si="2"/>
        <v>1</v>
      </c>
      <c r="X27" s="40">
        <f t="shared" si="6"/>
        <v>140971.26079433778</v>
      </c>
      <c r="Y27" s="41">
        <f t="shared" si="7"/>
        <v>1.2890280547063759E-2</v>
      </c>
    </row>
    <row r="28" spans="2:25" x14ac:dyDescent="0.2">
      <c r="B28" s="34">
        <v>20</v>
      </c>
      <c r="C28" s="131">
        <f t="shared" si="0"/>
        <v>134979.47864281674</v>
      </c>
      <c r="D28" s="131"/>
      <c r="E28" s="87">
        <v>2002</v>
      </c>
      <c r="F28" s="85">
        <v>43524</v>
      </c>
      <c r="G28" s="107" t="s">
        <v>2</v>
      </c>
      <c r="H28" s="135">
        <v>115.71</v>
      </c>
      <c r="I28" s="135"/>
      <c r="J28" s="87">
        <v>70</v>
      </c>
      <c r="K28" s="131">
        <f t="shared" si="4"/>
        <v>4049.3843592845024</v>
      </c>
      <c r="L28" s="131"/>
      <c r="M28" s="6">
        <f>IF(J28="","",(K28/J28)/LOOKUP(RIGHT($D$2,3),定数!$A$6:$A$13,定数!$B$6:$B$13))</f>
        <v>0.57848347989778603</v>
      </c>
      <c r="N28" s="87">
        <v>2002</v>
      </c>
      <c r="O28" s="114">
        <v>43528</v>
      </c>
      <c r="P28" s="132">
        <v>114.34</v>
      </c>
      <c r="Q28" s="132"/>
      <c r="R28" s="133">
        <f>IF(P28="","",T28*M28*LOOKUP(RIGHT($D$2,3),定数!$A$6:$A$13,定数!$B$6:$B$13))</f>
        <v>7925.2236745996124</v>
      </c>
      <c r="S28" s="133"/>
      <c r="T28" s="134">
        <f t="shared" si="5"/>
        <v>136.99999999999903</v>
      </c>
      <c r="U28" s="134"/>
      <c r="V28" t="str">
        <f t="shared" si="8"/>
        <v/>
      </c>
      <c r="W28">
        <f t="shared" si="2"/>
        <v>0</v>
      </c>
      <c r="X28" s="40">
        <f t="shared" si="6"/>
        <v>140971.26079433778</v>
      </c>
      <c r="Y28" s="41">
        <f t="shared" si="7"/>
        <v>4.250357213065159E-2</v>
      </c>
    </row>
    <row r="29" spans="2:25" x14ac:dyDescent="0.2">
      <c r="B29" s="34">
        <v>21</v>
      </c>
      <c r="C29" s="131">
        <f t="shared" si="0"/>
        <v>142904.70231741635</v>
      </c>
      <c r="D29" s="131"/>
      <c r="E29" s="87">
        <v>2002</v>
      </c>
      <c r="F29" s="85">
        <v>43542</v>
      </c>
      <c r="G29" s="107" t="s">
        <v>3</v>
      </c>
      <c r="H29" s="135">
        <v>114.41</v>
      </c>
      <c r="I29" s="135"/>
      <c r="J29" s="87">
        <v>54</v>
      </c>
      <c r="K29" s="131">
        <f t="shared" si="4"/>
        <v>4287.1410695224904</v>
      </c>
      <c r="L29" s="131"/>
      <c r="M29" s="6">
        <f>IF(J29="","",(K29/J29)/LOOKUP(RIGHT($D$2,3),定数!$A$6:$A$13,定数!$B$6:$B$13))</f>
        <v>0.79391501287453525</v>
      </c>
      <c r="N29" s="87">
        <v>2002</v>
      </c>
      <c r="O29" s="114">
        <v>43542</v>
      </c>
      <c r="P29" s="132">
        <v>115.44</v>
      </c>
      <c r="Q29" s="132"/>
      <c r="R29" s="133">
        <f>IF(P29="","",T29*M29*LOOKUP(RIGHT($D$2,3),定数!$A$6:$A$13,定数!$B$6:$B$13))</f>
        <v>8177.3246326077224</v>
      </c>
      <c r="S29" s="133"/>
      <c r="T29" s="134">
        <f t="shared" si="5"/>
        <v>103.00000000000011</v>
      </c>
      <c r="U29" s="134"/>
      <c r="V29" t="str">
        <f t="shared" si="8"/>
        <v/>
      </c>
      <c r="W29">
        <f t="shared" si="2"/>
        <v>0</v>
      </c>
      <c r="X29" s="40">
        <f t="shared" si="6"/>
        <v>142904.70231741635</v>
      </c>
      <c r="Y29" s="41">
        <f t="shared" si="7"/>
        <v>0</v>
      </c>
    </row>
    <row r="30" spans="2:25" x14ac:dyDescent="0.2">
      <c r="B30" s="34">
        <v>22</v>
      </c>
      <c r="C30" s="131">
        <f t="shared" si="0"/>
        <v>151082.02695002407</v>
      </c>
      <c r="D30" s="131"/>
      <c r="E30" s="87">
        <v>2002</v>
      </c>
      <c r="F30" s="85">
        <v>43606</v>
      </c>
      <c r="G30" s="107" t="s">
        <v>2</v>
      </c>
      <c r="H30" s="135">
        <v>115.36</v>
      </c>
      <c r="I30" s="135"/>
      <c r="J30" s="87">
        <v>48</v>
      </c>
      <c r="K30" s="131">
        <f t="shared" si="4"/>
        <v>4532.4608085007221</v>
      </c>
      <c r="L30" s="131"/>
      <c r="M30" s="6">
        <f>IF(J30="","",(K30/J30)/LOOKUP(RIGHT($D$2,3),定数!$A$6:$A$13,定数!$B$6:$B$13))</f>
        <v>0.9442626684376505</v>
      </c>
      <c r="N30" s="87">
        <v>2002</v>
      </c>
      <c r="O30" s="85">
        <v>43606</v>
      </c>
      <c r="P30" s="132">
        <v>114.45</v>
      </c>
      <c r="Q30" s="132"/>
      <c r="R30" s="133">
        <f>IF(P30="","",T30*M30*LOOKUP(RIGHT($D$2,3),定数!$A$6:$A$13,定数!$B$6:$B$13))</f>
        <v>8592.7902827825874</v>
      </c>
      <c r="S30" s="133"/>
      <c r="T30" s="134">
        <f t="shared" si="5"/>
        <v>90.999999999999659</v>
      </c>
      <c r="U30" s="134"/>
      <c r="V30" t="str">
        <f t="shared" si="8"/>
        <v/>
      </c>
      <c r="W30">
        <f t="shared" si="2"/>
        <v>0</v>
      </c>
      <c r="X30" s="40">
        <f t="shared" si="6"/>
        <v>151082.02695002407</v>
      </c>
      <c r="Y30" s="41">
        <f t="shared" si="7"/>
        <v>0</v>
      </c>
    </row>
    <row r="31" spans="2:25" x14ac:dyDescent="0.2">
      <c r="B31" s="122">
        <v>23</v>
      </c>
      <c r="C31" s="131">
        <f t="shared" si="0"/>
        <v>159674.81723280664</v>
      </c>
      <c r="D31" s="131"/>
      <c r="E31" s="87">
        <v>2002</v>
      </c>
      <c r="F31" s="112">
        <v>43621</v>
      </c>
      <c r="G31" s="107" t="s">
        <v>3</v>
      </c>
      <c r="H31" s="132">
        <v>116.86</v>
      </c>
      <c r="I31" s="132"/>
      <c r="J31" s="107">
        <v>40</v>
      </c>
      <c r="K31" s="131">
        <f t="shared" si="4"/>
        <v>4790.2445169841994</v>
      </c>
      <c r="L31" s="131"/>
      <c r="M31" s="6">
        <f>IF(J31="","",(K31/J31)/LOOKUP(RIGHT($D$2,3),定数!$A$6:$A$13,定数!$B$6:$B$13))</f>
        <v>1.19756112924605</v>
      </c>
      <c r="N31" s="87">
        <v>2002</v>
      </c>
      <c r="O31" s="114">
        <v>43623</v>
      </c>
      <c r="P31" s="132">
        <v>117.61</v>
      </c>
      <c r="Q31" s="132"/>
      <c r="R31" s="133">
        <f>IF(P31="","",T31*M31*LOOKUP(RIGHT($D$2,3),定数!$A$6:$A$13,定数!$B$6:$B$13))</f>
        <v>8981.7084693453744</v>
      </c>
      <c r="S31" s="133"/>
      <c r="T31" s="134">
        <f t="shared" si="5"/>
        <v>75</v>
      </c>
      <c r="U31" s="134"/>
      <c r="V31" t="str">
        <f t="shared" si="8"/>
        <v/>
      </c>
      <c r="W31">
        <f t="shared" si="2"/>
        <v>0</v>
      </c>
      <c r="X31" s="40">
        <f t="shared" si="6"/>
        <v>159674.81723280664</v>
      </c>
      <c r="Y31" s="41">
        <f t="shared" si="7"/>
        <v>0</v>
      </c>
    </row>
    <row r="32" spans="2:25" x14ac:dyDescent="0.2">
      <c r="B32" s="34">
        <v>24</v>
      </c>
      <c r="C32" s="131">
        <f t="shared" si="0"/>
        <v>168656.52570215202</v>
      </c>
      <c r="D32" s="131"/>
      <c r="E32" s="87">
        <v>2002</v>
      </c>
      <c r="F32" s="112">
        <v>43649</v>
      </c>
      <c r="G32" s="107" t="s">
        <v>2</v>
      </c>
      <c r="H32" s="132">
        <v>117.66</v>
      </c>
      <c r="I32" s="132"/>
      <c r="J32" s="107">
        <v>57</v>
      </c>
      <c r="K32" s="131">
        <f t="shared" si="4"/>
        <v>5059.6957710645602</v>
      </c>
      <c r="L32" s="131"/>
      <c r="M32" s="6">
        <f>IF(J32="","",(K32/J32)/LOOKUP(RIGHT($D$2,3),定数!$A$6:$A$13,定数!$B$6:$B$13))</f>
        <v>0.88766592474816841</v>
      </c>
      <c r="N32" s="87">
        <v>2002</v>
      </c>
      <c r="O32" s="85">
        <v>43656</v>
      </c>
      <c r="P32" s="132">
        <v>116.57</v>
      </c>
      <c r="Q32" s="132"/>
      <c r="R32" s="133">
        <f>IF(P32="","",T32*M32*LOOKUP(RIGHT($D$2,3),定数!$A$6:$A$13,定数!$B$6:$B$13))</f>
        <v>9675.5585797550666</v>
      </c>
      <c r="S32" s="133"/>
      <c r="T32" s="134">
        <f t="shared" si="5"/>
        <v>109.00000000000034</v>
      </c>
      <c r="U32" s="134"/>
      <c r="V32" t="str">
        <f t="shared" si="8"/>
        <v/>
      </c>
      <c r="W32">
        <f t="shared" si="2"/>
        <v>0</v>
      </c>
      <c r="X32" s="40">
        <f t="shared" si="6"/>
        <v>168656.52570215202</v>
      </c>
      <c r="Y32" s="41">
        <f t="shared" si="7"/>
        <v>0</v>
      </c>
    </row>
    <row r="33" spans="2:25" x14ac:dyDescent="0.2">
      <c r="B33" s="34">
        <v>25</v>
      </c>
      <c r="C33" s="131">
        <f t="shared" si="0"/>
        <v>178332.0842819071</v>
      </c>
      <c r="D33" s="131"/>
      <c r="E33" s="87">
        <v>2002</v>
      </c>
      <c r="F33" s="85">
        <v>43663</v>
      </c>
      <c r="G33" s="107" t="s">
        <v>3</v>
      </c>
      <c r="H33" s="132">
        <v>117.14</v>
      </c>
      <c r="I33" s="132"/>
      <c r="J33" s="107">
        <v>57</v>
      </c>
      <c r="K33" s="131">
        <f t="shared" si="4"/>
        <v>5349.962528457213</v>
      </c>
      <c r="L33" s="131"/>
      <c r="M33" s="6">
        <f>IF(J33="","",(K33/J33)/LOOKUP(RIGHT($D$2,3),定数!$A$6:$A$13,定数!$B$6:$B$13))</f>
        <v>0.93858991727319518</v>
      </c>
      <c r="N33" s="87">
        <v>2002</v>
      </c>
      <c r="O33" s="114">
        <v>43669</v>
      </c>
      <c r="P33" s="132">
        <v>116.57</v>
      </c>
      <c r="Q33" s="132"/>
      <c r="R33" s="133">
        <f>IF(P33="","",T33*M33*LOOKUP(RIGHT($D$2,3),定数!$A$6:$A$13,定数!$B$6:$B$13))</f>
        <v>-5349.9625284572821</v>
      </c>
      <c r="S33" s="133"/>
      <c r="T33" s="134">
        <f t="shared" si="5"/>
        <v>-57.000000000000739</v>
      </c>
      <c r="U33" s="134"/>
      <c r="V33" t="str">
        <f t="shared" si="8"/>
        <v/>
      </c>
      <c r="W33">
        <f t="shared" si="2"/>
        <v>1</v>
      </c>
      <c r="X33" s="40">
        <f t="shared" si="6"/>
        <v>178332.0842819071</v>
      </c>
      <c r="Y33" s="41">
        <f t="shared" si="7"/>
        <v>0</v>
      </c>
    </row>
    <row r="34" spans="2:25" x14ac:dyDescent="0.2">
      <c r="B34" s="34">
        <v>26</v>
      </c>
      <c r="C34" s="131">
        <f t="shared" si="0"/>
        <v>172982.12175344981</v>
      </c>
      <c r="D34" s="131"/>
      <c r="E34" s="87">
        <v>2002</v>
      </c>
      <c r="F34" s="85">
        <v>43670</v>
      </c>
      <c r="G34" s="107" t="s">
        <v>2</v>
      </c>
      <c r="H34" s="132">
        <v>116.6</v>
      </c>
      <c r="I34" s="132"/>
      <c r="J34" s="107">
        <v>43</v>
      </c>
      <c r="K34" s="131">
        <f t="shared" si="4"/>
        <v>5189.4636526034947</v>
      </c>
      <c r="L34" s="131"/>
      <c r="M34" s="6">
        <f>IF(J34="","",(K34/J34)/LOOKUP(RIGHT($D$2,3),定数!$A$6:$A$13,定数!$B$6:$B$13))</f>
        <v>1.2068520122333708</v>
      </c>
      <c r="N34" s="87">
        <v>2002</v>
      </c>
      <c r="O34" s="114">
        <v>43670</v>
      </c>
      <c r="P34" s="132">
        <v>115.51</v>
      </c>
      <c r="Q34" s="132"/>
      <c r="R34" s="133">
        <f>IF(P34="","",T34*M34*LOOKUP(RIGHT($D$2,3),定数!$A$6:$A$13,定数!$B$6:$B$13))</f>
        <v>13154.686933343612</v>
      </c>
      <c r="S34" s="133"/>
      <c r="T34" s="134">
        <f t="shared" si="5"/>
        <v>108.99999999999892</v>
      </c>
      <c r="U34" s="134"/>
      <c r="V34" t="str">
        <f t="shared" si="8"/>
        <v/>
      </c>
      <c r="W34">
        <f t="shared" si="2"/>
        <v>0</v>
      </c>
      <c r="X34" s="40">
        <f t="shared" si="6"/>
        <v>178332.0842819071</v>
      </c>
      <c r="Y34" s="41">
        <f t="shared" si="7"/>
        <v>3.000000000000036E-2</v>
      </c>
    </row>
    <row r="35" spans="2:25" x14ac:dyDescent="0.2">
      <c r="B35" s="34">
        <v>27</v>
      </c>
      <c r="C35" s="131">
        <f t="shared" si="0"/>
        <v>186136.80868679343</v>
      </c>
      <c r="D35" s="131"/>
      <c r="E35" s="87">
        <v>2002</v>
      </c>
      <c r="F35" s="85">
        <v>43675</v>
      </c>
      <c r="G35" s="107" t="s">
        <v>3</v>
      </c>
      <c r="H35" s="132">
        <v>117.6</v>
      </c>
      <c r="I35" s="132"/>
      <c r="J35" s="107">
        <v>63</v>
      </c>
      <c r="K35" s="131">
        <f t="shared" si="4"/>
        <v>5584.1042606038027</v>
      </c>
      <c r="L35" s="131"/>
      <c r="M35" s="6">
        <f>IF(J35="","",(K35/J35)/LOOKUP(RIGHT($D$2,3),定数!$A$6:$A$13,定数!$B$6:$B$13))</f>
        <v>0.88636575565139719</v>
      </c>
      <c r="N35" s="87">
        <v>2002</v>
      </c>
      <c r="O35" s="114">
        <v>43678</v>
      </c>
      <c r="P35" s="132">
        <v>116.97</v>
      </c>
      <c r="Q35" s="132"/>
      <c r="R35" s="133">
        <f>IF(P35="","",T35*M35*LOOKUP(RIGHT($D$2,3),定数!$A$6:$A$13,定数!$B$6:$B$13))</f>
        <v>-5584.1042606037618</v>
      </c>
      <c r="S35" s="133"/>
      <c r="T35" s="134">
        <f t="shared" si="5"/>
        <v>-62.999999999999545</v>
      </c>
      <c r="U35" s="134"/>
      <c r="V35" t="str">
        <f t="shared" si="8"/>
        <v/>
      </c>
      <c r="W35">
        <f t="shared" si="2"/>
        <v>1</v>
      </c>
      <c r="X35" s="40">
        <f t="shared" si="6"/>
        <v>186136.80868679343</v>
      </c>
      <c r="Y35" s="41">
        <f t="shared" si="7"/>
        <v>0</v>
      </c>
    </row>
    <row r="36" spans="2:25" x14ac:dyDescent="0.2">
      <c r="B36" s="122">
        <v>28</v>
      </c>
      <c r="C36" s="131">
        <f t="shared" si="0"/>
        <v>180552.70442618968</v>
      </c>
      <c r="D36" s="131"/>
      <c r="E36" s="87">
        <v>2002</v>
      </c>
      <c r="F36" s="85">
        <v>43676</v>
      </c>
      <c r="G36" s="107" t="s">
        <v>3</v>
      </c>
      <c r="H36" s="132">
        <v>117.76</v>
      </c>
      <c r="I36" s="132"/>
      <c r="J36" s="107">
        <v>55</v>
      </c>
      <c r="K36" s="131">
        <f t="shared" si="4"/>
        <v>5416.58113278569</v>
      </c>
      <c r="L36" s="131"/>
      <c r="M36" s="6">
        <f>IF(J36="","",(K36/J36)/LOOKUP(RIGHT($D$2,3),定数!$A$6:$A$13,定数!$B$6:$B$13))</f>
        <v>0.98483293323376186</v>
      </c>
      <c r="N36" s="87">
        <v>2002</v>
      </c>
      <c r="O36" s="114">
        <v>43677</v>
      </c>
      <c r="P36" s="132">
        <v>117.21</v>
      </c>
      <c r="Q36" s="132"/>
      <c r="R36" s="133">
        <f>IF(P36="","",T36*M36*LOOKUP(RIGHT($D$2,3),定数!$A$6:$A$13,定数!$B$6:$B$13))</f>
        <v>-5416.5811327858028</v>
      </c>
      <c r="S36" s="133"/>
      <c r="T36" s="134">
        <f t="shared" si="5"/>
        <v>-55.000000000001137</v>
      </c>
      <c r="U36" s="134"/>
      <c r="V36" t="str">
        <f t="shared" si="8"/>
        <v/>
      </c>
      <c r="W36">
        <f t="shared" si="2"/>
        <v>2</v>
      </c>
      <c r="X36" s="40">
        <f t="shared" si="6"/>
        <v>186136.80868679343</v>
      </c>
      <c r="Y36" s="41">
        <f t="shared" si="7"/>
        <v>2.9999999999999694E-2</v>
      </c>
    </row>
    <row r="37" spans="2:25" x14ac:dyDescent="0.2">
      <c r="B37" s="34">
        <v>29</v>
      </c>
      <c r="C37" s="131">
        <f t="shared" si="0"/>
        <v>175136.12329340389</v>
      </c>
      <c r="D37" s="131"/>
      <c r="E37" s="115">
        <v>2002</v>
      </c>
      <c r="F37" s="85">
        <v>43689</v>
      </c>
      <c r="G37" s="107" t="s">
        <v>2</v>
      </c>
      <c r="H37" s="132">
        <v>116.13</v>
      </c>
      <c r="I37" s="132"/>
      <c r="J37" s="107">
        <v>90</v>
      </c>
      <c r="K37" s="131">
        <f t="shared" si="4"/>
        <v>5254.0836988021165</v>
      </c>
      <c r="L37" s="131"/>
      <c r="M37" s="6">
        <f>IF(J37="","",(K37/J37)/LOOKUP(RIGHT($D$2,3),定数!$A$6:$A$13,定数!$B$6:$B$13))</f>
        <v>0.58378707764467963</v>
      </c>
      <c r="N37" s="87">
        <v>2002</v>
      </c>
      <c r="O37" s="114">
        <v>43692</v>
      </c>
      <c r="P37" s="132">
        <v>114.37</v>
      </c>
      <c r="Q37" s="132"/>
      <c r="R37" s="133">
        <f>IF(P37="","",T37*M37*LOOKUP(RIGHT($D$2,3),定数!$A$6:$A$13,定数!$B$6:$B$13))</f>
        <v>10274.652566546309</v>
      </c>
      <c r="S37" s="133"/>
      <c r="T37" s="134">
        <f t="shared" si="5"/>
        <v>175.99999999999909</v>
      </c>
      <c r="U37" s="134"/>
      <c r="V37" t="str">
        <f t="shared" si="8"/>
        <v/>
      </c>
      <c r="W37">
        <f t="shared" si="2"/>
        <v>0</v>
      </c>
      <c r="X37" s="40">
        <f t="shared" si="6"/>
        <v>186136.80868679343</v>
      </c>
      <c r="Y37" s="41">
        <f t="shared" si="7"/>
        <v>5.9100000000000263E-2</v>
      </c>
    </row>
    <row r="38" spans="2:25" x14ac:dyDescent="0.2">
      <c r="B38" s="34">
        <v>30</v>
      </c>
      <c r="C38" s="131">
        <f t="shared" si="0"/>
        <v>185410.7758599502</v>
      </c>
      <c r="D38" s="131"/>
      <c r="E38" s="87">
        <v>2002</v>
      </c>
      <c r="F38" s="85">
        <v>43721</v>
      </c>
      <c r="G38" s="107" t="s">
        <v>3</v>
      </c>
      <c r="H38" s="132">
        <v>117.58</v>
      </c>
      <c r="I38" s="132"/>
      <c r="J38" s="107">
        <v>53</v>
      </c>
      <c r="K38" s="131">
        <f t="shared" si="4"/>
        <v>5562.3232757985061</v>
      </c>
      <c r="L38" s="131"/>
      <c r="M38" s="6">
        <f>IF(J38="","",(K38/J38)/LOOKUP(RIGHT($D$2,3),定数!$A$6:$A$13,定数!$B$6:$B$13))</f>
        <v>1.0494949576978312</v>
      </c>
      <c r="N38" s="87">
        <v>2002</v>
      </c>
      <c r="O38" s="114">
        <v>43722</v>
      </c>
      <c r="P38" s="132">
        <v>118.59</v>
      </c>
      <c r="Q38" s="132"/>
      <c r="R38" s="133">
        <f>IF(P38="","",T38*M38*LOOKUP(RIGHT($D$2,3),定数!$A$6:$A$13,定数!$B$6:$B$13))</f>
        <v>10599.899072748149</v>
      </c>
      <c r="S38" s="133"/>
      <c r="T38" s="134">
        <f t="shared" si="5"/>
        <v>101.00000000000051</v>
      </c>
      <c r="U38" s="134"/>
      <c r="V38" t="str">
        <f t="shared" si="8"/>
        <v/>
      </c>
      <c r="W38">
        <f t="shared" si="2"/>
        <v>0</v>
      </c>
      <c r="X38" s="40">
        <f t="shared" si="6"/>
        <v>186136.80868679343</v>
      </c>
      <c r="Y38" s="41">
        <f t="shared" si="7"/>
        <v>3.9005333333339554E-3</v>
      </c>
    </row>
    <row r="39" spans="2:25" x14ac:dyDescent="0.2">
      <c r="B39" s="34">
        <v>31</v>
      </c>
      <c r="C39" s="131">
        <f t="shared" si="0"/>
        <v>196010.67493269834</v>
      </c>
      <c r="D39" s="131"/>
      <c r="E39" s="87">
        <v>2002</v>
      </c>
      <c r="F39" s="85">
        <v>43725</v>
      </c>
      <c r="G39" s="107" t="s">
        <v>3</v>
      </c>
      <c r="H39" s="132">
        <v>118.66</v>
      </c>
      <c r="I39" s="132"/>
      <c r="J39" s="107">
        <v>76</v>
      </c>
      <c r="K39" s="131">
        <f t="shared" si="4"/>
        <v>5880.3202479809497</v>
      </c>
      <c r="L39" s="131"/>
      <c r="M39" s="6">
        <f>IF(J39="","",(K39/J39)/LOOKUP(RIGHT($D$2,3),定数!$A$6:$A$13,定数!$B$6:$B$13))</f>
        <v>0.77372634841854604</v>
      </c>
      <c r="N39" s="87">
        <v>2002</v>
      </c>
      <c r="O39" s="114">
        <v>43728</v>
      </c>
      <c r="P39" s="132">
        <v>120.13</v>
      </c>
      <c r="Q39" s="132"/>
      <c r="R39" s="133">
        <f>IF(P39="","",T39*M39*LOOKUP(RIGHT($D$2,3),定数!$A$6:$A$13,定数!$B$6:$B$13))</f>
        <v>11373.777321752619</v>
      </c>
      <c r="S39" s="133"/>
      <c r="T39" s="134">
        <f t="shared" si="5"/>
        <v>146.99999999999989</v>
      </c>
      <c r="U39" s="134"/>
      <c r="V39" t="str">
        <f t="shared" si="8"/>
        <v/>
      </c>
      <c r="W39">
        <f t="shared" si="2"/>
        <v>0</v>
      </c>
      <c r="X39" s="40">
        <f t="shared" si="6"/>
        <v>196010.67493269834</v>
      </c>
      <c r="Y39" s="41">
        <f t="shared" si="7"/>
        <v>0</v>
      </c>
    </row>
    <row r="40" spans="2:25" x14ac:dyDescent="0.2">
      <c r="B40" s="34">
        <v>32</v>
      </c>
      <c r="C40" s="131">
        <f t="shared" si="0"/>
        <v>207384.45225445097</v>
      </c>
      <c r="D40" s="131"/>
      <c r="E40" s="87">
        <v>2002</v>
      </c>
      <c r="F40" s="85">
        <v>43728</v>
      </c>
      <c r="G40" s="107" t="s">
        <v>3</v>
      </c>
      <c r="H40" s="132">
        <v>119.64</v>
      </c>
      <c r="I40" s="132"/>
      <c r="J40" s="107">
        <v>90</v>
      </c>
      <c r="K40" s="131">
        <f t="shared" si="4"/>
        <v>6221.5335676335289</v>
      </c>
      <c r="L40" s="131"/>
      <c r="M40" s="6">
        <f>IF(J40="","",(K40/J40)/LOOKUP(RIGHT($D$2,3),定数!$A$6:$A$13,定数!$B$6:$B$13))</f>
        <v>0.69128150751483664</v>
      </c>
      <c r="N40" s="87">
        <v>2002</v>
      </c>
      <c r="O40" s="114">
        <v>43728</v>
      </c>
      <c r="P40" s="132">
        <v>121.39</v>
      </c>
      <c r="Q40" s="132"/>
      <c r="R40" s="133">
        <f>IF(P40="","",T40*M40*LOOKUP(RIGHT($D$2,3),定数!$A$6:$A$13,定数!$B$6:$B$13))</f>
        <v>12097.42638150964</v>
      </c>
      <c r="S40" s="133"/>
      <c r="T40" s="134">
        <f t="shared" si="5"/>
        <v>175</v>
      </c>
      <c r="U40" s="134"/>
      <c r="V40" t="str">
        <f t="shared" si="8"/>
        <v/>
      </c>
      <c r="W40">
        <f t="shared" si="2"/>
        <v>0</v>
      </c>
      <c r="X40" s="40">
        <f t="shared" si="6"/>
        <v>207384.45225445097</v>
      </c>
      <c r="Y40" s="41">
        <f t="shared" si="7"/>
        <v>0</v>
      </c>
    </row>
    <row r="41" spans="2:25" x14ac:dyDescent="0.2">
      <c r="B41" s="122">
        <v>33</v>
      </c>
      <c r="C41" s="131">
        <f t="shared" si="0"/>
        <v>219481.8786359606</v>
      </c>
      <c r="D41" s="131"/>
      <c r="E41" s="87">
        <v>2002</v>
      </c>
      <c r="F41" s="85">
        <v>43734</v>
      </c>
      <c r="G41" s="107" t="s">
        <v>2</v>
      </c>
      <c r="H41" s="132">
        <v>119.95</v>
      </c>
      <c r="I41" s="132"/>
      <c r="J41" s="107">
        <v>73</v>
      </c>
      <c r="K41" s="131">
        <f t="shared" si="4"/>
        <v>6584.4563590788175</v>
      </c>
      <c r="L41" s="131"/>
      <c r="M41" s="6">
        <f>IF(J41="","",(K41/J41)/LOOKUP(RIGHT($D$2,3),定数!$A$6:$A$13,定数!$B$6:$B$13))</f>
        <v>0.90198032316148191</v>
      </c>
      <c r="N41" s="87">
        <v>2002</v>
      </c>
      <c r="O41" s="114">
        <v>43739</v>
      </c>
      <c r="P41" s="132">
        <v>120.68</v>
      </c>
      <c r="Q41" s="132"/>
      <c r="R41" s="133">
        <f>IF(P41="","",T41*M41*LOOKUP(RIGHT($D$2,3),定数!$A$6:$A$13,定数!$B$6:$B$13))</f>
        <v>-6584.4563590788539</v>
      </c>
      <c r="S41" s="133"/>
      <c r="T41" s="134">
        <f t="shared" si="5"/>
        <v>-73.000000000000398</v>
      </c>
      <c r="U41" s="134"/>
      <c r="V41" t="str">
        <f t="shared" si="8"/>
        <v/>
      </c>
      <c r="W41">
        <f t="shared" si="2"/>
        <v>1</v>
      </c>
      <c r="X41" s="40">
        <f t="shared" si="6"/>
        <v>219481.8786359606</v>
      </c>
      <c r="Y41" s="41">
        <f t="shared" si="7"/>
        <v>0</v>
      </c>
    </row>
    <row r="42" spans="2:25" x14ac:dyDescent="0.2">
      <c r="B42" s="34">
        <v>34</v>
      </c>
      <c r="C42" s="131">
        <f t="shared" si="0"/>
        <v>212897.42227688176</v>
      </c>
      <c r="D42" s="131"/>
      <c r="E42" s="107">
        <v>2002</v>
      </c>
      <c r="F42" s="8">
        <v>43739</v>
      </c>
      <c r="G42" s="107" t="s">
        <v>3</v>
      </c>
      <c r="H42" s="132">
        <v>120.89</v>
      </c>
      <c r="I42" s="132"/>
      <c r="J42" s="107">
        <v>58</v>
      </c>
      <c r="K42" s="131">
        <f t="shared" si="4"/>
        <v>6386.9226683064526</v>
      </c>
      <c r="L42" s="131"/>
      <c r="M42" s="6">
        <f>IF(J42="","",(K42/J42)/LOOKUP(RIGHT($D$2,3),定数!$A$6:$A$13,定数!$B$6:$B$13))</f>
        <v>1.1011935635011125</v>
      </c>
      <c r="N42" s="87">
        <v>2002</v>
      </c>
      <c r="O42" s="114">
        <v>43745</v>
      </c>
      <c r="P42" s="132">
        <v>121.89</v>
      </c>
      <c r="Q42" s="132"/>
      <c r="R42" s="133">
        <f>IF(P42="","",T42*M42*LOOKUP(RIGHT($D$2,3),定数!$A$6:$A$13,定数!$B$6:$B$13))</f>
        <v>11011.935635011125</v>
      </c>
      <c r="S42" s="133"/>
      <c r="T42" s="134">
        <f t="shared" si="5"/>
        <v>100</v>
      </c>
      <c r="U42" s="134"/>
      <c r="V42" t="str">
        <f t="shared" si="8"/>
        <v/>
      </c>
      <c r="W42">
        <f t="shared" si="2"/>
        <v>0</v>
      </c>
      <c r="X42" s="40">
        <f t="shared" si="6"/>
        <v>219481.8786359606</v>
      </c>
      <c r="Y42" s="41">
        <f t="shared" si="7"/>
        <v>3.0000000000000138E-2</v>
      </c>
    </row>
    <row r="43" spans="2:25" ht="13.8" thickBot="1" x14ac:dyDescent="0.25">
      <c r="B43" s="34">
        <v>35</v>
      </c>
      <c r="C43" s="131">
        <f t="shared" si="0"/>
        <v>223909.35791189288</v>
      </c>
      <c r="D43" s="131"/>
      <c r="E43" s="107">
        <v>2002</v>
      </c>
      <c r="F43" s="8">
        <v>43740</v>
      </c>
      <c r="G43" s="107" t="s">
        <v>3</v>
      </c>
      <c r="H43" s="132">
        <v>120.95</v>
      </c>
      <c r="I43" s="132"/>
      <c r="J43" s="107">
        <v>63</v>
      </c>
      <c r="K43" s="131">
        <f t="shared" si="4"/>
        <v>6717.2807373567857</v>
      </c>
      <c r="L43" s="131"/>
      <c r="M43" s="6">
        <f>IF(J43="","",(K43/J43)/LOOKUP(RIGHT($D$2,3),定数!$A$6:$A$13,定数!$B$6:$B$13))</f>
        <v>1.0662350376756802</v>
      </c>
      <c r="N43" s="87">
        <v>2002</v>
      </c>
      <c r="O43" s="113">
        <v>43746</v>
      </c>
      <c r="P43" s="132">
        <v>122.18</v>
      </c>
      <c r="Q43" s="132"/>
      <c r="R43" s="133">
        <f>IF(P43="","",T43*M43*LOOKUP(RIGHT($D$2,3),定数!$A$6:$A$13,定数!$B$6:$B$13))</f>
        <v>13114.690963410907</v>
      </c>
      <c r="S43" s="133"/>
      <c r="T43" s="134">
        <f t="shared" si="5"/>
        <v>123.0000000000004</v>
      </c>
      <c r="U43" s="134"/>
      <c r="V43" t="str">
        <f t="shared" si="8"/>
        <v/>
      </c>
      <c r="W43">
        <f t="shared" si="2"/>
        <v>0</v>
      </c>
      <c r="X43" s="40">
        <f t="shared" si="6"/>
        <v>223909.35791189288</v>
      </c>
      <c r="Y43" s="41">
        <f t="shared" si="7"/>
        <v>0</v>
      </c>
    </row>
    <row r="44" spans="2:25" ht="13.8" thickTop="1" x14ac:dyDescent="0.2">
      <c r="B44" s="34">
        <v>36</v>
      </c>
      <c r="C44" s="131">
        <f t="shared" si="0"/>
        <v>237024.04887530379</v>
      </c>
      <c r="D44" s="131"/>
      <c r="E44" s="107">
        <v>2002</v>
      </c>
      <c r="F44" s="8">
        <v>43748</v>
      </c>
      <c r="G44" s="107" t="s">
        <v>3</v>
      </c>
      <c r="H44" s="132">
        <v>122.2</v>
      </c>
      <c r="I44" s="132"/>
      <c r="J44" s="107">
        <v>52</v>
      </c>
      <c r="K44" s="131">
        <f t="shared" si="4"/>
        <v>7110.7214662591132</v>
      </c>
      <c r="L44" s="131"/>
      <c r="M44" s="6">
        <f>IF(J44="","",(K44/J44)/LOOKUP(RIGHT($D$2,3),定数!$A$6:$A$13,定数!$B$6:$B$13))</f>
        <v>1.3674464358190601</v>
      </c>
      <c r="N44" s="87">
        <v>2002</v>
      </c>
      <c r="O44" s="114">
        <v>43749</v>
      </c>
      <c r="P44" s="132">
        <v>121.68</v>
      </c>
      <c r="Q44" s="132"/>
      <c r="R44" s="133">
        <f>IF(P44="","",T44*M44*LOOKUP(RIGHT($D$2,3),定数!$A$6:$A$13,定数!$B$6:$B$13))</f>
        <v>-7110.7214662590577</v>
      </c>
      <c r="S44" s="133"/>
      <c r="T44" s="134">
        <f t="shared" si="5"/>
        <v>-51.999999999999602</v>
      </c>
      <c r="U44" s="134"/>
      <c r="V44" t="str">
        <f t="shared" si="8"/>
        <v/>
      </c>
      <c r="W44">
        <f t="shared" si="2"/>
        <v>1</v>
      </c>
      <c r="X44" s="40">
        <f t="shared" si="6"/>
        <v>237024.04887530379</v>
      </c>
      <c r="Y44" s="41">
        <f t="shared" si="7"/>
        <v>0</v>
      </c>
    </row>
    <row r="45" spans="2:25" x14ac:dyDescent="0.2">
      <c r="B45" s="34">
        <v>37</v>
      </c>
      <c r="C45" s="131">
        <f t="shared" si="0"/>
        <v>229913.32740904472</v>
      </c>
      <c r="D45" s="131"/>
      <c r="E45" s="107">
        <v>2002</v>
      </c>
      <c r="F45" s="8">
        <v>43750</v>
      </c>
      <c r="G45" s="107" t="s">
        <v>3</v>
      </c>
      <c r="H45" s="132">
        <v>122.51</v>
      </c>
      <c r="I45" s="132"/>
      <c r="J45" s="107">
        <v>39</v>
      </c>
      <c r="K45" s="131">
        <f t="shared" si="4"/>
        <v>6897.3998222713417</v>
      </c>
      <c r="L45" s="131"/>
      <c r="M45" s="6">
        <f>IF(J45="","",(K45/J45)/LOOKUP(RIGHT($D$2,3),定数!$A$6:$A$13,定数!$B$6:$B$13))</f>
        <v>1.7685640569926517</v>
      </c>
      <c r="N45" s="107">
        <v>2002</v>
      </c>
      <c r="O45" s="8">
        <v>43754</v>
      </c>
      <c r="P45" s="132">
        <v>122.12</v>
      </c>
      <c r="Q45" s="132"/>
      <c r="R45" s="133">
        <f>IF(P45="","",T45*M45*LOOKUP(RIGHT($D$2,3),定数!$A$6:$A$13,定数!$B$6:$B$13))</f>
        <v>-6897.3998222713517</v>
      </c>
      <c r="S45" s="133"/>
      <c r="T45" s="134">
        <f t="shared" si="5"/>
        <v>-39.000000000000057</v>
      </c>
      <c r="U45" s="134"/>
      <c r="V45" t="str">
        <f t="shared" si="8"/>
        <v/>
      </c>
      <c r="W45">
        <f t="shared" si="2"/>
        <v>2</v>
      </c>
      <c r="X45" s="40">
        <f t="shared" si="6"/>
        <v>237024.04887530379</v>
      </c>
      <c r="Y45" s="41">
        <f t="shared" si="7"/>
        <v>2.9999999999999805E-2</v>
      </c>
    </row>
    <row r="46" spans="2:25" x14ac:dyDescent="0.2">
      <c r="B46" s="34">
        <v>38</v>
      </c>
      <c r="C46" s="131">
        <f t="shared" si="0"/>
        <v>223015.92758677338</v>
      </c>
      <c r="D46" s="131"/>
      <c r="E46" s="107">
        <v>2002</v>
      </c>
      <c r="F46" s="8">
        <v>43755</v>
      </c>
      <c r="G46" s="107" t="s">
        <v>2</v>
      </c>
      <c r="H46" s="132">
        <v>121.89</v>
      </c>
      <c r="I46" s="132"/>
      <c r="J46" s="107">
        <v>43</v>
      </c>
      <c r="K46" s="131">
        <f t="shared" si="4"/>
        <v>6690.4778276032011</v>
      </c>
      <c r="L46" s="131"/>
      <c r="M46" s="6">
        <f>IF(J46="","",(K46/J46)/LOOKUP(RIGHT($D$2,3),定数!$A$6:$A$13,定数!$B$6:$B$13))</f>
        <v>1.5559250761867909</v>
      </c>
      <c r="N46" s="107">
        <v>2002</v>
      </c>
      <c r="O46" s="8">
        <v>43755</v>
      </c>
      <c r="P46" s="132">
        <v>121.08</v>
      </c>
      <c r="Q46" s="132"/>
      <c r="R46" s="133">
        <f>IF(P46="","",T46*M46*LOOKUP(RIGHT($D$2,3),定数!$A$6:$A$13,定数!$B$6:$B$13))</f>
        <v>12602.993117113041</v>
      </c>
      <c r="S46" s="133"/>
      <c r="T46" s="134">
        <f t="shared" si="5"/>
        <v>81.000000000000227</v>
      </c>
      <c r="U46" s="134"/>
      <c r="V46" t="str">
        <f t="shared" si="8"/>
        <v/>
      </c>
      <c r="W46">
        <f t="shared" si="2"/>
        <v>0</v>
      </c>
      <c r="X46" s="40">
        <f t="shared" si="6"/>
        <v>237024.04887530379</v>
      </c>
      <c r="Y46" s="41">
        <f t="shared" si="7"/>
        <v>5.9099999999999819E-2</v>
      </c>
    </row>
    <row r="47" spans="2:25" x14ac:dyDescent="0.2">
      <c r="B47" s="34">
        <v>39</v>
      </c>
      <c r="C47" s="131">
        <f t="shared" si="0"/>
        <v>235618.92070388643</v>
      </c>
      <c r="D47" s="131"/>
      <c r="E47" s="107"/>
      <c r="F47" s="8"/>
      <c r="G47" s="107"/>
      <c r="H47" s="132"/>
      <c r="I47" s="132"/>
      <c r="J47" s="107"/>
      <c r="K47" s="131" t="str">
        <f t="shared" si="4"/>
        <v/>
      </c>
      <c r="L47" s="131"/>
      <c r="M47" s="6" t="str">
        <f>IF(J47="","",(K47/J47)/LOOKUP(RIGHT($D$2,3),定数!$A$6:$A$13,定数!$B$6:$B$13))</f>
        <v/>
      </c>
      <c r="N47" s="107"/>
      <c r="O47" s="8"/>
      <c r="P47" s="132"/>
      <c r="Q47" s="132"/>
      <c r="R47" s="133" t="str">
        <f>IF(P47="","",T47*M47*LOOKUP(RIGHT($D$2,3),定数!$A$6:$A$13,定数!$B$6:$B$13))</f>
        <v/>
      </c>
      <c r="S47" s="133"/>
      <c r="T47" s="134" t="str">
        <f t="shared" si="5"/>
        <v/>
      </c>
      <c r="U47" s="134"/>
      <c r="V47" t="str">
        <f t="shared" si="8"/>
        <v/>
      </c>
      <c r="W47" t="str">
        <f t="shared" si="2"/>
        <v/>
      </c>
      <c r="X47" s="40">
        <f t="shared" si="6"/>
        <v>237024.04887530379</v>
      </c>
      <c r="Y47" s="41">
        <f t="shared" si="7"/>
        <v>5.9282093023251825E-3</v>
      </c>
    </row>
    <row r="48" spans="2:25" x14ac:dyDescent="0.2">
      <c r="B48" s="34">
        <v>40</v>
      </c>
      <c r="C48" s="131" t="str">
        <f t="shared" si="0"/>
        <v/>
      </c>
      <c r="D48" s="131"/>
      <c r="E48" s="107"/>
      <c r="F48" s="8"/>
      <c r="G48" s="107"/>
      <c r="H48" s="132"/>
      <c r="I48" s="132"/>
      <c r="J48" s="107"/>
      <c r="K48" s="131" t="str">
        <f t="shared" si="4"/>
        <v/>
      </c>
      <c r="L48" s="131"/>
      <c r="M48" s="6" t="str">
        <f>IF(J48="","",(K48/J48)/LOOKUP(RIGHT($D$2,3),定数!$A$6:$A$13,定数!$B$6:$B$13))</f>
        <v/>
      </c>
      <c r="N48" s="107"/>
      <c r="O48" s="8"/>
      <c r="P48" s="132"/>
      <c r="Q48" s="132"/>
      <c r="R48" s="133" t="str">
        <f>IF(P48="","",T48*M48*LOOKUP(RIGHT($D$2,3),定数!$A$6:$A$13,定数!$B$6:$B$13))</f>
        <v/>
      </c>
      <c r="S48" s="133"/>
      <c r="T48" s="134" t="str">
        <f t="shared" si="5"/>
        <v/>
      </c>
      <c r="U48" s="134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31" t="str">
        <f t="shared" si="0"/>
        <v/>
      </c>
      <c r="D49" s="131"/>
      <c r="E49" s="107"/>
      <c r="F49" s="8"/>
      <c r="G49" s="107"/>
      <c r="H49" s="132"/>
      <c r="I49" s="132"/>
      <c r="J49" s="107"/>
      <c r="K49" s="131" t="str">
        <f t="shared" si="4"/>
        <v/>
      </c>
      <c r="L49" s="131"/>
      <c r="M49" s="6" t="str">
        <f>IF(J49="","",(K49/J49)/LOOKUP(RIGHT($D$2,3),定数!$A$6:$A$13,定数!$B$6:$B$13))</f>
        <v/>
      </c>
      <c r="N49" s="107"/>
      <c r="O49" s="8"/>
      <c r="P49" s="132"/>
      <c r="Q49" s="132"/>
      <c r="R49" s="133" t="str">
        <f>IF(P49="","",T49*M49*LOOKUP(RIGHT($D$2,3),定数!$A$6:$A$13,定数!$B$6:$B$13))</f>
        <v/>
      </c>
      <c r="S49" s="133"/>
      <c r="T49" s="134" t="str">
        <f t="shared" si="5"/>
        <v/>
      </c>
      <c r="U49" s="134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31" t="str">
        <f t="shared" si="0"/>
        <v/>
      </c>
      <c r="D50" s="131"/>
      <c r="E50" s="107"/>
      <c r="F50" s="8"/>
      <c r="G50" s="107"/>
      <c r="H50" s="132"/>
      <c r="I50" s="132"/>
      <c r="J50" s="107"/>
      <c r="K50" s="131" t="str">
        <f t="shared" si="4"/>
        <v/>
      </c>
      <c r="L50" s="131"/>
      <c r="M50" s="6" t="str">
        <f>IF(J50="","",(K50/J50)/LOOKUP(RIGHT($D$2,3),定数!$A$6:$A$13,定数!$B$6:$B$13))</f>
        <v/>
      </c>
      <c r="N50" s="107"/>
      <c r="O50" s="8"/>
      <c r="P50" s="132"/>
      <c r="Q50" s="132"/>
      <c r="R50" s="133" t="str">
        <f>IF(P50="","",T50*M50*LOOKUP(RIGHT($D$2,3),定数!$A$6:$A$13,定数!$B$6:$B$13))</f>
        <v/>
      </c>
      <c r="S50" s="133"/>
      <c r="T50" s="134" t="str">
        <f t="shared" si="5"/>
        <v/>
      </c>
      <c r="U50" s="134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31" t="str">
        <f t="shared" si="0"/>
        <v/>
      </c>
      <c r="D51" s="131"/>
      <c r="E51" s="107"/>
      <c r="F51" s="8"/>
      <c r="G51" s="107"/>
      <c r="H51" s="132"/>
      <c r="I51" s="132"/>
      <c r="J51" s="107"/>
      <c r="K51" s="131" t="str">
        <f t="shared" si="4"/>
        <v/>
      </c>
      <c r="L51" s="131"/>
      <c r="M51" s="6" t="str">
        <f>IF(J51="","",(K51/J51)/LOOKUP(RIGHT($D$2,3),定数!$A$6:$A$13,定数!$B$6:$B$13))</f>
        <v/>
      </c>
      <c r="N51" s="107"/>
      <c r="O51" s="8"/>
      <c r="P51" s="132"/>
      <c r="Q51" s="132"/>
      <c r="R51" s="133" t="str">
        <f>IF(P51="","",T51*M51*LOOKUP(RIGHT($D$2,3),定数!$A$6:$A$13,定数!$B$6:$B$13))</f>
        <v/>
      </c>
      <c r="S51" s="133"/>
      <c r="T51" s="134" t="str">
        <f t="shared" si="5"/>
        <v/>
      </c>
      <c r="U51" s="134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31" t="str">
        <f t="shared" si="0"/>
        <v/>
      </c>
      <c r="D52" s="131"/>
      <c r="E52" s="107"/>
      <c r="F52" s="8"/>
      <c r="G52" s="107"/>
      <c r="H52" s="132"/>
      <c r="I52" s="132"/>
      <c r="J52" s="107"/>
      <c r="K52" s="131" t="str">
        <f t="shared" si="4"/>
        <v/>
      </c>
      <c r="L52" s="131"/>
      <c r="M52" s="6" t="str">
        <f>IF(J52="","",(K52/J52)/LOOKUP(RIGHT($D$2,3),定数!$A$6:$A$13,定数!$B$6:$B$13))</f>
        <v/>
      </c>
      <c r="N52" s="107"/>
      <c r="O52" s="8"/>
      <c r="P52" s="132"/>
      <c r="Q52" s="132"/>
      <c r="R52" s="133" t="str">
        <f>IF(P52="","",T52*M52*LOOKUP(RIGHT($D$2,3),定数!$A$6:$A$13,定数!$B$6:$B$13))</f>
        <v/>
      </c>
      <c r="S52" s="133"/>
      <c r="T52" s="134" t="str">
        <f t="shared" si="5"/>
        <v/>
      </c>
      <c r="U52" s="134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31" t="str">
        <f t="shared" si="0"/>
        <v/>
      </c>
      <c r="D53" s="131"/>
      <c r="E53" s="107"/>
      <c r="F53" s="8"/>
      <c r="G53" s="107"/>
      <c r="H53" s="132"/>
      <c r="I53" s="132"/>
      <c r="J53" s="107"/>
      <c r="K53" s="131" t="str">
        <f t="shared" si="4"/>
        <v/>
      </c>
      <c r="L53" s="131"/>
      <c r="M53" s="6" t="str">
        <f>IF(J53="","",(K53/J53)/LOOKUP(RIGHT($D$2,3),定数!$A$6:$A$13,定数!$B$6:$B$13))</f>
        <v/>
      </c>
      <c r="N53" s="107"/>
      <c r="O53" s="8"/>
      <c r="P53" s="132"/>
      <c r="Q53" s="132"/>
      <c r="R53" s="133" t="str">
        <f>IF(P53="","",T53*M53*LOOKUP(RIGHT($D$2,3),定数!$A$6:$A$13,定数!$B$6:$B$13))</f>
        <v/>
      </c>
      <c r="S53" s="133"/>
      <c r="T53" s="134" t="str">
        <f t="shared" si="5"/>
        <v/>
      </c>
      <c r="U53" s="134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31" t="str">
        <f t="shared" si="0"/>
        <v/>
      </c>
      <c r="D54" s="131"/>
      <c r="E54" s="107"/>
      <c r="F54" s="8"/>
      <c r="G54" s="107"/>
      <c r="H54" s="132"/>
      <c r="I54" s="132"/>
      <c r="J54" s="107"/>
      <c r="K54" s="131" t="str">
        <f t="shared" si="4"/>
        <v/>
      </c>
      <c r="L54" s="131"/>
      <c r="M54" s="6" t="str">
        <f>IF(J54="","",(K54/J54)/LOOKUP(RIGHT($D$2,3),定数!$A$6:$A$13,定数!$B$6:$B$13))</f>
        <v/>
      </c>
      <c r="N54" s="107"/>
      <c r="O54" s="8"/>
      <c r="P54" s="132"/>
      <c r="Q54" s="132"/>
      <c r="R54" s="133" t="str">
        <f>IF(P54="","",T54*M54*LOOKUP(RIGHT($D$2,3),定数!$A$6:$A$13,定数!$B$6:$B$13))</f>
        <v/>
      </c>
      <c r="S54" s="133"/>
      <c r="T54" s="134" t="str">
        <f t="shared" si="5"/>
        <v/>
      </c>
      <c r="U54" s="134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31" t="str">
        <f t="shared" si="0"/>
        <v/>
      </c>
      <c r="D55" s="131"/>
      <c r="E55" s="107"/>
      <c r="F55" s="8"/>
      <c r="G55" s="107"/>
      <c r="H55" s="132"/>
      <c r="I55" s="132"/>
      <c r="J55" s="107"/>
      <c r="K55" s="131" t="str">
        <f t="shared" si="4"/>
        <v/>
      </c>
      <c r="L55" s="131"/>
      <c r="M55" s="6" t="str">
        <f>IF(J55="","",(K55/J55)/LOOKUP(RIGHT($D$2,3),定数!$A$6:$A$13,定数!$B$6:$B$13))</f>
        <v/>
      </c>
      <c r="N55" s="107"/>
      <c r="O55" s="8"/>
      <c r="P55" s="132"/>
      <c r="Q55" s="132"/>
      <c r="R55" s="133" t="str">
        <f>IF(P55="","",T55*M55*LOOKUP(RIGHT($D$2,3),定数!$A$6:$A$13,定数!$B$6:$B$13))</f>
        <v/>
      </c>
      <c r="S55" s="133"/>
      <c r="T55" s="134" t="str">
        <f t="shared" si="5"/>
        <v/>
      </c>
      <c r="U55" s="134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31" t="str">
        <f t="shared" si="0"/>
        <v/>
      </c>
      <c r="D56" s="131"/>
      <c r="E56" s="107"/>
      <c r="F56" s="8"/>
      <c r="G56" s="107"/>
      <c r="H56" s="132"/>
      <c r="I56" s="132"/>
      <c r="J56" s="107"/>
      <c r="K56" s="131" t="str">
        <f t="shared" si="4"/>
        <v/>
      </c>
      <c r="L56" s="131"/>
      <c r="M56" s="6" t="str">
        <f>IF(J56="","",(K56/J56)/LOOKUP(RIGHT($D$2,3),定数!$A$6:$A$13,定数!$B$6:$B$13))</f>
        <v/>
      </c>
      <c r="N56" s="107"/>
      <c r="O56" s="8"/>
      <c r="P56" s="132"/>
      <c r="Q56" s="132"/>
      <c r="R56" s="133" t="str">
        <f>IF(P56="","",T56*M56*LOOKUP(RIGHT($D$2,3),定数!$A$6:$A$13,定数!$B$6:$B$13))</f>
        <v/>
      </c>
      <c r="S56" s="133"/>
      <c r="T56" s="134" t="str">
        <f t="shared" si="5"/>
        <v/>
      </c>
      <c r="U56" s="134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31" t="str">
        <f t="shared" si="0"/>
        <v/>
      </c>
      <c r="D57" s="131"/>
      <c r="E57" s="107"/>
      <c r="F57" s="8"/>
      <c r="G57" s="107"/>
      <c r="H57" s="132"/>
      <c r="I57" s="132"/>
      <c r="J57" s="107"/>
      <c r="K57" s="131" t="str">
        <f t="shared" si="4"/>
        <v/>
      </c>
      <c r="L57" s="131"/>
      <c r="M57" s="6" t="str">
        <f>IF(J57="","",(K57/J57)/LOOKUP(RIGHT($D$2,3),定数!$A$6:$A$13,定数!$B$6:$B$13))</f>
        <v/>
      </c>
      <c r="N57" s="107"/>
      <c r="O57" s="8"/>
      <c r="P57" s="132"/>
      <c r="Q57" s="132"/>
      <c r="R57" s="133" t="str">
        <f>IF(P57="","",T57*M57*LOOKUP(RIGHT($D$2,3),定数!$A$6:$A$13,定数!$B$6:$B$13))</f>
        <v/>
      </c>
      <c r="S57" s="133"/>
      <c r="T57" s="134" t="str">
        <f t="shared" si="5"/>
        <v/>
      </c>
      <c r="U57" s="134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31" t="str">
        <f t="shared" si="0"/>
        <v/>
      </c>
      <c r="D58" s="131"/>
      <c r="E58" s="107"/>
      <c r="F58" s="8"/>
      <c r="G58" s="107"/>
      <c r="H58" s="132"/>
      <c r="I58" s="132"/>
      <c r="J58" s="107"/>
      <c r="K58" s="131" t="str">
        <f t="shared" si="4"/>
        <v/>
      </c>
      <c r="L58" s="131"/>
      <c r="M58" s="6" t="str">
        <f>IF(J58="","",(K58/J58)/LOOKUP(RIGHT($D$2,3),定数!$A$6:$A$13,定数!$B$6:$B$13))</f>
        <v/>
      </c>
      <c r="N58" s="107"/>
      <c r="O58" s="8"/>
      <c r="P58" s="132"/>
      <c r="Q58" s="132"/>
      <c r="R58" s="133" t="str">
        <f>IF(P58="","",T58*M58*LOOKUP(RIGHT($D$2,3),定数!$A$6:$A$13,定数!$B$6:$B$13))</f>
        <v/>
      </c>
      <c r="S58" s="133"/>
      <c r="T58" s="134" t="str">
        <f t="shared" si="5"/>
        <v/>
      </c>
      <c r="U58" s="134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31" t="str">
        <f t="shared" si="0"/>
        <v/>
      </c>
      <c r="D59" s="131"/>
      <c r="E59" s="107"/>
      <c r="F59" s="8"/>
      <c r="G59" s="107"/>
      <c r="H59" s="132"/>
      <c r="I59" s="132"/>
      <c r="J59" s="107"/>
      <c r="K59" s="131" t="str">
        <f t="shared" si="4"/>
        <v/>
      </c>
      <c r="L59" s="131"/>
      <c r="M59" s="6" t="str">
        <f>IF(J59="","",(K59/J59)/LOOKUP(RIGHT($D$2,3),定数!$A$6:$A$13,定数!$B$6:$B$13))</f>
        <v/>
      </c>
      <c r="N59" s="107"/>
      <c r="O59" s="8"/>
      <c r="P59" s="132"/>
      <c r="Q59" s="132"/>
      <c r="R59" s="133" t="str">
        <f>IF(P59="","",T59*M59*LOOKUP(RIGHT($D$2,3),定数!$A$6:$A$13,定数!$B$6:$B$13))</f>
        <v/>
      </c>
      <c r="S59" s="133"/>
      <c r="T59" s="134" t="str">
        <f t="shared" si="5"/>
        <v/>
      </c>
      <c r="U59" s="134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31" t="str">
        <f t="shared" si="0"/>
        <v/>
      </c>
      <c r="D60" s="131"/>
      <c r="E60" s="107"/>
      <c r="F60" s="8"/>
      <c r="G60" s="107"/>
      <c r="H60" s="132"/>
      <c r="I60" s="132"/>
      <c r="J60" s="107"/>
      <c r="K60" s="131" t="str">
        <f t="shared" si="4"/>
        <v/>
      </c>
      <c r="L60" s="131"/>
      <c r="M60" s="6" t="str">
        <f>IF(J60="","",(K60/J60)/LOOKUP(RIGHT($D$2,3),定数!$A$6:$A$13,定数!$B$6:$B$13))</f>
        <v/>
      </c>
      <c r="N60" s="107"/>
      <c r="O60" s="8"/>
      <c r="P60" s="132"/>
      <c r="Q60" s="132"/>
      <c r="R60" s="133" t="str">
        <f>IF(P60="","",T60*M60*LOOKUP(RIGHT($D$2,3),定数!$A$6:$A$13,定数!$B$6:$B$13))</f>
        <v/>
      </c>
      <c r="S60" s="133"/>
      <c r="T60" s="134" t="str">
        <f t="shared" si="5"/>
        <v/>
      </c>
      <c r="U60" s="134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31" t="str">
        <f t="shared" si="0"/>
        <v/>
      </c>
      <c r="D61" s="131"/>
      <c r="E61" s="107"/>
      <c r="F61" s="8"/>
      <c r="G61" s="107"/>
      <c r="H61" s="132"/>
      <c r="I61" s="132"/>
      <c r="J61" s="107"/>
      <c r="K61" s="131" t="str">
        <f t="shared" si="4"/>
        <v/>
      </c>
      <c r="L61" s="131"/>
      <c r="M61" s="6" t="str">
        <f>IF(J61="","",(K61/J61)/LOOKUP(RIGHT($D$2,3),定数!$A$6:$A$13,定数!$B$6:$B$13))</f>
        <v/>
      </c>
      <c r="N61" s="107"/>
      <c r="O61" s="8"/>
      <c r="P61" s="132"/>
      <c r="Q61" s="132"/>
      <c r="R61" s="133" t="str">
        <f>IF(P61="","",T61*M61*LOOKUP(RIGHT($D$2,3),定数!$A$6:$A$13,定数!$B$6:$B$13))</f>
        <v/>
      </c>
      <c r="S61" s="133"/>
      <c r="T61" s="134" t="str">
        <f t="shared" si="5"/>
        <v/>
      </c>
      <c r="U61" s="134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31" t="str">
        <f t="shared" si="0"/>
        <v/>
      </c>
      <c r="D62" s="131"/>
      <c r="E62" s="107"/>
      <c r="F62" s="8"/>
      <c r="G62" s="107"/>
      <c r="H62" s="132"/>
      <c r="I62" s="132"/>
      <c r="J62" s="107"/>
      <c r="K62" s="131" t="str">
        <f t="shared" si="4"/>
        <v/>
      </c>
      <c r="L62" s="131"/>
      <c r="M62" s="6" t="str">
        <f>IF(J62="","",(K62/J62)/LOOKUP(RIGHT($D$2,3),定数!$A$6:$A$13,定数!$B$6:$B$13))</f>
        <v/>
      </c>
      <c r="N62" s="107"/>
      <c r="O62" s="8"/>
      <c r="P62" s="132"/>
      <c r="Q62" s="132"/>
      <c r="R62" s="133" t="str">
        <f>IF(P62="","",T62*M62*LOOKUP(RIGHT($D$2,3),定数!$A$6:$A$13,定数!$B$6:$B$13))</f>
        <v/>
      </c>
      <c r="S62" s="133"/>
      <c r="T62" s="134" t="str">
        <f t="shared" si="5"/>
        <v/>
      </c>
      <c r="U62" s="134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31" t="str">
        <f t="shared" si="0"/>
        <v/>
      </c>
      <c r="D63" s="131"/>
      <c r="E63" s="107"/>
      <c r="F63" s="8"/>
      <c r="G63" s="107"/>
      <c r="H63" s="132"/>
      <c r="I63" s="132"/>
      <c r="J63" s="107"/>
      <c r="K63" s="131" t="str">
        <f t="shared" si="4"/>
        <v/>
      </c>
      <c r="L63" s="131"/>
      <c r="M63" s="6" t="str">
        <f>IF(J63="","",(K63/J63)/LOOKUP(RIGHT($D$2,3),定数!$A$6:$A$13,定数!$B$6:$B$13))</f>
        <v/>
      </c>
      <c r="N63" s="107"/>
      <c r="O63" s="8"/>
      <c r="P63" s="132"/>
      <c r="Q63" s="132"/>
      <c r="R63" s="133" t="str">
        <f>IF(P63="","",T63*M63*LOOKUP(RIGHT($D$2,3),定数!$A$6:$A$13,定数!$B$6:$B$13))</f>
        <v/>
      </c>
      <c r="S63" s="133"/>
      <c r="T63" s="134" t="str">
        <f t="shared" si="5"/>
        <v/>
      </c>
      <c r="U63" s="134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31" t="str">
        <f t="shared" si="0"/>
        <v/>
      </c>
      <c r="D64" s="131"/>
      <c r="E64" s="107"/>
      <c r="F64" s="8"/>
      <c r="G64" s="107"/>
      <c r="H64" s="132"/>
      <c r="I64" s="132"/>
      <c r="J64" s="107"/>
      <c r="K64" s="131" t="str">
        <f t="shared" si="4"/>
        <v/>
      </c>
      <c r="L64" s="131"/>
      <c r="M64" s="6" t="str">
        <f>IF(J64="","",(K64/J64)/LOOKUP(RIGHT($D$2,3),定数!$A$6:$A$13,定数!$B$6:$B$13))</f>
        <v/>
      </c>
      <c r="N64" s="107"/>
      <c r="O64" s="8"/>
      <c r="P64" s="132"/>
      <c r="Q64" s="132"/>
      <c r="R64" s="133" t="str">
        <f>IF(P64="","",T64*M64*LOOKUP(RIGHT($D$2,3),定数!$A$6:$A$13,定数!$B$6:$B$13))</f>
        <v/>
      </c>
      <c r="S64" s="133"/>
      <c r="T64" s="134" t="str">
        <f t="shared" si="5"/>
        <v/>
      </c>
      <c r="U64" s="134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31" t="str">
        <f t="shared" si="0"/>
        <v/>
      </c>
      <c r="D65" s="131"/>
      <c r="E65" s="107"/>
      <c r="F65" s="8"/>
      <c r="G65" s="107"/>
      <c r="H65" s="132"/>
      <c r="I65" s="132"/>
      <c r="J65" s="107"/>
      <c r="K65" s="131" t="str">
        <f t="shared" si="4"/>
        <v/>
      </c>
      <c r="L65" s="131"/>
      <c r="M65" s="6" t="str">
        <f>IF(J65="","",(K65/J65)/LOOKUP(RIGHT($D$2,3),定数!$A$6:$A$13,定数!$B$6:$B$13))</f>
        <v/>
      </c>
      <c r="N65" s="107"/>
      <c r="O65" s="8"/>
      <c r="P65" s="132"/>
      <c r="Q65" s="132"/>
      <c r="R65" s="133" t="str">
        <f>IF(P65="","",T65*M65*LOOKUP(RIGHT($D$2,3),定数!$A$6:$A$13,定数!$B$6:$B$13))</f>
        <v/>
      </c>
      <c r="S65" s="133"/>
      <c r="T65" s="134" t="str">
        <f t="shared" si="5"/>
        <v/>
      </c>
      <c r="U65" s="134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31" t="str">
        <f t="shared" si="0"/>
        <v/>
      </c>
      <c r="D66" s="131"/>
      <c r="E66" s="107"/>
      <c r="F66" s="8"/>
      <c r="G66" s="107"/>
      <c r="H66" s="132"/>
      <c r="I66" s="132"/>
      <c r="J66" s="107"/>
      <c r="K66" s="131" t="str">
        <f t="shared" si="4"/>
        <v/>
      </c>
      <c r="L66" s="131"/>
      <c r="M66" s="6" t="str">
        <f>IF(J66="","",(K66/J66)/LOOKUP(RIGHT($D$2,3),定数!$A$6:$A$13,定数!$B$6:$B$13))</f>
        <v/>
      </c>
      <c r="N66" s="107"/>
      <c r="O66" s="8"/>
      <c r="P66" s="132"/>
      <c r="Q66" s="132"/>
      <c r="R66" s="133" t="str">
        <f>IF(P66="","",T66*M66*LOOKUP(RIGHT($D$2,3),定数!$A$6:$A$13,定数!$B$6:$B$13))</f>
        <v/>
      </c>
      <c r="S66" s="133"/>
      <c r="T66" s="134" t="str">
        <f t="shared" si="5"/>
        <v/>
      </c>
      <c r="U66" s="134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31" t="str">
        <f t="shared" si="0"/>
        <v/>
      </c>
      <c r="D67" s="131"/>
      <c r="E67" s="107"/>
      <c r="F67" s="8"/>
      <c r="G67" s="107"/>
      <c r="H67" s="132"/>
      <c r="I67" s="132"/>
      <c r="J67" s="107"/>
      <c r="K67" s="131" t="str">
        <f t="shared" si="4"/>
        <v/>
      </c>
      <c r="L67" s="131"/>
      <c r="M67" s="6" t="str">
        <f>IF(J67="","",(K67/J67)/LOOKUP(RIGHT($D$2,3),定数!$A$6:$A$13,定数!$B$6:$B$13))</f>
        <v/>
      </c>
      <c r="N67" s="107"/>
      <c r="O67" s="8"/>
      <c r="P67" s="132"/>
      <c r="Q67" s="132"/>
      <c r="R67" s="133" t="str">
        <f>IF(P67="","",T67*M67*LOOKUP(RIGHT($D$2,3),定数!$A$6:$A$13,定数!$B$6:$B$13))</f>
        <v/>
      </c>
      <c r="S67" s="133"/>
      <c r="T67" s="134" t="str">
        <f t="shared" si="5"/>
        <v/>
      </c>
      <c r="U67" s="134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31" t="str">
        <f t="shared" si="0"/>
        <v/>
      </c>
      <c r="D68" s="131"/>
      <c r="E68" s="107"/>
      <c r="F68" s="8"/>
      <c r="G68" s="107"/>
      <c r="H68" s="132"/>
      <c r="I68" s="132"/>
      <c r="J68" s="107"/>
      <c r="K68" s="131" t="str">
        <f t="shared" si="4"/>
        <v/>
      </c>
      <c r="L68" s="131"/>
      <c r="M68" s="6" t="str">
        <f>IF(J68="","",(K68/J68)/LOOKUP(RIGHT($D$2,3),定数!$A$6:$A$13,定数!$B$6:$B$13))</f>
        <v/>
      </c>
      <c r="N68" s="107"/>
      <c r="O68" s="8"/>
      <c r="P68" s="132"/>
      <c r="Q68" s="132"/>
      <c r="R68" s="133" t="str">
        <f>IF(P68="","",T68*M68*LOOKUP(RIGHT($D$2,3),定数!$A$6:$A$13,定数!$B$6:$B$13))</f>
        <v/>
      </c>
      <c r="S68" s="133"/>
      <c r="T68" s="134" t="str">
        <f t="shared" si="5"/>
        <v/>
      </c>
      <c r="U68" s="134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31" t="str">
        <f t="shared" si="0"/>
        <v/>
      </c>
      <c r="D69" s="131"/>
      <c r="E69" s="107"/>
      <c r="F69" s="8"/>
      <c r="G69" s="107"/>
      <c r="H69" s="132"/>
      <c r="I69" s="132"/>
      <c r="J69" s="107"/>
      <c r="K69" s="131" t="str">
        <f t="shared" si="4"/>
        <v/>
      </c>
      <c r="L69" s="131"/>
      <c r="M69" s="6" t="str">
        <f>IF(J69="","",(K69/J69)/LOOKUP(RIGHT($D$2,3),定数!$A$6:$A$13,定数!$B$6:$B$13))</f>
        <v/>
      </c>
      <c r="N69" s="107"/>
      <c r="O69" s="8"/>
      <c r="P69" s="132"/>
      <c r="Q69" s="132"/>
      <c r="R69" s="133" t="str">
        <f>IF(P69="","",T69*M69*LOOKUP(RIGHT($D$2,3),定数!$A$6:$A$13,定数!$B$6:$B$13))</f>
        <v/>
      </c>
      <c r="S69" s="133"/>
      <c r="T69" s="134" t="str">
        <f t="shared" si="5"/>
        <v/>
      </c>
      <c r="U69" s="134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31" t="str">
        <f t="shared" si="0"/>
        <v/>
      </c>
      <c r="D70" s="131"/>
      <c r="E70" s="107"/>
      <c r="F70" s="8"/>
      <c r="G70" s="107"/>
      <c r="H70" s="132"/>
      <c r="I70" s="132"/>
      <c r="J70" s="107"/>
      <c r="K70" s="131" t="str">
        <f t="shared" si="4"/>
        <v/>
      </c>
      <c r="L70" s="131"/>
      <c r="M70" s="6" t="str">
        <f>IF(J70="","",(K70/J70)/LOOKUP(RIGHT($D$2,3),定数!$A$6:$A$13,定数!$B$6:$B$13))</f>
        <v/>
      </c>
      <c r="N70" s="107"/>
      <c r="O70" s="8"/>
      <c r="P70" s="132"/>
      <c r="Q70" s="132"/>
      <c r="R70" s="133" t="str">
        <f>IF(P70="","",T70*M70*LOOKUP(RIGHT($D$2,3),定数!$A$6:$A$13,定数!$B$6:$B$13))</f>
        <v/>
      </c>
      <c r="S70" s="133"/>
      <c r="T70" s="134" t="str">
        <f t="shared" si="5"/>
        <v/>
      </c>
      <c r="U70" s="134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31" t="str">
        <f t="shared" si="0"/>
        <v/>
      </c>
      <c r="D71" s="131"/>
      <c r="E71" s="107"/>
      <c r="F71" s="8"/>
      <c r="G71" s="107"/>
      <c r="H71" s="132"/>
      <c r="I71" s="132"/>
      <c r="J71" s="107"/>
      <c r="K71" s="131" t="str">
        <f t="shared" si="4"/>
        <v/>
      </c>
      <c r="L71" s="131"/>
      <c r="M71" s="6" t="str">
        <f>IF(J71="","",(K71/J71)/LOOKUP(RIGHT($D$2,3),定数!$A$6:$A$13,定数!$B$6:$B$13))</f>
        <v/>
      </c>
      <c r="N71" s="107"/>
      <c r="O71" s="8"/>
      <c r="P71" s="132"/>
      <c r="Q71" s="132"/>
      <c r="R71" s="133" t="str">
        <f>IF(P71="","",T71*M71*LOOKUP(RIGHT($D$2,3),定数!$A$6:$A$13,定数!$B$6:$B$13))</f>
        <v/>
      </c>
      <c r="S71" s="133"/>
      <c r="T71" s="134" t="str">
        <f t="shared" si="5"/>
        <v/>
      </c>
      <c r="U71" s="134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31" t="str">
        <f t="shared" si="0"/>
        <v/>
      </c>
      <c r="D72" s="131"/>
      <c r="E72" s="107"/>
      <c r="F72" s="8"/>
      <c r="G72" s="107"/>
      <c r="H72" s="132"/>
      <c r="I72" s="132"/>
      <c r="J72" s="107"/>
      <c r="K72" s="131" t="str">
        <f t="shared" si="4"/>
        <v/>
      </c>
      <c r="L72" s="131"/>
      <c r="M72" s="6" t="str">
        <f>IF(J72="","",(K72/J72)/LOOKUP(RIGHT($D$2,3),定数!$A$6:$A$13,定数!$B$6:$B$13))</f>
        <v/>
      </c>
      <c r="N72" s="107"/>
      <c r="O72" s="8"/>
      <c r="P72" s="132"/>
      <c r="Q72" s="132"/>
      <c r="R72" s="133" t="str">
        <f>IF(P72="","",T72*M72*LOOKUP(RIGHT($D$2,3),定数!$A$6:$A$13,定数!$B$6:$B$13))</f>
        <v/>
      </c>
      <c r="S72" s="133"/>
      <c r="T72" s="134" t="str">
        <f t="shared" si="5"/>
        <v/>
      </c>
      <c r="U72" s="134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31" t="str">
        <f t="shared" si="0"/>
        <v/>
      </c>
      <c r="D73" s="131"/>
      <c r="E73" s="107"/>
      <c r="F73" s="8"/>
      <c r="G73" s="107"/>
      <c r="H73" s="132"/>
      <c r="I73" s="132"/>
      <c r="J73" s="107"/>
      <c r="K73" s="131" t="str">
        <f t="shared" si="4"/>
        <v/>
      </c>
      <c r="L73" s="131"/>
      <c r="M73" s="6" t="str">
        <f>IF(J73="","",(K73/J73)/LOOKUP(RIGHT($D$2,3),定数!$A$6:$A$13,定数!$B$6:$B$13))</f>
        <v/>
      </c>
      <c r="N73" s="107"/>
      <c r="O73" s="8"/>
      <c r="P73" s="132"/>
      <c r="Q73" s="132"/>
      <c r="R73" s="133" t="str">
        <f>IF(P73="","",T73*M73*LOOKUP(RIGHT($D$2,3),定数!$A$6:$A$13,定数!$B$6:$B$13))</f>
        <v/>
      </c>
      <c r="S73" s="133"/>
      <c r="T73" s="134" t="str">
        <f t="shared" si="5"/>
        <v/>
      </c>
      <c r="U73" s="134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31" t="str">
        <f t="shared" ref="C74:C108" si="9">IF(R73="","",C73+R73)</f>
        <v/>
      </c>
      <c r="D74" s="131"/>
      <c r="E74" s="107"/>
      <c r="F74" s="8"/>
      <c r="G74" s="107"/>
      <c r="H74" s="132"/>
      <c r="I74" s="132"/>
      <c r="J74" s="107"/>
      <c r="K74" s="131" t="str">
        <f t="shared" si="4"/>
        <v/>
      </c>
      <c r="L74" s="131"/>
      <c r="M74" s="6" t="str">
        <f>IF(J74="","",(K74/J74)/LOOKUP(RIGHT($D$2,3),定数!$A$6:$A$13,定数!$B$6:$B$13))</f>
        <v/>
      </c>
      <c r="N74" s="107"/>
      <c r="O74" s="8"/>
      <c r="P74" s="132"/>
      <c r="Q74" s="132"/>
      <c r="R74" s="133" t="str">
        <f>IF(P74="","",T74*M74*LOOKUP(RIGHT($D$2,3),定数!$A$6:$A$13,定数!$B$6:$B$13))</f>
        <v/>
      </c>
      <c r="S74" s="133"/>
      <c r="T74" s="134" t="str">
        <f t="shared" si="5"/>
        <v/>
      </c>
      <c r="U74" s="134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31" t="str">
        <f t="shared" si="9"/>
        <v/>
      </c>
      <c r="D75" s="131"/>
      <c r="E75" s="107"/>
      <c r="F75" s="8"/>
      <c r="G75" s="107"/>
      <c r="H75" s="132"/>
      <c r="I75" s="132"/>
      <c r="J75" s="107"/>
      <c r="K75" s="131" t="str">
        <f t="shared" ref="K75:K108" si="10">IF(J75="","",C75*0.03)</f>
        <v/>
      </c>
      <c r="L75" s="131"/>
      <c r="M75" s="6" t="str">
        <f>IF(J75="","",(K75/J75)/LOOKUP(RIGHT($D$2,3),定数!$A$6:$A$13,定数!$B$6:$B$13))</f>
        <v/>
      </c>
      <c r="N75" s="107"/>
      <c r="O75" s="8"/>
      <c r="P75" s="132"/>
      <c r="Q75" s="132"/>
      <c r="R75" s="133" t="str">
        <f>IF(P75="","",T75*M75*LOOKUP(RIGHT($D$2,3),定数!$A$6:$A$13,定数!$B$6:$B$13))</f>
        <v/>
      </c>
      <c r="S75" s="133"/>
      <c r="T75" s="134" t="str">
        <f t="shared" si="5"/>
        <v/>
      </c>
      <c r="U75" s="134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31" t="str">
        <f t="shared" si="9"/>
        <v/>
      </c>
      <c r="D76" s="131"/>
      <c r="E76" s="107"/>
      <c r="F76" s="8"/>
      <c r="G76" s="107"/>
      <c r="H76" s="132"/>
      <c r="I76" s="132"/>
      <c r="J76" s="107"/>
      <c r="K76" s="131" t="str">
        <f t="shared" si="10"/>
        <v/>
      </c>
      <c r="L76" s="131"/>
      <c r="M76" s="6" t="str">
        <f>IF(J76="","",(K76/J76)/LOOKUP(RIGHT($D$2,3),定数!$A$6:$A$13,定数!$B$6:$B$13))</f>
        <v/>
      </c>
      <c r="N76" s="107"/>
      <c r="O76" s="8"/>
      <c r="P76" s="132"/>
      <c r="Q76" s="132"/>
      <c r="R76" s="133" t="str">
        <f>IF(P76="","",T76*M76*LOOKUP(RIGHT($D$2,3),定数!$A$6:$A$13,定数!$B$6:$B$13))</f>
        <v/>
      </c>
      <c r="S76" s="133"/>
      <c r="T76" s="134" t="str">
        <f t="shared" ref="T76:T108" si="12">IF(P76="","",IF(G76="買",(P76-H76),(H76-P76))*IF(RIGHT($D$2,3)="JPY",100,10000))</f>
        <v/>
      </c>
      <c r="U76" s="134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31" t="str">
        <f t="shared" si="9"/>
        <v/>
      </c>
      <c r="D77" s="131"/>
      <c r="E77" s="107"/>
      <c r="F77" s="8"/>
      <c r="G77" s="107"/>
      <c r="H77" s="132"/>
      <c r="I77" s="132"/>
      <c r="J77" s="107"/>
      <c r="K77" s="131" t="str">
        <f t="shared" si="10"/>
        <v/>
      </c>
      <c r="L77" s="131"/>
      <c r="M77" s="6" t="str">
        <f>IF(J77="","",(K77/J77)/LOOKUP(RIGHT($D$2,3),定数!$A$6:$A$13,定数!$B$6:$B$13))</f>
        <v/>
      </c>
      <c r="N77" s="107"/>
      <c r="O77" s="8"/>
      <c r="P77" s="132"/>
      <c r="Q77" s="132"/>
      <c r="R77" s="133" t="str">
        <f>IF(P77="","",T77*M77*LOOKUP(RIGHT($D$2,3),定数!$A$6:$A$13,定数!$B$6:$B$13))</f>
        <v/>
      </c>
      <c r="S77" s="133"/>
      <c r="T77" s="134" t="str">
        <f t="shared" si="12"/>
        <v/>
      </c>
      <c r="U77" s="134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31" t="str">
        <f t="shared" si="9"/>
        <v/>
      </c>
      <c r="D78" s="131"/>
      <c r="E78" s="107"/>
      <c r="F78" s="8"/>
      <c r="G78" s="107"/>
      <c r="H78" s="132"/>
      <c r="I78" s="132"/>
      <c r="J78" s="107"/>
      <c r="K78" s="131" t="str">
        <f t="shared" si="10"/>
        <v/>
      </c>
      <c r="L78" s="131"/>
      <c r="M78" s="6" t="str">
        <f>IF(J78="","",(K78/J78)/LOOKUP(RIGHT($D$2,3),定数!$A$6:$A$13,定数!$B$6:$B$13))</f>
        <v/>
      </c>
      <c r="N78" s="107"/>
      <c r="O78" s="8"/>
      <c r="P78" s="132"/>
      <c r="Q78" s="132"/>
      <c r="R78" s="133" t="str">
        <f>IF(P78="","",T78*M78*LOOKUP(RIGHT($D$2,3),定数!$A$6:$A$13,定数!$B$6:$B$13))</f>
        <v/>
      </c>
      <c r="S78" s="133"/>
      <c r="T78" s="134" t="str">
        <f t="shared" si="12"/>
        <v/>
      </c>
      <c r="U78" s="134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31" t="str">
        <f t="shared" si="9"/>
        <v/>
      </c>
      <c r="D79" s="131"/>
      <c r="E79" s="107"/>
      <c r="F79" s="8"/>
      <c r="G79" s="107"/>
      <c r="H79" s="132"/>
      <c r="I79" s="132"/>
      <c r="J79" s="107"/>
      <c r="K79" s="131" t="str">
        <f t="shared" si="10"/>
        <v/>
      </c>
      <c r="L79" s="131"/>
      <c r="M79" s="6" t="str">
        <f>IF(J79="","",(K79/J79)/LOOKUP(RIGHT($D$2,3),定数!$A$6:$A$13,定数!$B$6:$B$13))</f>
        <v/>
      </c>
      <c r="N79" s="107"/>
      <c r="O79" s="8"/>
      <c r="P79" s="132"/>
      <c r="Q79" s="132"/>
      <c r="R79" s="133" t="str">
        <f>IF(P79="","",T79*M79*LOOKUP(RIGHT($D$2,3),定数!$A$6:$A$13,定数!$B$6:$B$13))</f>
        <v/>
      </c>
      <c r="S79" s="133"/>
      <c r="T79" s="134" t="str">
        <f t="shared" si="12"/>
        <v/>
      </c>
      <c r="U79" s="134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31" t="str">
        <f t="shared" si="9"/>
        <v/>
      </c>
      <c r="D80" s="131"/>
      <c r="E80" s="107"/>
      <c r="F80" s="8"/>
      <c r="G80" s="107"/>
      <c r="H80" s="132"/>
      <c r="I80" s="132"/>
      <c r="J80" s="107"/>
      <c r="K80" s="131" t="str">
        <f t="shared" si="10"/>
        <v/>
      </c>
      <c r="L80" s="131"/>
      <c r="M80" s="6" t="str">
        <f>IF(J80="","",(K80/J80)/LOOKUP(RIGHT($D$2,3),定数!$A$6:$A$13,定数!$B$6:$B$13))</f>
        <v/>
      </c>
      <c r="N80" s="107"/>
      <c r="O80" s="8"/>
      <c r="P80" s="132"/>
      <c r="Q80" s="132"/>
      <c r="R80" s="133" t="str">
        <f>IF(P80="","",T80*M80*LOOKUP(RIGHT($D$2,3),定数!$A$6:$A$13,定数!$B$6:$B$13))</f>
        <v/>
      </c>
      <c r="S80" s="133"/>
      <c r="T80" s="134" t="str">
        <f t="shared" si="12"/>
        <v/>
      </c>
      <c r="U80" s="134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31" t="str">
        <f t="shared" si="9"/>
        <v/>
      </c>
      <c r="D81" s="131"/>
      <c r="E81" s="107"/>
      <c r="F81" s="8"/>
      <c r="G81" s="107"/>
      <c r="H81" s="132"/>
      <c r="I81" s="132"/>
      <c r="J81" s="107"/>
      <c r="K81" s="131" t="str">
        <f t="shared" si="10"/>
        <v/>
      </c>
      <c r="L81" s="131"/>
      <c r="M81" s="6" t="str">
        <f>IF(J81="","",(K81/J81)/LOOKUP(RIGHT($D$2,3),定数!$A$6:$A$13,定数!$B$6:$B$13))</f>
        <v/>
      </c>
      <c r="N81" s="107"/>
      <c r="O81" s="8"/>
      <c r="P81" s="132"/>
      <c r="Q81" s="132"/>
      <c r="R81" s="133" t="str">
        <f>IF(P81="","",T81*M81*LOOKUP(RIGHT($D$2,3),定数!$A$6:$A$13,定数!$B$6:$B$13))</f>
        <v/>
      </c>
      <c r="S81" s="133"/>
      <c r="T81" s="134" t="str">
        <f t="shared" si="12"/>
        <v/>
      </c>
      <c r="U81" s="134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31" t="str">
        <f t="shared" si="9"/>
        <v/>
      </c>
      <c r="D82" s="131"/>
      <c r="E82" s="107"/>
      <c r="F82" s="8"/>
      <c r="G82" s="107"/>
      <c r="H82" s="132"/>
      <c r="I82" s="132"/>
      <c r="J82" s="107"/>
      <c r="K82" s="131" t="str">
        <f t="shared" si="10"/>
        <v/>
      </c>
      <c r="L82" s="131"/>
      <c r="M82" s="6" t="str">
        <f>IF(J82="","",(K82/J82)/LOOKUP(RIGHT($D$2,3),定数!$A$6:$A$13,定数!$B$6:$B$13))</f>
        <v/>
      </c>
      <c r="N82" s="107"/>
      <c r="O82" s="8"/>
      <c r="P82" s="132"/>
      <c r="Q82" s="132"/>
      <c r="R82" s="133" t="str">
        <f>IF(P82="","",T82*M82*LOOKUP(RIGHT($D$2,3),定数!$A$6:$A$13,定数!$B$6:$B$13))</f>
        <v/>
      </c>
      <c r="S82" s="133"/>
      <c r="T82" s="134" t="str">
        <f t="shared" si="12"/>
        <v/>
      </c>
      <c r="U82" s="134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31" t="str">
        <f t="shared" si="9"/>
        <v/>
      </c>
      <c r="D83" s="131"/>
      <c r="E83" s="107"/>
      <c r="F83" s="8"/>
      <c r="G83" s="107"/>
      <c r="H83" s="132"/>
      <c r="I83" s="132"/>
      <c r="J83" s="107"/>
      <c r="K83" s="131" t="str">
        <f t="shared" si="10"/>
        <v/>
      </c>
      <c r="L83" s="131"/>
      <c r="M83" s="6" t="str">
        <f>IF(J83="","",(K83/J83)/LOOKUP(RIGHT($D$2,3),定数!$A$6:$A$13,定数!$B$6:$B$13))</f>
        <v/>
      </c>
      <c r="N83" s="107"/>
      <c r="O83" s="8"/>
      <c r="P83" s="132"/>
      <c r="Q83" s="132"/>
      <c r="R83" s="133" t="str">
        <f>IF(P83="","",T83*M83*LOOKUP(RIGHT($D$2,3),定数!$A$6:$A$13,定数!$B$6:$B$13))</f>
        <v/>
      </c>
      <c r="S83" s="133"/>
      <c r="T83" s="134" t="str">
        <f t="shared" si="12"/>
        <v/>
      </c>
      <c r="U83" s="134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31" t="str">
        <f t="shared" si="9"/>
        <v/>
      </c>
      <c r="D84" s="131"/>
      <c r="E84" s="107"/>
      <c r="F84" s="8"/>
      <c r="G84" s="107"/>
      <c r="H84" s="132"/>
      <c r="I84" s="132"/>
      <c r="J84" s="107"/>
      <c r="K84" s="131" t="str">
        <f t="shared" si="10"/>
        <v/>
      </c>
      <c r="L84" s="131"/>
      <c r="M84" s="6" t="str">
        <f>IF(J84="","",(K84/J84)/LOOKUP(RIGHT($D$2,3),定数!$A$6:$A$13,定数!$B$6:$B$13))</f>
        <v/>
      </c>
      <c r="N84" s="107"/>
      <c r="O84" s="8"/>
      <c r="P84" s="132"/>
      <c r="Q84" s="132"/>
      <c r="R84" s="133" t="str">
        <f>IF(P84="","",T84*M84*LOOKUP(RIGHT($D$2,3),定数!$A$6:$A$13,定数!$B$6:$B$13))</f>
        <v/>
      </c>
      <c r="S84" s="133"/>
      <c r="T84" s="134" t="str">
        <f t="shared" si="12"/>
        <v/>
      </c>
      <c r="U84" s="134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31" t="str">
        <f t="shared" si="9"/>
        <v/>
      </c>
      <c r="D85" s="131"/>
      <c r="E85" s="107"/>
      <c r="F85" s="8"/>
      <c r="G85" s="107"/>
      <c r="H85" s="132"/>
      <c r="I85" s="132"/>
      <c r="J85" s="107"/>
      <c r="K85" s="131" t="str">
        <f t="shared" si="10"/>
        <v/>
      </c>
      <c r="L85" s="131"/>
      <c r="M85" s="6" t="str">
        <f>IF(J85="","",(K85/J85)/LOOKUP(RIGHT($D$2,3),定数!$A$6:$A$13,定数!$B$6:$B$13))</f>
        <v/>
      </c>
      <c r="N85" s="107"/>
      <c r="O85" s="8"/>
      <c r="P85" s="132"/>
      <c r="Q85" s="132"/>
      <c r="R85" s="133" t="str">
        <f>IF(P85="","",T85*M85*LOOKUP(RIGHT($D$2,3),定数!$A$6:$A$13,定数!$B$6:$B$13))</f>
        <v/>
      </c>
      <c r="S85" s="133"/>
      <c r="T85" s="134" t="str">
        <f t="shared" si="12"/>
        <v/>
      </c>
      <c r="U85" s="134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31" t="str">
        <f t="shared" si="9"/>
        <v/>
      </c>
      <c r="D86" s="131"/>
      <c r="E86" s="107"/>
      <c r="F86" s="8"/>
      <c r="G86" s="107"/>
      <c r="H86" s="132"/>
      <c r="I86" s="132"/>
      <c r="J86" s="107"/>
      <c r="K86" s="131" t="str">
        <f t="shared" si="10"/>
        <v/>
      </c>
      <c r="L86" s="131"/>
      <c r="M86" s="6" t="str">
        <f>IF(J86="","",(K86/J86)/LOOKUP(RIGHT($D$2,3),定数!$A$6:$A$13,定数!$B$6:$B$13))</f>
        <v/>
      </c>
      <c r="N86" s="107"/>
      <c r="O86" s="8"/>
      <c r="P86" s="132"/>
      <c r="Q86" s="132"/>
      <c r="R86" s="133" t="str">
        <f>IF(P86="","",T86*M86*LOOKUP(RIGHT($D$2,3),定数!$A$6:$A$13,定数!$B$6:$B$13))</f>
        <v/>
      </c>
      <c r="S86" s="133"/>
      <c r="T86" s="134" t="str">
        <f t="shared" si="12"/>
        <v/>
      </c>
      <c r="U86" s="134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31" t="str">
        <f t="shared" si="9"/>
        <v/>
      </c>
      <c r="D87" s="131"/>
      <c r="E87" s="107"/>
      <c r="F87" s="8"/>
      <c r="G87" s="107"/>
      <c r="H87" s="132"/>
      <c r="I87" s="132"/>
      <c r="J87" s="107"/>
      <c r="K87" s="131" t="str">
        <f t="shared" si="10"/>
        <v/>
      </c>
      <c r="L87" s="131"/>
      <c r="M87" s="6" t="str">
        <f>IF(J87="","",(K87/J87)/LOOKUP(RIGHT($D$2,3),定数!$A$6:$A$13,定数!$B$6:$B$13))</f>
        <v/>
      </c>
      <c r="N87" s="107"/>
      <c r="O87" s="8"/>
      <c r="P87" s="132"/>
      <c r="Q87" s="132"/>
      <c r="R87" s="133" t="str">
        <f>IF(P87="","",T87*M87*LOOKUP(RIGHT($D$2,3),定数!$A$6:$A$13,定数!$B$6:$B$13))</f>
        <v/>
      </c>
      <c r="S87" s="133"/>
      <c r="T87" s="134" t="str">
        <f t="shared" si="12"/>
        <v/>
      </c>
      <c r="U87" s="134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31" t="str">
        <f t="shared" si="9"/>
        <v/>
      </c>
      <c r="D88" s="131"/>
      <c r="E88" s="107"/>
      <c r="F88" s="8"/>
      <c r="G88" s="107"/>
      <c r="H88" s="132"/>
      <c r="I88" s="132"/>
      <c r="J88" s="107"/>
      <c r="K88" s="131" t="str">
        <f t="shared" si="10"/>
        <v/>
      </c>
      <c r="L88" s="131"/>
      <c r="M88" s="6" t="str">
        <f>IF(J88="","",(K88/J88)/LOOKUP(RIGHT($D$2,3),定数!$A$6:$A$13,定数!$B$6:$B$13))</f>
        <v/>
      </c>
      <c r="N88" s="107"/>
      <c r="O88" s="8"/>
      <c r="P88" s="132"/>
      <c r="Q88" s="132"/>
      <c r="R88" s="133" t="str">
        <f>IF(P88="","",T88*M88*LOOKUP(RIGHT($D$2,3),定数!$A$6:$A$13,定数!$B$6:$B$13))</f>
        <v/>
      </c>
      <c r="S88" s="133"/>
      <c r="T88" s="134" t="str">
        <f t="shared" si="12"/>
        <v/>
      </c>
      <c r="U88" s="134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31" t="str">
        <f t="shared" si="9"/>
        <v/>
      </c>
      <c r="D89" s="131"/>
      <c r="E89" s="107"/>
      <c r="F89" s="8"/>
      <c r="G89" s="107"/>
      <c r="H89" s="132"/>
      <c r="I89" s="132"/>
      <c r="J89" s="107"/>
      <c r="K89" s="131" t="str">
        <f t="shared" si="10"/>
        <v/>
      </c>
      <c r="L89" s="131"/>
      <c r="M89" s="6" t="str">
        <f>IF(J89="","",(K89/J89)/LOOKUP(RIGHT($D$2,3),定数!$A$6:$A$13,定数!$B$6:$B$13))</f>
        <v/>
      </c>
      <c r="N89" s="107"/>
      <c r="O89" s="8"/>
      <c r="P89" s="132"/>
      <c r="Q89" s="132"/>
      <c r="R89" s="133" t="str">
        <f>IF(P89="","",T89*M89*LOOKUP(RIGHT($D$2,3),定数!$A$6:$A$13,定数!$B$6:$B$13))</f>
        <v/>
      </c>
      <c r="S89" s="133"/>
      <c r="T89" s="134" t="str">
        <f t="shared" si="12"/>
        <v/>
      </c>
      <c r="U89" s="134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31" t="str">
        <f t="shared" si="9"/>
        <v/>
      </c>
      <c r="D90" s="131"/>
      <c r="E90" s="107"/>
      <c r="F90" s="8"/>
      <c r="G90" s="107"/>
      <c r="H90" s="132"/>
      <c r="I90" s="132"/>
      <c r="J90" s="107"/>
      <c r="K90" s="131" t="str">
        <f t="shared" si="10"/>
        <v/>
      </c>
      <c r="L90" s="131"/>
      <c r="M90" s="6" t="str">
        <f>IF(J90="","",(K90/J90)/LOOKUP(RIGHT($D$2,3),定数!$A$6:$A$13,定数!$B$6:$B$13))</f>
        <v/>
      </c>
      <c r="N90" s="107"/>
      <c r="O90" s="8"/>
      <c r="P90" s="132"/>
      <c r="Q90" s="132"/>
      <c r="R90" s="133" t="str">
        <f>IF(P90="","",T90*M90*LOOKUP(RIGHT($D$2,3),定数!$A$6:$A$13,定数!$B$6:$B$13))</f>
        <v/>
      </c>
      <c r="S90" s="133"/>
      <c r="T90" s="134" t="str">
        <f t="shared" si="12"/>
        <v/>
      </c>
      <c r="U90" s="134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31" t="str">
        <f t="shared" si="9"/>
        <v/>
      </c>
      <c r="D91" s="131"/>
      <c r="E91" s="107"/>
      <c r="F91" s="8"/>
      <c r="G91" s="107"/>
      <c r="H91" s="132"/>
      <c r="I91" s="132"/>
      <c r="J91" s="107"/>
      <c r="K91" s="131" t="str">
        <f t="shared" si="10"/>
        <v/>
      </c>
      <c r="L91" s="131"/>
      <c r="M91" s="6" t="str">
        <f>IF(J91="","",(K91/J91)/LOOKUP(RIGHT($D$2,3),定数!$A$6:$A$13,定数!$B$6:$B$13))</f>
        <v/>
      </c>
      <c r="N91" s="107"/>
      <c r="O91" s="8"/>
      <c r="P91" s="132"/>
      <c r="Q91" s="132"/>
      <c r="R91" s="133" t="str">
        <f>IF(P91="","",T91*M91*LOOKUP(RIGHT($D$2,3),定数!$A$6:$A$13,定数!$B$6:$B$13))</f>
        <v/>
      </c>
      <c r="S91" s="133"/>
      <c r="T91" s="134" t="str">
        <f t="shared" si="12"/>
        <v/>
      </c>
      <c r="U91" s="134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31" t="str">
        <f t="shared" si="9"/>
        <v/>
      </c>
      <c r="D92" s="131"/>
      <c r="E92" s="107"/>
      <c r="F92" s="8"/>
      <c r="G92" s="107"/>
      <c r="H92" s="132"/>
      <c r="I92" s="132"/>
      <c r="J92" s="107"/>
      <c r="K92" s="131" t="str">
        <f t="shared" si="10"/>
        <v/>
      </c>
      <c r="L92" s="131"/>
      <c r="M92" s="6" t="str">
        <f>IF(J92="","",(K92/J92)/LOOKUP(RIGHT($D$2,3),定数!$A$6:$A$13,定数!$B$6:$B$13))</f>
        <v/>
      </c>
      <c r="N92" s="107"/>
      <c r="O92" s="8"/>
      <c r="P92" s="132"/>
      <c r="Q92" s="132"/>
      <c r="R92" s="133" t="str">
        <f>IF(P92="","",T92*M92*LOOKUP(RIGHT($D$2,3),定数!$A$6:$A$13,定数!$B$6:$B$13))</f>
        <v/>
      </c>
      <c r="S92" s="133"/>
      <c r="T92" s="134" t="str">
        <f t="shared" si="12"/>
        <v/>
      </c>
      <c r="U92" s="134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31" t="str">
        <f t="shared" si="9"/>
        <v/>
      </c>
      <c r="D93" s="131"/>
      <c r="E93" s="107"/>
      <c r="F93" s="8"/>
      <c r="G93" s="107"/>
      <c r="H93" s="132"/>
      <c r="I93" s="132"/>
      <c r="J93" s="107"/>
      <c r="K93" s="131" t="str">
        <f t="shared" si="10"/>
        <v/>
      </c>
      <c r="L93" s="131"/>
      <c r="M93" s="6" t="str">
        <f>IF(J93="","",(K93/J93)/LOOKUP(RIGHT($D$2,3),定数!$A$6:$A$13,定数!$B$6:$B$13))</f>
        <v/>
      </c>
      <c r="N93" s="107"/>
      <c r="O93" s="8"/>
      <c r="P93" s="132"/>
      <c r="Q93" s="132"/>
      <c r="R93" s="133" t="str">
        <f>IF(P93="","",T93*M93*LOOKUP(RIGHT($D$2,3),定数!$A$6:$A$13,定数!$B$6:$B$13))</f>
        <v/>
      </c>
      <c r="S93" s="133"/>
      <c r="T93" s="134" t="str">
        <f t="shared" si="12"/>
        <v/>
      </c>
      <c r="U93" s="134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31" t="str">
        <f t="shared" si="9"/>
        <v/>
      </c>
      <c r="D94" s="131"/>
      <c r="E94" s="107"/>
      <c r="F94" s="8"/>
      <c r="G94" s="107"/>
      <c r="H94" s="132"/>
      <c r="I94" s="132"/>
      <c r="J94" s="107"/>
      <c r="K94" s="131" t="str">
        <f t="shared" si="10"/>
        <v/>
      </c>
      <c r="L94" s="131"/>
      <c r="M94" s="6" t="str">
        <f>IF(J94="","",(K94/J94)/LOOKUP(RIGHT($D$2,3),定数!$A$6:$A$13,定数!$B$6:$B$13))</f>
        <v/>
      </c>
      <c r="N94" s="107"/>
      <c r="O94" s="8"/>
      <c r="P94" s="132"/>
      <c r="Q94" s="132"/>
      <c r="R94" s="133" t="str">
        <f>IF(P94="","",T94*M94*LOOKUP(RIGHT($D$2,3),定数!$A$6:$A$13,定数!$B$6:$B$13))</f>
        <v/>
      </c>
      <c r="S94" s="133"/>
      <c r="T94" s="134" t="str">
        <f t="shared" si="12"/>
        <v/>
      </c>
      <c r="U94" s="134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31" t="str">
        <f t="shared" si="9"/>
        <v/>
      </c>
      <c r="D95" s="131"/>
      <c r="E95" s="107"/>
      <c r="F95" s="8"/>
      <c r="G95" s="107"/>
      <c r="H95" s="132"/>
      <c r="I95" s="132"/>
      <c r="J95" s="107"/>
      <c r="K95" s="131" t="str">
        <f t="shared" si="10"/>
        <v/>
      </c>
      <c r="L95" s="131"/>
      <c r="M95" s="6" t="str">
        <f>IF(J95="","",(K95/J95)/LOOKUP(RIGHT($D$2,3),定数!$A$6:$A$13,定数!$B$6:$B$13))</f>
        <v/>
      </c>
      <c r="N95" s="107"/>
      <c r="O95" s="8"/>
      <c r="P95" s="132"/>
      <c r="Q95" s="132"/>
      <c r="R95" s="133" t="str">
        <f>IF(P95="","",T95*M95*LOOKUP(RIGHT($D$2,3),定数!$A$6:$A$13,定数!$B$6:$B$13))</f>
        <v/>
      </c>
      <c r="S95" s="133"/>
      <c r="T95" s="134" t="str">
        <f t="shared" si="12"/>
        <v/>
      </c>
      <c r="U95" s="134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31" t="str">
        <f t="shared" si="9"/>
        <v/>
      </c>
      <c r="D96" s="131"/>
      <c r="E96" s="107"/>
      <c r="F96" s="8"/>
      <c r="G96" s="107"/>
      <c r="H96" s="132"/>
      <c r="I96" s="132"/>
      <c r="J96" s="107"/>
      <c r="K96" s="131" t="str">
        <f t="shared" si="10"/>
        <v/>
      </c>
      <c r="L96" s="131"/>
      <c r="M96" s="6" t="str">
        <f>IF(J96="","",(K96/J96)/LOOKUP(RIGHT($D$2,3),定数!$A$6:$A$13,定数!$B$6:$B$13))</f>
        <v/>
      </c>
      <c r="N96" s="107"/>
      <c r="O96" s="8"/>
      <c r="P96" s="132"/>
      <c r="Q96" s="132"/>
      <c r="R96" s="133" t="str">
        <f>IF(P96="","",T96*M96*LOOKUP(RIGHT($D$2,3),定数!$A$6:$A$13,定数!$B$6:$B$13))</f>
        <v/>
      </c>
      <c r="S96" s="133"/>
      <c r="T96" s="134" t="str">
        <f t="shared" si="12"/>
        <v/>
      </c>
      <c r="U96" s="134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31" t="str">
        <f t="shared" si="9"/>
        <v/>
      </c>
      <c r="D97" s="131"/>
      <c r="E97" s="107"/>
      <c r="F97" s="8"/>
      <c r="G97" s="107"/>
      <c r="H97" s="132"/>
      <c r="I97" s="132"/>
      <c r="J97" s="107"/>
      <c r="K97" s="131" t="str">
        <f t="shared" si="10"/>
        <v/>
      </c>
      <c r="L97" s="131"/>
      <c r="M97" s="6" t="str">
        <f>IF(J97="","",(K97/J97)/LOOKUP(RIGHT($D$2,3),定数!$A$6:$A$13,定数!$B$6:$B$13))</f>
        <v/>
      </c>
      <c r="N97" s="107"/>
      <c r="O97" s="8"/>
      <c r="P97" s="132"/>
      <c r="Q97" s="132"/>
      <c r="R97" s="133" t="str">
        <f>IF(P97="","",T97*M97*LOOKUP(RIGHT($D$2,3),定数!$A$6:$A$13,定数!$B$6:$B$13))</f>
        <v/>
      </c>
      <c r="S97" s="133"/>
      <c r="T97" s="134" t="str">
        <f t="shared" si="12"/>
        <v/>
      </c>
      <c r="U97" s="134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31" t="str">
        <f t="shared" si="9"/>
        <v/>
      </c>
      <c r="D98" s="131"/>
      <c r="E98" s="107"/>
      <c r="F98" s="8"/>
      <c r="G98" s="107"/>
      <c r="H98" s="132"/>
      <c r="I98" s="132"/>
      <c r="J98" s="107"/>
      <c r="K98" s="131" t="str">
        <f t="shared" si="10"/>
        <v/>
      </c>
      <c r="L98" s="131"/>
      <c r="M98" s="6" t="str">
        <f>IF(J98="","",(K98/J98)/LOOKUP(RIGHT($D$2,3),定数!$A$6:$A$13,定数!$B$6:$B$13))</f>
        <v/>
      </c>
      <c r="N98" s="107"/>
      <c r="O98" s="8"/>
      <c r="P98" s="132"/>
      <c r="Q98" s="132"/>
      <c r="R98" s="133" t="str">
        <f>IF(P98="","",T98*M98*LOOKUP(RIGHT($D$2,3),定数!$A$6:$A$13,定数!$B$6:$B$13))</f>
        <v/>
      </c>
      <c r="S98" s="133"/>
      <c r="T98" s="134" t="str">
        <f t="shared" si="12"/>
        <v/>
      </c>
      <c r="U98" s="134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31" t="str">
        <f t="shared" si="9"/>
        <v/>
      </c>
      <c r="D99" s="131"/>
      <c r="E99" s="107"/>
      <c r="F99" s="8"/>
      <c r="G99" s="107"/>
      <c r="H99" s="132"/>
      <c r="I99" s="132"/>
      <c r="J99" s="107"/>
      <c r="K99" s="131" t="str">
        <f t="shared" si="10"/>
        <v/>
      </c>
      <c r="L99" s="131"/>
      <c r="M99" s="6" t="str">
        <f>IF(J99="","",(K99/J99)/LOOKUP(RIGHT($D$2,3),定数!$A$6:$A$13,定数!$B$6:$B$13))</f>
        <v/>
      </c>
      <c r="N99" s="107"/>
      <c r="O99" s="8"/>
      <c r="P99" s="132"/>
      <c r="Q99" s="132"/>
      <c r="R99" s="133" t="str">
        <f>IF(P99="","",T99*M99*LOOKUP(RIGHT($D$2,3),定数!$A$6:$A$13,定数!$B$6:$B$13))</f>
        <v/>
      </c>
      <c r="S99" s="133"/>
      <c r="T99" s="134" t="str">
        <f t="shared" si="12"/>
        <v/>
      </c>
      <c r="U99" s="134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31" t="str">
        <f t="shared" si="9"/>
        <v/>
      </c>
      <c r="D100" s="131"/>
      <c r="E100" s="107"/>
      <c r="F100" s="8"/>
      <c r="G100" s="107"/>
      <c r="H100" s="132"/>
      <c r="I100" s="132"/>
      <c r="J100" s="107"/>
      <c r="K100" s="131" t="str">
        <f t="shared" si="10"/>
        <v/>
      </c>
      <c r="L100" s="131"/>
      <c r="M100" s="6" t="str">
        <f>IF(J100="","",(K100/J100)/LOOKUP(RIGHT($D$2,3),定数!$A$6:$A$13,定数!$B$6:$B$13))</f>
        <v/>
      </c>
      <c r="N100" s="107"/>
      <c r="O100" s="8"/>
      <c r="P100" s="132"/>
      <c r="Q100" s="132"/>
      <c r="R100" s="133" t="str">
        <f>IF(P100="","",T100*M100*LOOKUP(RIGHT($D$2,3),定数!$A$6:$A$13,定数!$B$6:$B$13))</f>
        <v/>
      </c>
      <c r="S100" s="133"/>
      <c r="T100" s="134" t="str">
        <f t="shared" si="12"/>
        <v/>
      </c>
      <c r="U100" s="134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31" t="str">
        <f t="shared" si="9"/>
        <v/>
      </c>
      <c r="D101" s="131"/>
      <c r="E101" s="107"/>
      <c r="F101" s="8"/>
      <c r="G101" s="107"/>
      <c r="H101" s="132"/>
      <c r="I101" s="132"/>
      <c r="J101" s="107"/>
      <c r="K101" s="131" t="str">
        <f t="shared" si="10"/>
        <v/>
      </c>
      <c r="L101" s="131"/>
      <c r="M101" s="6" t="str">
        <f>IF(J101="","",(K101/J101)/LOOKUP(RIGHT($D$2,3),定数!$A$6:$A$13,定数!$B$6:$B$13))</f>
        <v/>
      </c>
      <c r="N101" s="107"/>
      <c r="O101" s="8"/>
      <c r="P101" s="132"/>
      <c r="Q101" s="132"/>
      <c r="R101" s="133" t="str">
        <f>IF(P101="","",T101*M101*LOOKUP(RIGHT($D$2,3),定数!$A$6:$A$13,定数!$B$6:$B$13))</f>
        <v/>
      </c>
      <c r="S101" s="133"/>
      <c r="T101" s="134" t="str">
        <f t="shared" si="12"/>
        <v/>
      </c>
      <c r="U101" s="134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31" t="str">
        <f t="shared" si="9"/>
        <v/>
      </c>
      <c r="D102" s="131"/>
      <c r="E102" s="34"/>
      <c r="F102" s="8"/>
      <c r="G102" s="34"/>
      <c r="H102" s="132"/>
      <c r="I102" s="132"/>
      <c r="J102" s="34"/>
      <c r="K102" s="142" t="str">
        <f t="shared" si="10"/>
        <v/>
      </c>
      <c r="L102" s="143"/>
      <c r="M102" s="6" t="str">
        <f>IF(J102="","",(K102/J102)/LOOKUP(RIGHT($D$2,3),定数!$A$6:$A$13,定数!$B$6:$B$13))</f>
        <v/>
      </c>
      <c r="N102" s="34"/>
      <c r="O102" s="8"/>
      <c r="P102" s="132"/>
      <c r="Q102" s="132"/>
      <c r="R102" s="133" t="str">
        <f>IF(P102="","",T102*M102*LOOKUP(RIGHT($D$2,3),定数!$A$6:$A$13,定数!$B$6:$B$13))</f>
        <v/>
      </c>
      <c r="S102" s="133"/>
      <c r="T102" s="134" t="str">
        <f t="shared" si="12"/>
        <v/>
      </c>
      <c r="U102" s="134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31" t="str">
        <f t="shared" si="9"/>
        <v/>
      </c>
      <c r="D103" s="131"/>
      <c r="E103" s="34"/>
      <c r="F103" s="8"/>
      <c r="G103" s="34"/>
      <c r="H103" s="132"/>
      <c r="I103" s="132"/>
      <c r="J103" s="34"/>
      <c r="K103" s="142" t="str">
        <f t="shared" si="10"/>
        <v/>
      </c>
      <c r="L103" s="143"/>
      <c r="M103" s="6" t="str">
        <f>IF(J103="","",(K103/J103)/LOOKUP(RIGHT($D$2,3),定数!$A$6:$A$13,定数!$B$6:$B$13))</f>
        <v/>
      </c>
      <c r="N103" s="34"/>
      <c r="O103" s="8"/>
      <c r="P103" s="132"/>
      <c r="Q103" s="132"/>
      <c r="R103" s="133" t="str">
        <f>IF(P103="","",T103*M103*LOOKUP(RIGHT($D$2,3),定数!$A$6:$A$13,定数!$B$6:$B$13))</f>
        <v/>
      </c>
      <c r="S103" s="133"/>
      <c r="T103" s="134" t="str">
        <f t="shared" si="12"/>
        <v/>
      </c>
      <c r="U103" s="134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31" t="str">
        <f t="shared" si="9"/>
        <v/>
      </c>
      <c r="D104" s="131"/>
      <c r="E104" s="34"/>
      <c r="F104" s="8"/>
      <c r="G104" s="34"/>
      <c r="H104" s="132"/>
      <c r="I104" s="132"/>
      <c r="J104" s="34"/>
      <c r="K104" s="142" t="str">
        <f t="shared" si="10"/>
        <v/>
      </c>
      <c r="L104" s="143"/>
      <c r="M104" s="6" t="str">
        <f>IF(J104="","",(K104/J104)/LOOKUP(RIGHT($D$2,3),定数!$A$6:$A$13,定数!$B$6:$B$13))</f>
        <v/>
      </c>
      <c r="N104" s="34"/>
      <c r="O104" s="8"/>
      <c r="P104" s="132"/>
      <c r="Q104" s="132"/>
      <c r="R104" s="133" t="str">
        <f>IF(P104="","",T104*M104*LOOKUP(RIGHT($D$2,3),定数!$A$6:$A$13,定数!$B$6:$B$13))</f>
        <v/>
      </c>
      <c r="S104" s="133"/>
      <c r="T104" s="134" t="str">
        <f t="shared" si="12"/>
        <v/>
      </c>
      <c r="U104" s="134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31" t="str">
        <f t="shared" si="9"/>
        <v/>
      </c>
      <c r="D105" s="131"/>
      <c r="E105" s="34"/>
      <c r="F105" s="8"/>
      <c r="G105" s="34"/>
      <c r="H105" s="132"/>
      <c r="I105" s="132"/>
      <c r="J105" s="34"/>
      <c r="K105" s="142" t="str">
        <f t="shared" si="10"/>
        <v/>
      </c>
      <c r="L105" s="143"/>
      <c r="M105" s="6" t="str">
        <f>IF(J105="","",(K105/J105)/LOOKUP(RIGHT($D$2,3),定数!$A$6:$A$13,定数!$B$6:$B$13))</f>
        <v/>
      </c>
      <c r="N105" s="34"/>
      <c r="O105" s="8"/>
      <c r="P105" s="132"/>
      <c r="Q105" s="132"/>
      <c r="R105" s="133" t="str">
        <f>IF(P105="","",T105*M105*LOOKUP(RIGHT($D$2,3),定数!$A$6:$A$13,定数!$B$6:$B$13))</f>
        <v/>
      </c>
      <c r="S105" s="133"/>
      <c r="T105" s="134" t="str">
        <f t="shared" si="12"/>
        <v/>
      </c>
      <c r="U105" s="134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31" t="str">
        <f t="shared" si="9"/>
        <v/>
      </c>
      <c r="D106" s="131"/>
      <c r="E106" s="34"/>
      <c r="F106" s="8"/>
      <c r="G106" s="34"/>
      <c r="H106" s="132"/>
      <c r="I106" s="132"/>
      <c r="J106" s="34"/>
      <c r="K106" s="142" t="str">
        <f t="shared" si="10"/>
        <v/>
      </c>
      <c r="L106" s="143"/>
      <c r="M106" s="6" t="str">
        <f>IF(J106="","",(K106/J106)/LOOKUP(RIGHT($D$2,3),定数!$A$6:$A$13,定数!$B$6:$B$13))</f>
        <v/>
      </c>
      <c r="N106" s="34"/>
      <c r="O106" s="8"/>
      <c r="P106" s="132"/>
      <c r="Q106" s="132"/>
      <c r="R106" s="133" t="str">
        <f>IF(P106="","",T106*M106*LOOKUP(RIGHT($D$2,3),定数!$A$6:$A$13,定数!$B$6:$B$13))</f>
        <v/>
      </c>
      <c r="S106" s="133"/>
      <c r="T106" s="134" t="str">
        <f t="shared" si="12"/>
        <v/>
      </c>
      <c r="U106" s="134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31" t="str">
        <f t="shared" si="9"/>
        <v/>
      </c>
      <c r="D107" s="131"/>
      <c r="E107" s="34"/>
      <c r="F107" s="8"/>
      <c r="G107" s="34"/>
      <c r="H107" s="132"/>
      <c r="I107" s="132"/>
      <c r="J107" s="34"/>
      <c r="K107" s="142" t="str">
        <f t="shared" si="10"/>
        <v/>
      </c>
      <c r="L107" s="143"/>
      <c r="M107" s="6" t="str">
        <f>IF(J107="","",(K107/J107)/LOOKUP(RIGHT($D$2,3),定数!$A$6:$A$13,定数!$B$6:$B$13))</f>
        <v/>
      </c>
      <c r="N107" s="34"/>
      <c r="O107" s="8"/>
      <c r="P107" s="132"/>
      <c r="Q107" s="132"/>
      <c r="R107" s="133" t="str">
        <f>IF(P107="","",T107*M107*LOOKUP(RIGHT($D$2,3),定数!$A$6:$A$13,定数!$B$6:$B$13))</f>
        <v/>
      </c>
      <c r="S107" s="133"/>
      <c r="T107" s="134" t="str">
        <f t="shared" si="12"/>
        <v/>
      </c>
      <c r="U107" s="134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31" t="str">
        <f t="shared" si="9"/>
        <v/>
      </c>
      <c r="D108" s="131"/>
      <c r="E108" s="34"/>
      <c r="F108" s="8"/>
      <c r="G108" s="34"/>
      <c r="H108" s="132"/>
      <c r="I108" s="132"/>
      <c r="J108" s="34"/>
      <c r="K108" s="142" t="str">
        <f t="shared" si="10"/>
        <v/>
      </c>
      <c r="L108" s="143"/>
      <c r="M108" s="6" t="str">
        <f>IF(J108="","",(K108/J108)/LOOKUP(RIGHT($D$2,3),定数!$A$6:$A$13,定数!$B$6:$B$13))</f>
        <v/>
      </c>
      <c r="N108" s="34"/>
      <c r="O108" s="8"/>
      <c r="P108" s="132"/>
      <c r="Q108" s="132"/>
      <c r="R108" s="133" t="str">
        <f>IF(P108="","",T108*M108*LOOKUP(RIGHT($D$2,3),定数!$A$6:$A$13,定数!$B$6:$B$13))</f>
        <v/>
      </c>
      <c r="S108" s="133"/>
      <c r="T108" s="134" t="str">
        <f t="shared" si="12"/>
        <v/>
      </c>
      <c r="U108" s="134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4802"/>
  <sheetViews>
    <sheetView topLeftCell="A4628" zoomScaleNormal="100" workbookViewId="0">
      <selection activeCell="C4803" sqref="C4803"/>
    </sheetView>
  </sheetViews>
  <sheetFormatPr defaultRowHeight="16.2" x14ac:dyDescent="0.2"/>
  <cols>
    <col min="1" max="1" width="7.44140625" style="62" customWidth="1"/>
    <col min="2" max="2" width="8.109375" style="66" customWidth="1"/>
    <col min="3" max="5" width="8.88671875" style="70"/>
    <col min="6" max="8" width="8.88671875" style="71"/>
    <col min="9" max="23" width="8.88671875" style="43"/>
  </cols>
  <sheetData>
    <row r="1" spans="22:22" ht="16.8" customHeight="1" x14ac:dyDescent="0.2"/>
    <row r="2" spans="22:22" ht="16.8" customHeight="1" x14ac:dyDescent="0.2"/>
    <row r="3" spans="22:22" x14ac:dyDescent="0.2">
      <c r="V3" s="43" t="s">
        <v>67</v>
      </c>
    </row>
    <row r="40" spans="23:23" x14ac:dyDescent="0.2">
      <c r="W40" s="43" t="s">
        <v>68</v>
      </c>
    </row>
    <row r="64" spans="23:23" x14ac:dyDescent="0.2">
      <c r="W64" s="69"/>
    </row>
    <row r="75" spans="18:18" x14ac:dyDescent="0.2">
      <c r="R75" s="43" t="s">
        <v>69</v>
      </c>
    </row>
    <row r="107" spans="19:19" x14ac:dyDescent="0.2">
      <c r="S107" s="43" t="s">
        <v>70</v>
      </c>
    </row>
    <row r="143" spans="2:22" ht="16.8" thickBot="1" x14ac:dyDescent="0.25">
      <c r="B143" s="67"/>
      <c r="C143" s="72"/>
      <c r="D143" s="72"/>
      <c r="E143" s="72"/>
      <c r="F143" s="73"/>
      <c r="G143" s="73"/>
      <c r="H143" s="73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</row>
    <row r="144" spans="2:22" ht="16.8" thickTop="1" x14ac:dyDescent="0.2">
      <c r="B144" s="66" t="s">
        <v>72</v>
      </c>
    </row>
    <row r="146" spans="20:20" x14ac:dyDescent="0.2">
      <c r="T146" s="43" t="s">
        <v>71</v>
      </c>
    </row>
    <row r="183" spans="15:15" x14ac:dyDescent="0.2">
      <c r="O183" s="43" t="s">
        <v>73</v>
      </c>
    </row>
    <row r="219" spans="21:24" x14ac:dyDescent="0.2">
      <c r="U219" s="43" t="s">
        <v>75</v>
      </c>
      <c r="X219" s="43"/>
    </row>
    <row r="239" spans="24:24" x14ac:dyDescent="0.2">
      <c r="X239" s="43"/>
    </row>
    <row r="258" spans="16:16" x14ac:dyDescent="0.2">
      <c r="P258" s="43" t="s">
        <v>74</v>
      </c>
    </row>
    <row r="294" spans="14:14" x14ac:dyDescent="0.2">
      <c r="N294" s="43" t="s">
        <v>76</v>
      </c>
    </row>
    <row r="329" spans="17:17" x14ac:dyDescent="0.2">
      <c r="Q329" s="43" t="s">
        <v>77</v>
      </c>
    </row>
    <row r="366" spans="13:13" x14ac:dyDescent="0.2">
      <c r="M366" s="43" t="s">
        <v>79</v>
      </c>
    </row>
    <row r="401" spans="14:14" x14ac:dyDescent="0.2">
      <c r="N401" s="43" t="s">
        <v>78</v>
      </c>
    </row>
    <row r="437" spans="19:19" x14ac:dyDescent="0.2">
      <c r="S437" s="43" t="s">
        <v>80</v>
      </c>
    </row>
    <row r="473" spans="16:16" x14ac:dyDescent="0.2">
      <c r="P473" s="43" t="s">
        <v>81</v>
      </c>
    </row>
    <row r="509" spans="16:16" x14ac:dyDescent="0.2">
      <c r="P509" s="43" t="s">
        <v>82</v>
      </c>
    </row>
    <row r="546" spans="13:13" x14ac:dyDescent="0.2">
      <c r="M546" s="43" t="s">
        <v>83</v>
      </c>
    </row>
    <row r="581" spans="15:15" x14ac:dyDescent="0.2">
      <c r="O581" s="43" t="s">
        <v>84</v>
      </c>
    </row>
    <row r="616" spans="1:21" ht="16.8" thickBot="1" x14ac:dyDescent="0.25">
      <c r="A616" s="63"/>
      <c r="B616" s="68"/>
      <c r="C616" s="74"/>
      <c r="D616" s="74"/>
      <c r="E616" s="74"/>
      <c r="F616" s="75"/>
      <c r="G616" s="75"/>
      <c r="H616" s="7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</row>
    <row r="618" spans="1:21" x14ac:dyDescent="0.2">
      <c r="L618" s="43" t="s">
        <v>86</v>
      </c>
    </row>
    <row r="619" spans="1:21" x14ac:dyDescent="0.2">
      <c r="L619" s="43" t="s">
        <v>85</v>
      </c>
    </row>
    <row r="652" spans="12:12" x14ac:dyDescent="0.2">
      <c r="L652" s="43" t="s">
        <v>87</v>
      </c>
    </row>
    <row r="686" spans="12:12" x14ac:dyDescent="0.2">
      <c r="L686" s="43" t="s">
        <v>91</v>
      </c>
    </row>
    <row r="725" spans="12:12" x14ac:dyDescent="0.2">
      <c r="L725" s="43" t="s">
        <v>88</v>
      </c>
    </row>
    <row r="760" spans="16:16" x14ac:dyDescent="0.2">
      <c r="P760" s="43" t="s">
        <v>90</v>
      </c>
    </row>
    <row r="771" spans="16:16" x14ac:dyDescent="0.2">
      <c r="P771" s="43" t="s">
        <v>89</v>
      </c>
    </row>
    <row r="797" spans="22:22" x14ac:dyDescent="0.2">
      <c r="V797" s="43" t="s">
        <v>89</v>
      </c>
    </row>
    <row r="837" spans="3:3" x14ac:dyDescent="0.2">
      <c r="C837" s="70" t="s">
        <v>93</v>
      </c>
    </row>
    <row r="870" spans="3:3" x14ac:dyDescent="0.2">
      <c r="C870" s="70" t="s">
        <v>92</v>
      </c>
    </row>
    <row r="897" spans="2:23" ht="16.8" thickBot="1" x14ac:dyDescent="0.25">
      <c r="B897" s="68"/>
      <c r="C897" s="74"/>
      <c r="D897" s="74"/>
      <c r="E897" s="74"/>
      <c r="F897" s="75"/>
      <c r="G897" s="75"/>
      <c r="H897" s="7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</row>
    <row r="898" spans="2:23" x14ac:dyDescent="0.2">
      <c r="C898" s="70" t="s">
        <v>94</v>
      </c>
    </row>
    <row r="936" spans="3:3" x14ac:dyDescent="0.2">
      <c r="C936" s="70" t="s">
        <v>95</v>
      </c>
    </row>
    <row r="969" spans="3:3" x14ac:dyDescent="0.2">
      <c r="C969" s="70" t="s">
        <v>96</v>
      </c>
    </row>
    <row r="1001" spans="1:19" ht="16.8" thickBot="1" x14ac:dyDescent="0.25">
      <c r="A1001" s="63"/>
      <c r="B1001" s="68"/>
      <c r="C1001" s="74"/>
      <c r="D1001" s="74"/>
      <c r="E1001" s="74"/>
      <c r="F1001" s="75"/>
      <c r="G1001" s="75"/>
      <c r="H1001" s="7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</row>
    <row r="1003" spans="1:19" x14ac:dyDescent="0.2">
      <c r="C1003" s="70" t="s">
        <v>97</v>
      </c>
    </row>
    <row r="1041" spans="3:3" x14ac:dyDescent="0.2">
      <c r="C1041" s="70" t="s">
        <v>98</v>
      </c>
    </row>
    <row r="1079" spans="3:3" x14ac:dyDescent="0.2">
      <c r="C1079" s="70" t="s">
        <v>99</v>
      </c>
    </row>
    <row r="1126" spans="3:3" x14ac:dyDescent="0.2">
      <c r="C1126" s="70" t="s">
        <v>100</v>
      </c>
    </row>
    <row r="1173" spans="3:3" x14ac:dyDescent="0.2">
      <c r="C1173" s="70" t="s">
        <v>101</v>
      </c>
    </row>
    <row r="1211" spans="3:3" x14ac:dyDescent="0.2">
      <c r="C1211" s="70" t="s">
        <v>102</v>
      </c>
    </row>
    <row r="1244" spans="3:3" x14ac:dyDescent="0.2">
      <c r="C1244" s="70" t="s">
        <v>104</v>
      </c>
    </row>
    <row r="1285" spans="3:3" x14ac:dyDescent="0.2">
      <c r="C1285" s="70" t="s">
        <v>103</v>
      </c>
    </row>
    <row r="1325" spans="3:3" x14ac:dyDescent="0.2">
      <c r="C1325" s="70" t="s">
        <v>137</v>
      </c>
    </row>
    <row r="1359" spans="1:19" ht="16.8" thickBot="1" x14ac:dyDescent="0.25">
      <c r="A1359" s="63"/>
      <c r="B1359" s="68"/>
      <c r="C1359" s="74"/>
      <c r="D1359" s="74"/>
      <c r="E1359" s="74"/>
      <c r="F1359" s="75"/>
      <c r="G1359" s="75"/>
      <c r="H1359" s="75"/>
      <c r="I1359" s="65"/>
      <c r="J1359" s="65"/>
      <c r="K1359" s="65"/>
      <c r="L1359" s="65"/>
      <c r="M1359" s="65"/>
      <c r="N1359" s="65"/>
      <c r="O1359" s="65"/>
      <c r="P1359" s="65"/>
      <c r="Q1359" s="65"/>
      <c r="R1359" s="65"/>
      <c r="S1359" s="65"/>
    </row>
    <row r="1361" spans="4:4" x14ac:dyDescent="0.2">
      <c r="D1361" s="70" t="s">
        <v>107</v>
      </c>
    </row>
    <row r="1394" spans="4:4" x14ac:dyDescent="0.2">
      <c r="D1394" s="70" t="s">
        <v>108</v>
      </c>
    </row>
    <row r="1426" spans="3:3" x14ac:dyDescent="0.2">
      <c r="C1426" s="70" t="s">
        <v>109</v>
      </c>
    </row>
    <row r="1457" spans="3:3" x14ac:dyDescent="0.2">
      <c r="C1457" s="70" t="s">
        <v>110</v>
      </c>
    </row>
    <row r="1487" spans="3:3" x14ac:dyDescent="0.2">
      <c r="C1487" s="70" t="s">
        <v>111</v>
      </c>
    </row>
    <row r="1516" spans="1:21" ht="16.8" thickBot="1" x14ac:dyDescent="0.25">
      <c r="A1516" s="63"/>
      <c r="B1516" s="68"/>
      <c r="C1516" s="74"/>
      <c r="D1516" s="74"/>
      <c r="E1516" s="74"/>
      <c r="F1516" s="75"/>
      <c r="G1516" s="75"/>
      <c r="H1516" s="7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5"/>
      <c r="U1516" s="65"/>
    </row>
    <row r="1518" spans="1:21" x14ac:dyDescent="0.2">
      <c r="C1518" s="70" t="s">
        <v>112</v>
      </c>
    </row>
    <row r="1548" spans="3:3" x14ac:dyDescent="0.2">
      <c r="C1548" s="70" t="s">
        <v>113</v>
      </c>
    </row>
    <row r="1578" spans="3:3" x14ac:dyDescent="0.2">
      <c r="C1578" s="70" t="s">
        <v>114</v>
      </c>
    </row>
    <row r="1608" spans="3:3" x14ac:dyDescent="0.2">
      <c r="C1608" s="70" t="s">
        <v>115</v>
      </c>
    </row>
    <row r="1639" spans="1:33" ht="16.8" thickBot="1" x14ac:dyDescent="0.25"/>
    <row r="1640" spans="1:33" ht="16.8" thickBot="1" x14ac:dyDescent="0.25">
      <c r="A1640" s="63"/>
      <c r="B1640" s="68"/>
      <c r="C1640" s="74"/>
      <c r="D1640" s="74"/>
      <c r="E1640" s="74"/>
      <c r="F1640" s="75"/>
      <c r="G1640" s="75"/>
      <c r="H1640" s="75"/>
      <c r="I1640" s="65"/>
      <c r="J1640" s="65"/>
      <c r="K1640" s="65"/>
      <c r="L1640" s="76"/>
      <c r="M1640" s="76"/>
      <c r="N1640" s="76"/>
      <c r="O1640" s="76"/>
      <c r="P1640" s="76"/>
      <c r="Q1640" s="76"/>
      <c r="R1640" s="76"/>
      <c r="S1640" s="76"/>
      <c r="T1640" s="76"/>
      <c r="U1640" s="76"/>
      <c r="V1640" s="76"/>
      <c r="W1640" s="76"/>
      <c r="X1640" s="77"/>
      <c r="Y1640" s="77"/>
      <c r="Z1640" s="77"/>
      <c r="AA1640" s="77"/>
      <c r="AB1640" s="77"/>
      <c r="AC1640" s="77"/>
      <c r="AD1640" s="77"/>
      <c r="AE1640" s="77"/>
      <c r="AF1640" s="77"/>
      <c r="AG1640" s="78"/>
    </row>
    <row r="1641" spans="1:33" x14ac:dyDescent="0.2">
      <c r="C1641" s="70" t="s">
        <v>116</v>
      </c>
    </row>
    <row r="1643" spans="1:33" x14ac:dyDescent="0.2">
      <c r="S1643" s="79"/>
    </row>
    <row r="1644" spans="1:33" x14ac:dyDescent="0.2">
      <c r="P1644" s="79"/>
      <c r="Q1644" s="79"/>
    </row>
    <row r="1645" spans="1:33" x14ac:dyDescent="0.2">
      <c r="O1645" s="79"/>
      <c r="P1645" s="79"/>
      <c r="Q1645" s="79"/>
      <c r="R1645" s="79"/>
      <c r="S1645" s="79"/>
      <c r="T1645" s="79"/>
    </row>
    <row r="1671" spans="3:3" x14ac:dyDescent="0.2">
      <c r="C1671" s="70" t="s">
        <v>117</v>
      </c>
    </row>
    <row r="1701" spans="3:3" x14ac:dyDescent="0.2">
      <c r="C1701" s="70" t="s">
        <v>118</v>
      </c>
    </row>
    <row r="1732" spans="3:3" x14ac:dyDescent="0.2">
      <c r="C1732" s="70" t="s">
        <v>119</v>
      </c>
    </row>
    <row r="1762" spans="3:3" x14ac:dyDescent="0.2">
      <c r="C1762" s="70" t="s">
        <v>120</v>
      </c>
    </row>
    <row r="1793" spans="3:3" x14ac:dyDescent="0.2">
      <c r="C1793" s="70" t="s">
        <v>121</v>
      </c>
    </row>
    <row r="1823" spans="3:3" x14ac:dyDescent="0.2">
      <c r="C1823" s="70" t="s">
        <v>122</v>
      </c>
    </row>
    <row r="1854" spans="3:3" x14ac:dyDescent="0.2">
      <c r="C1854" s="70" t="s">
        <v>123</v>
      </c>
    </row>
    <row r="1885" spans="1:20" ht="16.8" thickBot="1" x14ac:dyDescent="0.25">
      <c r="A1885" s="80"/>
      <c r="B1885" s="81"/>
      <c r="C1885" s="82"/>
      <c r="D1885" s="82"/>
      <c r="E1885" s="82"/>
      <c r="F1885" s="83"/>
      <c r="G1885" s="83"/>
      <c r="H1885" s="83"/>
      <c r="I1885" s="84"/>
      <c r="J1885" s="84"/>
      <c r="K1885" s="84"/>
      <c r="L1885" s="84"/>
      <c r="M1885" s="84"/>
      <c r="N1885" s="84"/>
      <c r="O1885" s="84"/>
      <c r="P1885" s="84"/>
      <c r="Q1885" s="84"/>
      <c r="R1885" s="84"/>
      <c r="S1885" s="84"/>
      <c r="T1885" s="84"/>
    </row>
    <row r="1886" spans="1:20" ht="16.8" thickTop="1" x14ac:dyDescent="0.2"/>
    <row r="1887" spans="1:20" x14ac:dyDescent="0.2">
      <c r="D1887" s="70" t="s">
        <v>124</v>
      </c>
    </row>
    <row r="1917" spans="4:4" x14ac:dyDescent="0.2">
      <c r="D1917" s="70" t="s">
        <v>125</v>
      </c>
    </row>
    <row r="1947" spans="4:4" x14ac:dyDescent="0.2">
      <c r="D1947" s="70" t="s">
        <v>126</v>
      </c>
    </row>
    <row r="1977" spans="3:3" x14ac:dyDescent="0.2">
      <c r="C1977" s="70" t="s">
        <v>127</v>
      </c>
    </row>
    <row r="2007" spans="3:3" x14ac:dyDescent="0.2">
      <c r="C2007" s="70" t="s">
        <v>128</v>
      </c>
    </row>
    <row r="2036" spans="1:19" ht="16.8" thickBot="1" x14ac:dyDescent="0.25">
      <c r="A2036" s="80"/>
      <c r="B2036" s="81"/>
      <c r="C2036" s="82"/>
      <c r="D2036" s="82"/>
      <c r="E2036" s="82"/>
      <c r="F2036" s="83"/>
      <c r="G2036" s="83"/>
      <c r="H2036" s="83"/>
      <c r="I2036" s="84"/>
      <c r="J2036" s="84"/>
      <c r="K2036" s="84"/>
      <c r="L2036" s="84"/>
      <c r="M2036" s="84"/>
      <c r="N2036" s="84"/>
      <c r="O2036" s="84"/>
      <c r="P2036" s="84"/>
      <c r="Q2036" s="84"/>
      <c r="R2036" s="84"/>
      <c r="S2036" s="84"/>
    </row>
    <row r="2037" spans="1:19" ht="16.8" thickTop="1" x14ac:dyDescent="0.2">
      <c r="C2037" s="70" t="s">
        <v>129</v>
      </c>
    </row>
    <row r="2067" spans="3:3" x14ac:dyDescent="0.2">
      <c r="C2067" s="70" t="s">
        <v>130</v>
      </c>
    </row>
    <row r="2097" spans="3:3" x14ac:dyDescent="0.2">
      <c r="C2097" s="70" t="s">
        <v>131</v>
      </c>
    </row>
    <row r="2127" spans="3:3" x14ac:dyDescent="0.2">
      <c r="C2127" s="70" t="s">
        <v>132</v>
      </c>
    </row>
    <row r="2157" spans="3:3" x14ac:dyDescent="0.2">
      <c r="C2157" s="70" t="s">
        <v>133</v>
      </c>
    </row>
    <row r="2187" spans="3:3" x14ac:dyDescent="0.2">
      <c r="C2187" s="70" t="s">
        <v>134</v>
      </c>
    </row>
    <row r="2217" spans="3:3" x14ac:dyDescent="0.2">
      <c r="C2217" s="70" t="s">
        <v>135</v>
      </c>
    </row>
    <row r="2246" spans="1:38" ht="16.8" thickBot="1" x14ac:dyDescent="0.25">
      <c r="A2246" s="80"/>
      <c r="B2246" s="81"/>
      <c r="C2246" s="82"/>
      <c r="D2246" s="82"/>
      <c r="E2246" s="82"/>
      <c r="F2246" s="83"/>
      <c r="G2246" s="83"/>
      <c r="H2246" s="83"/>
      <c r="I2246" s="84"/>
      <c r="J2246" s="84"/>
      <c r="K2246" s="84"/>
      <c r="L2246" s="84"/>
      <c r="M2246" s="84"/>
      <c r="N2246" s="84"/>
      <c r="O2246" s="84"/>
      <c r="P2246" s="84"/>
      <c r="Q2246" s="84"/>
      <c r="R2246" s="84"/>
      <c r="S2246" s="84"/>
      <c r="T2246" s="84"/>
      <c r="U2246" s="84"/>
      <c r="V2246" s="84"/>
      <c r="W2246" s="84"/>
      <c r="X2246" s="89"/>
      <c r="Y2246" s="89"/>
      <c r="Z2246" s="89"/>
      <c r="AA2246" s="89"/>
      <c r="AB2246" s="89"/>
      <c r="AC2246" s="89"/>
      <c r="AD2246" s="89"/>
      <c r="AE2246" s="89"/>
      <c r="AF2246" s="89"/>
      <c r="AG2246" s="89"/>
      <c r="AH2246" s="89"/>
      <c r="AI2246" s="89"/>
      <c r="AJ2246" s="89"/>
      <c r="AK2246" s="89"/>
      <c r="AL2246" s="89"/>
    </row>
    <row r="2247" spans="1:38" ht="16.8" thickTop="1" x14ac:dyDescent="0.2">
      <c r="C2247" s="70" t="s">
        <v>136</v>
      </c>
    </row>
    <row r="2277" spans="3:3" x14ac:dyDescent="0.2">
      <c r="C2277" s="70" t="s">
        <v>138</v>
      </c>
    </row>
    <row r="2307" spans="3:3" x14ac:dyDescent="0.2">
      <c r="C2307" s="70" t="s">
        <v>139</v>
      </c>
    </row>
    <row r="2337" spans="3:3" x14ac:dyDescent="0.2">
      <c r="C2337" s="70" t="s">
        <v>140</v>
      </c>
    </row>
    <row r="2367" spans="3:3" x14ac:dyDescent="0.2">
      <c r="C2367" s="70" t="s">
        <v>141</v>
      </c>
    </row>
    <row r="2397" spans="3:3" x14ac:dyDescent="0.2">
      <c r="C2397" s="70" t="s">
        <v>142</v>
      </c>
    </row>
    <row r="2426" spans="3:3" x14ac:dyDescent="0.2">
      <c r="C2426" s="70" t="s">
        <v>143</v>
      </c>
    </row>
    <row r="2455" spans="3:3" x14ac:dyDescent="0.2">
      <c r="C2455" s="70" t="s">
        <v>144</v>
      </c>
    </row>
    <row r="2484" spans="4:4" x14ac:dyDescent="0.2">
      <c r="D2484" s="70" t="s">
        <v>145</v>
      </c>
    </row>
    <row r="2513" spans="3:3" x14ac:dyDescent="0.2">
      <c r="C2513" s="70" t="s">
        <v>146</v>
      </c>
    </row>
    <row r="2541" spans="3:3" x14ac:dyDescent="0.2">
      <c r="C2541" s="70" t="s">
        <v>147</v>
      </c>
    </row>
    <row r="2571" spans="3:3" x14ac:dyDescent="0.2">
      <c r="C2571" s="70" t="s">
        <v>148</v>
      </c>
    </row>
    <row r="2601" spans="3:3" x14ac:dyDescent="0.2">
      <c r="C2601" s="70" t="s">
        <v>149</v>
      </c>
    </row>
    <row r="2631" spans="3:3" x14ac:dyDescent="0.2">
      <c r="C2631" s="70" t="s">
        <v>150</v>
      </c>
    </row>
    <row r="2662" spans="3:3" x14ac:dyDescent="0.2">
      <c r="C2662" s="70" t="s">
        <v>151</v>
      </c>
    </row>
    <row r="2691" spans="1:19" ht="16.8" thickBot="1" x14ac:dyDescent="0.25">
      <c r="A2691" s="80"/>
      <c r="B2691" s="81"/>
      <c r="C2691" s="82"/>
      <c r="D2691" s="82"/>
      <c r="E2691" s="82"/>
      <c r="F2691" s="83"/>
      <c r="G2691" s="83"/>
      <c r="H2691" s="83"/>
      <c r="I2691" s="84"/>
      <c r="J2691" s="84"/>
      <c r="K2691" s="84"/>
      <c r="L2691" s="84"/>
      <c r="M2691" s="84"/>
      <c r="N2691" s="84"/>
      <c r="O2691" s="84"/>
      <c r="P2691" s="84"/>
      <c r="Q2691" s="84"/>
      <c r="R2691" s="84"/>
      <c r="S2691" s="84"/>
    </row>
    <row r="2692" spans="1:19" ht="16.8" thickTop="1" x14ac:dyDescent="0.2"/>
    <row r="2693" spans="1:19" x14ac:dyDescent="0.2">
      <c r="C2693" s="70" t="s">
        <v>152</v>
      </c>
    </row>
    <row r="2723" spans="3:3" x14ac:dyDescent="0.2">
      <c r="C2723" s="70" t="s">
        <v>153</v>
      </c>
    </row>
    <row r="2753" spans="3:3" x14ac:dyDescent="0.2">
      <c r="C2753" s="70" t="s">
        <v>154</v>
      </c>
    </row>
    <row r="2783" spans="3:3" x14ac:dyDescent="0.2">
      <c r="C2783" s="70" t="s">
        <v>155</v>
      </c>
    </row>
    <row r="2813" spans="3:3" x14ac:dyDescent="0.2">
      <c r="C2813" s="70" t="s">
        <v>156</v>
      </c>
    </row>
    <row r="2843" spans="3:3" x14ac:dyDescent="0.2">
      <c r="C2843" s="70" t="s">
        <v>157</v>
      </c>
    </row>
    <row r="2873" spans="1:24" ht="16.8" thickBot="1" x14ac:dyDescent="0.25">
      <c r="A2873" s="80"/>
      <c r="B2873" s="81"/>
      <c r="C2873" s="82"/>
      <c r="D2873" s="82"/>
      <c r="E2873" s="82"/>
      <c r="F2873" s="83"/>
      <c r="G2873" s="83"/>
      <c r="H2873" s="83"/>
      <c r="I2873" s="84"/>
      <c r="J2873" s="84"/>
      <c r="K2873" s="84"/>
      <c r="L2873" s="84"/>
      <c r="M2873" s="84"/>
      <c r="N2873" s="84"/>
      <c r="O2873" s="84"/>
      <c r="P2873" s="84"/>
      <c r="Q2873" s="84"/>
      <c r="R2873" s="84"/>
      <c r="S2873" s="84"/>
      <c r="T2873" s="84"/>
      <c r="U2873" s="84"/>
      <c r="V2873" s="84"/>
      <c r="W2873" s="84"/>
      <c r="X2873" s="89"/>
    </row>
    <row r="2874" spans="1:24" ht="16.8" thickTop="1" x14ac:dyDescent="0.2"/>
    <row r="2875" spans="1:24" x14ac:dyDescent="0.2">
      <c r="C2875" s="70" t="s">
        <v>158</v>
      </c>
    </row>
    <row r="2906" spans="3:3" x14ac:dyDescent="0.2">
      <c r="C2906" s="70" t="s">
        <v>159</v>
      </c>
    </row>
    <row r="2937" spans="3:3" x14ac:dyDescent="0.2">
      <c r="C2937" s="70" t="s">
        <v>160</v>
      </c>
    </row>
    <row r="2967" spans="3:3" x14ac:dyDescent="0.2">
      <c r="C2967" s="70" t="s">
        <v>161</v>
      </c>
    </row>
    <row r="2997" spans="3:3" x14ac:dyDescent="0.2">
      <c r="C2997" s="70" t="s">
        <v>162</v>
      </c>
    </row>
    <row r="3027" spans="1:24" ht="16.8" thickBot="1" x14ac:dyDescent="0.25">
      <c r="A3027" s="80"/>
      <c r="B3027" s="81"/>
      <c r="C3027" s="82"/>
      <c r="D3027" s="82"/>
      <c r="E3027" s="82"/>
      <c r="F3027" s="83"/>
      <c r="G3027" s="83"/>
      <c r="H3027" s="83"/>
      <c r="I3027" s="84"/>
      <c r="J3027" s="84"/>
      <c r="K3027" s="84"/>
      <c r="L3027" s="84"/>
      <c r="M3027" s="84"/>
      <c r="N3027" s="84"/>
      <c r="O3027" s="84"/>
      <c r="P3027" s="84"/>
      <c r="Q3027" s="84"/>
      <c r="R3027" s="84"/>
      <c r="S3027" s="84"/>
      <c r="T3027" s="84"/>
      <c r="U3027" s="84"/>
      <c r="V3027" s="84"/>
      <c r="W3027" s="84"/>
      <c r="X3027" s="89"/>
    </row>
    <row r="3028" spans="1:24" ht="16.8" thickTop="1" x14ac:dyDescent="0.2"/>
    <row r="3029" spans="1:24" x14ac:dyDescent="0.2">
      <c r="C3029" s="70" t="s">
        <v>163</v>
      </c>
    </row>
    <row r="3060" spans="3:3" x14ac:dyDescent="0.2">
      <c r="C3060" s="70" t="s">
        <v>164</v>
      </c>
    </row>
    <row r="3091" spans="3:3" x14ac:dyDescent="0.2">
      <c r="C3091" s="70" t="s">
        <v>165</v>
      </c>
    </row>
    <row r="3121" spans="3:3" x14ac:dyDescent="0.2">
      <c r="C3121" s="70" t="s">
        <v>166</v>
      </c>
    </row>
    <row r="3152" spans="3:3" x14ac:dyDescent="0.2">
      <c r="C3152" s="70" t="s">
        <v>167</v>
      </c>
    </row>
    <row r="3182" spans="3:3" x14ac:dyDescent="0.2">
      <c r="C3182" s="70" t="s">
        <v>168</v>
      </c>
    </row>
    <row r="3213" spans="3:3" x14ac:dyDescent="0.2">
      <c r="C3213" s="70" t="s">
        <v>169</v>
      </c>
    </row>
    <row r="3242" spans="1:20" ht="16.8" thickBot="1" x14ac:dyDescent="0.25">
      <c r="A3242" s="80"/>
      <c r="B3242" s="81"/>
      <c r="C3242" s="82"/>
      <c r="D3242" s="82"/>
      <c r="E3242" s="82"/>
      <c r="F3242" s="83"/>
      <c r="G3242" s="83"/>
      <c r="H3242" s="83"/>
      <c r="I3242" s="84"/>
      <c r="J3242" s="84"/>
      <c r="K3242" s="84"/>
      <c r="L3242" s="84"/>
      <c r="M3242" s="84"/>
      <c r="N3242" s="84"/>
      <c r="O3242" s="84"/>
      <c r="P3242" s="84"/>
      <c r="Q3242" s="84"/>
      <c r="R3242" s="84"/>
      <c r="S3242" s="84"/>
      <c r="T3242" s="84"/>
    </row>
    <row r="3243" spans="1:20" ht="16.8" thickTop="1" x14ac:dyDescent="0.2">
      <c r="C3243" s="70" t="s">
        <v>170</v>
      </c>
    </row>
    <row r="3273" spans="3:3" x14ac:dyDescent="0.2">
      <c r="C3273" s="70" t="s">
        <v>171</v>
      </c>
    </row>
    <row r="3303" spans="3:3" x14ac:dyDescent="0.2">
      <c r="C3303" s="70" t="s">
        <v>172</v>
      </c>
    </row>
    <row r="3333" spans="3:3" x14ac:dyDescent="0.2">
      <c r="C3333" s="70" t="s">
        <v>173</v>
      </c>
    </row>
    <row r="3363" spans="3:3" x14ac:dyDescent="0.2">
      <c r="C3363" s="70" t="s">
        <v>174</v>
      </c>
    </row>
    <row r="3393" spans="3:3" x14ac:dyDescent="0.2">
      <c r="C3393" s="70" t="s">
        <v>175</v>
      </c>
    </row>
    <row r="3425" spans="3:3" x14ac:dyDescent="0.2">
      <c r="C3425" s="70" t="s">
        <v>176</v>
      </c>
    </row>
    <row r="3455" spans="3:3" x14ac:dyDescent="0.2">
      <c r="C3455" s="70" t="s">
        <v>177</v>
      </c>
    </row>
    <row r="3484" spans="1:19" ht="16.8" thickBot="1" x14ac:dyDescent="0.25">
      <c r="A3484" s="99"/>
      <c r="B3484" s="67"/>
      <c r="C3484" s="72"/>
      <c r="D3484" s="72"/>
      <c r="E3484" s="72"/>
      <c r="F3484" s="73"/>
      <c r="G3484" s="73"/>
      <c r="H3484" s="73"/>
      <c r="I3484" s="64"/>
      <c r="J3484" s="64"/>
      <c r="K3484" s="64"/>
      <c r="L3484" s="64"/>
      <c r="M3484" s="64"/>
      <c r="N3484" s="64"/>
      <c r="O3484" s="64"/>
      <c r="P3484" s="64"/>
      <c r="Q3484" s="64"/>
      <c r="R3484" s="64"/>
      <c r="S3484" s="64"/>
    </row>
    <row r="3485" spans="1:19" ht="16.8" thickTop="1" x14ac:dyDescent="0.2"/>
    <row r="3486" spans="1:19" x14ac:dyDescent="0.2">
      <c r="C3486" s="70" t="s">
        <v>180</v>
      </c>
    </row>
    <row r="3521" spans="3:3" x14ac:dyDescent="0.2">
      <c r="C3521" s="70" t="s">
        <v>181</v>
      </c>
    </row>
    <row r="3555" spans="1:17" ht="16.8" thickBot="1" x14ac:dyDescent="0.25">
      <c r="A3555" s="80"/>
      <c r="B3555" s="81"/>
      <c r="C3555" s="82"/>
      <c r="D3555" s="82"/>
      <c r="E3555" s="82"/>
      <c r="F3555" s="83"/>
      <c r="G3555" s="83"/>
      <c r="H3555" s="83"/>
      <c r="I3555" s="84"/>
      <c r="J3555" s="84"/>
      <c r="K3555" s="84"/>
      <c r="L3555" s="84"/>
      <c r="M3555" s="84"/>
      <c r="N3555" s="84"/>
      <c r="O3555" s="84"/>
      <c r="P3555" s="84"/>
      <c r="Q3555" s="84"/>
    </row>
    <row r="3556" spans="1:17" ht="16.8" thickTop="1" x14ac:dyDescent="0.2">
      <c r="C3556" s="70" t="s">
        <v>182</v>
      </c>
    </row>
    <row r="3592" spans="3:3" x14ac:dyDescent="0.2">
      <c r="C3592" s="70" t="s">
        <v>183</v>
      </c>
    </row>
    <row r="3628" spans="3:3" x14ac:dyDescent="0.2">
      <c r="C3628" s="70" t="s">
        <v>184</v>
      </c>
    </row>
    <row r="3663" spans="1:19" ht="16.8" thickBot="1" x14ac:dyDescent="0.25">
      <c r="A3663" s="80"/>
      <c r="B3663" s="81"/>
      <c r="C3663" s="82"/>
      <c r="D3663" s="82"/>
      <c r="E3663" s="82"/>
      <c r="F3663" s="83"/>
      <c r="G3663" s="83"/>
      <c r="H3663" s="83"/>
      <c r="I3663" s="84"/>
      <c r="J3663" s="84"/>
      <c r="K3663" s="84"/>
      <c r="L3663" s="84"/>
      <c r="M3663" s="84"/>
      <c r="N3663" s="84"/>
      <c r="O3663" s="84"/>
      <c r="P3663" s="84"/>
      <c r="Q3663" s="84"/>
      <c r="R3663" s="84"/>
      <c r="S3663" s="84"/>
    </row>
    <row r="3664" spans="1:19" ht="16.8" thickTop="1" x14ac:dyDescent="0.2"/>
    <row r="3665" spans="3:3" x14ac:dyDescent="0.2">
      <c r="C3665" s="70" t="s">
        <v>187</v>
      </c>
    </row>
    <row r="3709" spans="3:3" x14ac:dyDescent="0.2">
      <c r="C3709" s="70" t="s">
        <v>188</v>
      </c>
    </row>
    <row r="3744" spans="3:3" x14ac:dyDescent="0.2">
      <c r="C3744" s="70" t="s">
        <v>189</v>
      </c>
    </row>
    <row r="3780" spans="3:3" x14ac:dyDescent="0.2">
      <c r="C3780" s="70" t="s">
        <v>190</v>
      </c>
    </row>
    <row r="3816" spans="3:3" x14ac:dyDescent="0.2">
      <c r="C3816" s="70" t="s">
        <v>191</v>
      </c>
    </row>
    <row r="3851" spans="1:19" ht="16.8" thickBot="1" x14ac:dyDescent="0.25">
      <c r="A3851" s="80"/>
      <c r="B3851" s="81"/>
      <c r="C3851" s="82"/>
      <c r="D3851" s="82"/>
      <c r="E3851" s="82"/>
      <c r="F3851" s="83"/>
      <c r="G3851" s="83"/>
      <c r="H3851" s="83"/>
      <c r="I3851" s="84"/>
      <c r="J3851" s="84"/>
      <c r="K3851" s="84"/>
      <c r="L3851" s="84"/>
      <c r="M3851" s="84"/>
      <c r="N3851" s="84"/>
      <c r="O3851" s="84"/>
      <c r="P3851" s="84"/>
      <c r="Q3851" s="84"/>
      <c r="R3851" s="84"/>
      <c r="S3851" s="84"/>
    </row>
    <row r="3852" spans="1:19" ht="16.8" thickTop="1" x14ac:dyDescent="0.2"/>
    <row r="3853" spans="1:19" x14ac:dyDescent="0.2">
      <c r="C3853" s="70" t="s">
        <v>192</v>
      </c>
    </row>
    <row r="3889" spans="3:3" x14ac:dyDescent="0.2">
      <c r="C3889" s="70" t="s">
        <v>193</v>
      </c>
    </row>
    <row r="3924" spans="3:3" x14ac:dyDescent="0.2">
      <c r="C3924" s="70" t="s">
        <v>194</v>
      </c>
    </row>
    <row r="3958" spans="1:55" ht="16.8" thickBot="1" x14ac:dyDescent="0.25">
      <c r="A3958" s="80"/>
      <c r="B3958" s="81"/>
      <c r="C3958" s="82"/>
      <c r="D3958" s="82"/>
      <c r="E3958" s="82"/>
      <c r="F3958" s="83"/>
      <c r="G3958" s="83"/>
      <c r="H3958" s="83"/>
      <c r="I3958" s="84"/>
      <c r="J3958" s="84"/>
      <c r="K3958" s="84"/>
      <c r="L3958" s="84"/>
      <c r="M3958" s="84"/>
      <c r="N3958" s="84"/>
      <c r="O3958" s="84"/>
      <c r="P3958" s="84"/>
      <c r="Q3958" s="84"/>
      <c r="R3958" s="84"/>
      <c r="S3958" s="84"/>
      <c r="T3958" s="84"/>
      <c r="U3958" s="84"/>
      <c r="V3958" s="84"/>
      <c r="W3958" s="84"/>
      <c r="X3958" s="89"/>
      <c r="Y3958" s="89"/>
      <c r="Z3958" s="89"/>
      <c r="AA3958" s="89"/>
      <c r="AB3958" s="89"/>
      <c r="AC3958" s="89"/>
      <c r="AD3958" s="89"/>
      <c r="AE3958" s="89"/>
      <c r="AF3958" s="89"/>
      <c r="AG3958" s="89"/>
      <c r="AH3958" s="89"/>
      <c r="AI3958" s="89"/>
      <c r="AJ3958" s="89"/>
      <c r="AK3958" s="89"/>
      <c r="AL3958" s="89"/>
      <c r="AM3958" s="89"/>
      <c r="AN3958" s="89"/>
      <c r="AO3958" s="89"/>
      <c r="AP3958" s="89"/>
      <c r="AQ3958" s="89"/>
      <c r="AR3958" s="89"/>
      <c r="AS3958" s="89"/>
      <c r="AT3958" s="89"/>
      <c r="AU3958" s="89"/>
      <c r="AV3958" s="89"/>
      <c r="AW3958" s="89"/>
      <c r="AX3958" s="89"/>
      <c r="AY3958" s="89"/>
      <c r="AZ3958" s="89"/>
      <c r="BA3958" s="89"/>
      <c r="BB3958" s="89"/>
      <c r="BC3958" s="89"/>
    </row>
    <row r="3959" spans="1:55" ht="16.8" thickTop="1" x14ac:dyDescent="0.2"/>
    <row r="3960" spans="1:55" x14ac:dyDescent="0.2">
      <c r="C3960" s="70" t="s">
        <v>195</v>
      </c>
    </row>
    <row r="3994" spans="3:3" x14ac:dyDescent="0.2">
      <c r="C3994" s="70" t="s">
        <v>197</v>
      </c>
    </row>
    <row r="4030" spans="3:3" x14ac:dyDescent="0.2">
      <c r="C4030" s="70" t="s">
        <v>198</v>
      </c>
    </row>
    <row r="4066" spans="3:3" x14ac:dyDescent="0.2">
      <c r="C4066" s="70" t="s">
        <v>199</v>
      </c>
    </row>
    <row r="4101" spans="3:3" x14ac:dyDescent="0.2">
      <c r="C4101" s="70" t="s">
        <v>200</v>
      </c>
    </row>
    <row r="4136" spans="3:3" x14ac:dyDescent="0.2">
      <c r="C4136" s="70" t="s">
        <v>201</v>
      </c>
    </row>
    <row r="4172" spans="3:3" x14ac:dyDescent="0.2">
      <c r="C4172" s="70" t="s">
        <v>202</v>
      </c>
    </row>
    <row r="4207" spans="3:3" x14ac:dyDescent="0.2">
      <c r="C4207" s="70" t="s">
        <v>203</v>
      </c>
    </row>
    <row r="4241" spans="3:3" x14ac:dyDescent="0.2">
      <c r="C4241" s="70" t="s">
        <v>204</v>
      </c>
    </row>
    <row r="4277" spans="2:3" x14ac:dyDescent="0.2">
      <c r="B4277" s="123"/>
      <c r="C4277" s="70" t="s">
        <v>205</v>
      </c>
    </row>
    <row r="4311" spans="1:20" x14ac:dyDescent="0.2">
      <c r="A4311" s="124"/>
      <c r="B4311" s="125"/>
      <c r="C4311" s="126"/>
      <c r="D4311" s="126"/>
      <c r="E4311" s="126"/>
      <c r="F4311" s="127"/>
      <c r="G4311" s="127"/>
      <c r="H4311" s="127"/>
      <c r="I4311" s="79"/>
      <c r="J4311" s="79"/>
      <c r="K4311" s="79"/>
      <c r="L4311" s="79"/>
      <c r="M4311" s="79"/>
      <c r="N4311" s="79"/>
      <c r="O4311" s="79"/>
      <c r="P4311" s="79"/>
      <c r="Q4311" s="79"/>
      <c r="R4311" s="79"/>
      <c r="S4311" s="79"/>
      <c r="T4311" s="79"/>
    </row>
    <row r="4312" spans="1:20" x14ac:dyDescent="0.2">
      <c r="J4312" s="79"/>
      <c r="K4312" s="79"/>
      <c r="L4312" s="79"/>
      <c r="M4312" s="79"/>
      <c r="N4312" s="79"/>
      <c r="Q4312" s="79"/>
      <c r="R4312" s="79"/>
      <c r="S4312" s="79"/>
    </row>
    <row r="4313" spans="1:20" x14ac:dyDescent="0.2">
      <c r="C4313" s="70" t="s">
        <v>207</v>
      </c>
    </row>
    <row r="4347" spans="3:3" x14ac:dyDescent="0.2">
      <c r="C4347" s="70" t="s">
        <v>208</v>
      </c>
    </row>
    <row r="4382" spans="3:3" x14ac:dyDescent="0.2">
      <c r="C4382" s="70" t="s">
        <v>209</v>
      </c>
    </row>
    <row r="4416" spans="3:3" x14ac:dyDescent="0.2">
      <c r="C4416" s="70" t="s">
        <v>210</v>
      </c>
    </row>
    <row r="4452" spans="1:3" x14ac:dyDescent="0.2">
      <c r="A4452" s="129"/>
      <c r="B4452" s="130"/>
      <c r="C4452" s="70" t="s">
        <v>211</v>
      </c>
    </row>
    <row r="4487" spans="3:3" x14ac:dyDescent="0.2">
      <c r="C4487" s="70" t="s">
        <v>212</v>
      </c>
    </row>
    <row r="4522" spans="3:3" x14ac:dyDescent="0.2">
      <c r="C4522" s="70" t="s">
        <v>213</v>
      </c>
    </row>
    <row r="4557" spans="3:3" x14ac:dyDescent="0.2">
      <c r="C4557" s="70" t="s">
        <v>214</v>
      </c>
    </row>
    <row r="4592" spans="3:3" x14ac:dyDescent="0.2">
      <c r="C4592" s="70" t="s">
        <v>215</v>
      </c>
    </row>
    <row r="4627" spans="2:3" x14ac:dyDescent="0.2">
      <c r="B4627" s="123"/>
      <c r="C4627" s="70" t="s">
        <v>216</v>
      </c>
    </row>
    <row r="4662" spans="3:3" x14ac:dyDescent="0.2">
      <c r="C4662" s="70" t="s">
        <v>217</v>
      </c>
    </row>
    <row r="4697" spans="3:3" x14ac:dyDescent="0.2">
      <c r="C4697" s="70" t="s">
        <v>218</v>
      </c>
    </row>
    <row r="4732" spans="3:3" x14ac:dyDescent="0.2">
      <c r="C4732" s="70" t="s">
        <v>219</v>
      </c>
    </row>
    <row r="4767" spans="3:3" x14ac:dyDescent="0.2">
      <c r="C4767" s="70" t="s">
        <v>220</v>
      </c>
    </row>
    <row r="4802" spans="3:3" x14ac:dyDescent="0.2">
      <c r="C4802" s="70" t="s">
        <v>221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M13" sqref="M13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202" t="s">
        <v>222</v>
      </c>
      <c r="B2" s="203"/>
      <c r="C2" s="203"/>
      <c r="D2" s="203"/>
      <c r="E2" s="203"/>
      <c r="F2" s="203"/>
      <c r="G2" s="203"/>
      <c r="H2" s="203"/>
      <c r="I2" s="203"/>
      <c r="J2" s="203"/>
    </row>
    <row r="3" spans="1:10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</row>
    <row r="4" spans="1:10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</row>
    <row r="5" spans="1:10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</row>
    <row r="6" spans="1:10" x14ac:dyDescent="0.2">
      <c r="A6" s="203"/>
      <c r="B6" s="203"/>
      <c r="C6" s="203"/>
      <c r="D6" s="203"/>
      <c r="E6" s="203"/>
      <c r="F6" s="203"/>
      <c r="G6" s="203"/>
      <c r="H6" s="203"/>
      <c r="I6" s="203"/>
      <c r="J6" s="203"/>
    </row>
    <row r="7" spans="1:10" x14ac:dyDescent="0.2">
      <c r="A7" s="203"/>
      <c r="B7" s="203"/>
      <c r="C7" s="203"/>
      <c r="D7" s="203"/>
      <c r="E7" s="203"/>
      <c r="F7" s="203"/>
      <c r="G7" s="203"/>
      <c r="H7" s="203"/>
      <c r="I7" s="203"/>
      <c r="J7" s="203"/>
    </row>
    <row r="8" spans="1:10" x14ac:dyDescent="0.2">
      <c r="A8" s="203"/>
      <c r="B8" s="203"/>
      <c r="C8" s="203"/>
      <c r="D8" s="203"/>
      <c r="E8" s="203"/>
      <c r="F8" s="203"/>
      <c r="G8" s="203"/>
      <c r="H8" s="203"/>
      <c r="I8" s="203"/>
      <c r="J8" s="203"/>
    </row>
    <row r="9" spans="1:10" x14ac:dyDescent="0.2">
      <c r="A9" s="203"/>
      <c r="B9" s="203"/>
      <c r="C9" s="203"/>
      <c r="D9" s="203"/>
      <c r="E9" s="203"/>
      <c r="F9" s="203"/>
      <c r="G9" s="203"/>
      <c r="H9" s="203"/>
      <c r="I9" s="203"/>
      <c r="J9" s="203"/>
    </row>
    <row r="12" spans="1:10" x14ac:dyDescent="0.2">
      <c r="A12" s="204"/>
      <c r="B12" s="205"/>
      <c r="C12" s="205"/>
      <c r="D12" s="205"/>
      <c r="E12" s="205"/>
      <c r="F12" s="205"/>
      <c r="G12" s="205"/>
      <c r="H12" s="205"/>
      <c r="I12" s="205"/>
      <c r="J12" s="205"/>
    </row>
    <row r="13" spans="1:10" x14ac:dyDescent="0.2">
      <c r="A13" s="205"/>
      <c r="B13" s="205"/>
      <c r="C13" s="205"/>
      <c r="D13" s="205"/>
      <c r="E13" s="205"/>
      <c r="F13" s="205"/>
      <c r="G13" s="205"/>
      <c r="H13" s="205"/>
      <c r="I13" s="205"/>
      <c r="J13" s="205"/>
    </row>
    <row r="14" spans="1:10" x14ac:dyDescent="0.2">
      <c r="A14" s="205"/>
      <c r="B14" s="205"/>
      <c r="C14" s="205"/>
      <c r="D14" s="205"/>
      <c r="E14" s="205"/>
      <c r="F14" s="205"/>
      <c r="G14" s="205"/>
      <c r="H14" s="205"/>
      <c r="I14" s="205"/>
      <c r="J14" s="205"/>
    </row>
    <row r="15" spans="1:10" x14ac:dyDescent="0.2">
      <c r="A15" s="205"/>
      <c r="B15" s="205"/>
      <c r="C15" s="205"/>
      <c r="D15" s="205"/>
      <c r="E15" s="205"/>
      <c r="F15" s="205"/>
      <c r="G15" s="205"/>
      <c r="H15" s="205"/>
      <c r="I15" s="205"/>
      <c r="J15" s="205"/>
    </row>
    <row r="16" spans="1:10" x14ac:dyDescent="0.2">
      <c r="A16" s="205"/>
      <c r="B16" s="205"/>
      <c r="C16" s="205"/>
      <c r="D16" s="205"/>
      <c r="E16" s="205"/>
      <c r="F16" s="205"/>
      <c r="G16" s="205"/>
      <c r="H16" s="205"/>
      <c r="I16" s="205"/>
      <c r="J16" s="205"/>
    </row>
    <row r="17" spans="1:10" x14ac:dyDescent="0.2">
      <c r="A17" s="205"/>
      <c r="B17" s="205"/>
      <c r="C17" s="205"/>
      <c r="D17" s="205"/>
      <c r="E17" s="205"/>
      <c r="F17" s="205"/>
      <c r="G17" s="205"/>
      <c r="H17" s="205"/>
      <c r="I17" s="205"/>
      <c r="J17" s="205"/>
    </row>
    <row r="18" spans="1:10" x14ac:dyDescent="0.2">
      <c r="A18" s="205"/>
      <c r="B18" s="205"/>
      <c r="C18" s="205"/>
      <c r="D18" s="205"/>
      <c r="E18" s="205"/>
      <c r="F18" s="205"/>
      <c r="G18" s="205"/>
      <c r="H18" s="205"/>
      <c r="I18" s="205"/>
      <c r="J18" s="205"/>
    </row>
    <row r="19" spans="1:10" x14ac:dyDescent="0.2">
      <c r="A19" s="205"/>
      <c r="B19" s="205"/>
      <c r="C19" s="205"/>
      <c r="D19" s="205"/>
      <c r="E19" s="205"/>
      <c r="F19" s="205"/>
      <c r="G19" s="205"/>
      <c r="H19" s="205"/>
      <c r="I19" s="205"/>
      <c r="J19" s="205"/>
    </row>
    <row r="21" spans="1:10" x14ac:dyDescent="0.2">
      <c r="A21" t="s">
        <v>1</v>
      </c>
    </row>
    <row r="22" spans="1:10" x14ac:dyDescent="0.2">
      <c r="A22" s="204"/>
      <c r="B22" s="204"/>
      <c r="C22" s="204"/>
      <c r="D22" s="204"/>
      <c r="E22" s="204"/>
      <c r="F22" s="204"/>
      <c r="G22" s="204"/>
      <c r="H22" s="204"/>
      <c r="I22" s="204"/>
      <c r="J22" s="204"/>
    </row>
    <row r="23" spans="1:10" x14ac:dyDescent="0.2">
      <c r="A23" s="204"/>
      <c r="B23" s="204"/>
      <c r="C23" s="204"/>
      <c r="D23" s="204"/>
      <c r="E23" s="204"/>
      <c r="F23" s="204"/>
      <c r="G23" s="204"/>
      <c r="H23" s="204"/>
      <c r="I23" s="204"/>
      <c r="J23" s="204"/>
    </row>
    <row r="24" spans="1:10" x14ac:dyDescent="0.2">
      <c r="A24" s="204"/>
      <c r="B24" s="204"/>
      <c r="C24" s="204"/>
      <c r="D24" s="204"/>
      <c r="E24" s="204"/>
      <c r="F24" s="204"/>
      <c r="G24" s="204"/>
      <c r="H24" s="204"/>
      <c r="I24" s="204"/>
      <c r="J24" s="204"/>
    </row>
    <row r="25" spans="1:10" x14ac:dyDescent="0.2">
      <c r="A25" s="204"/>
      <c r="B25" s="204"/>
      <c r="C25" s="204"/>
      <c r="D25" s="204"/>
      <c r="E25" s="204"/>
      <c r="F25" s="204"/>
      <c r="G25" s="204"/>
      <c r="H25" s="204"/>
      <c r="I25" s="204"/>
      <c r="J25" s="204"/>
    </row>
    <row r="26" spans="1:10" x14ac:dyDescent="0.2">
      <c r="A26" s="204"/>
      <c r="B26" s="204"/>
      <c r="C26" s="204"/>
      <c r="D26" s="204"/>
      <c r="E26" s="204"/>
      <c r="F26" s="204"/>
      <c r="G26" s="204"/>
      <c r="H26" s="204"/>
      <c r="I26" s="204"/>
      <c r="J26" s="204"/>
    </row>
    <row r="27" spans="1:10" x14ac:dyDescent="0.2">
      <c r="A27" s="204"/>
      <c r="B27" s="204"/>
      <c r="C27" s="204"/>
      <c r="D27" s="204"/>
      <c r="E27" s="204"/>
      <c r="F27" s="204"/>
      <c r="G27" s="204"/>
      <c r="H27" s="204"/>
      <c r="I27" s="204"/>
      <c r="J27" s="204"/>
    </row>
    <row r="28" spans="1:10" x14ac:dyDescent="0.2">
      <c r="A28" s="204"/>
      <c r="B28" s="204"/>
      <c r="C28" s="204"/>
      <c r="D28" s="204"/>
      <c r="E28" s="204"/>
      <c r="F28" s="204"/>
      <c r="G28" s="204"/>
      <c r="H28" s="204"/>
      <c r="I28" s="204"/>
      <c r="J28" s="204"/>
    </row>
    <row r="29" spans="1:10" x14ac:dyDescent="0.2">
      <c r="A29" s="204"/>
      <c r="B29" s="204"/>
      <c r="C29" s="204"/>
      <c r="D29" s="204"/>
      <c r="E29" s="204"/>
      <c r="F29" s="204"/>
      <c r="G29" s="204"/>
      <c r="H29" s="204"/>
      <c r="I29" s="204"/>
      <c r="J29" s="204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C7" sqref="C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38</v>
      </c>
      <c r="C2" s="26"/>
    </row>
    <row r="4" spans="2:9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29" t="s">
        <v>44</v>
      </c>
      <c r="G4" s="30" t="s">
        <v>40</v>
      </c>
      <c r="H4" s="29" t="s">
        <v>45</v>
      </c>
      <c r="I4" s="30" t="s">
        <v>40</v>
      </c>
    </row>
    <row r="5" spans="2:9" x14ac:dyDescent="0.2">
      <c r="B5" s="27" t="s">
        <v>42</v>
      </c>
      <c r="C5" s="28" t="s">
        <v>66</v>
      </c>
      <c r="D5" s="28">
        <v>37</v>
      </c>
      <c r="E5" s="32">
        <v>43649</v>
      </c>
      <c r="F5" s="28"/>
      <c r="G5" s="32"/>
      <c r="H5" s="28"/>
      <c r="I5" s="32"/>
    </row>
    <row r="6" spans="2:9" x14ac:dyDescent="0.2">
      <c r="B6" s="27" t="s">
        <v>105</v>
      </c>
      <c r="C6" s="28" t="s">
        <v>106</v>
      </c>
      <c r="D6" s="28"/>
      <c r="E6" s="32"/>
      <c r="F6" s="28">
        <v>70</v>
      </c>
      <c r="G6" s="32">
        <v>43666</v>
      </c>
      <c r="H6" s="28"/>
      <c r="I6" s="33"/>
    </row>
    <row r="7" spans="2:9" x14ac:dyDescent="0.2">
      <c r="B7" s="27" t="s">
        <v>178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42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42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42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42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42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77" t="s">
        <v>4</v>
      </c>
      <c r="C2" s="177"/>
      <c r="D2" s="180"/>
      <c r="E2" s="180"/>
      <c r="F2" s="177" t="s">
        <v>5</v>
      </c>
      <c r="G2" s="177"/>
      <c r="H2" s="180" t="s">
        <v>35</v>
      </c>
      <c r="I2" s="180"/>
      <c r="J2" s="177" t="s">
        <v>6</v>
      </c>
      <c r="K2" s="177"/>
      <c r="L2" s="189">
        <f>C9</f>
        <v>1000000</v>
      </c>
      <c r="M2" s="180"/>
      <c r="N2" s="177" t="s">
        <v>7</v>
      </c>
      <c r="O2" s="177"/>
      <c r="P2" s="189" t="e">
        <f>C108+R108</f>
        <v>#VALUE!</v>
      </c>
      <c r="Q2" s="180"/>
      <c r="R2" s="1"/>
      <c r="S2" s="1"/>
      <c r="T2" s="1"/>
    </row>
    <row r="3" spans="2:21" ht="57" customHeight="1" x14ac:dyDescent="0.2">
      <c r="B3" s="177" t="s">
        <v>8</v>
      </c>
      <c r="C3" s="177"/>
      <c r="D3" s="191" t="s">
        <v>37</v>
      </c>
      <c r="E3" s="191"/>
      <c r="F3" s="191"/>
      <c r="G3" s="191"/>
      <c r="H3" s="191"/>
      <c r="I3" s="191"/>
      <c r="J3" s="177" t="s">
        <v>9</v>
      </c>
      <c r="K3" s="177"/>
      <c r="L3" s="191" t="s">
        <v>34</v>
      </c>
      <c r="M3" s="192"/>
      <c r="N3" s="192"/>
      <c r="O3" s="192"/>
      <c r="P3" s="192"/>
      <c r="Q3" s="192"/>
      <c r="R3" s="1"/>
      <c r="S3" s="1"/>
    </row>
    <row r="4" spans="2:21" x14ac:dyDescent="0.2">
      <c r="B4" s="177" t="s">
        <v>10</v>
      </c>
      <c r="C4" s="177"/>
      <c r="D4" s="185">
        <f>SUM($R$9:$S$993)</f>
        <v>153684.21052631587</v>
      </c>
      <c r="E4" s="185"/>
      <c r="F4" s="177" t="s">
        <v>11</v>
      </c>
      <c r="G4" s="177"/>
      <c r="H4" s="186">
        <f>SUM($T$9:$U$108)</f>
        <v>292.00000000000017</v>
      </c>
      <c r="I4" s="180"/>
      <c r="J4" s="193" t="s">
        <v>12</v>
      </c>
      <c r="K4" s="193"/>
      <c r="L4" s="189">
        <f>MAX($C$9:$D$990)-C9</f>
        <v>153684.21052631596</v>
      </c>
      <c r="M4" s="189"/>
      <c r="N4" s="193" t="s">
        <v>13</v>
      </c>
      <c r="O4" s="193"/>
      <c r="P4" s="185">
        <f>MIN($C$9:$D$990)-C9</f>
        <v>0</v>
      </c>
      <c r="Q4" s="185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176" t="s">
        <v>18</v>
      </c>
      <c r="K5" s="177"/>
      <c r="L5" s="178"/>
      <c r="M5" s="179"/>
      <c r="N5" s="17" t="s">
        <v>19</v>
      </c>
      <c r="O5" s="9"/>
      <c r="P5" s="178"/>
      <c r="Q5" s="179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60" t="s">
        <v>20</v>
      </c>
      <c r="C7" s="162" t="s">
        <v>21</v>
      </c>
      <c r="D7" s="163"/>
      <c r="E7" s="166" t="s">
        <v>22</v>
      </c>
      <c r="F7" s="167"/>
      <c r="G7" s="167"/>
      <c r="H7" s="167"/>
      <c r="I7" s="168"/>
      <c r="J7" s="169" t="s">
        <v>23</v>
      </c>
      <c r="K7" s="170"/>
      <c r="L7" s="171"/>
      <c r="M7" s="172" t="s">
        <v>24</v>
      </c>
      <c r="N7" s="173" t="s">
        <v>25</v>
      </c>
      <c r="O7" s="174"/>
      <c r="P7" s="174"/>
      <c r="Q7" s="175"/>
      <c r="R7" s="181" t="s">
        <v>26</v>
      </c>
      <c r="S7" s="181"/>
      <c r="T7" s="181"/>
      <c r="U7" s="181"/>
    </row>
    <row r="8" spans="2:21" x14ac:dyDescent="0.2">
      <c r="B8" s="161"/>
      <c r="C8" s="164"/>
      <c r="D8" s="165"/>
      <c r="E8" s="18" t="s">
        <v>27</v>
      </c>
      <c r="F8" s="18" t="s">
        <v>28</v>
      </c>
      <c r="G8" s="18" t="s">
        <v>29</v>
      </c>
      <c r="H8" s="182" t="s">
        <v>30</v>
      </c>
      <c r="I8" s="168"/>
      <c r="J8" s="4" t="s">
        <v>31</v>
      </c>
      <c r="K8" s="183" t="s">
        <v>32</v>
      </c>
      <c r="L8" s="171"/>
      <c r="M8" s="172"/>
      <c r="N8" s="5" t="s">
        <v>27</v>
      </c>
      <c r="O8" s="5" t="s">
        <v>28</v>
      </c>
      <c r="P8" s="184" t="s">
        <v>30</v>
      </c>
      <c r="Q8" s="175"/>
      <c r="R8" s="181" t="s">
        <v>33</v>
      </c>
      <c r="S8" s="181"/>
      <c r="T8" s="181" t="s">
        <v>31</v>
      </c>
      <c r="U8" s="181"/>
    </row>
    <row r="9" spans="2:21" x14ac:dyDescent="0.2">
      <c r="B9" s="19">
        <v>1</v>
      </c>
      <c r="C9" s="131">
        <v>1000000</v>
      </c>
      <c r="D9" s="131"/>
      <c r="E9" s="19">
        <v>2001</v>
      </c>
      <c r="F9" s="8">
        <v>42111</v>
      </c>
      <c r="G9" s="19" t="s">
        <v>3</v>
      </c>
      <c r="H9" s="132">
        <v>105.33</v>
      </c>
      <c r="I9" s="132"/>
      <c r="J9" s="19">
        <v>57</v>
      </c>
      <c r="K9" s="131">
        <f t="shared" ref="K9:K72" si="0">IF(F9="","",C9*0.03)</f>
        <v>30000</v>
      </c>
      <c r="L9" s="131"/>
      <c r="M9" s="6">
        <f>IF(J9="","",(K9/J9)/1000)</f>
        <v>0.52631578947368418</v>
      </c>
      <c r="N9" s="19">
        <v>2001</v>
      </c>
      <c r="O9" s="8">
        <v>42111</v>
      </c>
      <c r="P9" s="132">
        <v>108.25</v>
      </c>
      <c r="Q9" s="132"/>
      <c r="R9" s="133">
        <f>IF(O9="","",(IF(G9="売",H9-P9,P9-H9))*M9*100000)</f>
        <v>153684.21052631587</v>
      </c>
      <c r="S9" s="133"/>
      <c r="T9" s="134">
        <f>IF(O9="","",IF(R9&lt;0,J9*(-1),IF(G9="買",(P9-H9)*100,(H9-P9)*100)))</f>
        <v>292.00000000000017</v>
      </c>
      <c r="U9" s="134"/>
    </row>
    <row r="10" spans="2:21" x14ac:dyDescent="0.2">
      <c r="B10" s="19">
        <v>2</v>
      </c>
      <c r="C10" s="131">
        <f t="shared" ref="C10:C73" si="1">IF(R9="","",C9+R9)</f>
        <v>1153684.210526316</v>
      </c>
      <c r="D10" s="131"/>
      <c r="E10" s="19"/>
      <c r="F10" s="8"/>
      <c r="G10" s="19" t="s">
        <v>3</v>
      </c>
      <c r="H10" s="132"/>
      <c r="I10" s="132"/>
      <c r="J10" s="19"/>
      <c r="K10" s="131" t="str">
        <f t="shared" si="0"/>
        <v/>
      </c>
      <c r="L10" s="131"/>
      <c r="M10" s="6" t="str">
        <f t="shared" ref="M10:M73" si="2">IF(J10="","",(K10/J10)/1000)</f>
        <v/>
      </c>
      <c r="N10" s="19"/>
      <c r="O10" s="8"/>
      <c r="P10" s="132"/>
      <c r="Q10" s="132"/>
      <c r="R10" s="133" t="str">
        <f t="shared" ref="R10:R73" si="3">IF(O10="","",(IF(G10="売",H10-P10,P10-H10))*M10*100000)</f>
        <v/>
      </c>
      <c r="S10" s="133"/>
      <c r="T10" s="134" t="str">
        <f t="shared" ref="T10:T73" si="4">IF(O10="","",IF(R10&lt;0,J10*(-1),IF(G10="買",(P10-H10)*100,(H10-P10)*100)))</f>
        <v/>
      </c>
      <c r="U10" s="134"/>
    </row>
    <row r="11" spans="2:21" x14ac:dyDescent="0.2">
      <c r="B11" s="19">
        <v>3</v>
      </c>
      <c r="C11" s="131" t="str">
        <f t="shared" si="1"/>
        <v/>
      </c>
      <c r="D11" s="131"/>
      <c r="E11" s="19"/>
      <c r="F11" s="8"/>
      <c r="G11" s="19" t="s">
        <v>3</v>
      </c>
      <c r="H11" s="132"/>
      <c r="I11" s="132"/>
      <c r="J11" s="19"/>
      <c r="K11" s="131" t="str">
        <f t="shared" si="0"/>
        <v/>
      </c>
      <c r="L11" s="131"/>
      <c r="M11" s="6" t="str">
        <f t="shared" si="2"/>
        <v/>
      </c>
      <c r="N11" s="19"/>
      <c r="O11" s="8"/>
      <c r="P11" s="132"/>
      <c r="Q11" s="132"/>
      <c r="R11" s="133" t="str">
        <f t="shared" si="3"/>
        <v/>
      </c>
      <c r="S11" s="133"/>
      <c r="T11" s="134" t="str">
        <f t="shared" si="4"/>
        <v/>
      </c>
      <c r="U11" s="134"/>
    </row>
    <row r="12" spans="2:21" x14ac:dyDescent="0.2">
      <c r="B12" s="19">
        <v>4</v>
      </c>
      <c r="C12" s="131" t="str">
        <f t="shared" si="1"/>
        <v/>
      </c>
      <c r="D12" s="131"/>
      <c r="E12" s="19"/>
      <c r="F12" s="8"/>
      <c r="G12" s="19" t="s">
        <v>2</v>
      </c>
      <c r="H12" s="132"/>
      <c r="I12" s="132"/>
      <c r="J12" s="19"/>
      <c r="K12" s="131" t="str">
        <f t="shared" si="0"/>
        <v/>
      </c>
      <c r="L12" s="131"/>
      <c r="M12" s="6" t="str">
        <f t="shared" si="2"/>
        <v/>
      </c>
      <c r="N12" s="19"/>
      <c r="O12" s="8"/>
      <c r="P12" s="132"/>
      <c r="Q12" s="132"/>
      <c r="R12" s="133" t="str">
        <f t="shared" si="3"/>
        <v/>
      </c>
      <c r="S12" s="133"/>
      <c r="T12" s="134" t="str">
        <f t="shared" si="4"/>
        <v/>
      </c>
      <c r="U12" s="134"/>
    </row>
    <row r="13" spans="2:21" x14ac:dyDescent="0.2">
      <c r="B13" s="19">
        <v>5</v>
      </c>
      <c r="C13" s="131" t="str">
        <f t="shared" si="1"/>
        <v/>
      </c>
      <c r="D13" s="131"/>
      <c r="E13" s="19"/>
      <c r="F13" s="8"/>
      <c r="G13" s="19" t="s">
        <v>2</v>
      </c>
      <c r="H13" s="132"/>
      <c r="I13" s="132"/>
      <c r="J13" s="19"/>
      <c r="K13" s="131" t="str">
        <f t="shared" si="0"/>
        <v/>
      </c>
      <c r="L13" s="131"/>
      <c r="M13" s="6" t="str">
        <f t="shared" si="2"/>
        <v/>
      </c>
      <c r="N13" s="19"/>
      <c r="O13" s="8"/>
      <c r="P13" s="132"/>
      <c r="Q13" s="132"/>
      <c r="R13" s="133" t="str">
        <f t="shared" si="3"/>
        <v/>
      </c>
      <c r="S13" s="133"/>
      <c r="T13" s="134" t="str">
        <f t="shared" si="4"/>
        <v/>
      </c>
      <c r="U13" s="134"/>
    </row>
    <row r="14" spans="2:21" x14ac:dyDescent="0.2">
      <c r="B14" s="19">
        <v>6</v>
      </c>
      <c r="C14" s="131" t="str">
        <f t="shared" si="1"/>
        <v/>
      </c>
      <c r="D14" s="131"/>
      <c r="E14" s="19"/>
      <c r="F14" s="8"/>
      <c r="G14" s="19" t="s">
        <v>3</v>
      </c>
      <c r="H14" s="132"/>
      <c r="I14" s="132"/>
      <c r="J14" s="19"/>
      <c r="K14" s="131" t="str">
        <f t="shared" si="0"/>
        <v/>
      </c>
      <c r="L14" s="131"/>
      <c r="M14" s="6" t="str">
        <f t="shared" si="2"/>
        <v/>
      </c>
      <c r="N14" s="19"/>
      <c r="O14" s="8"/>
      <c r="P14" s="132"/>
      <c r="Q14" s="132"/>
      <c r="R14" s="133" t="str">
        <f t="shared" si="3"/>
        <v/>
      </c>
      <c r="S14" s="133"/>
      <c r="T14" s="134" t="str">
        <f t="shared" si="4"/>
        <v/>
      </c>
      <c r="U14" s="134"/>
    </row>
    <row r="15" spans="2:21" x14ac:dyDescent="0.2">
      <c r="B15" s="19">
        <v>7</v>
      </c>
      <c r="C15" s="131" t="str">
        <f t="shared" si="1"/>
        <v/>
      </c>
      <c r="D15" s="131"/>
      <c r="E15" s="19"/>
      <c r="F15" s="8"/>
      <c r="G15" s="19" t="s">
        <v>3</v>
      </c>
      <c r="H15" s="132"/>
      <c r="I15" s="132"/>
      <c r="J15" s="19"/>
      <c r="K15" s="131" t="str">
        <f t="shared" si="0"/>
        <v/>
      </c>
      <c r="L15" s="131"/>
      <c r="M15" s="6" t="str">
        <f t="shared" si="2"/>
        <v/>
      </c>
      <c r="N15" s="19"/>
      <c r="O15" s="8"/>
      <c r="P15" s="132"/>
      <c r="Q15" s="132"/>
      <c r="R15" s="133" t="str">
        <f t="shared" si="3"/>
        <v/>
      </c>
      <c r="S15" s="133"/>
      <c r="T15" s="134" t="str">
        <f t="shared" si="4"/>
        <v/>
      </c>
      <c r="U15" s="134"/>
    </row>
    <row r="16" spans="2:21" x14ac:dyDescent="0.2">
      <c r="B16" s="19">
        <v>8</v>
      </c>
      <c r="C16" s="131" t="str">
        <f t="shared" si="1"/>
        <v/>
      </c>
      <c r="D16" s="131"/>
      <c r="E16" s="19"/>
      <c r="F16" s="8"/>
      <c r="G16" s="19" t="s">
        <v>3</v>
      </c>
      <c r="H16" s="132"/>
      <c r="I16" s="132"/>
      <c r="J16" s="19"/>
      <c r="K16" s="131" t="str">
        <f t="shared" si="0"/>
        <v/>
      </c>
      <c r="L16" s="131"/>
      <c r="M16" s="6" t="str">
        <f t="shared" si="2"/>
        <v/>
      </c>
      <c r="N16" s="19"/>
      <c r="O16" s="8"/>
      <c r="P16" s="132"/>
      <c r="Q16" s="132"/>
      <c r="R16" s="133" t="str">
        <f t="shared" si="3"/>
        <v/>
      </c>
      <c r="S16" s="133"/>
      <c r="T16" s="134" t="str">
        <f t="shared" si="4"/>
        <v/>
      </c>
      <c r="U16" s="134"/>
    </row>
    <row r="17" spans="2:21" x14ac:dyDescent="0.2">
      <c r="B17" s="19">
        <v>9</v>
      </c>
      <c r="C17" s="131" t="str">
        <f t="shared" si="1"/>
        <v/>
      </c>
      <c r="D17" s="131"/>
      <c r="E17" s="19"/>
      <c r="F17" s="8"/>
      <c r="G17" s="19" t="s">
        <v>3</v>
      </c>
      <c r="H17" s="132"/>
      <c r="I17" s="132"/>
      <c r="J17" s="19"/>
      <c r="K17" s="131" t="str">
        <f t="shared" si="0"/>
        <v/>
      </c>
      <c r="L17" s="131"/>
      <c r="M17" s="6" t="str">
        <f t="shared" si="2"/>
        <v/>
      </c>
      <c r="N17" s="19"/>
      <c r="O17" s="8"/>
      <c r="P17" s="132"/>
      <c r="Q17" s="132"/>
      <c r="R17" s="133" t="str">
        <f t="shared" si="3"/>
        <v/>
      </c>
      <c r="S17" s="133"/>
      <c r="T17" s="134" t="str">
        <f t="shared" si="4"/>
        <v/>
      </c>
      <c r="U17" s="134"/>
    </row>
    <row r="18" spans="2:21" x14ac:dyDescent="0.2">
      <c r="B18" s="19">
        <v>10</v>
      </c>
      <c r="C18" s="131" t="str">
        <f t="shared" si="1"/>
        <v/>
      </c>
      <c r="D18" s="131"/>
      <c r="E18" s="19"/>
      <c r="F18" s="8"/>
      <c r="G18" s="19" t="s">
        <v>3</v>
      </c>
      <c r="H18" s="132"/>
      <c r="I18" s="132"/>
      <c r="J18" s="19"/>
      <c r="K18" s="131" t="str">
        <f t="shared" si="0"/>
        <v/>
      </c>
      <c r="L18" s="131"/>
      <c r="M18" s="6" t="str">
        <f t="shared" si="2"/>
        <v/>
      </c>
      <c r="N18" s="19"/>
      <c r="O18" s="8"/>
      <c r="P18" s="132"/>
      <c r="Q18" s="132"/>
      <c r="R18" s="133" t="str">
        <f t="shared" si="3"/>
        <v/>
      </c>
      <c r="S18" s="133"/>
      <c r="T18" s="134" t="str">
        <f t="shared" si="4"/>
        <v/>
      </c>
      <c r="U18" s="134"/>
    </row>
    <row r="19" spans="2:21" x14ac:dyDescent="0.2">
      <c r="B19" s="19">
        <v>11</v>
      </c>
      <c r="C19" s="131" t="str">
        <f t="shared" si="1"/>
        <v/>
      </c>
      <c r="D19" s="131"/>
      <c r="E19" s="19"/>
      <c r="F19" s="8"/>
      <c r="G19" s="19" t="s">
        <v>3</v>
      </c>
      <c r="H19" s="132"/>
      <c r="I19" s="132"/>
      <c r="J19" s="19"/>
      <c r="K19" s="131" t="str">
        <f t="shared" si="0"/>
        <v/>
      </c>
      <c r="L19" s="131"/>
      <c r="M19" s="6" t="str">
        <f t="shared" si="2"/>
        <v/>
      </c>
      <c r="N19" s="19"/>
      <c r="O19" s="8"/>
      <c r="P19" s="132"/>
      <c r="Q19" s="132"/>
      <c r="R19" s="133" t="str">
        <f t="shared" si="3"/>
        <v/>
      </c>
      <c r="S19" s="133"/>
      <c r="T19" s="134" t="str">
        <f t="shared" si="4"/>
        <v/>
      </c>
      <c r="U19" s="134"/>
    </row>
    <row r="20" spans="2:21" x14ac:dyDescent="0.2">
      <c r="B20" s="19">
        <v>12</v>
      </c>
      <c r="C20" s="131" t="str">
        <f t="shared" si="1"/>
        <v/>
      </c>
      <c r="D20" s="131"/>
      <c r="E20" s="19"/>
      <c r="F20" s="8"/>
      <c r="G20" s="19" t="s">
        <v>3</v>
      </c>
      <c r="H20" s="132"/>
      <c r="I20" s="132"/>
      <c r="J20" s="19"/>
      <c r="K20" s="131" t="str">
        <f t="shared" si="0"/>
        <v/>
      </c>
      <c r="L20" s="131"/>
      <c r="M20" s="6" t="str">
        <f t="shared" si="2"/>
        <v/>
      </c>
      <c r="N20" s="19"/>
      <c r="O20" s="8"/>
      <c r="P20" s="132"/>
      <c r="Q20" s="132"/>
      <c r="R20" s="133" t="str">
        <f t="shared" si="3"/>
        <v/>
      </c>
      <c r="S20" s="133"/>
      <c r="T20" s="134" t="str">
        <f t="shared" si="4"/>
        <v/>
      </c>
      <c r="U20" s="134"/>
    </row>
    <row r="21" spans="2:21" x14ac:dyDescent="0.2">
      <c r="B21" s="19">
        <v>13</v>
      </c>
      <c r="C21" s="131" t="str">
        <f t="shared" si="1"/>
        <v/>
      </c>
      <c r="D21" s="131"/>
      <c r="E21" s="19"/>
      <c r="F21" s="8"/>
      <c r="G21" s="19" t="s">
        <v>3</v>
      </c>
      <c r="H21" s="132"/>
      <c r="I21" s="132"/>
      <c r="J21" s="19"/>
      <c r="K21" s="131" t="str">
        <f t="shared" si="0"/>
        <v/>
      </c>
      <c r="L21" s="131"/>
      <c r="M21" s="6" t="str">
        <f t="shared" si="2"/>
        <v/>
      </c>
      <c r="N21" s="19"/>
      <c r="O21" s="8"/>
      <c r="P21" s="132"/>
      <c r="Q21" s="132"/>
      <c r="R21" s="133" t="str">
        <f t="shared" si="3"/>
        <v/>
      </c>
      <c r="S21" s="133"/>
      <c r="T21" s="134" t="str">
        <f t="shared" si="4"/>
        <v/>
      </c>
      <c r="U21" s="134"/>
    </row>
    <row r="22" spans="2:21" x14ac:dyDescent="0.2">
      <c r="B22" s="19">
        <v>14</v>
      </c>
      <c r="C22" s="131" t="str">
        <f t="shared" si="1"/>
        <v/>
      </c>
      <c r="D22" s="131"/>
      <c r="E22" s="19"/>
      <c r="F22" s="8"/>
      <c r="G22" s="19" t="s">
        <v>2</v>
      </c>
      <c r="H22" s="132"/>
      <c r="I22" s="132"/>
      <c r="J22" s="19"/>
      <c r="K22" s="131" t="str">
        <f t="shared" si="0"/>
        <v/>
      </c>
      <c r="L22" s="131"/>
      <c r="M22" s="6" t="str">
        <f t="shared" si="2"/>
        <v/>
      </c>
      <c r="N22" s="19"/>
      <c r="O22" s="8"/>
      <c r="P22" s="132"/>
      <c r="Q22" s="132"/>
      <c r="R22" s="133" t="str">
        <f t="shared" si="3"/>
        <v/>
      </c>
      <c r="S22" s="133"/>
      <c r="T22" s="134" t="str">
        <f t="shared" si="4"/>
        <v/>
      </c>
      <c r="U22" s="134"/>
    </row>
    <row r="23" spans="2:21" x14ac:dyDescent="0.2">
      <c r="B23" s="19">
        <v>15</v>
      </c>
      <c r="C23" s="131" t="str">
        <f t="shared" si="1"/>
        <v/>
      </c>
      <c r="D23" s="131"/>
      <c r="E23" s="19"/>
      <c r="F23" s="8"/>
      <c r="G23" s="19" t="s">
        <v>3</v>
      </c>
      <c r="H23" s="132"/>
      <c r="I23" s="132"/>
      <c r="J23" s="19"/>
      <c r="K23" s="131" t="str">
        <f t="shared" si="0"/>
        <v/>
      </c>
      <c r="L23" s="131"/>
      <c r="M23" s="6" t="str">
        <f t="shared" si="2"/>
        <v/>
      </c>
      <c r="N23" s="19"/>
      <c r="O23" s="8"/>
      <c r="P23" s="132"/>
      <c r="Q23" s="132"/>
      <c r="R23" s="133" t="str">
        <f t="shared" si="3"/>
        <v/>
      </c>
      <c r="S23" s="133"/>
      <c r="T23" s="134" t="str">
        <f t="shared" si="4"/>
        <v/>
      </c>
      <c r="U23" s="134"/>
    </row>
    <row r="24" spans="2:21" x14ac:dyDescent="0.2">
      <c r="B24" s="19">
        <v>16</v>
      </c>
      <c r="C24" s="131" t="str">
        <f t="shared" si="1"/>
        <v/>
      </c>
      <c r="D24" s="131"/>
      <c r="E24" s="19"/>
      <c r="F24" s="8"/>
      <c r="G24" s="19" t="s">
        <v>3</v>
      </c>
      <c r="H24" s="132"/>
      <c r="I24" s="132"/>
      <c r="J24" s="19"/>
      <c r="K24" s="131" t="str">
        <f t="shared" si="0"/>
        <v/>
      </c>
      <c r="L24" s="131"/>
      <c r="M24" s="6" t="str">
        <f t="shared" si="2"/>
        <v/>
      </c>
      <c r="N24" s="19"/>
      <c r="O24" s="8"/>
      <c r="P24" s="132"/>
      <c r="Q24" s="132"/>
      <c r="R24" s="133" t="str">
        <f t="shared" si="3"/>
        <v/>
      </c>
      <c r="S24" s="133"/>
      <c r="T24" s="134" t="str">
        <f t="shared" si="4"/>
        <v/>
      </c>
      <c r="U24" s="134"/>
    </row>
    <row r="25" spans="2:21" x14ac:dyDescent="0.2">
      <c r="B25" s="19">
        <v>17</v>
      </c>
      <c r="C25" s="131" t="str">
        <f t="shared" si="1"/>
        <v/>
      </c>
      <c r="D25" s="131"/>
      <c r="E25" s="19"/>
      <c r="F25" s="8"/>
      <c r="G25" s="19" t="s">
        <v>3</v>
      </c>
      <c r="H25" s="132"/>
      <c r="I25" s="132"/>
      <c r="J25" s="19"/>
      <c r="K25" s="131" t="str">
        <f t="shared" si="0"/>
        <v/>
      </c>
      <c r="L25" s="131"/>
      <c r="M25" s="6" t="str">
        <f t="shared" si="2"/>
        <v/>
      </c>
      <c r="N25" s="19"/>
      <c r="O25" s="8"/>
      <c r="P25" s="132"/>
      <c r="Q25" s="132"/>
      <c r="R25" s="133" t="str">
        <f t="shared" si="3"/>
        <v/>
      </c>
      <c r="S25" s="133"/>
      <c r="T25" s="134" t="str">
        <f t="shared" si="4"/>
        <v/>
      </c>
      <c r="U25" s="134"/>
    </row>
    <row r="26" spans="2:21" x14ac:dyDescent="0.2">
      <c r="B26" s="19">
        <v>18</v>
      </c>
      <c r="C26" s="131" t="str">
        <f t="shared" si="1"/>
        <v/>
      </c>
      <c r="D26" s="131"/>
      <c r="E26" s="19"/>
      <c r="F26" s="8"/>
      <c r="G26" s="19" t="s">
        <v>3</v>
      </c>
      <c r="H26" s="132"/>
      <c r="I26" s="132"/>
      <c r="J26" s="19"/>
      <c r="K26" s="131" t="str">
        <f t="shared" si="0"/>
        <v/>
      </c>
      <c r="L26" s="131"/>
      <c r="M26" s="6" t="str">
        <f t="shared" si="2"/>
        <v/>
      </c>
      <c r="N26" s="19"/>
      <c r="O26" s="8"/>
      <c r="P26" s="132"/>
      <c r="Q26" s="132"/>
      <c r="R26" s="133" t="str">
        <f t="shared" si="3"/>
        <v/>
      </c>
      <c r="S26" s="133"/>
      <c r="T26" s="134" t="str">
        <f t="shared" si="4"/>
        <v/>
      </c>
      <c r="U26" s="134"/>
    </row>
    <row r="27" spans="2:21" x14ac:dyDescent="0.2">
      <c r="B27" s="19">
        <v>19</v>
      </c>
      <c r="C27" s="131" t="str">
        <f t="shared" si="1"/>
        <v/>
      </c>
      <c r="D27" s="131"/>
      <c r="E27" s="19"/>
      <c r="F27" s="8"/>
      <c r="G27" s="19" t="s">
        <v>2</v>
      </c>
      <c r="H27" s="132"/>
      <c r="I27" s="132"/>
      <c r="J27" s="19"/>
      <c r="K27" s="131" t="str">
        <f t="shared" si="0"/>
        <v/>
      </c>
      <c r="L27" s="131"/>
      <c r="M27" s="6" t="str">
        <f t="shared" si="2"/>
        <v/>
      </c>
      <c r="N27" s="19"/>
      <c r="O27" s="8"/>
      <c r="P27" s="132"/>
      <c r="Q27" s="132"/>
      <c r="R27" s="133" t="str">
        <f t="shared" si="3"/>
        <v/>
      </c>
      <c r="S27" s="133"/>
      <c r="T27" s="134" t="str">
        <f t="shared" si="4"/>
        <v/>
      </c>
      <c r="U27" s="134"/>
    </row>
    <row r="28" spans="2:21" x14ac:dyDescent="0.2">
      <c r="B28" s="19">
        <v>20</v>
      </c>
      <c r="C28" s="131" t="str">
        <f t="shared" si="1"/>
        <v/>
      </c>
      <c r="D28" s="131"/>
      <c r="E28" s="19"/>
      <c r="F28" s="8"/>
      <c r="G28" s="19" t="s">
        <v>3</v>
      </c>
      <c r="H28" s="132"/>
      <c r="I28" s="132"/>
      <c r="J28" s="19"/>
      <c r="K28" s="131" t="str">
        <f t="shared" si="0"/>
        <v/>
      </c>
      <c r="L28" s="131"/>
      <c r="M28" s="6" t="str">
        <f t="shared" si="2"/>
        <v/>
      </c>
      <c r="N28" s="19"/>
      <c r="O28" s="8"/>
      <c r="P28" s="132"/>
      <c r="Q28" s="132"/>
      <c r="R28" s="133" t="str">
        <f t="shared" si="3"/>
        <v/>
      </c>
      <c r="S28" s="133"/>
      <c r="T28" s="134" t="str">
        <f t="shared" si="4"/>
        <v/>
      </c>
      <c r="U28" s="134"/>
    </row>
    <row r="29" spans="2:21" x14ac:dyDescent="0.2">
      <c r="B29" s="19">
        <v>21</v>
      </c>
      <c r="C29" s="131" t="str">
        <f t="shared" si="1"/>
        <v/>
      </c>
      <c r="D29" s="131"/>
      <c r="E29" s="19"/>
      <c r="F29" s="8"/>
      <c r="G29" s="19" t="s">
        <v>2</v>
      </c>
      <c r="H29" s="132"/>
      <c r="I29" s="132"/>
      <c r="J29" s="19"/>
      <c r="K29" s="131" t="str">
        <f t="shared" si="0"/>
        <v/>
      </c>
      <c r="L29" s="131"/>
      <c r="M29" s="6" t="str">
        <f t="shared" si="2"/>
        <v/>
      </c>
      <c r="N29" s="19"/>
      <c r="O29" s="8"/>
      <c r="P29" s="132"/>
      <c r="Q29" s="132"/>
      <c r="R29" s="133" t="str">
        <f t="shared" si="3"/>
        <v/>
      </c>
      <c r="S29" s="133"/>
      <c r="T29" s="134" t="str">
        <f t="shared" si="4"/>
        <v/>
      </c>
      <c r="U29" s="134"/>
    </row>
    <row r="30" spans="2:21" x14ac:dyDescent="0.2">
      <c r="B30" s="19">
        <v>22</v>
      </c>
      <c r="C30" s="131" t="str">
        <f t="shared" si="1"/>
        <v/>
      </c>
      <c r="D30" s="131"/>
      <c r="E30" s="19"/>
      <c r="F30" s="8"/>
      <c r="G30" s="19" t="s">
        <v>2</v>
      </c>
      <c r="H30" s="132"/>
      <c r="I30" s="132"/>
      <c r="J30" s="19"/>
      <c r="K30" s="131" t="str">
        <f t="shared" si="0"/>
        <v/>
      </c>
      <c r="L30" s="131"/>
      <c r="M30" s="6" t="str">
        <f t="shared" si="2"/>
        <v/>
      </c>
      <c r="N30" s="19"/>
      <c r="O30" s="8"/>
      <c r="P30" s="132"/>
      <c r="Q30" s="132"/>
      <c r="R30" s="133" t="str">
        <f t="shared" si="3"/>
        <v/>
      </c>
      <c r="S30" s="133"/>
      <c r="T30" s="134" t="str">
        <f t="shared" si="4"/>
        <v/>
      </c>
      <c r="U30" s="134"/>
    </row>
    <row r="31" spans="2:21" x14ac:dyDescent="0.2">
      <c r="B31" s="19">
        <v>23</v>
      </c>
      <c r="C31" s="131" t="str">
        <f t="shared" si="1"/>
        <v/>
      </c>
      <c r="D31" s="131"/>
      <c r="E31" s="19"/>
      <c r="F31" s="8"/>
      <c r="G31" s="19" t="s">
        <v>2</v>
      </c>
      <c r="H31" s="132"/>
      <c r="I31" s="132"/>
      <c r="J31" s="19"/>
      <c r="K31" s="131" t="str">
        <f t="shared" si="0"/>
        <v/>
      </c>
      <c r="L31" s="131"/>
      <c r="M31" s="6" t="str">
        <f t="shared" si="2"/>
        <v/>
      </c>
      <c r="N31" s="19"/>
      <c r="O31" s="8"/>
      <c r="P31" s="132"/>
      <c r="Q31" s="132"/>
      <c r="R31" s="133" t="str">
        <f t="shared" si="3"/>
        <v/>
      </c>
      <c r="S31" s="133"/>
      <c r="T31" s="134" t="str">
        <f t="shared" si="4"/>
        <v/>
      </c>
      <c r="U31" s="134"/>
    </row>
    <row r="32" spans="2:21" x14ac:dyDescent="0.2">
      <c r="B32" s="19">
        <v>24</v>
      </c>
      <c r="C32" s="131" t="str">
        <f t="shared" si="1"/>
        <v/>
      </c>
      <c r="D32" s="131"/>
      <c r="E32" s="19"/>
      <c r="F32" s="8"/>
      <c r="G32" s="19" t="s">
        <v>2</v>
      </c>
      <c r="H32" s="132"/>
      <c r="I32" s="132"/>
      <c r="J32" s="19"/>
      <c r="K32" s="131" t="str">
        <f t="shared" si="0"/>
        <v/>
      </c>
      <c r="L32" s="131"/>
      <c r="M32" s="6" t="str">
        <f t="shared" si="2"/>
        <v/>
      </c>
      <c r="N32" s="19"/>
      <c r="O32" s="8"/>
      <c r="P32" s="132"/>
      <c r="Q32" s="132"/>
      <c r="R32" s="133" t="str">
        <f t="shared" si="3"/>
        <v/>
      </c>
      <c r="S32" s="133"/>
      <c r="T32" s="134" t="str">
        <f t="shared" si="4"/>
        <v/>
      </c>
      <c r="U32" s="134"/>
    </row>
    <row r="33" spans="2:21" x14ac:dyDescent="0.2">
      <c r="B33" s="19">
        <v>25</v>
      </c>
      <c r="C33" s="131" t="str">
        <f t="shared" si="1"/>
        <v/>
      </c>
      <c r="D33" s="131"/>
      <c r="E33" s="19"/>
      <c r="F33" s="8"/>
      <c r="G33" s="19" t="s">
        <v>3</v>
      </c>
      <c r="H33" s="132"/>
      <c r="I33" s="132"/>
      <c r="J33" s="19"/>
      <c r="K33" s="131" t="str">
        <f t="shared" si="0"/>
        <v/>
      </c>
      <c r="L33" s="131"/>
      <c r="M33" s="6" t="str">
        <f t="shared" si="2"/>
        <v/>
      </c>
      <c r="N33" s="19"/>
      <c r="O33" s="8"/>
      <c r="P33" s="132"/>
      <c r="Q33" s="132"/>
      <c r="R33" s="133" t="str">
        <f t="shared" si="3"/>
        <v/>
      </c>
      <c r="S33" s="133"/>
      <c r="T33" s="134" t="str">
        <f t="shared" si="4"/>
        <v/>
      </c>
      <c r="U33" s="134"/>
    </row>
    <row r="34" spans="2:21" x14ac:dyDescent="0.2">
      <c r="B34" s="19">
        <v>26</v>
      </c>
      <c r="C34" s="131" t="str">
        <f t="shared" si="1"/>
        <v/>
      </c>
      <c r="D34" s="131"/>
      <c r="E34" s="19"/>
      <c r="F34" s="8"/>
      <c r="G34" s="19" t="s">
        <v>2</v>
      </c>
      <c r="H34" s="132"/>
      <c r="I34" s="132"/>
      <c r="J34" s="19"/>
      <c r="K34" s="131" t="str">
        <f t="shared" si="0"/>
        <v/>
      </c>
      <c r="L34" s="131"/>
      <c r="M34" s="6" t="str">
        <f t="shared" si="2"/>
        <v/>
      </c>
      <c r="N34" s="19"/>
      <c r="O34" s="8"/>
      <c r="P34" s="132"/>
      <c r="Q34" s="132"/>
      <c r="R34" s="133" t="str">
        <f t="shared" si="3"/>
        <v/>
      </c>
      <c r="S34" s="133"/>
      <c r="T34" s="134" t="str">
        <f t="shared" si="4"/>
        <v/>
      </c>
      <c r="U34" s="134"/>
    </row>
    <row r="35" spans="2:21" x14ac:dyDescent="0.2">
      <c r="B35" s="19">
        <v>27</v>
      </c>
      <c r="C35" s="131" t="str">
        <f t="shared" si="1"/>
        <v/>
      </c>
      <c r="D35" s="131"/>
      <c r="E35" s="19"/>
      <c r="F35" s="8"/>
      <c r="G35" s="19" t="s">
        <v>2</v>
      </c>
      <c r="H35" s="132"/>
      <c r="I35" s="132"/>
      <c r="J35" s="19"/>
      <c r="K35" s="131" t="str">
        <f t="shared" si="0"/>
        <v/>
      </c>
      <c r="L35" s="131"/>
      <c r="M35" s="6" t="str">
        <f t="shared" si="2"/>
        <v/>
      </c>
      <c r="N35" s="19"/>
      <c r="O35" s="8"/>
      <c r="P35" s="132"/>
      <c r="Q35" s="132"/>
      <c r="R35" s="133" t="str">
        <f t="shared" si="3"/>
        <v/>
      </c>
      <c r="S35" s="133"/>
      <c r="T35" s="134" t="str">
        <f t="shared" si="4"/>
        <v/>
      </c>
      <c r="U35" s="134"/>
    </row>
    <row r="36" spans="2:21" x14ac:dyDescent="0.2">
      <c r="B36" s="19">
        <v>28</v>
      </c>
      <c r="C36" s="131" t="str">
        <f t="shared" si="1"/>
        <v/>
      </c>
      <c r="D36" s="131"/>
      <c r="E36" s="19"/>
      <c r="F36" s="8"/>
      <c r="G36" s="19" t="s">
        <v>2</v>
      </c>
      <c r="H36" s="132"/>
      <c r="I36" s="132"/>
      <c r="J36" s="19"/>
      <c r="K36" s="131" t="str">
        <f t="shared" si="0"/>
        <v/>
      </c>
      <c r="L36" s="131"/>
      <c r="M36" s="6" t="str">
        <f t="shared" si="2"/>
        <v/>
      </c>
      <c r="N36" s="19"/>
      <c r="O36" s="8"/>
      <c r="P36" s="132"/>
      <c r="Q36" s="132"/>
      <c r="R36" s="133" t="str">
        <f t="shared" si="3"/>
        <v/>
      </c>
      <c r="S36" s="133"/>
      <c r="T36" s="134" t="str">
        <f t="shared" si="4"/>
        <v/>
      </c>
      <c r="U36" s="134"/>
    </row>
    <row r="37" spans="2:21" x14ac:dyDescent="0.2">
      <c r="B37" s="19">
        <v>29</v>
      </c>
      <c r="C37" s="131" t="str">
        <f t="shared" si="1"/>
        <v/>
      </c>
      <c r="D37" s="131"/>
      <c r="E37" s="19"/>
      <c r="F37" s="8"/>
      <c r="G37" s="19" t="s">
        <v>2</v>
      </c>
      <c r="H37" s="132"/>
      <c r="I37" s="132"/>
      <c r="J37" s="19"/>
      <c r="K37" s="131" t="str">
        <f t="shared" si="0"/>
        <v/>
      </c>
      <c r="L37" s="131"/>
      <c r="M37" s="6" t="str">
        <f t="shared" si="2"/>
        <v/>
      </c>
      <c r="N37" s="19"/>
      <c r="O37" s="8"/>
      <c r="P37" s="132"/>
      <c r="Q37" s="132"/>
      <c r="R37" s="133" t="str">
        <f t="shared" si="3"/>
        <v/>
      </c>
      <c r="S37" s="133"/>
      <c r="T37" s="134" t="str">
        <f t="shared" si="4"/>
        <v/>
      </c>
      <c r="U37" s="134"/>
    </row>
    <row r="38" spans="2:21" x14ac:dyDescent="0.2">
      <c r="B38" s="19">
        <v>30</v>
      </c>
      <c r="C38" s="131" t="str">
        <f t="shared" si="1"/>
        <v/>
      </c>
      <c r="D38" s="131"/>
      <c r="E38" s="19"/>
      <c r="F38" s="8"/>
      <c r="G38" s="19" t="s">
        <v>3</v>
      </c>
      <c r="H38" s="132"/>
      <c r="I38" s="132"/>
      <c r="J38" s="19"/>
      <c r="K38" s="131" t="str">
        <f t="shared" si="0"/>
        <v/>
      </c>
      <c r="L38" s="131"/>
      <c r="M38" s="6" t="str">
        <f t="shared" si="2"/>
        <v/>
      </c>
      <c r="N38" s="19"/>
      <c r="O38" s="8"/>
      <c r="P38" s="132"/>
      <c r="Q38" s="132"/>
      <c r="R38" s="133" t="str">
        <f t="shared" si="3"/>
        <v/>
      </c>
      <c r="S38" s="133"/>
      <c r="T38" s="134" t="str">
        <f t="shared" si="4"/>
        <v/>
      </c>
      <c r="U38" s="134"/>
    </row>
    <row r="39" spans="2:21" x14ac:dyDescent="0.2">
      <c r="B39" s="19">
        <v>31</v>
      </c>
      <c r="C39" s="131" t="str">
        <f t="shared" si="1"/>
        <v/>
      </c>
      <c r="D39" s="131"/>
      <c r="E39" s="19"/>
      <c r="F39" s="8"/>
      <c r="G39" s="19" t="s">
        <v>3</v>
      </c>
      <c r="H39" s="132"/>
      <c r="I39" s="132"/>
      <c r="J39" s="19"/>
      <c r="K39" s="131" t="str">
        <f t="shared" si="0"/>
        <v/>
      </c>
      <c r="L39" s="131"/>
      <c r="M39" s="6" t="str">
        <f t="shared" si="2"/>
        <v/>
      </c>
      <c r="N39" s="19"/>
      <c r="O39" s="8"/>
      <c r="P39" s="132"/>
      <c r="Q39" s="132"/>
      <c r="R39" s="133" t="str">
        <f t="shared" si="3"/>
        <v/>
      </c>
      <c r="S39" s="133"/>
      <c r="T39" s="134" t="str">
        <f t="shared" si="4"/>
        <v/>
      </c>
      <c r="U39" s="134"/>
    </row>
    <row r="40" spans="2:21" x14ac:dyDescent="0.2">
      <c r="B40" s="19">
        <v>32</v>
      </c>
      <c r="C40" s="131" t="str">
        <f t="shared" si="1"/>
        <v/>
      </c>
      <c r="D40" s="131"/>
      <c r="E40" s="19"/>
      <c r="F40" s="8"/>
      <c r="G40" s="19" t="s">
        <v>3</v>
      </c>
      <c r="H40" s="132"/>
      <c r="I40" s="132"/>
      <c r="J40" s="19"/>
      <c r="K40" s="131" t="str">
        <f t="shared" si="0"/>
        <v/>
      </c>
      <c r="L40" s="131"/>
      <c r="M40" s="6" t="str">
        <f t="shared" si="2"/>
        <v/>
      </c>
      <c r="N40" s="19"/>
      <c r="O40" s="8"/>
      <c r="P40" s="132"/>
      <c r="Q40" s="132"/>
      <c r="R40" s="133" t="str">
        <f t="shared" si="3"/>
        <v/>
      </c>
      <c r="S40" s="133"/>
      <c r="T40" s="134" t="str">
        <f t="shared" si="4"/>
        <v/>
      </c>
      <c r="U40" s="134"/>
    </row>
    <row r="41" spans="2:21" x14ac:dyDescent="0.2">
      <c r="B41" s="19">
        <v>33</v>
      </c>
      <c r="C41" s="131" t="str">
        <f t="shared" si="1"/>
        <v/>
      </c>
      <c r="D41" s="131"/>
      <c r="E41" s="19"/>
      <c r="F41" s="8"/>
      <c r="G41" s="19" t="s">
        <v>2</v>
      </c>
      <c r="H41" s="132"/>
      <c r="I41" s="132"/>
      <c r="J41" s="19"/>
      <c r="K41" s="131" t="str">
        <f t="shared" si="0"/>
        <v/>
      </c>
      <c r="L41" s="131"/>
      <c r="M41" s="6" t="str">
        <f t="shared" si="2"/>
        <v/>
      </c>
      <c r="N41" s="19"/>
      <c r="O41" s="8"/>
      <c r="P41" s="132"/>
      <c r="Q41" s="132"/>
      <c r="R41" s="133" t="str">
        <f t="shared" si="3"/>
        <v/>
      </c>
      <c r="S41" s="133"/>
      <c r="T41" s="134" t="str">
        <f t="shared" si="4"/>
        <v/>
      </c>
      <c r="U41" s="134"/>
    </row>
    <row r="42" spans="2:21" x14ac:dyDescent="0.2">
      <c r="B42" s="19">
        <v>34</v>
      </c>
      <c r="C42" s="131" t="str">
        <f t="shared" si="1"/>
        <v/>
      </c>
      <c r="D42" s="131"/>
      <c r="E42" s="19"/>
      <c r="F42" s="8"/>
      <c r="G42" s="19" t="s">
        <v>3</v>
      </c>
      <c r="H42" s="132"/>
      <c r="I42" s="132"/>
      <c r="J42" s="19"/>
      <c r="K42" s="131" t="str">
        <f t="shared" si="0"/>
        <v/>
      </c>
      <c r="L42" s="131"/>
      <c r="M42" s="6" t="str">
        <f t="shared" si="2"/>
        <v/>
      </c>
      <c r="N42" s="19"/>
      <c r="O42" s="8"/>
      <c r="P42" s="132"/>
      <c r="Q42" s="132"/>
      <c r="R42" s="133" t="str">
        <f t="shared" si="3"/>
        <v/>
      </c>
      <c r="S42" s="133"/>
      <c r="T42" s="134" t="str">
        <f t="shared" si="4"/>
        <v/>
      </c>
      <c r="U42" s="134"/>
    </row>
    <row r="43" spans="2:21" x14ac:dyDescent="0.2">
      <c r="B43" s="19">
        <v>35</v>
      </c>
      <c r="C43" s="131" t="str">
        <f t="shared" si="1"/>
        <v/>
      </c>
      <c r="D43" s="131"/>
      <c r="E43" s="19"/>
      <c r="F43" s="8"/>
      <c r="G43" s="19" t="s">
        <v>2</v>
      </c>
      <c r="H43" s="132"/>
      <c r="I43" s="132"/>
      <c r="J43" s="19"/>
      <c r="K43" s="131" t="str">
        <f t="shared" si="0"/>
        <v/>
      </c>
      <c r="L43" s="131"/>
      <c r="M43" s="6" t="str">
        <f t="shared" si="2"/>
        <v/>
      </c>
      <c r="N43" s="19"/>
      <c r="O43" s="8"/>
      <c r="P43" s="132"/>
      <c r="Q43" s="132"/>
      <c r="R43" s="133" t="str">
        <f t="shared" si="3"/>
        <v/>
      </c>
      <c r="S43" s="133"/>
      <c r="T43" s="134" t="str">
        <f t="shared" si="4"/>
        <v/>
      </c>
      <c r="U43" s="134"/>
    </row>
    <row r="44" spans="2:21" x14ac:dyDescent="0.2">
      <c r="B44" s="19">
        <v>36</v>
      </c>
      <c r="C44" s="131" t="str">
        <f t="shared" si="1"/>
        <v/>
      </c>
      <c r="D44" s="131"/>
      <c r="E44" s="19"/>
      <c r="F44" s="8"/>
      <c r="G44" s="19" t="s">
        <v>3</v>
      </c>
      <c r="H44" s="132"/>
      <c r="I44" s="132"/>
      <c r="J44" s="19"/>
      <c r="K44" s="131" t="str">
        <f t="shared" si="0"/>
        <v/>
      </c>
      <c r="L44" s="131"/>
      <c r="M44" s="6" t="str">
        <f t="shared" si="2"/>
        <v/>
      </c>
      <c r="N44" s="19"/>
      <c r="O44" s="8"/>
      <c r="P44" s="132"/>
      <c r="Q44" s="132"/>
      <c r="R44" s="133" t="str">
        <f t="shared" si="3"/>
        <v/>
      </c>
      <c r="S44" s="133"/>
      <c r="T44" s="134" t="str">
        <f t="shared" si="4"/>
        <v/>
      </c>
      <c r="U44" s="134"/>
    </row>
    <row r="45" spans="2:21" x14ac:dyDescent="0.2">
      <c r="B45" s="19">
        <v>37</v>
      </c>
      <c r="C45" s="131" t="str">
        <f t="shared" si="1"/>
        <v/>
      </c>
      <c r="D45" s="131"/>
      <c r="E45" s="19"/>
      <c r="F45" s="8"/>
      <c r="G45" s="19" t="s">
        <v>2</v>
      </c>
      <c r="H45" s="132"/>
      <c r="I45" s="132"/>
      <c r="J45" s="19"/>
      <c r="K45" s="131" t="str">
        <f t="shared" si="0"/>
        <v/>
      </c>
      <c r="L45" s="131"/>
      <c r="M45" s="6" t="str">
        <f t="shared" si="2"/>
        <v/>
      </c>
      <c r="N45" s="19"/>
      <c r="O45" s="8"/>
      <c r="P45" s="132"/>
      <c r="Q45" s="132"/>
      <c r="R45" s="133" t="str">
        <f t="shared" si="3"/>
        <v/>
      </c>
      <c r="S45" s="133"/>
      <c r="T45" s="134" t="str">
        <f t="shared" si="4"/>
        <v/>
      </c>
      <c r="U45" s="134"/>
    </row>
    <row r="46" spans="2:21" x14ac:dyDescent="0.2">
      <c r="B46" s="19">
        <v>38</v>
      </c>
      <c r="C46" s="131" t="str">
        <f t="shared" si="1"/>
        <v/>
      </c>
      <c r="D46" s="131"/>
      <c r="E46" s="19"/>
      <c r="F46" s="8"/>
      <c r="G46" s="19" t="s">
        <v>3</v>
      </c>
      <c r="H46" s="132"/>
      <c r="I46" s="132"/>
      <c r="J46" s="19"/>
      <c r="K46" s="131" t="str">
        <f t="shared" si="0"/>
        <v/>
      </c>
      <c r="L46" s="131"/>
      <c r="M46" s="6" t="str">
        <f t="shared" si="2"/>
        <v/>
      </c>
      <c r="N46" s="19"/>
      <c r="O46" s="8"/>
      <c r="P46" s="132"/>
      <c r="Q46" s="132"/>
      <c r="R46" s="133" t="str">
        <f t="shared" si="3"/>
        <v/>
      </c>
      <c r="S46" s="133"/>
      <c r="T46" s="134" t="str">
        <f t="shared" si="4"/>
        <v/>
      </c>
      <c r="U46" s="134"/>
    </row>
    <row r="47" spans="2:21" x14ac:dyDescent="0.2">
      <c r="B47" s="19">
        <v>39</v>
      </c>
      <c r="C47" s="131" t="str">
        <f t="shared" si="1"/>
        <v/>
      </c>
      <c r="D47" s="131"/>
      <c r="E47" s="19"/>
      <c r="F47" s="8"/>
      <c r="G47" s="19" t="s">
        <v>3</v>
      </c>
      <c r="H47" s="132"/>
      <c r="I47" s="132"/>
      <c r="J47" s="19"/>
      <c r="K47" s="131" t="str">
        <f t="shared" si="0"/>
        <v/>
      </c>
      <c r="L47" s="131"/>
      <c r="M47" s="6" t="str">
        <f t="shared" si="2"/>
        <v/>
      </c>
      <c r="N47" s="19"/>
      <c r="O47" s="8"/>
      <c r="P47" s="132"/>
      <c r="Q47" s="132"/>
      <c r="R47" s="133" t="str">
        <f t="shared" si="3"/>
        <v/>
      </c>
      <c r="S47" s="133"/>
      <c r="T47" s="134" t="str">
        <f t="shared" si="4"/>
        <v/>
      </c>
      <c r="U47" s="134"/>
    </row>
    <row r="48" spans="2:21" x14ac:dyDescent="0.2">
      <c r="B48" s="19">
        <v>40</v>
      </c>
      <c r="C48" s="131" t="str">
        <f t="shared" si="1"/>
        <v/>
      </c>
      <c r="D48" s="131"/>
      <c r="E48" s="19"/>
      <c r="F48" s="8"/>
      <c r="G48" s="19" t="s">
        <v>36</v>
      </c>
      <c r="H48" s="132"/>
      <c r="I48" s="132"/>
      <c r="J48" s="19"/>
      <c r="K48" s="131" t="str">
        <f t="shared" si="0"/>
        <v/>
      </c>
      <c r="L48" s="131"/>
      <c r="M48" s="6" t="str">
        <f t="shared" si="2"/>
        <v/>
      </c>
      <c r="N48" s="19"/>
      <c r="O48" s="8"/>
      <c r="P48" s="132"/>
      <c r="Q48" s="132"/>
      <c r="R48" s="133" t="str">
        <f t="shared" si="3"/>
        <v/>
      </c>
      <c r="S48" s="133"/>
      <c r="T48" s="134" t="str">
        <f t="shared" si="4"/>
        <v/>
      </c>
      <c r="U48" s="134"/>
    </row>
    <row r="49" spans="2:21" x14ac:dyDescent="0.2">
      <c r="B49" s="19">
        <v>41</v>
      </c>
      <c r="C49" s="131" t="str">
        <f t="shared" si="1"/>
        <v/>
      </c>
      <c r="D49" s="131"/>
      <c r="E49" s="19"/>
      <c r="F49" s="8"/>
      <c r="G49" s="19" t="s">
        <v>3</v>
      </c>
      <c r="H49" s="132"/>
      <c r="I49" s="132"/>
      <c r="J49" s="19"/>
      <c r="K49" s="131" t="str">
        <f t="shared" si="0"/>
        <v/>
      </c>
      <c r="L49" s="131"/>
      <c r="M49" s="6" t="str">
        <f t="shared" si="2"/>
        <v/>
      </c>
      <c r="N49" s="19"/>
      <c r="O49" s="8"/>
      <c r="P49" s="132"/>
      <c r="Q49" s="132"/>
      <c r="R49" s="133" t="str">
        <f t="shared" si="3"/>
        <v/>
      </c>
      <c r="S49" s="133"/>
      <c r="T49" s="134" t="str">
        <f t="shared" si="4"/>
        <v/>
      </c>
      <c r="U49" s="134"/>
    </row>
    <row r="50" spans="2:21" x14ac:dyDescent="0.2">
      <c r="B50" s="19">
        <v>42</v>
      </c>
      <c r="C50" s="131" t="str">
        <f t="shared" si="1"/>
        <v/>
      </c>
      <c r="D50" s="131"/>
      <c r="E50" s="19"/>
      <c r="F50" s="8"/>
      <c r="G50" s="19" t="s">
        <v>3</v>
      </c>
      <c r="H50" s="132"/>
      <c r="I50" s="132"/>
      <c r="J50" s="19"/>
      <c r="K50" s="131" t="str">
        <f t="shared" si="0"/>
        <v/>
      </c>
      <c r="L50" s="131"/>
      <c r="M50" s="6" t="str">
        <f t="shared" si="2"/>
        <v/>
      </c>
      <c r="N50" s="19"/>
      <c r="O50" s="8"/>
      <c r="P50" s="132"/>
      <c r="Q50" s="132"/>
      <c r="R50" s="133" t="str">
        <f t="shared" si="3"/>
        <v/>
      </c>
      <c r="S50" s="133"/>
      <c r="T50" s="134" t="str">
        <f t="shared" si="4"/>
        <v/>
      </c>
      <c r="U50" s="134"/>
    </row>
    <row r="51" spans="2:21" x14ac:dyDescent="0.2">
      <c r="B51" s="19">
        <v>43</v>
      </c>
      <c r="C51" s="131" t="str">
        <f t="shared" si="1"/>
        <v/>
      </c>
      <c r="D51" s="131"/>
      <c r="E51" s="19"/>
      <c r="F51" s="8"/>
      <c r="G51" s="19" t="s">
        <v>2</v>
      </c>
      <c r="H51" s="132"/>
      <c r="I51" s="132"/>
      <c r="J51" s="19"/>
      <c r="K51" s="131" t="str">
        <f t="shared" si="0"/>
        <v/>
      </c>
      <c r="L51" s="131"/>
      <c r="M51" s="6" t="str">
        <f t="shared" si="2"/>
        <v/>
      </c>
      <c r="N51" s="19"/>
      <c r="O51" s="8"/>
      <c r="P51" s="132"/>
      <c r="Q51" s="132"/>
      <c r="R51" s="133" t="str">
        <f t="shared" si="3"/>
        <v/>
      </c>
      <c r="S51" s="133"/>
      <c r="T51" s="134" t="str">
        <f t="shared" si="4"/>
        <v/>
      </c>
      <c r="U51" s="134"/>
    </row>
    <row r="52" spans="2:21" x14ac:dyDescent="0.2">
      <c r="B52" s="19">
        <v>44</v>
      </c>
      <c r="C52" s="131" t="str">
        <f t="shared" si="1"/>
        <v/>
      </c>
      <c r="D52" s="131"/>
      <c r="E52" s="19"/>
      <c r="F52" s="8"/>
      <c r="G52" s="19" t="s">
        <v>2</v>
      </c>
      <c r="H52" s="132"/>
      <c r="I52" s="132"/>
      <c r="J52" s="19"/>
      <c r="K52" s="131" t="str">
        <f t="shared" si="0"/>
        <v/>
      </c>
      <c r="L52" s="131"/>
      <c r="M52" s="6" t="str">
        <f t="shared" si="2"/>
        <v/>
      </c>
      <c r="N52" s="19"/>
      <c r="O52" s="8"/>
      <c r="P52" s="132"/>
      <c r="Q52" s="132"/>
      <c r="R52" s="133" t="str">
        <f t="shared" si="3"/>
        <v/>
      </c>
      <c r="S52" s="133"/>
      <c r="T52" s="134" t="str">
        <f t="shared" si="4"/>
        <v/>
      </c>
      <c r="U52" s="134"/>
    </row>
    <row r="53" spans="2:21" x14ac:dyDescent="0.2">
      <c r="B53" s="19">
        <v>45</v>
      </c>
      <c r="C53" s="131" t="str">
        <f t="shared" si="1"/>
        <v/>
      </c>
      <c r="D53" s="131"/>
      <c r="E53" s="19"/>
      <c r="F53" s="8"/>
      <c r="G53" s="19" t="s">
        <v>3</v>
      </c>
      <c r="H53" s="132"/>
      <c r="I53" s="132"/>
      <c r="J53" s="19"/>
      <c r="K53" s="131" t="str">
        <f t="shared" si="0"/>
        <v/>
      </c>
      <c r="L53" s="131"/>
      <c r="M53" s="6" t="str">
        <f t="shared" si="2"/>
        <v/>
      </c>
      <c r="N53" s="19"/>
      <c r="O53" s="8"/>
      <c r="P53" s="132"/>
      <c r="Q53" s="132"/>
      <c r="R53" s="133" t="str">
        <f t="shared" si="3"/>
        <v/>
      </c>
      <c r="S53" s="133"/>
      <c r="T53" s="134" t="str">
        <f t="shared" si="4"/>
        <v/>
      </c>
      <c r="U53" s="134"/>
    </row>
    <row r="54" spans="2:21" x14ac:dyDescent="0.2">
      <c r="B54" s="19">
        <v>46</v>
      </c>
      <c r="C54" s="131" t="str">
        <f t="shared" si="1"/>
        <v/>
      </c>
      <c r="D54" s="131"/>
      <c r="E54" s="19"/>
      <c r="F54" s="8"/>
      <c r="G54" s="19" t="s">
        <v>3</v>
      </c>
      <c r="H54" s="132"/>
      <c r="I54" s="132"/>
      <c r="J54" s="19"/>
      <c r="K54" s="131" t="str">
        <f t="shared" si="0"/>
        <v/>
      </c>
      <c r="L54" s="131"/>
      <c r="M54" s="6" t="str">
        <f t="shared" si="2"/>
        <v/>
      </c>
      <c r="N54" s="19"/>
      <c r="O54" s="8"/>
      <c r="P54" s="132"/>
      <c r="Q54" s="132"/>
      <c r="R54" s="133" t="str">
        <f t="shared" si="3"/>
        <v/>
      </c>
      <c r="S54" s="133"/>
      <c r="T54" s="134" t="str">
        <f t="shared" si="4"/>
        <v/>
      </c>
      <c r="U54" s="134"/>
    </row>
    <row r="55" spans="2:21" x14ac:dyDescent="0.2">
      <c r="B55" s="19">
        <v>47</v>
      </c>
      <c r="C55" s="131" t="str">
        <f t="shared" si="1"/>
        <v/>
      </c>
      <c r="D55" s="131"/>
      <c r="E55" s="19"/>
      <c r="F55" s="8"/>
      <c r="G55" s="19" t="s">
        <v>2</v>
      </c>
      <c r="H55" s="132"/>
      <c r="I55" s="132"/>
      <c r="J55" s="19"/>
      <c r="K55" s="131" t="str">
        <f t="shared" si="0"/>
        <v/>
      </c>
      <c r="L55" s="131"/>
      <c r="M55" s="6" t="str">
        <f t="shared" si="2"/>
        <v/>
      </c>
      <c r="N55" s="19"/>
      <c r="O55" s="8"/>
      <c r="P55" s="132"/>
      <c r="Q55" s="132"/>
      <c r="R55" s="133" t="str">
        <f t="shared" si="3"/>
        <v/>
      </c>
      <c r="S55" s="133"/>
      <c r="T55" s="134" t="str">
        <f t="shared" si="4"/>
        <v/>
      </c>
      <c r="U55" s="134"/>
    </row>
    <row r="56" spans="2:21" x14ac:dyDescent="0.2">
      <c r="B56" s="19">
        <v>48</v>
      </c>
      <c r="C56" s="131" t="str">
        <f t="shared" si="1"/>
        <v/>
      </c>
      <c r="D56" s="131"/>
      <c r="E56" s="19"/>
      <c r="F56" s="8"/>
      <c r="G56" s="19" t="s">
        <v>2</v>
      </c>
      <c r="H56" s="132"/>
      <c r="I56" s="132"/>
      <c r="J56" s="19"/>
      <c r="K56" s="131" t="str">
        <f t="shared" si="0"/>
        <v/>
      </c>
      <c r="L56" s="131"/>
      <c r="M56" s="6" t="str">
        <f t="shared" si="2"/>
        <v/>
      </c>
      <c r="N56" s="19"/>
      <c r="O56" s="8"/>
      <c r="P56" s="132"/>
      <c r="Q56" s="132"/>
      <c r="R56" s="133" t="str">
        <f t="shared" si="3"/>
        <v/>
      </c>
      <c r="S56" s="133"/>
      <c r="T56" s="134" t="str">
        <f t="shared" si="4"/>
        <v/>
      </c>
      <c r="U56" s="134"/>
    </row>
    <row r="57" spans="2:21" x14ac:dyDescent="0.2">
      <c r="B57" s="19">
        <v>49</v>
      </c>
      <c r="C57" s="131" t="str">
        <f t="shared" si="1"/>
        <v/>
      </c>
      <c r="D57" s="131"/>
      <c r="E57" s="19"/>
      <c r="F57" s="8"/>
      <c r="G57" s="19" t="s">
        <v>2</v>
      </c>
      <c r="H57" s="132"/>
      <c r="I57" s="132"/>
      <c r="J57" s="19"/>
      <c r="K57" s="131" t="str">
        <f t="shared" si="0"/>
        <v/>
      </c>
      <c r="L57" s="131"/>
      <c r="M57" s="6" t="str">
        <f t="shared" si="2"/>
        <v/>
      </c>
      <c r="N57" s="19"/>
      <c r="O57" s="8"/>
      <c r="P57" s="132"/>
      <c r="Q57" s="132"/>
      <c r="R57" s="133" t="str">
        <f t="shared" si="3"/>
        <v/>
      </c>
      <c r="S57" s="133"/>
      <c r="T57" s="134" t="str">
        <f t="shared" si="4"/>
        <v/>
      </c>
      <c r="U57" s="134"/>
    </row>
    <row r="58" spans="2:21" x14ac:dyDescent="0.2">
      <c r="B58" s="19">
        <v>50</v>
      </c>
      <c r="C58" s="131" t="str">
        <f t="shared" si="1"/>
        <v/>
      </c>
      <c r="D58" s="131"/>
      <c r="E58" s="19"/>
      <c r="F58" s="8"/>
      <c r="G58" s="19" t="s">
        <v>2</v>
      </c>
      <c r="H58" s="132"/>
      <c r="I58" s="132"/>
      <c r="J58" s="19"/>
      <c r="K58" s="131" t="str">
        <f t="shared" si="0"/>
        <v/>
      </c>
      <c r="L58" s="131"/>
      <c r="M58" s="6" t="str">
        <f t="shared" si="2"/>
        <v/>
      </c>
      <c r="N58" s="19"/>
      <c r="O58" s="8"/>
      <c r="P58" s="132"/>
      <c r="Q58" s="132"/>
      <c r="R58" s="133" t="str">
        <f t="shared" si="3"/>
        <v/>
      </c>
      <c r="S58" s="133"/>
      <c r="T58" s="134" t="str">
        <f t="shared" si="4"/>
        <v/>
      </c>
      <c r="U58" s="134"/>
    </row>
    <row r="59" spans="2:21" x14ac:dyDescent="0.2">
      <c r="B59" s="19">
        <v>51</v>
      </c>
      <c r="C59" s="131" t="str">
        <f t="shared" si="1"/>
        <v/>
      </c>
      <c r="D59" s="131"/>
      <c r="E59" s="19"/>
      <c r="F59" s="8"/>
      <c r="G59" s="19" t="s">
        <v>2</v>
      </c>
      <c r="H59" s="132"/>
      <c r="I59" s="132"/>
      <c r="J59" s="19"/>
      <c r="K59" s="131" t="str">
        <f t="shared" si="0"/>
        <v/>
      </c>
      <c r="L59" s="131"/>
      <c r="M59" s="6" t="str">
        <f t="shared" si="2"/>
        <v/>
      </c>
      <c r="N59" s="19"/>
      <c r="O59" s="8"/>
      <c r="P59" s="132"/>
      <c r="Q59" s="132"/>
      <c r="R59" s="133" t="str">
        <f t="shared" si="3"/>
        <v/>
      </c>
      <c r="S59" s="133"/>
      <c r="T59" s="134" t="str">
        <f t="shared" si="4"/>
        <v/>
      </c>
      <c r="U59" s="134"/>
    </row>
    <row r="60" spans="2:21" x14ac:dyDescent="0.2">
      <c r="B60" s="19">
        <v>52</v>
      </c>
      <c r="C60" s="131" t="str">
        <f t="shared" si="1"/>
        <v/>
      </c>
      <c r="D60" s="131"/>
      <c r="E60" s="19"/>
      <c r="F60" s="8"/>
      <c r="G60" s="19" t="s">
        <v>2</v>
      </c>
      <c r="H60" s="132"/>
      <c r="I60" s="132"/>
      <c r="J60" s="19"/>
      <c r="K60" s="131" t="str">
        <f t="shared" si="0"/>
        <v/>
      </c>
      <c r="L60" s="131"/>
      <c r="M60" s="6" t="str">
        <f t="shared" si="2"/>
        <v/>
      </c>
      <c r="N60" s="19"/>
      <c r="O60" s="8"/>
      <c r="P60" s="132"/>
      <c r="Q60" s="132"/>
      <c r="R60" s="133" t="str">
        <f t="shared" si="3"/>
        <v/>
      </c>
      <c r="S60" s="133"/>
      <c r="T60" s="134" t="str">
        <f t="shared" si="4"/>
        <v/>
      </c>
      <c r="U60" s="134"/>
    </row>
    <row r="61" spans="2:21" x14ac:dyDescent="0.2">
      <c r="B61" s="19">
        <v>53</v>
      </c>
      <c r="C61" s="131" t="str">
        <f t="shared" si="1"/>
        <v/>
      </c>
      <c r="D61" s="131"/>
      <c r="E61" s="19"/>
      <c r="F61" s="8"/>
      <c r="G61" s="19" t="s">
        <v>2</v>
      </c>
      <c r="H61" s="132"/>
      <c r="I61" s="132"/>
      <c r="J61" s="19"/>
      <c r="K61" s="131" t="str">
        <f t="shared" si="0"/>
        <v/>
      </c>
      <c r="L61" s="131"/>
      <c r="M61" s="6" t="str">
        <f t="shared" si="2"/>
        <v/>
      </c>
      <c r="N61" s="19"/>
      <c r="O61" s="8"/>
      <c r="P61" s="132"/>
      <c r="Q61" s="132"/>
      <c r="R61" s="133" t="str">
        <f t="shared" si="3"/>
        <v/>
      </c>
      <c r="S61" s="133"/>
      <c r="T61" s="134" t="str">
        <f t="shared" si="4"/>
        <v/>
      </c>
      <c r="U61" s="134"/>
    </row>
    <row r="62" spans="2:21" x14ac:dyDescent="0.2">
      <c r="B62" s="19">
        <v>54</v>
      </c>
      <c r="C62" s="131" t="str">
        <f t="shared" si="1"/>
        <v/>
      </c>
      <c r="D62" s="131"/>
      <c r="E62" s="19"/>
      <c r="F62" s="8"/>
      <c r="G62" s="19" t="s">
        <v>2</v>
      </c>
      <c r="H62" s="132"/>
      <c r="I62" s="132"/>
      <c r="J62" s="19"/>
      <c r="K62" s="131" t="str">
        <f t="shared" si="0"/>
        <v/>
      </c>
      <c r="L62" s="131"/>
      <c r="M62" s="6" t="str">
        <f t="shared" si="2"/>
        <v/>
      </c>
      <c r="N62" s="19"/>
      <c r="O62" s="8"/>
      <c r="P62" s="132"/>
      <c r="Q62" s="132"/>
      <c r="R62" s="133" t="str">
        <f t="shared" si="3"/>
        <v/>
      </c>
      <c r="S62" s="133"/>
      <c r="T62" s="134" t="str">
        <f t="shared" si="4"/>
        <v/>
      </c>
      <c r="U62" s="134"/>
    </row>
    <row r="63" spans="2:21" x14ac:dyDescent="0.2">
      <c r="B63" s="19">
        <v>55</v>
      </c>
      <c r="C63" s="131" t="str">
        <f t="shared" si="1"/>
        <v/>
      </c>
      <c r="D63" s="131"/>
      <c r="E63" s="19"/>
      <c r="F63" s="8"/>
      <c r="G63" s="19" t="s">
        <v>3</v>
      </c>
      <c r="H63" s="132"/>
      <c r="I63" s="132"/>
      <c r="J63" s="19"/>
      <c r="K63" s="131" t="str">
        <f t="shared" si="0"/>
        <v/>
      </c>
      <c r="L63" s="131"/>
      <c r="M63" s="6" t="str">
        <f t="shared" si="2"/>
        <v/>
      </c>
      <c r="N63" s="19"/>
      <c r="O63" s="8"/>
      <c r="P63" s="132"/>
      <c r="Q63" s="132"/>
      <c r="R63" s="133" t="str">
        <f t="shared" si="3"/>
        <v/>
      </c>
      <c r="S63" s="133"/>
      <c r="T63" s="134" t="str">
        <f t="shared" si="4"/>
        <v/>
      </c>
      <c r="U63" s="134"/>
    </row>
    <row r="64" spans="2:21" x14ac:dyDescent="0.2">
      <c r="B64" s="19">
        <v>56</v>
      </c>
      <c r="C64" s="131" t="str">
        <f t="shared" si="1"/>
        <v/>
      </c>
      <c r="D64" s="131"/>
      <c r="E64" s="19"/>
      <c r="F64" s="8"/>
      <c r="G64" s="19" t="s">
        <v>2</v>
      </c>
      <c r="H64" s="132"/>
      <c r="I64" s="132"/>
      <c r="J64" s="19"/>
      <c r="K64" s="131" t="str">
        <f t="shared" si="0"/>
        <v/>
      </c>
      <c r="L64" s="131"/>
      <c r="M64" s="6" t="str">
        <f t="shared" si="2"/>
        <v/>
      </c>
      <c r="N64" s="19"/>
      <c r="O64" s="8"/>
      <c r="P64" s="132"/>
      <c r="Q64" s="132"/>
      <c r="R64" s="133" t="str">
        <f t="shared" si="3"/>
        <v/>
      </c>
      <c r="S64" s="133"/>
      <c r="T64" s="134" t="str">
        <f t="shared" si="4"/>
        <v/>
      </c>
      <c r="U64" s="134"/>
    </row>
    <row r="65" spans="2:21" x14ac:dyDescent="0.2">
      <c r="B65" s="19">
        <v>57</v>
      </c>
      <c r="C65" s="131" t="str">
        <f t="shared" si="1"/>
        <v/>
      </c>
      <c r="D65" s="131"/>
      <c r="E65" s="19"/>
      <c r="F65" s="8"/>
      <c r="G65" s="19" t="s">
        <v>2</v>
      </c>
      <c r="H65" s="132"/>
      <c r="I65" s="132"/>
      <c r="J65" s="19"/>
      <c r="K65" s="131" t="str">
        <f t="shared" si="0"/>
        <v/>
      </c>
      <c r="L65" s="131"/>
      <c r="M65" s="6" t="str">
        <f t="shared" si="2"/>
        <v/>
      </c>
      <c r="N65" s="19"/>
      <c r="O65" s="8"/>
      <c r="P65" s="132"/>
      <c r="Q65" s="132"/>
      <c r="R65" s="133" t="str">
        <f t="shared" si="3"/>
        <v/>
      </c>
      <c r="S65" s="133"/>
      <c r="T65" s="134" t="str">
        <f t="shared" si="4"/>
        <v/>
      </c>
      <c r="U65" s="134"/>
    </row>
    <row r="66" spans="2:21" x14ac:dyDescent="0.2">
      <c r="B66" s="19">
        <v>58</v>
      </c>
      <c r="C66" s="131" t="str">
        <f t="shared" si="1"/>
        <v/>
      </c>
      <c r="D66" s="131"/>
      <c r="E66" s="19"/>
      <c r="F66" s="8"/>
      <c r="G66" s="19" t="s">
        <v>2</v>
      </c>
      <c r="H66" s="132"/>
      <c r="I66" s="132"/>
      <c r="J66" s="19"/>
      <c r="K66" s="131" t="str">
        <f t="shared" si="0"/>
        <v/>
      </c>
      <c r="L66" s="131"/>
      <c r="M66" s="6" t="str">
        <f t="shared" si="2"/>
        <v/>
      </c>
      <c r="N66" s="19"/>
      <c r="O66" s="8"/>
      <c r="P66" s="132"/>
      <c r="Q66" s="132"/>
      <c r="R66" s="133" t="str">
        <f t="shared" si="3"/>
        <v/>
      </c>
      <c r="S66" s="133"/>
      <c r="T66" s="134" t="str">
        <f t="shared" si="4"/>
        <v/>
      </c>
      <c r="U66" s="134"/>
    </row>
    <row r="67" spans="2:21" x14ac:dyDescent="0.2">
      <c r="B67" s="19">
        <v>59</v>
      </c>
      <c r="C67" s="131" t="str">
        <f t="shared" si="1"/>
        <v/>
      </c>
      <c r="D67" s="131"/>
      <c r="E67" s="19"/>
      <c r="F67" s="8"/>
      <c r="G67" s="19" t="s">
        <v>2</v>
      </c>
      <c r="H67" s="132"/>
      <c r="I67" s="132"/>
      <c r="J67" s="19"/>
      <c r="K67" s="131" t="str">
        <f t="shared" si="0"/>
        <v/>
      </c>
      <c r="L67" s="131"/>
      <c r="M67" s="6" t="str">
        <f t="shared" si="2"/>
        <v/>
      </c>
      <c r="N67" s="19"/>
      <c r="O67" s="8"/>
      <c r="P67" s="132"/>
      <c r="Q67" s="132"/>
      <c r="R67" s="133" t="str">
        <f t="shared" si="3"/>
        <v/>
      </c>
      <c r="S67" s="133"/>
      <c r="T67" s="134" t="str">
        <f t="shared" si="4"/>
        <v/>
      </c>
      <c r="U67" s="134"/>
    </row>
    <row r="68" spans="2:21" x14ac:dyDescent="0.2">
      <c r="B68" s="19">
        <v>60</v>
      </c>
      <c r="C68" s="131" t="str">
        <f t="shared" si="1"/>
        <v/>
      </c>
      <c r="D68" s="131"/>
      <c r="E68" s="19"/>
      <c r="F68" s="8"/>
      <c r="G68" s="19" t="s">
        <v>3</v>
      </c>
      <c r="H68" s="132"/>
      <c r="I68" s="132"/>
      <c r="J68" s="19"/>
      <c r="K68" s="131" t="str">
        <f t="shared" si="0"/>
        <v/>
      </c>
      <c r="L68" s="131"/>
      <c r="M68" s="6" t="str">
        <f t="shared" si="2"/>
        <v/>
      </c>
      <c r="N68" s="19"/>
      <c r="O68" s="8"/>
      <c r="P68" s="132"/>
      <c r="Q68" s="132"/>
      <c r="R68" s="133" t="str">
        <f t="shared" si="3"/>
        <v/>
      </c>
      <c r="S68" s="133"/>
      <c r="T68" s="134" t="str">
        <f t="shared" si="4"/>
        <v/>
      </c>
      <c r="U68" s="134"/>
    </row>
    <row r="69" spans="2:21" x14ac:dyDescent="0.2">
      <c r="B69" s="19">
        <v>61</v>
      </c>
      <c r="C69" s="131" t="str">
        <f t="shared" si="1"/>
        <v/>
      </c>
      <c r="D69" s="131"/>
      <c r="E69" s="19"/>
      <c r="F69" s="8"/>
      <c r="G69" s="19" t="s">
        <v>3</v>
      </c>
      <c r="H69" s="132"/>
      <c r="I69" s="132"/>
      <c r="J69" s="19"/>
      <c r="K69" s="131" t="str">
        <f t="shared" si="0"/>
        <v/>
      </c>
      <c r="L69" s="131"/>
      <c r="M69" s="6" t="str">
        <f t="shared" si="2"/>
        <v/>
      </c>
      <c r="N69" s="19"/>
      <c r="O69" s="8"/>
      <c r="P69" s="132"/>
      <c r="Q69" s="132"/>
      <c r="R69" s="133" t="str">
        <f t="shared" si="3"/>
        <v/>
      </c>
      <c r="S69" s="133"/>
      <c r="T69" s="134" t="str">
        <f t="shared" si="4"/>
        <v/>
      </c>
      <c r="U69" s="134"/>
    </row>
    <row r="70" spans="2:21" x14ac:dyDescent="0.2">
      <c r="B70" s="19">
        <v>62</v>
      </c>
      <c r="C70" s="131" t="str">
        <f t="shared" si="1"/>
        <v/>
      </c>
      <c r="D70" s="131"/>
      <c r="E70" s="19"/>
      <c r="F70" s="8"/>
      <c r="G70" s="19" t="s">
        <v>2</v>
      </c>
      <c r="H70" s="132"/>
      <c r="I70" s="132"/>
      <c r="J70" s="19"/>
      <c r="K70" s="131" t="str">
        <f t="shared" si="0"/>
        <v/>
      </c>
      <c r="L70" s="131"/>
      <c r="M70" s="6" t="str">
        <f t="shared" si="2"/>
        <v/>
      </c>
      <c r="N70" s="19"/>
      <c r="O70" s="8"/>
      <c r="P70" s="132"/>
      <c r="Q70" s="132"/>
      <c r="R70" s="133" t="str">
        <f t="shared" si="3"/>
        <v/>
      </c>
      <c r="S70" s="133"/>
      <c r="T70" s="134" t="str">
        <f t="shared" si="4"/>
        <v/>
      </c>
      <c r="U70" s="134"/>
    </row>
    <row r="71" spans="2:21" x14ac:dyDescent="0.2">
      <c r="B71" s="19">
        <v>63</v>
      </c>
      <c r="C71" s="131" t="str">
        <f t="shared" si="1"/>
        <v/>
      </c>
      <c r="D71" s="131"/>
      <c r="E71" s="19"/>
      <c r="F71" s="8"/>
      <c r="G71" s="19" t="s">
        <v>3</v>
      </c>
      <c r="H71" s="132"/>
      <c r="I71" s="132"/>
      <c r="J71" s="19"/>
      <c r="K71" s="131" t="str">
        <f t="shared" si="0"/>
        <v/>
      </c>
      <c r="L71" s="131"/>
      <c r="M71" s="6" t="str">
        <f t="shared" si="2"/>
        <v/>
      </c>
      <c r="N71" s="19"/>
      <c r="O71" s="8"/>
      <c r="P71" s="132"/>
      <c r="Q71" s="132"/>
      <c r="R71" s="133" t="str">
        <f t="shared" si="3"/>
        <v/>
      </c>
      <c r="S71" s="133"/>
      <c r="T71" s="134" t="str">
        <f t="shared" si="4"/>
        <v/>
      </c>
      <c r="U71" s="134"/>
    </row>
    <row r="72" spans="2:21" x14ac:dyDescent="0.2">
      <c r="B72" s="19">
        <v>64</v>
      </c>
      <c r="C72" s="131" t="str">
        <f t="shared" si="1"/>
        <v/>
      </c>
      <c r="D72" s="131"/>
      <c r="E72" s="19"/>
      <c r="F72" s="8"/>
      <c r="G72" s="19" t="s">
        <v>2</v>
      </c>
      <c r="H72" s="132"/>
      <c r="I72" s="132"/>
      <c r="J72" s="19"/>
      <c r="K72" s="131" t="str">
        <f t="shared" si="0"/>
        <v/>
      </c>
      <c r="L72" s="131"/>
      <c r="M72" s="6" t="str">
        <f t="shared" si="2"/>
        <v/>
      </c>
      <c r="N72" s="19"/>
      <c r="O72" s="8"/>
      <c r="P72" s="132"/>
      <c r="Q72" s="132"/>
      <c r="R72" s="133" t="str">
        <f t="shared" si="3"/>
        <v/>
      </c>
      <c r="S72" s="133"/>
      <c r="T72" s="134" t="str">
        <f t="shared" si="4"/>
        <v/>
      </c>
      <c r="U72" s="134"/>
    </row>
    <row r="73" spans="2:21" x14ac:dyDescent="0.2">
      <c r="B73" s="19">
        <v>65</v>
      </c>
      <c r="C73" s="131" t="str">
        <f t="shared" si="1"/>
        <v/>
      </c>
      <c r="D73" s="131"/>
      <c r="E73" s="19"/>
      <c r="F73" s="8"/>
      <c r="G73" s="19" t="s">
        <v>3</v>
      </c>
      <c r="H73" s="132"/>
      <c r="I73" s="132"/>
      <c r="J73" s="19"/>
      <c r="K73" s="131" t="str">
        <f t="shared" ref="K73:K108" si="5">IF(F73="","",C73*0.03)</f>
        <v/>
      </c>
      <c r="L73" s="131"/>
      <c r="M73" s="6" t="str">
        <f t="shared" si="2"/>
        <v/>
      </c>
      <c r="N73" s="19"/>
      <c r="O73" s="8"/>
      <c r="P73" s="132"/>
      <c r="Q73" s="132"/>
      <c r="R73" s="133" t="str">
        <f t="shared" si="3"/>
        <v/>
      </c>
      <c r="S73" s="133"/>
      <c r="T73" s="134" t="str">
        <f t="shared" si="4"/>
        <v/>
      </c>
      <c r="U73" s="134"/>
    </row>
    <row r="74" spans="2:21" x14ac:dyDescent="0.2">
      <c r="B74" s="19">
        <v>66</v>
      </c>
      <c r="C74" s="131" t="str">
        <f t="shared" ref="C74:C108" si="6">IF(R73="","",C73+R73)</f>
        <v/>
      </c>
      <c r="D74" s="131"/>
      <c r="E74" s="19"/>
      <c r="F74" s="8"/>
      <c r="G74" s="19" t="s">
        <v>3</v>
      </c>
      <c r="H74" s="132"/>
      <c r="I74" s="132"/>
      <c r="J74" s="19"/>
      <c r="K74" s="131" t="str">
        <f t="shared" si="5"/>
        <v/>
      </c>
      <c r="L74" s="131"/>
      <c r="M74" s="6" t="str">
        <f t="shared" ref="M74:M108" si="7">IF(J74="","",(K74/J74)/1000)</f>
        <v/>
      </c>
      <c r="N74" s="19"/>
      <c r="O74" s="8"/>
      <c r="P74" s="132"/>
      <c r="Q74" s="132"/>
      <c r="R74" s="133" t="str">
        <f t="shared" ref="R74:R108" si="8">IF(O74="","",(IF(G74="売",H74-P74,P74-H74))*M74*100000)</f>
        <v/>
      </c>
      <c r="S74" s="133"/>
      <c r="T74" s="134" t="str">
        <f t="shared" ref="T74:T108" si="9">IF(O74="","",IF(R74&lt;0,J74*(-1),IF(G74="買",(P74-H74)*100,(H74-P74)*100)))</f>
        <v/>
      </c>
      <c r="U74" s="134"/>
    </row>
    <row r="75" spans="2:21" x14ac:dyDescent="0.2">
      <c r="B75" s="19">
        <v>67</v>
      </c>
      <c r="C75" s="131" t="str">
        <f t="shared" si="6"/>
        <v/>
      </c>
      <c r="D75" s="131"/>
      <c r="E75" s="19"/>
      <c r="F75" s="8"/>
      <c r="G75" s="19" t="s">
        <v>2</v>
      </c>
      <c r="H75" s="132"/>
      <c r="I75" s="132"/>
      <c r="J75" s="19"/>
      <c r="K75" s="131" t="str">
        <f t="shared" si="5"/>
        <v/>
      </c>
      <c r="L75" s="131"/>
      <c r="M75" s="6" t="str">
        <f t="shared" si="7"/>
        <v/>
      </c>
      <c r="N75" s="19"/>
      <c r="O75" s="8"/>
      <c r="P75" s="132"/>
      <c r="Q75" s="132"/>
      <c r="R75" s="133" t="str">
        <f t="shared" si="8"/>
        <v/>
      </c>
      <c r="S75" s="133"/>
      <c r="T75" s="134" t="str">
        <f t="shared" si="9"/>
        <v/>
      </c>
      <c r="U75" s="134"/>
    </row>
    <row r="76" spans="2:21" x14ac:dyDescent="0.2">
      <c r="B76" s="19">
        <v>68</v>
      </c>
      <c r="C76" s="131" t="str">
        <f t="shared" si="6"/>
        <v/>
      </c>
      <c r="D76" s="131"/>
      <c r="E76" s="19"/>
      <c r="F76" s="8"/>
      <c r="G76" s="19" t="s">
        <v>2</v>
      </c>
      <c r="H76" s="132"/>
      <c r="I76" s="132"/>
      <c r="J76" s="19"/>
      <c r="K76" s="131" t="str">
        <f t="shared" si="5"/>
        <v/>
      </c>
      <c r="L76" s="131"/>
      <c r="M76" s="6" t="str">
        <f t="shared" si="7"/>
        <v/>
      </c>
      <c r="N76" s="19"/>
      <c r="O76" s="8"/>
      <c r="P76" s="132"/>
      <c r="Q76" s="132"/>
      <c r="R76" s="133" t="str">
        <f t="shared" si="8"/>
        <v/>
      </c>
      <c r="S76" s="133"/>
      <c r="T76" s="134" t="str">
        <f t="shared" si="9"/>
        <v/>
      </c>
      <c r="U76" s="134"/>
    </row>
    <row r="77" spans="2:21" x14ac:dyDescent="0.2">
      <c r="B77" s="19">
        <v>69</v>
      </c>
      <c r="C77" s="131" t="str">
        <f t="shared" si="6"/>
        <v/>
      </c>
      <c r="D77" s="131"/>
      <c r="E77" s="19"/>
      <c r="F77" s="8"/>
      <c r="G77" s="19" t="s">
        <v>2</v>
      </c>
      <c r="H77" s="132"/>
      <c r="I77" s="132"/>
      <c r="J77" s="19"/>
      <c r="K77" s="131" t="str">
        <f t="shared" si="5"/>
        <v/>
      </c>
      <c r="L77" s="131"/>
      <c r="M77" s="6" t="str">
        <f t="shared" si="7"/>
        <v/>
      </c>
      <c r="N77" s="19"/>
      <c r="O77" s="8"/>
      <c r="P77" s="132"/>
      <c r="Q77" s="132"/>
      <c r="R77" s="133" t="str">
        <f t="shared" si="8"/>
        <v/>
      </c>
      <c r="S77" s="133"/>
      <c r="T77" s="134" t="str">
        <f t="shared" si="9"/>
        <v/>
      </c>
      <c r="U77" s="134"/>
    </row>
    <row r="78" spans="2:21" x14ac:dyDescent="0.2">
      <c r="B78" s="19">
        <v>70</v>
      </c>
      <c r="C78" s="131" t="str">
        <f t="shared" si="6"/>
        <v/>
      </c>
      <c r="D78" s="131"/>
      <c r="E78" s="19"/>
      <c r="F78" s="8"/>
      <c r="G78" s="19" t="s">
        <v>3</v>
      </c>
      <c r="H78" s="132"/>
      <c r="I78" s="132"/>
      <c r="J78" s="19"/>
      <c r="K78" s="131" t="str">
        <f t="shared" si="5"/>
        <v/>
      </c>
      <c r="L78" s="131"/>
      <c r="M78" s="6" t="str">
        <f t="shared" si="7"/>
        <v/>
      </c>
      <c r="N78" s="19"/>
      <c r="O78" s="8"/>
      <c r="P78" s="132"/>
      <c r="Q78" s="132"/>
      <c r="R78" s="133" t="str">
        <f t="shared" si="8"/>
        <v/>
      </c>
      <c r="S78" s="133"/>
      <c r="T78" s="134" t="str">
        <f t="shared" si="9"/>
        <v/>
      </c>
      <c r="U78" s="134"/>
    </row>
    <row r="79" spans="2:21" x14ac:dyDescent="0.2">
      <c r="B79" s="19">
        <v>71</v>
      </c>
      <c r="C79" s="131" t="str">
        <f t="shared" si="6"/>
        <v/>
      </c>
      <c r="D79" s="131"/>
      <c r="E79" s="19"/>
      <c r="F79" s="8"/>
      <c r="G79" s="19" t="s">
        <v>2</v>
      </c>
      <c r="H79" s="132"/>
      <c r="I79" s="132"/>
      <c r="J79" s="19"/>
      <c r="K79" s="131" t="str">
        <f t="shared" si="5"/>
        <v/>
      </c>
      <c r="L79" s="131"/>
      <c r="M79" s="6" t="str">
        <f t="shared" si="7"/>
        <v/>
      </c>
      <c r="N79" s="19"/>
      <c r="O79" s="8"/>
      <c r="P79" s="132"/>
      <c r="Q79" s="132"/>
      <c r="R79" s="133" t="str">
        <f t="shared" si="8"/>
        <v/>
      </c>
      <c r="S79" s="133"/>
      <c r="T79" s="134" t="str">
        <f t="shared" si="9"/>
        <v/>
      </c>
      <c r="U79" s="134"/>
    </row>
    <row r="80" spans="2:21" x14ac:dyDescent="0.2">
      <c r="B80" s="19">
        <v>72</v>
      </c>
      <c r="C80" s="131" t="str">
        <f t="shared" si="6"/>
        <v/>
      </c>
      <c r="D80" s="131"/>
      <c r="E80" s="19"/>
      <c r="F80" s="8"/>
      <c r="G80" s="19" t="s">
        <v>3</v>
      </c>
      <c r="H80" s="132"/>
      <c r="I80" s="132"/>
      <c r="J80" s="19"/>
      <c r="K80" s="131" t="str">
        <f t="shared" si="5"/>
        <v/>
      </c>
      <c r="L80" s="131"/>
      <c r="M80" s="6" t="str">
        <f t="shared" si="7"/>
        <v/>
      </c>
      <c r="N80" s="19"/>
      <c r="O80" s="8"/>
      <c r="P80" s="132"/>
      <c r="Q80" s="132"/>
      <c r="R80" s="133" t="str">
        <f t="shared" si="8"/>
        <v/>
      </c>
      <c r="S80" s="133"/>
      <c r="T80" s="134" t="str">
        <f t="shared" si="9"/>
        <v/>
      </c>
      <c r="U80" s="134"/>
    </row>
    <row r="81" spans="2:21" x14ac:dyDescent="0.2">
      <c r="B81" s="19">
        <v>73</v>
      </c>
      <c r="C81" s="131" t="str">
        <f t="shared" si="6"/>
        <v/>
      </c>
      <c r="D81" s="131"/>
      <c r="E81" s="19"/>
      <c r="F81" s="8"/>
      <c r="G81" s="19" t="s">
        <v>2</v>
      </c>
      <c r="H81" s="132"/>
      <c r="I81" s="132"/>
      <c r="J81" s="19"/>
      <c r="K81" s="131" t="str">
        <f t="shared" si="5"/>
        <v/>
      </c>
      <c r="L81" s="131"/>
      <c r="M81" s="6" t="str">
        <f t="shared" si="7"/>
        <v/>
      </c>
      <c r="N81" s="19"/>
      <c r="O81" s="8"/>
      <c r="P81" s="132"/>
      <c r="Q81" s="132"/>
      <c r="R81" s="133" t="str">
        <f t="shared" si="8"/>
        <v/>
      </c>
      <c r="S81" s="133"/>
      <c r="T81" s="134" t="str">
        <f t="shared" si="9"/>
        <v/>
      </c>
      <c r="U81" s="134"/>
    </row>
    <row r="82" spans="2:21" x14ac:dyDescent="0.2">
      <c r="B82" s="19">
        <v>74</v>
      </c>
      <c r="C82" s="131" t="str">
        <f t="shared" si="6"/>
        <v/>
      </c>
      <c r="D82" s="131"/>
      <c r="E82" s="19"/>
      <c r="F82" s="8"/>
      <c r="G82" s="19" t="s">
        <v>2</v>
      </c>
      <c r="H82" s="132"/>
      <c r="I82" s="132"/>
      <c r="J82" s="19"/>
      <c r="K82" s="131" t="str">
        <f t="shared" si="5"/>
        <v/>
      </c>
      <c r="L82" s="131"/>
      <c r="M82" s="6" t="str">
        <f t="shared" si="7"/>
        <v/>
      </c>
      <c r="N82" s="19"/>
      <c r="O82" s="8"/>
      <c r="P82" s="132"/>
      <c r="Q82" s="132"/>
      <c r="R82" s="133" t="str">
        <f t="shared" si="8"/>
        <v/>
      </c>
      <c r="S82" s="133"/>
      <c r="T82" s="134" t="str">
        <f t="shared" si="9"/>
        <v/>
      </c>
      <c r="U82" s="134"/>
    </row>
    <row r="83" spans="2:21" x14ac:dyDescent="0.2">
      <c r="B83" s="19">
        <v>75</v>
      </c>
      <c r="C83" s="131" t="str">
        <f t="shared" si="6"/>
        <v/>
      </c>
      <c r="D83" s="131"/>
      <c r="E83" s="19"/>
      <c r="F83" s="8"/>
      <c r="G83" s="19" t="s">
        <v>2</v>
      </c>
      <c r="H83" s="132"/>
      <c r="I83" s="132"/>
      <c r="J83" s="19"/>
      <c r="K83" s="131" t="str">
        <f t="shared" si="5"/>
        <v/>
      </c>
      <c r="L83" s="131"/>
      <c r="M83" s="6" t="str">
        <f t="shared" si="7"/>
        <v/>
      </c>
      <c r="N83" s="19"/>
      <c r="O83" s="8"/>
      <c r="P83" s="132"/>
      <c r="Q83" s="132"/>
      <c r="R83" s="133" t="str">
        <f t="shared" si="8"/>
        <v/>
      </c>
      <c r="S83" s="133"/>
      <c r="T83" s="134" t="str">
        <f t="shared" si="9"/>
        <v/>
      </c>
      <c r="U83" s="134"/>
    </row>
    <row r="84" spans="2:21" x14ac:dyDescent="0.2">
      <c r="B84" s="19">
        <v>76</v>
      </c>
      <c r="C84" s="131" t="str">
        <f t="shared" si="6"/>
        <v/>
      </c>
      <c r="D84" s="131"/>
      <c r="E84" s="19"/>
      <c r="F84" s="8"/>
      <c r="G84" s="19" t="s">
        <v>2</v>
      </c>
      <c r="H84" s="132"/>
      <c r="I84" s="132"/>
      <c r="J84" s="19"/>
      <c r="K84" s="131" t="str">
        <f t="shared" si="5"/>
        <v/>
      </c>
      <c r="L84" s="131"/>
      <c r="M84" s="6" t="str">
        <f t="shared" si="7"/>
        <v/>
      </c>
      <c r="N84" s="19"/>
      <c r="O84" s="8"/>
      <c r="P84" s="132"/>
      <c r="Q84" s="132"/>
      <c r="R84" s="133" t="str">
        <f t="shared" si="8"/>
        <v/>
      </c>
      <c r="S84" s="133"/>
      <c r="T84" s="134" t="str">
        <f t="shared" si="9"/>
        <v/>
      </c>
      <c r="U84" s="134"/>
    </row>
    <row r="85" spans="2:21" x14ac:dyDescent="0.2">
      <c r="B85" s="19">
        <v>77</v>
      </c>
      <c r="C85" s="131" t="str">
        <f t="shared" si="6"/>
        <v/>
      </c>
      <c r="D85" s="131"/>
      <c r="E85" s="19"/>
      <c r="F85" s="8"/>
      <c r="G85" s="19" t="s">
        <v>3</v>
      </c>
      <c r="H85" s="132"/>
      <c r="I85" s="132"/>
      <c r="J85" s="19"/>
      <c r="K85" s="131" t="str">
        <f t="shared" si="5"/>
        <v/>
      </c>
      <c r="L85" s="131"/>
      <c r="M85" s="6" t="str">
        <f t="shared" si="7"/>
        <v/>
      </c>
      <c r="N85" s="19"/>
      <c r="O85" s="8"/>
      <c r="P85" s="132"/>
      <c r="Q85" s="132"/>
      <c r="R85" s="133" t="str">
        <f t="shared" si="8"/>
        <v/>
      </c>
      <c r="S85" s="133"/>
      <c r="T85" s="134" t="str">
        <f t="shared" si="9"/>
        <v/>
      </c>
      <c r="U85" s="134"/>
    </row>
    <row r="86" spans="2:21" x14ac:dyDescent="0.2">
      <c r="B86" s="19">
        <v>78</v>
      </c>
      <c r="C86" s="131" t="str">
        <f t="shared" si="6"/>
        <v/>
      </c>
      <c r="D86" s="131"/>
      <c r="E86" s="19"/>
      <c r="F86" s="8"/>
      <c r="G86" s="19" t="s">
        <v>2</v>
      </c>
      <c r="H86" s="132"/>
      <c r="I86" s="132"/>
      <c r="J86" s="19"/>
      <c r="K86" s="131" t="str">
        <f t="shared" si="5"/>
        <v/>
      </c>
      <c r="L86" s="131"/>
      <c r="M86" s="6" t="str">
        <f t="shared" si="7"/>
        <v/>
      </c>
      <c r="N86" s="19"/>
      <c r="O86" s="8"/>
      <c r="P86" s="132"/>
      <c r="Q86" s="132"/>
      <c r="R86" s="133" t="str">
        <f t="shared" si="8"/>
        <v/>
      </c>
      <c r="S86" s="133"/>
      <c r="T86" s="134" t="str">
        <f t="shared" si="9"/>
        <v/>
      </c>
      <c r="U86" s="134"/>
    </row>
    <row r="87" spans="2:21" x14ac:dyDescent="0.2">
      <c r="B87" s="19">
        <v>79</v>
      </c>
      <c r="C87" s="131" t="str">
        <f t="shared" si="6"/>
        <v/>
      </c>
      <c r="D87" s="131"/>
      <c r="E87" s="19"/>
      <c r="F87" s="8"/>
      <c r="G87" s="19" t="s">
        <v>3</v>
      </c>
      <c r="H87" s="132"/>
      <c r="I87" s="132"/>
      <c r="J87" s="19"/>
      <c r="K87" s="131" t="str">
        <f t="shared" si="5"/>
        <v/>
      </c>
      <c r="L87" s="131"/>
      <c r="M87" s="6" t="str">
        <f t="shared" si="7"/>
        <v/>
      </c>
      <c r="N87" s="19"/>
      <c r="O87" s="8"/>
      <c r="P87" s="132"/>
      <c r="Q87" s="132"/>
      <c r="R87" s="133" t="str">
        <f t="shared" si="8"/>
        <v/>
      </c>
      <c r="S87" s="133"/>
      <c r="T87" s="134" t="str">
        <f t="shared" si="9"/>
        <v/>
      </c>
      <c r="U87" s="134"/>
    </row>
    <row r="88" spans="2:21" x14ac:dyDescent="0.2">
      <c r="B88" s="19">
        <v>80</v>
      </c>
      <c r="C88" s="131" t="str">
        <f t="shared" si="6"/>
        <v/>
      </c>
      <c r="D88" s="131"/>
      <c r="E88" s="19"/>
      <c r="F88" s="8"/>
      <c r="G88" s="19" t="s">
        <v>3</v>
      </c>
      <c r="H88" s="132"/>
      <c r="I88" s="132"/>
      <c r="J88" s="19"/>
      <c r="K88" s="131" t="str">
        <f t="shared" si="5"/>
        <v/>
      </c>
      <c r="L88" s="131"/>
      <c r="M88" s="6" t="str">
        <f t="shared" si="7"/>
        <v/>
      </c>
      <c r="N88" s="19"/>
      <c r="O88" s="8"/>
      <c r="P88" s="132"/>
      <c r="Q88" s="132"/>
      <c r="R88" s="133" t="str">
        <f t="shared" si="8"/>
        <v/>
      </c>
      <c r="S88" s="133"/>
      <c r="T88" s="134" t="str">
        <f t="shared" si="9"/>
        <v/>
      </c>
      <c r="U88" s="134"/>
    </row>
    <row r="89" spans="2:21" x14ac:dyDescent="0.2">
      <c r="B89" s="19">
        <v>81</v>
      </c>
      <c r="C89" s="131" t="str">
        <f t="shared" si="6"/>
        <v/>
      </c>
      <c r="D89" s="131"/>
      <c r="E89" s="19"/>
      <c r="F89" s="8"/>
      <c r="G89" s="19" t="s">
        <v>3</v>
      </c>
      <c r="H89" s="132"/>
      <c r="I89" s="132"/>
      <c r="J89" s="19"/>
      <c r="K89" s="131" t="str">
        <f t="shared" si="5"/>
        <v/>
      </c>
      <c r="L89" s="131"/>
      <c r="M89" s="6" t="str">
        <f t="shared" si="7"/>
        <v/>
      </c>
      <c r="N89" s="19"/>
      <c r="O89" s="8"/>
      <c r="P89" s="132"/>
      <c r="Q89" s="132"/>
      <c r="R89" s="133" t="str">
        <f t="shared" si="8"/>
        <v/>
      </c>
      <c r="S89" s="133"/>
      <c r="T89" s="134" t="str">
        <f t="shared" si="9"/>
        <v/>
      </c>
      <c r="U89" s="134"/>
    </row>
    <row r="90" spans="2:21" x14ac:dyDescent="0.2">
      <c r="B90" s="19">
        <v>82</v>
      </c>
      <c r="C90" s="131" t="str">
        <f t="shared" si="6"/>
        <v/>
      </c>
      <c r="D90" s="131"/>
      <c r="E90" s="19"/>
      <c r="F90" s="8"/>
      <c r="G90" s="19" t="s">
        <v>3</v>
      </c>
      <c r="H90" s="132"/>
      <c r="I90" s="132"/>
      <c r="J90" s="19"/>
      <c r="K90" s="131" t="str">
        <f t="shared" si="5"/>
        <v/>
      </c>
      <c r="L90" s="131"/>
      <c r="M90" s="6" t="str">
        <f t="shared" si="7"/>
        <v/>
      </c>
      <c r="N90" s="19"/>
      <c r="O90" s="8"/>
      <c r="P90" s="132"/>
      <c r="Q90" s="132"/>
      <c r="R90" s="133" t="str">
        <f t="shared" si="8"/>
        <v/>
      </c>
      <c r="S90" s="133"/>
      <c r="T90" s="134" t="str">
        <f t="shared" si="9"/>
        <v/>
      </c>
      <c r="U90" s="134"/>
    </row>
    <row r="91" spans="2:21" x14ac:dyDescent="0.2">
      <c r="B91" s="19">
        <v>83</v>
      </c>
      <c r="C91" s="131" t="str">
        <f t="shared" si="6"/>
        <v/>
      </c>
      <c r="D91" s="131"/>
      <c r="E91" s="19"/>
      <c r="F91" s="8"/>
      <c r="G91" s="19" t="s">
        <v>3</v>
      </c>
      <c r="H91" s="132"/>
      <c r="I91" s="132"/>
      <c r="J91" s="19"/>
      <c r="K91" s="131" t="str">
        <f t="shared" si="5"/>
        <v/>
      </c>
      <c r="L91" s="131"/>
      <c r="M91" s="6" t="str">
        <f t="shared" si="7"/>
        <v/>
      </c>
      <c r="N91" s="19"/>
      <c r="O91" s="8"/>
      <c r="P91" s="132"/>
      <c r="Q91" s="132"/>
      <c r="R91" s="133" t="str">
        <f t="shared" si="8"/>
        <v/>
      </c>
      <c r="S91" s="133"/>
      <c r="T91" s="134" t="str">
        <f t="shared" si="9"/>
        <v/>
      </c>
      <c r="U91" s="134"/>
    </row>
    <row r="92" spans="2:21" x14ac:dyDescent="0.2">
      <c r="B92" s="19">
        <v>84</v>
      </c>
      <c r="C92" s="131" t="str">
        <f t="shared" si="6"/>
        <v/>
      </c>
      <c r="D92" s="131"/>
      <c r="E92" s="19"/>
      <c r="F92" s="8"/>
      <c r="G92" s="19" t="s">
        <v>2</v>
      </c>
      <c r="H92" s="132"/>
      <c r="I92" s="132"/>
      <c r="J92" s="19"/>
      <c r="K92" s="131" t="str">
        <f t="shared" si="5"/>
        <v/>
      </c>
      <c r="L92" s="131"/>
      <c r="M92" s="6" t="str">
        <f t="shared" si="7"/>
        <v/>
      </c>
      <c r="N92" s="19"/>
      <c r="O92" s="8"/>
      <c r="P92" s="132"/>
      <c r="Q92" s="132"/>
      <c r="R92" s="133" t="str">
        <f t="shared" si="8"/>
        <v/>
      </c>
      <c r="S92" s="133"/>
      <c r="T92" s="134" t="str">
        <f t="shared" si="9"/>
        <v/>
      </c>
      <c r="U92" s="134"/>
    </row>
    <row r="93" spans="2:21" x14ac:dyDescent="0.2">
      <c r="B93" s="19">
        <v>85</v>
      </c>
      <c r="C93" s="131" t="str">
        <f t="shared" si="6"/>
        <v/>
      </c>
      <c r="D93" s="131"/>
      <c r="E93" s="19"/>
      <c r="F93" s="8"/>
      <c r="G93" s="19" t="s">
        <v>3</v>
      </c>
      <c r="H93" s="132"/>
      <c r="I93" s="132"/>
      <c r="J93" s="19"/>
      <c r="K93" s="131" t="str">
        <f t="shared" si="5"/>
        <v/>
      </c>
      <c r="L93" s="131"/>
      <c r="M93" s="6" t="str">
        <f t="shared" si="7"/>
        <v/>
      </c>
      <c r="N93" s="19"/>
      <c r="O93" s="8"/>
      <c r="P93" s="132"/>
      <c r="Q93" s="132"/>
      <c r="R93" s="133" t="str">
        <f t="shared" si="8"/>
        <v/>
      </c>
      <c r="S93" s="133"/>
      <c r="T93" s="134" t="str">
        <f t="shared" si="9"/>
        <v/>
      </c>
      <c r="U93" s="134"/>
    </row>
    <row r="94" spans="2:21" x14ac:dyDescent="0.2">
      <c r="B94" s="19">
        <v>86</v>
      </c>
      <c r="C94" s="131" t="str">
        <f t="shared" si="6"/>
        <v/>
      </c>
      <c r="D94" s="131"/>
      <c r="E94" s="19"/>
      <c r="F94" s="8"/>
      <c r="G94" s="19" t="s">
        <v>2</v>
      </c>
      <c r="H94" s="132"/>
      <c r="I94" s="132"/>
      <c r="J94" s="19"/>
      <c r="K94" s="131" t="str">
        <f t="shared" si="5"/>
        <v/>
      </c>
      <c r="L94" s="131"/>
      <c r="M94" s="6" t="str">
        <f t="shared" si="7"/>
        <v/>
      </c>
      <c r="N94" s="19"/>
      <c r="O94" s="8"/>
      <c r="P94" s="132"/>
      <c r="Q94" s="132"/>
      <c r="R94" s="133" t="str">
        <f t="shared" si="8"/>
        <v/>
      </c>
      <c r="S94" s="133"/>
      <c r="T94" s="134" t="str">
        <f t="shared" si="9"/>
        <v/>
      </c>
      <c r="U94" s="134"/>
    </row>
    <row r="95" spans="2:21" x14ac:dyDescent="0.2">
      <c r="B95" s="19">
        <v>87</v>
      </c>
      <c r="C95" s="131" t="str">
        <f t="shared" si="6"/>
        <v/>
      </c>
      <c r="D95" s="131"/>
      <c r="E95" s="19"/>
      <c r="F95" s="8"/>
      <c r="G95" s="19" t="s">
        <v>3</v>
      </c>
      <c r="H95" s="132"/>
      <c r="I95" s="132"/>
      <c r="J95" s="19"/>
      <c r="K95" s="131" t="str">
        <f t="shared" si="5"/>
        <v/>
      </c>
      <c r="L95" s="131"/>
      <c r="M95" s="6" t="str">
        <f t="shared" si="7"/>
        <v/>
      </c>
      <c r="N95" s="19"/>
      <c r="O95" s="8"/>
      <c r="P95" s="132"/>
      <c r="Q95" s="132"/>
      <c r="R95" s="133" t="str">
        <f t="shared" si="8"/>
        <v/>
      </c>
      <c r="S95" s="133"/>
      <c r="T95" s="134" t="str">
        <f t="shared" si="9"/>
        <v/>
      </c>
      <c r="U95" s="134"/>
    </row>
    <row r="96" spans="2:21" x14ac:dyDescent="0.2">
      <c r="B96" s="19">
        <v>88</v>
      </c>
      <c r="C96" s="131" t="str">
        <f t="shared" si="6"/>
        <v/>
      </c>
      <c r="D96" s="131"/>
      <c r="E96" s="19"/>
      <c r="F96" s="8"/>
      <c r="G96" s="19" t="s">
        <v>2</v>
      </c>
      <c r="H96" s="132"/>
      <c r="I96" s="132"/>
      <c r="J96" s="19"/>
      <c r="K96" s="131" t="str">
        <f t="shared" si="5"/>
        <v/>
      </c>
      <c r="L96" s="131"/>
      <c r="M96" s="6" t="str">
        <f t="shared" si="7"/>
        <v/>
      </c>
      <c r="N96" s="19"/>
      <c r="O96" s="8"/>
      <c r="P96" s="132"/>
      <c r="Q96" s="132"/>
      <c r="R96" s="133" t="str">
        <f t="shared" si="8"/>
        <v/>
      </c>
      <c r="S96" s="133"/>
      <c r="T96" s="134" t="str">
        <f t="shared" si="9"/>
        <v/>
      </c>
      <c r="U96" s="134"/>
    </row>
    <row r="97" spans="2:21" x14ac:dyDescent="0.2">
      <c r="B97" s="19">
        <v>89</v>
      </c>
      <c r="C97" s="131" t="str">
        <f t="shared" si="6"/>
        <v/>
      </c>
      <c r="D97" s="131"/>
      <c r="E97" s="19"/>
      <c r="F97" s="8"/>
      <c r="G97" s="19" t="s">
        <v>3</v>
      </c>
      <c r="H97" s="132"/>
      <c r="I97" s="132"/>
      <c r="J97" s="19"/>
      <c r="K97" s="131" t="str">
        <f t="shared" si="5"/>
        <v/>
      </c>
      <c r="L97" s="131"/>
      <c r="M97" s="6" t="str">
        <f t="shared" si="7"/>
        <v/>
      </c>
      <c r="N97" s="19"/>
      <c r="O97" s="8"/>
      <c r="P97" s="132"/>
      <c r="Q97" s="132"/>
      <c r="R97" s="133" t="str">
        <f t="shared" si="8"/>
        <v/>
      </c>
      <c r="S97" s="133"/>
      <c r="T97" s="134" t="str">
        <f t="shared" si="9"/>
        <v/>
      </c>
      <c r="U97" s="134"/>
    </row>
    <row r="98" spans="2:21" x14ac:dyDescent="0.2">
      <c r="B98" s="19">
        <v>90</v>
      </c>
      <c r="C98" s="131" t="str">
        <f t="shared" si="6"/>
        <v/>
      </c>
      <c r="D98" s="131"/>
      <c r="E98" s="19"/>
      <c r="F98" s="8"/>
      <c r="G98" s="19" t="s">
        <v>2</v>
      </c>
      <c r="H98" s="132"/>
      <c r="I98" s="132"/>
      <c r="J98" s="19"/>
      <c r="K98" s="131" t="str">
        <f t="shared" si="5"/>
        <v/>
      </c>
      <c r="L98" s="131"/>
      <c r="M98" s="6" t="str">
        <f t="shared" si="7"/>
        <v/>
      </c>
      <c r="N98" s="19"/>
      <c r="O98" s="8"/>
      <c r="P98" s="132"/>
      <c r="Q98" s="132"/>
      <c r="R98" s="133" t="str">
        <f t="shared" si="8"/>
        <v/>
      </c>
      <c r="S98" s="133"/>
      <c r="T98" s="134" t="str">
        <f t="shared" si="9"/>
        <v/>
      </c>
      <c r="U98" s="134"/>
    </row>
    <row r="99" spans="2:21" x14ac:dyDescent="0.2">
      <c r="B99" s="19">
        <v>91</v>
      </c>
      <c r="C99" s="131" t="str">
        <f t="shared" si="6"/>
        <v/>
      </c>
      <c r="D99" s="131"/>
      <c r="E99" s="19"/>
      <c r="F99" s="8"/>
      <c r="G99" s="19" t="s">
        <v>3</v>
      </c>
      <c r="H99" s="132"/>
      <c r="I99" s="132"/>
      <c r="J99" s="19"/>
      <c r="K99" s="131" t="str">
        <f t="shared" si="5"/>
        <v/>
      </c>
      <c r="L99" s="131"/>
      <c r="M99" s="6" t="str">
        <f t="shared" si="7"/>
        <v/>
      </c>
      <c r="N99" s="19"/>
      <c r="O99" s="8"/>
      <c r="P99" s="132"/>
      <c r="Q99" s="132"/>
      <c r="R99" s="133" t="str">
        <f t="shared" si="8"/>
        <v/>
      </c>
      <c r="S99" s="133"/>
      <c r="T99" s="134" t="str">
        <f t="shared" si="9"/>
        <v/>
      </c>
      <c r="U99" s="134"/>
    </row>
    <row r="100" spans="2:21" x14ac:dyDescent="0.2">
      <c r="B100" s="19">
        <v>92</v>
      </c>
      <c r="C100" s="131" t="str">
        <f t="shared" si="6"/>
        <v/>
      </c>
      <c r="D100" s="131"/>
      <c r="E100" s="19"/>
      <c r="F100" s="8"/>
      <c r="G100" s="19" t="s">
        <v>3</v>
      </c>
      <c r="H100" s="132"/>
      <c r="I100" s="132"/>
      <c r="J100" s="19"/>
      <c r="K100" s="131" t="str">
        <f t="shared" si="5"/>
        <v/>
      </c>
      <c r="L100" s="131"/>
      <c r="M100" s="6" t="str">
        <f t="shared" si="7"/>
        <v/>
      </c>
      <c r="N100" s="19"/>
      <c r="O100" s="8"/>
      <c r="P100" s="132"/>
      <c r="Q100" s="132"/>
      <c r="R100" s="133" t="str">
        <f t="shared" si="8"/>
        <v/>
      </c>
      <c r="S100" s="133"/>
      <c r="T100" s="134" t="str">
        <f t="shared" si="9"/>
        <v/>
      </c>
      <c r="U100" s="134"/>
    </row>
    <row r="101" spans="2:21" x14ac:dyDescent="0.2">
      <c r="B101" s="19">
        <v>93</v>
      </c>
      <c r="C101" s="131" t="str">
        <f t="shared" si="6"/>
        <v/>
      </c>
      <c r="D101" s="131"/>
      <c r="E101" s="19"/>
      <c r="F101" s="8"/>
      <c r="G101" s="19" t="s">
        <v>2</v>
      </c>
      <c r="H101" s="132"/>
      <c r="I101" s="132"/>
      <c r="J101" s="19"/>
      <c r="K101" s="131" t="str">
        <f t="shared" si="5"/>
        <v/>
      </c>
      <c r="L101" s="131"/>
      <c r="M101" s="6" t="str">
        <f t="shared" si="7"/>
        <v/>
      </c>
      <c r="N101" s="19"/>
      <c r="O101" s="8"/>
      <c r="P101" s="132"/>
      <c r="Q101" s="132"/>
      <c r="R101" s="133" t="str">
        <f t="shared" si="8"/>
        <v/>
      </c>
      <c r="S101" s="133"/>
      <c r="T101" s="134" t="str">
        <f t="shared" si="9"/>
        <v/>
      </c>
      <c r="U101" s="134"/>
    </row>
    <row r="102" spans="2:21" x14ac:dyDescent="0.2">
      <c r="B102" s="19">
        <v>94</v>
      </c>
      <c r="C102" s="131" t="str">
        <f t="shared" si="6"/>
        <v/>
      </c>
      <c r="D102" s="131"/>
      <c r="E102" s="19"/>
      <c r="F102" s="8"/>
      <c r="G102" s="19" t="s">
        <v>2</v>
      </c>
      <c r="H102" s="132"/>
      <c r="I102" s="132"/>
      <c r="J102" s="19"/>
      <c r="K102" s="131" t="str">
        <f t="shared" si="5"/>
        <v/>
      </c>
      <c r="L102" s="131"/>
      <c r="M102" s="6" t="str">
        <f t="shared" si="7"/>
        <v/>
      </c>
      <c r="N102" s="19"/>
      <c r="O102" s="8"/>
      <c r="P102" s="132"/>
      <c r="Q102" s="132"/>
      <c r="R102" s="133" t="str">
        <f t="shared" si="8"/>
        <v/>
      </c>
      <c r="S102" s="133"/>
      <c r="T102" s="134" t="str">
        <f t="shared" si="9"/>
        <v/>
      </c>
      <c r="U102" s="134"/>
    </row>
    <row r="103" spans="2:21" x14ac:dyDescent="0.2">
      <c r="B103" s="19">
        <v>95</v>
      </c>
      <c r="C103" s="131" t="str">
        <f t="shared" si="6"/>
        <v/>
      </c>
      <c r="D103" s="131"/>
      <c r="E103" s="19"/>
      <c r="F103" s="8"/>
      <c r="G103" s="19" t="s">
        <v>2</v>
      </c>
      <c r="H103" s="132"/>
      <c r="I103" s="132"/>
      <c r="J103" s="19"/>
      <c r="K103" s="131" t="str">
        <f t="shared" si="5"/>
        <v/>
      </c>
      <c r="L103" s="131"/>
      <c r="M103" s="6" t="str">
        <f t="shared" si="7"/>
        <v/>
      </c>
      <c r="N103" s="19"/>
      <c r="O103" s="8"/>
      <c r="P103" s="132"/>
      <c r="Q103" s="132"/>
      <c r="R103" s="133" t="str">
        <f t="shared" si="8"/>
        <v/>
      </c>
      <c r="S103" s="133"/>
      <c r="T103" s="134" t="str">
        <f t="shared" si="9"/>
        <v/>
      </c>
      <c r="U103" s="134"/>
    </row>
    <row r="104" spans="2:21" x14ac:dyDescent="0.2">
      <c r="B104" s="19">
        <v>96</v>
      </c>
      <c r="C104" s="131" t="str">
        <f t="shared" si="6"/>
        <v/>
      </c>
      <c r="D104" s="131"/>
      <c r="E104" s="19"/>
      <c r="F104" s="8"/>
      <c r="G104" s="19" t="s">
        <v>3</v>
      </c>
      <c r="H104" s="132"/>
      <c r="I104" s="132"/>
      <c r="J104" s="19"/>
      <c r="K104" s="131" t="str">
        <f t="shared" si="5"/>
        <v/>
      </c>
      <c r="L104" s="131"/>
      <c r="M104" s="6" t="str">
        <f t="shared" si="7"/>
        <v/>
      </c>
      <c r="N104" s="19"/>
      <c r="O104" s="8"/>
      <c r="P104" s="132"/>
      <c r="Q104" s="132"/>
      <c r="R104" s="133" t="str">
        <f t="shared" si="8"/>
        <v/>
      </c>
      <c r="S104" s="133"/>
      <c r="T104" s="134" t="str">
        <f t="shared" si="9"/>
        <v/>
      </c>
      <c r="U104" s="134"/>
    </row>
    <row r="105" spans="2:21" x14ac:dyDescent="0.2">
      <c r="B105" s="19">
        <v>97</v>
      </c>
      <c r="C105" s="131" t="str">
        <f t="shared" si="6"/>
        <v/>
      </c>
      <c r="D105" s="131"/>
      <c r="E105" s="19"/>
      <c r="F105" s="8"/>
      <c r="G105" s="19" t="s">
        <v>2</v>
      </c>
      <c r="H105" s="132"/>
      <c r="I105" s="132"/>
      <c r="J105" s="19"/>
      <c r="K105" s="131" t="str">
        <f t="shared" si="5"/>
        <v/>
      </c>
      <c r="L105" s="131"/>
      <c r="M105" s="6" t="str">
        <f t="shared" si="7"/>
        <v/>
      </c>
      <c r="N105" s="19"/>
      <c r="O105" s="8"/>
      <c r="P105" s="132"/>
      <c r="Q105" s="132"/>
      <c r="R105" s="133" t="str">
        <f t="shared" si="8"/>
        <v/>
      </c>
      <c r="S105" s="133"/>
      <c r="T105" s="134" t="str">
        <f t="shared" si="9"/>
        <v/>
      </c>
      <c r="U105" s="134"/>
    </row>
    <row r="106" spans="2:21" x14ac:dyDescent="0.2">
      <c r="B106" s="19">
        <v>98</v>
      </c>
      <c r="C106" s="131" t="str">
        <f t="shared" si="6"/>
        <v/>
      </c>
      <c r="D106" s="131"/>
      <c r="E106" s="19"/>
      <c r="F106" s="8"/>
      <c r="G106" s="19" t="s">
        <v>3</v>
      </c>
      <c r="H106" s="132"/>
      <c r="I106" s="132"/>
      <c r="J106" s="19"/>
      <c r="K106" s="131" t="str">
        <f t="shared" si="5"/>
        <v/>
      </c>
      <c r="L106" s="131"/>
      <c r="M106" s="6" t="str">
        <f t="shared" si="7"/>
        <v/>
      </c>
      <c r="N106" s="19"/>
      <c r="O106" s="8"/>
      <c r="P106" s="132"/>
      <c r="Q106" s="132"/>
      <c r="R106" s="133" t="str">
        <f t="shared" si="8"/>
        <v/>
      </c>
      <c r="S106" s="133"/>
      <c r="T106" s="134" t="str">
        <f t="shared" si="9"/>
        <v/>
      </c>
      <c r="U106" s="134"/>
    </row>
    <row r="107" spans="2:21" x14ac:dyDescent="0.2">
      <c r="B107" s="19">
        <v>99</v>
      </c>
      <c r="C107" s="131" t="str">
        <f t="shared" si="6"/>
        <v/>
      </c>
      <c r="D107" s="131"/>
      <c r="E107" s="19"/>
      <c r="F107" s="8"/>
      <c r="G107" s="19" t="s">
        <v>3</v>
      </c>
      <c r="H107" s="132"/>
      <c r="I107" s="132"/>
      <c r="J107" s="19"/>
      <c r="K107" s="131" t="str">
        <f t="shared" si="5"/>
        <v/>
      </c>
      <c r="L107" s="131"/>
      <c r="M107" s="6" t="str">
        <f t="shared" si="7"/>
        <v/>
      </c>
      <c r="N107" s="19"/>
      <c r="O107" s="8"/>
      <c r="P107" s="132"/>
      <c r="Q107" s="132"/>
      <c r="R107" s="133" t="str">
        <f t="shared" si="8"/>
        <v/>
      </c>
      <c r="S107" s="133"/>
      <c r="T107" s="134" t="str">
        <f t="shared" si="9"/>
        <v/>
      </c>
      <c r="U107" s="134"/>
    </row>
    <row r="108" spans="2:21" x14ac:dyDescent="0.2">
      <c r="B108" s="19">
        <v>100</v>
      </c>
      <c r="C108" s="131" t="str">
        <f t="shared" si="6"/>
        <v/>
      </c>
      <c r="D108" s="131"/>
      <c r="E108" s="19"/>
      <c r="F108" s="8"/>
      <c r="G108" s="19" t="s">
        <v>2</v>
      </c>
      <c r="H108" s="132"/>
      <c r="I108" s="132"/>
      <c r="J108" s="19"/>
      <c r="K108" s="131" t="str">
        <f t="shared" si="5"/>
        <v/>
      </c>
      <c r="L108" s="131"/>
      <c r="M108" s="6" t="str">
        <f t="shared" si="7"/>
        <v/>
      </c>
      <c r="N108" s="19"/>
      <c r="O108" s="8"/>
      <c r="P108" s="132"/>
      <c r="Q108" s="132"/>
      <c r="R108" s="133" t="str">
        <f t="shared" si="8"/>
        <v/>
      </c>
      <c r="S108" s="133"/>
      <c r="T108" s="134" t="str">
        <f t="shared" si="9"/>
        <v/>
      </c>
      <c r="U108" s="134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 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清本裕子</dc:creator>
  <cp:lastModifiedBy>清本裕子</cp:lastModifiedBy>
  <cp:revision/>
  <cp:lastPrinted>2015-07-15T10:17:15Z</cp:lastPrinted>
  <dcterms:created xsi:type="dcterms:W3CDTF">2013-10-09T23:04:08Z</dcterms:created>
  <dcterms:modified xsi:type="dcterms:W3CDTF">2019-07-29T15:18:46Z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