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to-Pa-10\Desktop\"/>
    </mc:Choice>
  </mc:AlternateContent>
  <xr:revisionPtr revIDLastSave="0" documentId="13_ncr:1_{656D3983-0D94-47DB-B49F-308948315CCC}" xr6:coauthVersionLast="43" xr6:coauthVersionMax="43" xr10:uidLastSave="{00000000-0000-0000-0000-000000000000}"/>
  <bookViews>
    <workbookView xWindow="10812" yWindow="204" windowWidth="11772" windowHeight="11640" firstSheet="1" activeTab="1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58" i="31" l="1"/>
  <c r="M58" i="31" s="1"/>
  <c r="K58" i="32"/>
  <c r="M58" i="32" s="1"/>
  <c r="K58" i="33"/>
  <c r="C57" i="33"/>
  <c r="K57" i="31"/>
  <c r="M57" i="31" s="1"/>
  <c r="K57" i="32"/>
  <c r="M57" i="32" s="1"/>
  <c r="K57" i="33"/>
  <c r="M57" i="33" s="1"/>
  <c r="K56" i="31"/>
  <c r="M56" i="31" s="1"/>
  <c r="K56" i="32"/>
  <c r="M56" i="32" s="1"/>
  <c r="K56" i="33"/>
  <c r="K55" i="31"/>
  <c r="M55" i="31" s="1"/>
  <c r="K55" i="32"/>
  <c r="M55" i="32" s="1"/>
  <c r="K55" i="33"/>
  <c r="M55" i="33" s="1"/>
  <c r="K54" i="31"/>
  <c r="M54" i="31" s="1"/>
  <c r="K54" i="32"/>
  <c r="M54" i="32" s="1"/>
  <c r="K54" i="33"/>
  <c r="M54" i="33" s="1"/>
  <c r="K53" i="31"/>
  <c r="M53" i="31" s="1"/>
  <c r="K53" i="32"/>
  <c r="M53" i="32" s="1"/>
  <c r="K53" i="33"/>
  <c r="M53" i="33" s="1"/>
  <c r="K52" i="31"/>
  <c r="M52" i="31" s="1"/>
  <c r="K52" i="32"/>
  <c r="M52" i="32" s="1"/>
  <c r="K52" i="33"/>
  <c r="K51" i="31"/>
  <c r="M51" i="31" s="1"/>
  <c r="K51" i="32"/>
  <c r="M51" i="32" s="1"/>
  <c r="K51" i="33"/>
  <c r="K50" i="31"/>
  <c r="M50" i="31" s="1"/>
  <c r="K50" i="32"/>
  <c r="M50" i="32" s="1"/>
  <c r="K50" i="33"/>
  <c r="M50" i="33" s="1"/>
  <c r="K49" i="31"/>
  <c r="M49" i="31" s="1"/>
  <c r="K49" i="32"/>
  <c r="M49" i="32" s="1"/>
  <c r="K49" i="33"/>
  <c r="M49" i="33" s="1"/>
  <c r="K48" i="31"/>
  <c r="M48" i="31" s="1"/>
  <c r="K48" i="32"/>
  <c r="M48" i="32" s="1"/>
  <c r="M72" i="33"/>
  <c r="M71" i="33"/>
  <c r="M70" i="33"/>
  <c r="M69" i="33"/>
  <c r="M68" i="33"/>
  <c r="M67" i="33"/>
  <c r="M66" i="33"/>
  <c r="M65" i="33"/>
  <c r="M64" i="33"/>
  <c r="M63" i="33"/>
  <c r="M62" i="33"/>
  <c r="M61" i="33"/>
  <c r="M60" i="33"/>
  <c r="M59" i="33"/>
  <c r="M58" i="33"/>
  <c r="M56" i="33"/>
  <c r="M52" i="33"/>
  <c r="M51" i="33"/>
  <c r="M48" i="33"/>
  <c r="K48" i="33"/>
  <c r="K47" i="31"/>
  <c r="M47" i="31" s="1"/>
  <c r="K47" i="32"/>
  <c r="M47" i="32" s="1"/>
  <c r="K47" i="33"/>
  <c r="K46" i="31"/>
  <c r="M46" i="31" s="1"/>
  <c r="K46" i="32" l="1"/>
  <c r="M46" i="32" s="1"/>
  <c r="K46" i="33"/>
  <c r="K45" i="31"/>
  <c r="M45" i="31" s="1"/>
  <c r="K45" i="32"/>
  <c r="M45" i="32" s="1"/>
  <c r="K45" i="33"/>
  <c r="K44" i="31"/>
  <c r="M44" i="31" s="1"/>
  <c r="K44" i="32"/>
  <c r="M44" i="32" s="1"/>
  <c r="K44" i="33"/>
  <c r="K43" i="31"/>
  <c r="M43" i="31" s="1"/>
  <c r="K43" i="32"/>
  <c r="M43" i="32" s="1"/>
  <c r="K43" i="33"/>
  <c r="K42" i="31"/>
  <c r="M42" i="31" s="1"/>
  <c r="K42" i="32"/>
  <c r="M42" i="32" s="1"/>
  <c r="K42" i="33"/>
  <c r="K41" i="31"/>
  <c r="M41" i="31" s="1"/>
  <c r="K41" i="32"/>
  <c r="M41" i="32" s="1"/>
  <c r="K41" i="33"/>
  <c r="K40" i="31"/>
  <c r="M40" i="31" s="1"/>
  <c r="K40" i="32"/>
  <c r="M40" i="32" s="1"/>
  <c r="K40" i="33"/>
  <c r="T77" i="33"/>
  <c r="T76" i="33"/>
  <c r="T75" i="33"/>
  <c r="T74" i="33"/>
  <c r="T73" i="33"/>
  <c r="T72" i="33"/>
  <c r="T71" i="33"/>
  <c r="T70" i="33"/>
  <c r="T69" i="33"/>
  <c r="T68" i="33"/>
  <c r="T67" i="33"/>
  <c r="T66" i="33"/>
  <c r="T65" i="33"/>
  <c r="T64" i="33"/>
  <c r="T63" i="33"/>
  <c r="T62" i="33"/>
  <c r="T61" i="33"/>
  <c r="T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T80" i="32"/>
  <c r="T79" i="32"/>
  <c r="T78" i="32"/>
  <c r="T77" i="32"/>
  <c r="T76" i="32"/>
  <c r="T75" i="32"/>
  <c r="T74" i="32"/>
  <c r="T73" i="32"/>
  <c r="T72" i="32"/>
  <c r="T71" i="32"/>
  <c r="T70" i="32"/>
  <c r="T69" i="32"/>
  <c r="T68" i="32"/>
  <c r="T67" i="32"/>
  <c r="T66" i="32"/>
  <c r="T65" i="32"/>
  <c r="T64" i="32"/>
  <c r="T63" i="32"/>
  <c r="T62" i="32"/>
  <c r="T61" i="32"/>
  <c r="T60" i="32"/>
  <c r="T59" i="32"/>
  <c r="T58" i="32"/>
  <c r="T57" i="32"/>
  <c r="T56" i="32"/>
  <c r="T55" i="32"/>
  <c r="T54" i="32"/>
  <c r="T53" i="32"/>
  <c r="T52" i="32"/>
  <c r="T51" i="32"/>
  <c r="T50" i="32"/>
  <c r="T49" i="32"/>
  <c r="T48" i="32"/>
  <c r="T47" i="32"/>
  <c r="T46" i="32"/>
  <c r="T45" i="32"/>
  <c r="T44" i="32"/>
  <c r="T43" i="32"/>
  <c r="T42" i="32"/>
  <c r="T41" i="32"/>
  <c r="T40" i="32"/>
  <c r="T39" i="32"/>
  <c r="T58" i="31"/>
  <c r="T57" i="31"/>
  <c r="T56" i="31"/>
  <c r="T55" i="31"/>
  <c r="T54" i="31"/>
  <c r="T53" i="31"/>
  <c r="T52" i="31"/>
  <c r="T51" i="31"/>
  <c r="T50" i="31"/>
  <c r="T49" i="31"/>
  <c r="T48" i="31"/>
  <c r="T47" i="31"/>
  <c r="T46" i="31"/>
  <c r="T45" i="31"/>
  <c r="T44" i="31"/>
  <c r="T43" i="31"/>
  <c r="T42" i="31"/>
  <c r="T41" i="31"/>
  <c r="T40" i="31"/>
  <c r="T39" i="31"/>
  <c r="R39" i="31" s="1"/>
  <c r="K39" i="31"/>
  <c r="M39" i="31" s="1"/>
  <c r="K39" i="32"/>
  <c r="M39" i="32" s="1"/>
  <c r="T39" i="33"/>
  <c r="K39" i="33"/>
  <c r="K38" i="31" l="1"/>
  <c r="M38" i="31" s="1"/>
  <c r="K38" i="32"/>
  <c r="M38" i="32" s="1"/>
  <c r="K38" i="33"/>
  <c r="K37" i="31"/>
  <c r="M37" i="31" s="1"/>
  <c r="K37" i="32"/>
  <c r="M37" i="32" s="1"/>
  <c r="K37" i="33"/>
  <c r="K36" i="31"/>
  <c r="M36" i="31" s="1"/>
  <c r="K36" i="32"/>
  <c r="M36" i="32" s="1"/>
  <c r="K36" i="33"/>
  <c r="K35" i="31" l="1"/>
  <c r="M35" i="31" s="1"/>
  <c r="K35" i="32"/>
  <c r="M35" i="32" s="1"/>
  <c r="K35" i="33"/>
  <c r="M35" i="33" s="1"/>
  <c r="K34" i="31"/>
  <c r="M34" i="31" s="1"/>
  <c r="K34" i="32"/>
  <c r="M34" i="32" s="1"/>
  <c r="K34" i="33"/>
  <c r="M34" i="33" s="1"/>
  <c r="K33" i="31"/>
  <c r="M33" i="31" s="1"/>
  <c r="K33" i="32"/>
  <c r="M33" i="32" s="1"/>
  <c r="K33" i="33"/>
  <c r="K32" i="31"/>
  <c r="M32" i="31" s="1"/>
  <c r="K32" i="32"/>
  <c r="M32" i="32" s="1"/>
  <c r="K32" i="33"/>
  <c r="M32" i="33" s="1"/>
  <c r="K31" i="31"/>
  <c r="M31" i="31" s="1"/>
  <c r="K31" i="32"/>
  <c r="M31" i="32" s="1"/>
  <c r="K31" i="33"/>
  <c r="M31" i="33" s="1"/>
  <c r="M30" i="31"/>
  <c r="K30" i="31"/>
  <c r="K30" i="32"/>
  <c r="M30" i="32" s="1"/>
  <c r="K30" i="33"/>
  <c r="M30" i="33" s="1"/>
  <c r="K29" i="31"/>
  <c r="M29" i="31" s="1"/>
  <c r="K29" i="32"/>
  <c r="M29" i="32" s="1"/>
  <c r="K29" i="33"/>
  <c r="M29" i="33" s="1"/>
  <c r="K28" i="31"/>
  <c r="M28" i="31" s="1"/>
  <c r="K28" i="32"/>
  <c r="M28" i="32" s="1"/>
  <c r="K28" i="33"/>
  <c r="R42" i="33"/>
  <c r="R41" i="33"/>
  <c r="R40" i="33"/>
  <c r="R39" i="33"/>
  <c r="R27" i="33"/>
  <c r="K27" i="31"/>
  <c r="M27" i="31" s="1"/>
  <c r="K27" i="32"/>
  <c r="M27" i="32" s="1"/>
  <c r="T27" i="33"/>
  <c r="M47" i="33"/>
  <c r="M46" i="33"/>
  <c r="M45" i="33"/>
  <c r="M44" i="33"/>
  <c r="M43" i="33"/>
  <c r="M42" i="33"/>
  <c r="M41" i="33"/>
  <c r="M40" i="33"/>
  <c r="M39" i="33"/>
  <c r="M38" i="33"/>
  <c r="M37" i="33"/>
  <c r="M36" i="33"/>
  <c r="M33" i="33"/>
  <c r="M28" i="33"/>
  <c r="M27" i="33"/>
  <c r="K27" i="33"/>
  <c r="K26" i="31"/>
  <c r="M26" i="31" s="1"/>
  <c r="K26" i="32"/>
  <c r="M26" i="32" s="1"/>
  <c r="K26" i="33"/>
  <c r="K25" i="31" l="1"/>
  <c r="M25" i="31" s="1"/>
  <c r="K25" i="32"/>
  <c r="M25" i="32" s="1"/>
  <c r="K25" i="33"/>
  <c r="K24" i="31"/>
  <c r="M24" i="31" s="1"/>
  <c r="K24" i="32"/>
  <c r="M24" i="32" s="1"/>
  <c r="K24" i="33"/>
  <c r="K23" i="31" l="1"/>
  <c r="M23" i="31" s="1"/>
  <c r="K23" i="32"/>
  <c r="M23" i="32" s="1"/>
  <c r="K23" i="33"/>
  <c r="M23" i="33" s="1"/>
  <c r="K22" i="31"/>
  <c r="M22" i="31" s="1"/>
  <c r="K22" i="32"/>
  <c r="M22" i="32" s="1"/>
  <c r="K22" i="33"/>
  <c r="K21" i="31"/>
  <c r="M21" i="31" s="1"/>
  <c r="K21" i="32"/>
  <c r="M21" i="32" s="1"/>
  <c r="K20" i="31"/>
  <c r="M20" i="31" s="1"/>
  <c r="K20" i="32"/>
  <c r="M20" i="32" s="1"/>
  <c r="K19" i="31"/>
  <c r="M19" i="31" s="1"/>
  <c r="K19" i="32"/>
  <c r="M19" i="32" s="1"/>
  <c r="M26" i="33"/>
  <c r="M25" i="33"/>
  <c r="M24" i="33"/>
  <c r="M22" i="33"/>
  <c r="M18" i="33"/>
  <c r="K18" i="31"/>
  <c r="M18" i="31" s="1"/>
  <c r="K18" i="32"/>
  <c r="M18" i="32" s="1"/>
  <c r="K17" i="31"/>
  <c r="M17" i="31" s="1"/>
  <c r="K17" i="32"/>
  <c r="M17" i="32" s="1"/>
  <c r="K16" i="31"/>
  <c r="M16" i="31" s="1"/>
  <c r="K16" i="32"/>
  <c r="M16" i="32" s="1"/>
  <c r="K15" i="31"/>
  <c r="M15" i="31" s="1"/>
  <c r="K15" i="32"/>
  <c r="M15" i="32" s="1"/>
  <c r="K14" i="31"/>
  <c r="M14" i="31" s="1"/>
  <c r="K14" i="32"/>
  <c r="M14" i="32" s="1"/>
  <c r="K13" i="31"/>
  <c r="M13" i="31" s="1"/>
  <c r="K13" i="32"/>
  <c r="M13" i="32" s="1"/>
  <c r="K12" i="31"/>
  <c r="M12" i="31" s="1"/>
  <c r="K12" i="32"/>
  <c r="M12" i="32" s="1"/>
  <c r="K11" i="31"/>
  <c r="M11" i="31" s="1"/>
  <c r="K11" i="32"/>
  <c r="M11" i="32" s="1"/>
  <c r="K10" i="31"/>
  <c r="M10" i="31" s="1"/>
  <c r="K10" i="32"/>
  <c r="M10" i="32" s="1"/>
  <c r="M15" i="33"/>
  <c r="M13" i="33"/>
  <c r="M12" i="33"/>
  <c r="M10" i="33"/>
  <c r="K21" i="33"/>
  <c r="M21" i="33" s="1"/>
  <c r="K20" i="33"/>
  <c r="M20" i="33" s="1"/>
  <c r="K18" i="33"/>
  <c r="K17" i="33"/>
  <c r="M17" i="33" s="1"/>
  <c r="K16" i="33"/>
  <c r="M16" i="33" s="1"/>
  <c r="K15" i="33"/>
  <c r="K14" i="33"/>
  <c r="M14" i="33" s="1"/>
  <c r="K13" i="33"/>
  <c r="K12" i="33"/>
  <c r="K11" i="33"/>
  <c r="M11" i="33" s="1"/>
  <c r="K10" i="33"/>
  <c r="K9" i="31"/>
  <c r="M9" i="31" s="1"/>
  <c r="K9" i="32"/>
  <c r="M9" i="32" s="1"/>
  <c r="V108" i="33" l="1"/>
  <c r="T108" i="33"/>
  <c r="W108" i="33" s="1"/>
  <c r="R108" i="33"/>
  <c r="M108" i="33"/>
  <c r="K108" i="33"/>
  <c r="V107" i="33"/>
  <c r="T107" i="33"/>
  <c r="W107" i="33"/>
  <c r="R107" i="33"/>
  <c r="C108" i="33" s="1"/>
  <c r="X108" i="33" s="1"/>
  <c r="Y108" i="33" s="1"/>
  <c r="M107" i="33"/>
  <c r="K107" i="33"/>
  <c r="V106" i="33"/>
  <c r="T106" i="33"/>
  <c r="W106" i="33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/>
  <c r="R103" i="33"/>
  <c r="C104" i="33" s="1"/>
  <c r="X104" i="33" s="1"/>
  <c r="Y104" i="33" s="1"/>
  <c r="M103" i="33"/>
  <c r="K103" i="33"/>
  <c r="V102" i="33"/>
  <c r="T102" i="33"/>
  <c r="W102" i="33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/>
  <c r="R99" i="33"/>
  <c r="C100" i="33" s="1"/>
  <c r="X100" i="33" s="1"/>
  <c r="Y100" i="33" s="1"/>
  <c r="M99" i="33"/>
  <c r="K99" i="33"/>
  <c r="V98" i="33"/>
  <c r="T98" i="33"/>
  <c r="W98" i="33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W92" i="33"/>
  <c r="V92" i="33"/>
  <c r="T92" i="33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W84" i="33"/>
  <c r="V84" i="33"/>
  <c r="T84" i="33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/>
  <c r="R78" i="33"/>
  <c r="C79" i="33" s="1"/>
  <c r="X79" i="33" s="1"/>
  <c r="Y79" i="33" s="1"/>
  <c r="M78" i="33"/>
  <c r="K78" i="33"/>
  <c r="W77" i="33"/>
  <c r="V77" i="33"/>
  <c r="R77" i="33"/>
  <c r="C78" i="33" s="1"/>
  <c r="X78" i="33" s="1"/>
  <c r="Y78" i="33" s="1"/>
  <c r="M77" i="33"/>
  <c r="K77" i="33"/>
  <c r="W76" i="33"/>
  <c r="V76" i="33"/>
  <c r="R76" i="33"/>
  <c r="C77" i="33" s="1"/>
  <c r="X77" i="33" s="1"/>
  <c r="Y77" i="33" s="1"/>
  <c r="M76" i="33"/>
  <c r="K76" i="33"/>
  <c r="V75" i="33"/>
  <c r="W75" i="33"/>
  <c r="R75" i="33"/>
  <c r="C76" i="33" s="1"/>
  <c r="X76" i="33" s="1"/>
  <c r="Y76" i="33" s="1"/>
  <c r="M75" i="33"/>
  <c r="K75" i="33"/>
  <c r="V74" i="33"/>
  <c r="W74" i="33"/>
  <c r="R74" i="33"/>
  <c r="C75" i="33" s="1"/>
  <c r="X75" i="33" s="1"/>
  <c r="Y75" i="33" s="1"/>
  <c r="M74" i="33"/>
  <c r="K74" i="33"/>
  <c r="V73" i="33"/>
  <c r="W73" i="33"/>
  <c r="R73" i="33"/>
  <c r="C74" i="33" s="1"/>
  <c r="X74" i="33" s="1"/>
  <c r="Y74" i="33" s="1"/>
  <c r="M73" i="33"/>
  <c r="K73" i="33"/>
  <c r="V72" i="33"/>
  <c r="W72" i="33"/>
  <c r="R72" i="33"/>
  <c r="C73" i="33" s="1"/>
  <c r="X73" i="33" s="1"/>
  <c r="Y73" i="33" s="1"/>
  <c r="K72" i="33"/>
  <c r="V71" i="33"/>
  <c r="W71" i="33"/>
  <c r="R71" i="33"/>
  <c r="C72" i="33" s="1"/>
  <c r="X72" i="33" s="1"/>
  <c r="Y72" i="33" s="1"/>
  <c r="K71" i="33"/>
  <c r="V70" i="33"/>
  <c r="W70" i="33"/>
  <c r="R70" i="33"/>
  <c r="C71" i="33" s="1"/>
  <c r="X71" i="33" s="1"/>
  <c r="Y71" i="33" s="1"/>
  <c r="K70" i="33"/>
  <c r="V69" i="33"/>
  <c r="W69" i="33"/>
  <c r="R69" i="33"/>
  <c r="C70" i="33" s="1"/>
  <c r="X70" i="33" s="1"/>
  <c r="Y70" i="33" s="1"/>
  <c r="V68" i="33"/>
  <c r="W68" i="33"/>
  <c r="R68" i="33"/>
  <c r="C69" i="33" s="1"/>
  <c r="X69" i="33" s="1"/>
  <c r="Y69" i="33" s="1"/>
  <c r="V67" i="33"/>
  <c r="W67" i="33"/>
  <c r="R67" i="33"/>
  <c r="C68" i="33" s="1"/>
  <c r="X68" i="33" s="1"/>
  <c r="Y68" i="33" s="1"/>
  <c r="V66" i="33"/>
  <c r="W66" i="33"/>
  <c r="R66" i="33"/>
  <c r="C67" i="33" s="1"/>
  <c r="X67" i="33" s="1"/>
  <c r="Y67" i="33" s="1"/>
  <c r="V65" i="33"/>
  <c r="W65" i="33"/>
  <c r="R65" i="33"/>
  <c r="C66" i="33" s="1"/>
  <c r="X66" i="33" s="1"/>
  <c r="Y66" i="33" s="1"/>
  <c r="V64" i="33"/>
  <c r="W64" i="33"/>
  <c r="R64" i="33"/>
  <c r="C65" i="33" s="1"/>
  <c r="X65" i="33" s="1"/>
  <c r="Y65" i="33" s="1"/>
  <c r="V63" i="33"/>
  <c r="W63" i="33"/>
  <c r="R63" i="33"/>
  <c r="C64" i="33" s="1"/>
  <c r="X64" i="33" s="1"/>
  <c r="Y64" i="33" s="1"/>
  <c r="V62" i="33"/>
  <c r="W62" i="33"/>
  <c r="R62" i="33"/>
  <c r="C63" i="33" s="1"/>
  <c r="X63" i="33" s="1"/>
  <c r="Y63" i="33" s="1"/>
  <c r="V61" i="33"/>
  <c r="W61" i="33"/>
  <c r="R61" i="33"/>
  <c r="C62" i="33" s="1"/>
  <c r="X62" i="33" s="1"/>
  <c r="Y62" i="33" s="1"/>
  <c r="V60" i="33"/>
  <c r="W60" i="33"/>
  <c r="R60" i="33"/>
  <c r="C61" i="33" s="1"/>
  <c r="X61" i="33" s="1"/>
  <c r="Y61" i="33" s="1"/>
  <c r="V59" i="33"/>
  <c r="W59" i="33"/>
  <c r="R59" i="33"/>
  <c r="C60" i="33" s="1"/>
  <c r="X60" i="33" s="1"/>
  <c r="Y60" i="33" s="1"/>
  <c r="V58" i="33"/>
  <c r="W58" i="33"/>
  <c r="R58" i="33"/>
  <c r="C59" i="33" s="1"/>
  <c r="X59" i="33" s="1"/>
  <c r="Y59" i="33" s="1"/>
  <c r="V57" i="33"/>
  <c r="W57" i="33"/>
  <c r="R57" i="33"/>
  <c r="C58" i="33" s="1"/>
  <c r="X58" i="33" s="1"/>
  <c r="Y58" i="33" s="1"/>
  <c r="V56" i="33"/>
  <c r="W56" i="33"/>
  <c r="R56" i="33"/>
  <c r="X57" i="33" s="1"/>
  <c r="Y57" i="33" s="1"/>
  <c r="V55" i="33"/>
  <c r="W55" i="33"/>
  <c r="R55" i="33"/>
  <c r="C56" i="33" s="1"/>
  <c r="X56" i="33" s="1"/>
  <c r="Y56" i="33" s="1"/>
  <c r="V54" i="33"/>
  <c r="W54" i="33"/>
  <c r="R54" i="33"/>
  <c r="C55" i="33" s="1"/>
  <c r="X55" i="33" s="1"/>
  <c r="Y55" i="33" s="1"/>
  <c r="V53" i="33"/>
  <c r="W53" i="33"/>
  <c r="R53" i="33"/>
  <c r="C54" i="33" s="1"/>
  <c r="X54" i="33" s="1"/>
  <c r="Y54" i="33" s="1"/>
  <c r="V52" i="33"/>
  <c r="W52" i="33"/>
  <c r="R52" i="33"/>
  <c r="C53" i="33" s="1"/>
  <c r="X53" i="33" s="1"/>
  <c r="Y53" i="33" s="1"/>
  <c r="V51" i="33"/>
  <c r="W51" i="33"/>
  <c r="R51" i="33"/>
  <c r="C52" i="33" s="1"/>
  <c r="X52" i="33" s="1"/>
  <c r="Y52" i="33" s="1"/>
  <c r="V50" i="33"/>
  <c r="W50" i="33"/>
  <c r="R50" i="33"/>
  <c r="C51" i="33" s="1"/>
  <c r="X51" i="33" s="1"/>
  <c r="Y51" i="33" s="1"/>
  <c r="V49" i="33"/>
  <c r="W49" i="33"/>
  <c r="R49" i="33"/>
  <c r="C50" i="33" s="1"/>
  <c r="X50" i="33" s="1"/>
  <c r="Y50" i="33" s="1"/>
  <c r="V48" i="33"/>
  <c r="W48" i="33"/>
  <c r="R48" i="33"/>
  <c r="C49" i="33" s="1"/>
  <c r="X49" i="33" s="1"/>
  <c r="Y49" i="33" s="1"/>
  <c r="V47" i="33"/>
  <c r="W47" i="33"/>
  <c r="R47" i="33"/>
  <c r="C48" i="33" s="1"/>
  <c r="X48" i="33" s="1"/>
  <c r="Y48" i="33" s="1"/>
  <c r="V46" i="33"/>
  <c r="W46" i="33"/>
  <c r="R46" i="33"/>
  <c r="C47" i="33" s="1"/>
  <c r="X47" i="33" s="1"/>
  <c r="Y47" i="33" s="1"/>
  <c r="W45" i="33"/>
  <c r="V45" i="33"/>
  <c r="R45" i="33"/>
  <c r="C46" i="33" s="1"/>
  <c r="X46" i="33" s="1"/>
  <c r="Y46" i="33" s="1"/>
  <c r="W44" i="33"/>
  <c r="V44" i="33"/>
  <c r="R44" i="33"/>
  <c r="C45" i="33" s="1"/>
  <c r="X45" i="33" s="1"/>
  <c r="Y45" i="33" s="1"/>
  <c r="V43" i="33"/>
  <c r="W43" i="33"/>
  <c r="R43" i="33"/>
  <c r="C44" i="33" s="1"/>
  <c r="X44" i="33" s="1"/>
  <c r="Y44" i="33" s="1"/>
  <c r="V42" i="33"/>
  <c r="W42" i="33"/>
  <c r="C43" i="33"/>
  <c r="X43" i="33" s="1"/>
  <c r="Y43" i="33" s="1"/>
  <c r="V41" i="33"/>
  <c r="W41" i="33"/>
  <c r="C42" i="33"/>
  <c r="X42" i="33" s="1"/>
  <c r="Y42" i="33" s="1"/>
  <c r="V40" i="33"/>
  <c r="W40" i="33"/>
  <c r="C41" i="33"/>
  <c r="X41" i="33" s="1"/>
  <c r="Y41" i="33" s="1"/>
  <c r="V39" i="33"/>
  <c r="W39" i="33"/>
  <c r="C40" i="33"/>
  <c r="X40" i="33" s="1"/>
  <c r="Y40" i="33" s="1"/>
  <c r="V38" i="33"/>
  <c r="T38" i="33"/>
  <c r="R38" i="33" s="1"/>
  <c r="V37" i="33"/>
  <c r="T37" i="33"/>
  <c r="R37" i="33" s="1"/>
  <c r="V36" i="33"/>
  <c r="T36" i="33"/>
  <c r="V35" i="33"/>
  <c r="T35" i="33"/>
  <c r="R35" i="33" s="1"/>
  <c r="V34" i="33"/>
  <c r="T34" i="33"/>
  <c r="R34" i="33" s="1"/>
  <c r="V33" i="33"/>
  <c r="T33" i="33"/>
  <c r="R33" i="33" s="1"/>
  <c r="V32" i="33"/>
  <c r="T32" i="33"/>
  <c r="V31" i="33"/>
  <c r="T31" i="33"/>
  <c r="V30" i="33"/>
  <c r="T30" i="33"/>
  <c r="V29" i="33"/>
  <c r="T29" i="33"/>
  <c r="V28" i="33"/>
  <c r="T28" i="33"/>
  <c r="R28" i="33" s="1"/>
  <c r="V27" i="33"/>
  <c r="W27" i="33"/>
  <c r="V26" i="33"/>
  <c r="T26" i="33"/>
  <c r="V25" i="33"/>
  <c r="T25" i="33"/>
  <c r="V24" i="33"/>
  <c r="T24" i="33"/>
  <c r="W24" i="33" s="1"/>
  <c r="V23" i="33"/>
  <c r="T23" i="33"/>
  <c r="T22" i="33"/>
  <c r="T21" i="33"/>
  <c r="V21" i="33" s="1"/>
  <c r="T20" i="33"/>
  <c r="V20" i="33" s="1"/>
  <c r="T19" i="33"/>
  <c r="T18" i="33"/>
  <c r="W18" i="33" s="1"/>
  <c r="T17" i="33"/>
  <c r="V17" i="33" s="1"/>
  <c r="T16" i="33"/>
  <c r="W16" i="33" s="1"/>
  <c r="T15" i="33"/>
  <c r="V15" i="33" s="1"/>
  <c r="T14" i="33"/>
  <c r="T13" i="33"/>
  <c r="W13" i="33" s="1"/>
  <c r="T12" i="33"/>
  <c r="W12" i="33" s="1"/>
  <c r="T11" i="33"/>
  <c r="W11" i="33" s="1"/>
  <c r="T10" i="33"/>
  <c r="T9" i="33"/>
  <c r="W9" i="33" s="1"/>
  <c r="K9" i="33"/>
  <c r="M9" i="33" s="1"/>
  <c r="C9" i="33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W104" i="32"/>
  <c r="V104" i="32"/>
  <c r="T104" i="32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/>
  <c r="R98" i="32"/>
  <c r="C99" i="32" s="1"/>
  <c r="X99" i="32" s="1"/>
  <c r="Y99" i="32" s="1"/>
  <c r="M98" i="32"/>
  <c r="K98" i="32"/>
  <c r="W97" i="32"/>
  <c r="V97" i="32"/>
  <c r="T97" i="32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/>
  <c r="R90" i="32"/>
  <c r="C91" i="32" s="1"/>
  <c r="X91" i="32" s="1"/>
  <c r="Y91" i="32" s="1"/>
  <c r="M90" i="32"/>
  <c r="K90" i="32"/>
  <c r="W89" i="32"/>
  <c r="V89" i="32"/>
  <c r="T89" i="32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V83" i="32"/>
  <c r="T83" i="32"/>
  <c r="W83" i="32" s="1"/>
  <c r="R83" i="32"/>
  <c r="C84" i="32" s="1"/>
  <c r="X84" i="32" s="1"/>
  <c r="Y84" i="32" s="1"/>
  <c r="M83" i="32"/>
  <c r="K83" i="32"/>
  <c r="V82" i="32"/>
  <c r="T82" i="32"/>
  <c r="W82" i="32"/>
  <c r="R82" i="32"/>
  <c r="C83" i="32" s="1"/>
  <c r="X83" i="32" s="1"/>
  <c r="Y83" i="32" s="1"/>
  <c r="M82" i="32"/>
  <c r="K82" i="32"/>
  <c r="W81" i="32"/>
  <c r="V81" i="32"/>
  <c r="T81" i="32"/>
  <c r="R81" i="32"/>
  <c r="C82" i="32" s="1"/>
  <c r="X82" i="32" s="1"/>
  <c r="Y82" i="32" s="1"/>
  <c r="M81" i="32"/>
  <c r="K81" i="32"/>
  <c r="W80" i="32"/>
  <c r="V80" i="32"/>
  <c r="R80" i="32"/>
  <c r="C81" i="32" s="1"/>
  <c r="X81" i="32" s="1"/>
  <c r="Y81" i="32" s="1"/>
  <c r="M80" i="32"/>
  <c r="K80" i="32"/>
  <c r="V79" i="32"/>
  <c r="W79" i="32"/>
  <c r="R79" i="32"/>
  <c r="C80" i="32" s="1"/>
  <c r="X80" i="32" s="1"/>
  <c r="Y80" i="32" s="1"/>
  <c r="M79" i="32"/>
  <c r="K79" i="32"/>
  <c r="V78" i="32"/>
  <c r="W78" i="32"/>
  <c r="R78" i="32"/>
  <c r="C79" i="32" s="1"/>
  <c r="X79" i="32" s="1"/>
  <c r="Y79" i="32" s="1"/>
  <c r="M78" i="32"/>
  <c r="K78" i="32"/>
  <c r="V77" i="32"/>
  <c r="W77" i="32"/>
  <c r="R77" i="32"/>
  <c r="C78" i="32" s="1"/>
  <c r="X78" i="32" s="1"/>
  <c r="Y78" i="32" s="1"/>
  <c r="M77" i="32"/>
  <c r="K77" i="32"/>
  <c r="V76" i="32"/>
  <c r="W76" i="32"/>
  <c r="R76" i="32"/>
  <c r="C77" i="32" s="1"/>
  <c r="X77" i="32" s="1"/>
  <c r="Y77" i="32" s="1"/>
  <c r="M76" i="32"/>
  <c r="K76" i="32"/>
  <c r="V75" i="32"/>
  <c r="W75" i="32"/>
  <c r="R75" i="32"/>
  <c r="C76" i="32" s="1"/>
  <c r="X76" i="32" s="1"/>
  <c r="Y76" i="32" s="1"/>
  <c r="M75" i="32"/>
  <c r="K75" i="32"/>
  <c r="V74" i="32"/>
  <c r="W74" i="32"/>
  <c r="R74" i="32"/>
  <c r="C75" i="32" s="1"/>
  <c r="X75" i="32" s="1"/>
  <c r="Y75" i="32" s="1"/>
  <c r="M74" i="32"/>
  <c r="K74" i="32"/>
  <c r="W73" i="32"/>
  <c r="V73" i="32"/>
  <c r="R73" i="32"/>
  <c r="C74" i="32" s="1"/>
  <c r="X74" i="32" s="1"/>
  <c r="Y74" i="32" s="1"/>
  <c r="M73" i="32"/>
  <c r="K73" i="32"/>
  <c r="W72" i="32"/>
  <c r="V72" i="32"/>
  <c r="R72" i="32"/>
  <c r="C73" i="32" s="1"/>
  <c r="X73" i="32" s="1"/>
  <c r="Y73" i="32" s="1"/>
  <c r="M72" i="32"/>
  <c r="K72" i="32"/>
  <c r="V71" i="32"/>
  <c r="W71" i="32"/>
  <c r="R71" i="32"/>
  <c r="C72" i="32" s="1"/>
  <c r="X72" i="32" s="1"/>
  <c r="Y72" i="32" s="1"/>
  <c r="M71" i="32"/>
  <c r="K71" i="32"/>
  <c r="V70" i="32"/>
  <c r="W70" i="32"/>
  <c r="R70" i="32"/>
  <c r="C71" i="32" s="1"/>
  <c r="X71" i="32" s="1"/>
  <c r="Y71" i="32" s="1"/>
  <c r="M70" i="32"/>
  <c r="K70" i="32"/>
  <c r="V69" i="32"/>
  <c r="W69" i="32"/>
  <c r="R69" i="32"/>
  <c r="C70" i="32" s="1"/>
  <c r="X70" i="32" s="1"/>
  <c r="Y70" i="32" s="1"/>
  <c r="M69" i="32"/>
  <c r="K69" i="32"/>
  <c r="V68" i="32"/>
  <c r="W68" i="32"/>
  <c r="R68" i="32"/>
  <c r="C69" i="32" s="1"/>
  <c r="X69" i="32" s="1"/>
  <c r="Y69" i="32" s="1"/>
  <c r="M68" i="32"/>
  <c r="K68" i="32"/>
  <c r="V67" i="32"/>
  <c r="W67" i="32"/>
  <c r="R67" i="32"/>
  <c r="C68" i="32" s="1"/>
  <c r="X68" i="32" s="1"/>
  <c r="Y68" i="32" s="1"/>
  <c r="M67" i="32"/>
  <c r="K67" i="32"/>
  <c r="V66" i="32"/>
  <c r="W66" i="32"/>
  <c r="R66" i="32"/>
  <c r="C67" i="32" s="1"/>
  <c r="X67" i="32" s="1"/>
  <c r="Y67" i="32" s="1"/>
  <c r="M66" i="32"/>
  <c r="K66" i="32"/>
  <c r="W65" i="32"/>
  <c r="V65" i="32"/>
  <c r="R65" i="32"/>
  <c r="C66" i="32" s="1"/>
  <c r="X66" i="32" s="1"/>
  <c r="Y66" i="32" s="1"/>
  <c r="M65" i="32"/>
  <c r="K65" i="32"/>
  <c r="V64" i="32"/>
  <c r="W64" i="32"/>
  <c r="R64" i="32"/>
  <c r="C65" i="32" s="1"/>
  <c r="X65" i="32" s="1"/>
  <c r="Y65" i="32" s="1"/>
  <c r="M64" i="32"/>
  <c r="K64" i="32"/>
  <c r="V63" i="32"/>
  <c r="W63" i="32"/>
  <c r="R63" i="32"/>
  <c r="C64" i="32" s="1"/>
  <c r="X64" i="32" s="1"/>
  <c r="Y64" i="32" s="1"/>
  <c r="M63" i="32"/>
  <c r="K63" i="32"/>
  <c r="V62" i="32"/>
  <c r="W62" i="32"/>
  <c r="R62" i="32"/>
  <c r="C63" i="32" s="1"/>
  <c r="X63" i="32" s="1"/>
  <c r="Y63" i="32" s="1"/>
  <c r="M62" i="32"/>
  <c r="K62" i="32"/>
  <c r="V61" i="32"/>
  <c r="W61" i="32"/>
  <c r="R61" i="32"/>
  <c r="C62" i="32" s="1"/>
  <c r="X62" i="32" s="1"/>
  <c r="Y62" i="32" s="1"/>
  <c r="M61" i="32"/>
  <c r="K61" i="32"/>
  <c r="V60" i="32"/>
  <c r="W60" i="32"/>
  <c r="R60" i="32"/>
  <c r="C61" i="32" s="1"/>
  <c r="X61" i="32" s="1"/>
  <c r="Y61" i="32" s="1"/>
  <c r="M60" i="32"/>
  <c r="K60" i="32"/>
  <c r="V59" i="32"/>
  <c r="W59" i="32"/>
  <c r="R59" i="32"/>
  <c r="C60" i="32" s="1"/>
  <c r="X60" i="32" s="1"/>
  <c r="Y60" i="32" s="1"/>
  <c r="M59" i="32"/>
  <c r="K59" i="32"/>
  <c r="V58" i="32"/>
  <c r="W58" i="32"/>
  <c r="R58" i="32"/>
  <c r="C59" i="32" s="1"/>
  <c r="X59" i="32" s="1"/>
  <c r="Y59" i="32" s="1"/>
  <c r="W57" i="32"/>
  <c r="V57" i="32"/>
  <c r="R57" i="32"/>
  <c r="C58" i="32" s="1"/>
  <c r="X58" i="32" s="1"/>
  <c r="Y58" i="32" s="1"/>
  <c r="W56" i="32"/>
  <c r="V56" i="32"/>
  <c r="R56" i="32"/>
  <c r="C57" i="32" s="1"/>
  <c r="X57" i="32" s="1"/>
  <c r="Y57" i="32" s="1"/>
  <c r="V55" i="32"/>
  <c r="W55" i="32"/>
  <c r="R55" i="32"/>
  <c r="C56" i="32" s="1"/>
  <c r="X56" i="32" s="1"/>
  <c r="Y56" i="32" s="1"/>
  <c r="V54" i="32"/>
  <c r="W54" i="32"/>
  <c r="R54" i="32"/>
  <c r="C55" i="32" s="1"/>
  <c r="X55" i="32" s="1"/>
  <c r="Y55" i="32" s="1"/>
  <c r="V53" i="32"/>
  <c r="W53" i="32"/>
  <c r="R53" i="32"/>
  <c r="C54" i="32" s="1"/>
  <c r="X54" i="32" s="1"/>
  <c r="Y54" i="32" s="1"/>
  <c r="V52" i="32"/>
  <c r="W52" i="32"/>
  <c r="R52" i="32"/>
  <c r="C53" i="32" s="1"/>
  <c r="X53" i="32" s="1"/>
  <c r="Y53" i="32" s="1"/>
  <c r="V51" i="32"/>
  <c r="W51" i="32"/>
  <c r="R51" i="32"/>
  <c r="C52" i="32" s="1"/>
  <c r="X52" i="32" s="1"/>
  <c r="Y52" i="32" s="1"/>
  <c r="V50" i="32"/>
  <c r="W50" i="32"/>
  <c r="R50" i="32"/>
  <c r="C51" i="32" s="1"/>
  <c r="X51" i="32" s="1"/>
  <c r="Y51" i="32" s="1"/>
  <c r="W49" i="32"/>
  <c r="V49" i="32"/>
  <c r="R49" i="32"/>
  <c r="C50" i="32" s="1"/>
  <c r="X50" i="32" s="1"/>
  <c r="Y50" i="32" s="1"/>
  <c r="W48" i="32"/>
  <c r="V48" i="32"/>
  <c r="R48" i="32"/>
  <c r="C49" i="32" s="1"/>
  <c r="X49" i="32" s="1"/>
  <c r="Y49" i="32" s="1"/>
  <c r="V47" i="32"/>
  <c r="W47" i="32"/>
  <c r="R47" i="32"/>
  <c r="C48" i="32" s="1"/>
  <c r="X48" i="32" s="1"/>
  <c r="Y48" i="32" s="1"/>
  <c r="V46" i="32"/>
  <c r="W46" i="32"/>
  <c r="R46" i="32"/>
  <c r="C47" i="32" s="1"/>
  <c r="X47" i="32" s="1"/>
  <c r="Y47" i="32" s="1"/>
  <c r="V45" i="32"/>
  <c r="W45" i="32"/>
  <c r="R45" i="32"/>
  <c r="C46" i="32" s="1"/>
  <c r="X46" i="32" s="1"/>
  <c r="Y46" i="32" s="1"/>
  <c r="V44" i="32"/>
  <c r="W44" i="32"/>
  <c r="R44" i="32"/>
  <c r="C45" i="32" s="1"/>
  <c r="X45" i="32" s="1"/>
  <c r="Y45" i="32" s="1"/>
  <c r="V43" i="32"/>
  <c r="W43" i="32"/>
  <c r="R43" i="32"/>
  <c r="C44" i="32" s="1"/>
  <c r="X44" i="32" s="1"/>
  <c r="Y44" i="32" s="1"/>
  <c r="V42" i="32"/>
  <c r="W42" i="32"/>
  <c r="R42" i="32"/>
  <c r="C43" i="32" s="1"/>
  <c r="X43" i="32" s="1"/>
  <c r="Y43" i="32" s="1"/>
  <c r="W41" i="32"/>
  <c r="V41" i="32"/>
  <c r="R41" i="32"/>
  <c r="C42" i="32" s="1"/>
  <c r="X42" i="32" s="1"/>
  <c r="Y42" i="32" s="1"/>
  <c r="W40" i="32"/>
  <c r="V40" i="32"/>
  <c r="R40" i="32"/>
  <c r="C41" i="32" s="1"/>
  <c r="X41" i="32" s="1"/>
  <c r="Y41" i="32" s="1"/>
  <c r="V39" i="32"/>
  <c r="W39" i="32"/>
  <c r="R39" i="32"/>
  <c r="C40" i="32" s="1"/>
  <c r="X40" i="32" s="1"/>
  <c r="Y40" i="32" s="1"/>
  <c r="V38" i="32"/>
  <c r="T38" i="32"/>
  <c r="W38" i="32" s="1"/>
  <c r="V37" i="32"/>
  <c r="T37" i="32"/>
  <c r="W37" i="32" s="1"/>
  <c r="V36" i="32"/>
  <c r="T36" i="32"/>
  <c r="W36" i="32"/>
  <c r="V35" i="32"/>
  <c r="T35" i="32"/>
  <c r="V34" i="32"/>
  <c r="T34" i="32"/>
  <c r="W34" i="32" s="1"/>
  <c r="W35" i="32" s="1"/>
  <c r="V33" i="32"/>
  <c r="T33" i="32"/>
  <c r="W33" i="32" s="1"/>
  <c r="V32" i="32"/>
  <c r="T32" i="32"/>
  <c r="W32" i="32" s="1"/>
  <c r="V31" i="32"/>
  <c r="T31" i="32"/>
  <c r="W31" i="32" s="1"/>
  <c r="V30" i="32"/>
  <c r="T30" i="32"/>
  <c r="W30" i="32" s="1"/>
  <c r="V29" i="32"/>
  <c r="T29" i="32"/>
  <c r="W29" i="32" s="1"/>
  <c r="V28" i="32"/>
  <c r="T28" i="32"/>
  <c r="W28" i="32" s="1"/>
  <c r="V27" i="32"/>
  <c r="T27" i="32"/>
  <c r="W27" i="32" s="1"/>
  <c r="V26" i="32"/>
  <c r="T26" i="32"/>
  <c r="V25" i="32"/>
  <c r="T25" i="32"/>
  <c r="W25" i="32" s="1"/>
  <c r="W26" i="32" s="1"/>
  <c r="W24" i="32"/>
  <c r="V24" i="32"/>
  <c r="T24" i="32"/>
  <c r="V23" i="32"/>
  <c r="T23" i="32"/>
  <c r="T22" i="32"/>
  <c r="T21" i="32"/>
  <c r="T20" i="32"/>
  <c r="V20" i="32" s="1"/>
  <c r="T19" i="32"/>
  <c r="W19" i="32" s="1"/>
  <c r="W20" i="32" s="1"/>
  <c r="T18" i="32"/>
  <c r="W18" i="32"/>
  <c r="T17" i="32"/>
  <c r="V17" i="32" s="1"/>
  <c r="V18" i="32" s="1"/>
  <c r="T16" i="32"/>
  <c r="T15" i="32"/>
  <c r="T14" i="32"/>
  <c r="T13" i="32"/>
  <c r="W13" i="32" s="1"/>
  <c r="W14" i="32" s="1"/>
  <c r="W15" i="32" s="1"/>
  <c r="T12" i="32"/>
  <c r="W12" i="32" s="1"/>
  <c r="T11" i="32"/>
  <c r="W11" i="32" s="1"/>
  <c r="T10" i="32"/>
  <c r="V10" i="32" s="1"/>
  <c r="T9" i="32"/>
  <c r="C9" i="32"/>
  <c r="V108" i="31"/>
  <c r="T108" i="31"/>
  <c r="W108" i="31" s="1"/>
  <c r="R108" i="31"/>
  <c r="M108" i="31"/>
  <c r="K108" i="31"/>
  <c r="W107" i="31"/>
  <c r="V107" i="31"/>
  <c r="T107" i="31"/>
  <c r="R107" i="31"/>
  <c r="C108" i="31" s="1"/>
  <c r="X108" i="31" s="1"/>
  <c r="Y108" i="31" s="1"/>
  <c r="M107" i="31"/>
  <c r="K107" i="31"/>
  <c r="V106" i="31"/>
  <c r="T106" i="31"/>
  <c r="W106" i="3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W104" i="31"/>
  <c r="V104" i="31"/>
  <c r="T104" i="3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W100" i="31"/>
  <c r="V100" i="31"/>
  <c r="T100" i="3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/>
  <c r="R98" i="31"/>
  <c r="C99" i="31" s="1"/>
  <c r="X99" i="31" s="1"/>
  <c r="Y99" i="31" s="1"/>
  <c r="M98" i="31"/>
  <c r="K98" i="31"/>
  <c r="V97" i="31"/>
  <c r="T97" i="31"/>
  <c r="W97" i="31" s="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W92" i="31"/>
  <c r="V92" i="31"/>
  <c r="T92" i="3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 s="1"/>
  <c r="M86" i="31"/>
  <c r="K86" i="31"/>
  <c r="W85" i="31"/>
  <c r="V85" i="31"/>
  <c r="T85" i="3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W80" i="31"/>
  <c r="V80" i="31"/>
  <c r="T80" i="3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W77" i="31"/>
  <c r="V77" i="31"/>
  <c r="T77" i="31"/>
  <c r="R77" i="31"/>
  <c r="C78" i="31" s="1"/>
  <c r="X78" i="31" s="1"/>
  <c r="Y78" i="31" s="1"/>
  <c r="M77" i="31"/>
  <c r="K77" i="31"/>
  <c r="W76" i="31"/>
  <c r="V76" i="31"/>
  <c r="T76" i="3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W72" i="31"/>
  <c r="V72" i="31"/>
  <c r="T72" i="31"/>
  <c r="R72" i="31"/>
  <c r="C73" i="31" s="1"/>
  <c r="X73" i="31" s="1"/>
  <c r="Y73" i="31" s="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W69" i="31"/>
  <c r="V69" i="31"/>
  <c r="T69" i="3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W64" i="31"/>
  <c r="V64" i="31"/>
  <c r="T64" i="3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W61" i="31"/>
  <c r="V61" i="31"/>
  <c r="T61" i="3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W58" i="31"/>
  <c r="R58" i="31"/>
  <c r="C59" i="31" s="1"/>
  <c r="X59" i="31" s="1"/>
  <c r="Y59" i="31" s="1"/>
  <c r="V57" i="31"/>
  <c r="W57" i="31"/>
  <c r="R57" i="31"/>
  <c r="C58" i="31" s="1"/>
  <c r="X58" i="31" s="1"/>
  <c r="Y58" i="31" s="1"/>
  <c r="W56" i="31"/>
  <c r="V56" i="31"/>
  <c r="R56" i="31"/>
  <c r="C57" i="31" s="1"/>
  <c r="X57" i="31" s="1"/>
  <c r="Y57" i="31" s="1"/>
  <c r="V55" i="31"/>
  <c r="W55" i="31"/>
  <c r="R55" i="31"/>
  <c r="C56" i="31" s="1"/>
  <c r="X56" i="31" s="1"/>
  <c r="Y56" i="31" s="1"/>
  <c r="V54" i="31"/>
  <c r="W54" i="31"/>
  <c r="R54" i="31"/>
  <c r="C55" i="31" s="1"/>
  <c r="X55" i="31" s="1"/>
  <c r="Y55" i="31" s="1"/>
  <c r="W53" i="31"/>
  <c r="V53" i="31"/>
  <c r="R53" i="31"/>
  <c r="C54" i="31" s="1"/>
  <c r="X54" i="31" s="1"/>
  <c r="Y54" i="31" s="1"/>
  <c r="V52" i="31"/>
  <c r="W52" i="31"/>
  <c r="R52" i="31"/>
  <c r="C53" i="31" s="1"/>
  <c r="X53" i="31" s="1"/>
  <c r="Y53" i="31" s="1"/>
  <c r="V51" i="31"/>
  <c r="W51" i="31"/>
  <c r="R51" i="31"/>
  <c r="C52" i="31" s="1"/>
  <c r="X52" i="31" s="1"/>
  <c r="Y52" i="31" s="1"/>
  <c r="V50" i="31"/>
  <c r="W50" i="31"/>
  <c r="R50" i="31"/>
  <c r="C51" i="31" s="1"/>
  <c r="X51" i="31" s="1"/>
  <c r="Y51" i="31" s="1"/>
  <c r="V49" i="31"/>
  <c r="W49" i="31"/>
  <c r="R49" i="31"/>
  <c r="C50" i="31" s="1"/>
  <c r="X50" i="31" s="1"/>
  <c r="Y50" i="31" s="1"/>
  <c r="W48" i="31"/>
  <c r="V48" i="31"/>
  <c r="R48" i="31"/>
  <c r="C49" i="31" s="1"/>
  <c r="X49" i="31" s="1"/>
  <c r="Y49" i="31" s="1"/>
  <c r="V47" i="31"/>
  <c r="W47" i="31"/>
  <c r="R47" i="31"/>
  <c r="C48" i="31" s="1"/>
  <c r="X48" i="31" s="1"/>
  <c r="Y48" i="31" s="1"/>
  <c r="V46" i="31"/>
  <c r="W46" i="31"/>
  <c r="R46" i="31"/>
  <c r="C47" i="31" s="1"/>
  <c r="X47" i="31" s="1"/>
  <c r="Y47" i="31" s="1"/>
  <c r="W45" i="31"/>
  <c r="V45" i="31"/>
  <c r="R45" i="31"/>
  <c r="C46" i="31" s="1"/>
  <c r="X46" i="31" s="1"/>
  <c r="Y46" i="31" s="1"/>
  <c r="V44" i="31"/>
  <c r="W44" i="31"/>
  <c r="R44" i="31"/>
  <c r="C45" i="31" s="1"/>
  <c r="X45" i="31" s="1"/>
  <c r="Y45" i="31" s="1"/>
  <c r="V43" i="31"/>
  <c r="W43" i="31"/>
  <c r="R43" i="31"/>
  <c r="C44" i="31" s="1"/>
  <c r="X44" i="31" s="1"/>
  <c r="Y44" i="31" s="1"/>
  <c r="V42" i="31"/>
  <c r="W42" i="31"/>
  <c r="R42" i="31"/>
  <c r="C43" i="31" s="1"/>
  <c r="X43" i="31" s="1"/>
  <c r="Y43" i="31" s="1"/>
  <c r="V41" i="31"/>
  <c r="W41" i="31"/>
  <c r="R41" i="31"/>
  <c r="C42" i="31" s="1"/>
  <c r="X42" i="31" s="1"/>
  <c r="Y42" i="31" s="1"/>
  <c r="W40" i="31"/>
  <c r="V40" i="31"/>
  <c r="R40" i="31"/>
  <c r="C41" i="31" s="1"/>
  <c r="X41" i="31" s="1"/>
  <c r="Y41" i="31" s="1"/>
  <c r="V39" i="31"/>
  <c r="W39" i="31"/>
  <c r="C40" i="31"/>
  <c r="X40" i="31" s="1"/>
  <c r="Y40" i="31" s="1"/>
  <c r="V38" i="31"/>
  <c r="T38" i="31"/>
  <c r="V37" i="31"/>
  <c r="T37" i="31"/>
  <c r="V36" i="31"/>
  <c r="T36" i="31"/>
  <c r="W36" i="31" s="1"/>
  <c r="V35" i="31"/>
  <c r="T35" i="31"/>
  <c r="V34" i="31"/>
  <c r="T34" i="31"/>
  <c r="V33" i="31"/>
  <c r="T33" i="31"/>
  <c r="W33" i="31" s="1"/>
  <c r="V32" i="31"/>
  <c r="T32" i="31"/>
  <c r="W32" i="31" s="1"/>
  <c r="V31" i="31"/>
  <c r="T31" i="31"/>
  <c r="W31" i="31" s="1"/>
  <c r="V30" i="31"/>
  <c r="T30" i="31"/>
  <c r="V29" i="31"/>
  <c r="T29" i="31"/>
  <c r="W29" i="31" s="1"/>
  <c r="V28" i="31"/>
  <c r="T28" i="31"/>
  <c r="W28" i="31" s="1"/>
  <c r="V27" i="31"/>
  <c r="T27" i="31"/>
  <c r="W27" i="31" s="1"/>
  <c r="V26" i="31"/>
  <c r="T26" i="31"/>
  <c r="V25" i="31"/>
  <c r="T25" i="31"/>
  <c r="W25" i="31" s="1"/>
  <c r="V24" i="31"/>
  <c r="T24" i="31"/>
  <c r="W24" i="31" s="1"/>
  <c r="V23" i="31"/>
  <c r="T23" i="31"/>
  <c r="T22" i="31"/>
  <c r="V22" i="31" s="1"/>
  <c r="T21" i="31"/>
  <c r="V21" i="31" s="1"/>
  <c r="T20" i="31"/>
  <c r="W20" i="31" s="1"/>
  <c r="W19" i="31"/>
  <c r="T19" i="31"/>
  <c r="T18" i="31"/>
  <c r="V18" i="31" s="1"/>
  <c r="T17" i="31"/>
  <c r="T16" i="31"/>
  <c r="V16" i="31" s="1"/>
  <c r="T15" i="31"/>
  <c r="V15" i="31" s="1"/>
  <c r="T14" i="31"/>
  <c r="W14" i="31" s="1"/>
  <c r="T13" i="31"/>
  <c r="W13" i="31" s="1"/>
  <c r="T12" i="31"/>
  <c r="W12" i="31" s="1"/>
  <c r="T11" i="31"/>
  <c r="W11" i="31" s="1"/>
  <c r="T10" i="31"/>
  <c r="T9" i="31"/>
  <c r="V9" i="31" s="1"/>
  <c r="C9" i="31"/>
  <c r="R10" i="17"/>
  <c r="T10" i="17"/>
  <c r="R11" i="17"/>
  <c r="C12" i="17" s="1"/>
  <c r="T11" i="17"/>
  <c r="R12" i="17"/>
  <c r="C13" i="17"/>
  <c r="T12" i="17"/>
  <c r="R13" i="17"/>
  <c r="T13" i="17"/>
  <c r="R14" i="17"/>
  <c r="T14" i="17"/>
  <c r="R15" i="17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T63" i="17"/>
  <c r="R64" i="17"/>
  <c r="C65" i="17" s="1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 s="1"/>
  <c r="L2" i="17"/>
  <c r="W9" i="31"/>
  <c r="V10" i="33"/>
  <c r="R9" i="32"/>
  <c r="V9" i="32"/>
  <c r="W9" i="32"/>
  <c r="V21" i="32"/>
  <c r="V22" i="32"/>
  <c r="V20" i="31"/>
  <c r="V14" i="32"/>
  <c r="V14" i="31"/>
  <c r="V17" i="31"/>
  <c r="V10" i="31"/>
  <c r="W36" i="33" l="1"/>
  <c r="R36" i="33"/>
  <c r="W32" i="33"/>
  <c r="W33" i="33" s="1"/>
  <c r="R32" i="33"/>
  <c r="W31" i="33"/>
  <c r="R31" i="33"/>
  <c r="W30" i="33"/>
  <c r="R30" i="33"/>
  <c r="W29" i="33"/>
  <c r="R29" i="33"/>
  <c r="V16" i="33"/>
  <c r="W14" i="33"/>
  <c r="W10" i="31"/>
  <c r="W10" i="32"/>
  <c r="W10" i="33"/>
  <c r="V11" i="33"/>
  <c r="V12" i="33" s="1"/>
  <c r="V13" i="33" s="1"/>
  <c r="W15" i="31"/>
  <c r="V11" i="31"/>
  <c r="V19" i="31"/>
  <c r="W30" i="31"/>
  <c r="W34" i="31"/>
  <c r="W35" i="31" s="1"/>
  <c r="W26" i="31"/>
  <c r="W17" i="33"/>
  <c r="R9" i="33"/>
  <c r="C10" i="33" s="1"/>
  <c r="X10" i="33" s="1"/>
  <c r="W28" i="33"/>
  <c r="W37" i="33"/>
  <c r="W38" i="33" s="1"/>
  <c r="V9" i="33"/>
  <c r="W34" i="33"/>
  <c r="W35" i="33" s="1"/>
  <c r="W37" i="31"/>
  <c r="W38" i="31" s="1"/>
  <c r="H4" i="32"/>
  <c r="H4" i="33"/>
  <c r="H4" i="31"/>
  <c r="G5" i="17"/>
  <c r="E5" i="17"/>
  <c r="D4" i="17"/>
  <c r="C5" i="17"/>
  <c r="I5" i="17" s="1"/>
  <c r="T9" i="17"/>
  <c r="H4" i="17" s="1"/>
  <c r="C10" i="17"/>
  <c r="R9" i="31"/>
  <c r="V12" i="31"/>
  <c r="W16" i="31"/>
  <c r="W17" i="31" s="1"/>
  <c r="W18" i="31"/>
  <c r="C10" i="32"/>
  <c r="V15" i="32"/>
  <c r="W21" i="32"/>
  <c r="W22" i="32" s="1"/>
  <c r="W23" i="32" s="1"/>
  <c r="W21" i="31"/>
  <c r="V19" i="32"/>
  <c r="W22" i="31"/>
  <c r="W23" i="31" s="1"/>
  <c r="W16" i="32"/>
  <c r="V18" i="33"/>
  <c r="V19" i="33" s="1"/>
  <c r="V11" i="32"/>
  <c r="V16" i="32"/>
  <c r="W15" i="33"/>
  <c r="W25" i="33"/>
  <c r="V12" i="32"/>
  <c r="V13" i="32" s="1"/>
  <c r="W26" i="33"/>
  <c r="V14" i="33"/>
  <c r="W19" i="33"/>
  <c r="W20" i="33" s="1"/>
  <c r="W21" i="33" s="1"/>
  <c r="W22" i="33" s="1"/>
  <c r="W23" i="33" s="1"/>
  <c r="V22" i="33"/>
  <c r="V13" i="31" l="1"/>
  <c r="L5" i="31" s="1"/>
  <c r="R10" i="33"/>
  <c r="C11" i="33" s="1"/>
  <c r="P5" i="33"/>
  <c r="R10" i="32"/>
  <c r="X10" i="32"/>
  <c r="C10" i="31"/>
  <c r="L5" i="33"/>
  <c r="P5" i="31"/>
  <c r="L5" i="32"/>
  <c r="W17" i="32"/>
  <c r="P5" i="32" s="1"/>
  <c r="P4" i="17"/>
  <c r="L4" i="17"/>
  <c r="R11" i="33" l="1"/>
  <c r="X11" i="33"/>
  <c r="Y11" i="33" s="1"/>
  <c r="C11" i="32"/>
  <c r="R10" i="31"/>
  <c r="X10" i="31"/>
  <c r="C11" i="31" l="1"/>
  <c r="R11" i="32"/>
  <c r="X11" i="32"/>
  <c r="Y11" i="32" s="1"/>
  <c r="C12" i="33"/>
  <c r="R12" i="33" l="1"/>
  <c r="X12" i="33"/>
  <c r="Y12" i="33" s="1"/>
  <c r="C12" i="32"/>
  <c r="R11" i="31"/>
  <c r="X11" i="31"/>
  <c r="Y11" i="31" s="1"/>
  <c r="C12" i="31" l="1"/>
  <c r="R12" i="32"/>
  <c r="X12" i="32"/>
  <c r="Y12" i="32" s="1"/>
  <c r="C13" i="33"/>
  <c r="R13" i="33" l="1"/>
  <c r="X13" i="33"/>
  <c r="Y13" i="33" s="1"/>
  <c r="C13" i="32"/>
  <c r="R12" i="31"/>
  <c r="X12" i="31"/>
  <c r="Y12" i="31" s="1"/>
  <c r="C14" i="33" l="1"/>
  <c r="R13" i="32"/>
  <c r="X13" i="32"/>
  <c r="Y13" i="32" s="1"/>
  <c r="C13" i="31"/>
  <c r="R13" i="31" l="1"/>
  <c r="X13" i="31"/>
  <c r="Y13" i="31" s="1"/>
  <c r="C14" i="32"/>
  <c r="R14" i="33"/>
  <c r="X14" i="33"/>
  <c r="Y14" i="33" s="1"/>
  <c r="C15" i="33" l="1"/>
  <c r="R14" i="32"/>
  <c r="X14" i="32"/>
  <c r="Y14" i="32" s="1"/>
  <c r="C14" i="31"/>
  <c r="R14" i="31" l="1"/>
  <c r="C15" i="31" s="1"/>
  <c r="X14" i="31"/>
  <c r="Y14" i="31" s="1"/>
  <c r="C15" i="32"/>
  <c r="R15" i="33"/>
  <c r="C16" i="33" s="1"/>
  <c r="X15" i="33"/>
  <c r="Y15" i="33" s="1"/>
  <c r="R15" i="32" l="1"/>
  <c r="C16" i="32" s="1"/>
  <c r="X15" i="32"/>
  <c r="Y15" i="32" s="1"/>
  <c r="R16" i="33"/>
  <c r="C17" i="33" s="1"/>
  <c r="X16" i="33"/>
  <c r="Y16" i="33" s="1"/>
  <c r="R15" i="31"/>
  <c r="C16" i="31" s="1"/>
  <c r="X15" i="31"/>
  <c r="Y15" i="31" s="1"/>
  <c r="R16" i="31" l="1"/>
  <c r="C17" i="31" s="1"/>
  <c r="X16" i="31"/>
  <c r="Y16" i="31" s="1"/>
  <c r="R17" i="33"/>
  <c r="C18" i="33" s="1"/>
  <c r="X17" i="33"/>
  <c r="Y17" i="33" s="1"/>
  <c r="R16" i="32"/>
  <c r="C17" i="32" s="1"/>
  <c r="X16" i="32"/>
  <c r="Y16" i="32" s="1"/>
  <c r="R17" i="32" l="1"/>
  <c r="C18" i="32" s="1"/>
  <c r="X17" i="32"/>
  <c r="Y17" i="32" s="1"/>
  <c r="R18" i="33"/>
  <c r="C19" i="33" s="1"/>
  <c r="K19" i="33" s="1"/>
  <c r="M19" i="33" s="1"/>
  <c r="X18" i="33"/>
  <c r="Y18" i="33" s="1"/>
  <c r="R17" i="31"/>
  <c r="C18" i="31" s="1"/>
  <c r="X17" i="31"/>
  <c r="Y17" i="31" s="1"/>
  <c r="R18" i="32" l="1"/>
  <c r="C19" i="32" s="1"/>
  <c r="X18" i="32"/>
  <c r="Y18" i="32" s="1"/>
  <c r="R18" i="31"/>
  <c r="C19" i="31" s="1"/>
  <c r="X18" i="31"/>
  <c r="Y18" i="31" s="1"/>
  <c r="R19" i="33"/>
  <c r="C20" i="33" s="1"/>
  <c r="X19" i="33"/>
  <c r="Y19" i="33" s="1"/>
  <c r="R19" i="32" l="1"/>
  <c r="C20" i="32" s="1"/>
  <c r="X19" i="32"/>
  <c r="Y19" i="32" s="1"/>
  <c r="R19" i="31"/>
  <c r="C20" i="31" s="1"/>
  <c r="X19" i="31"/>
  <c r="Y19" i="31" s="1"/>
  <c r="R20" i="33"/>
  <c r="C21" i="33" s="1"/>
  <c r="X20" i="33"/>
  <c r="Y20" i="33" s="1"/>
  <c r="R20" i="32" l="1"/>
  <c r="C21" i="32" s="1"/>
  <c r="X20" i="32"/>
  <c r="Y20" i="32" s="1"/>
  <c r="R20" i="31"/>
  <c r="C21" i="31" s="1"/>
  <c r="X20" i="31"/>
  <c r="Y20" i="31" s="1"/>
  <c r="R21" i="33"/>
  <c r="C22" i="33" s="1"/>
  <c r="X21" i="33"/>
  <c r="Y21" i="33" s="1"/>
  <c r="R21" i="32" l="1"/>
  <c r="C22" i="32" s="1"/>
  <c r="X21" i="32"/>
  <c r="Y21" i="32" s="1"/>
  <c r="R21" i="31"/>
  <c r="C22" i="31" s="1"/>
  <c r="X21" i="31"/>
  <c r="Y21" i="31" s="1"/>
  <c r="R22" i="33"/>
  <c r="C23" i="33" s="1"/>
  <c r="X22" i="33"/>
  <c r="Y22" i="33" s="1"/>
  <c r="R22" i="32" l="1"/>
  <c r="C23" i="32" s="1"/>
  <c r="X22" i="32"/>
  <c r="Y22" i="32" s="1"/>
  <c r="R22" i="31"/>
  <c r="C23" i="31" s="1"/>
  <c r="X22" i="31"/>
  <c r="Y22" i="31" s="1"/>
  <c r="R23" i="33"/>
  <c r="C24" i="33" s="1"/>
  <c r="X23" i="33"/>
  <c r="Y23" i="33" s="1"/>
  <c r="X24" i="33" l="1"/>
  <c r="Y24" i="33" s="1"/>
  <c r="R24" i="33"/>
  <c r="C25" i="33" s="1"/>
  <c r="R23" i="31"/>
  <c r="C24" i="31" s="1"/>
  <c r="X23" i="31"/>
  <c r="Y23" i="31" s="1"/>
  <c r="R23" i="32"/>
  <c r="C24" i="32" s="1"/>
  <c r="X23" i="32"/>
  <c r="Y23" i="32" s="1"/>
  <c r="R24" i="32" l="1"/>
  <c r="C25" i="32" s="1"/>
  <c r="X24" i="32"/>
  <c r="Y24" i="32" s="1"/>
  <c r="R24" i="31"/>
  <c r="C25" i="31" s="1"/>
  <c r="X24" i="31"/>
  <c r="Y24" i="31" s="1"/>
  <c r="R25" i="33"/>
  <c r="C26" i="33" s="1"/>
  <c r="X25" i="33"/>
  <c r="Y25" i="33" s="1"/>
  <c r="R25" i="31" l="1"/>
  <c r="C26" i="31" s="1"/>
  <c r="X25" i="31"/>
  <c r="Y25" i="31" s="1"/>
  <c r="R26" i="33"/>
  <c r="X26" i="33"/>
  <c r="Y26" i="33" s="1"/>
  <c r="R25" i="32"/>
  <c r="C26" i="32" s="1"/>
  <c r="X25" i="32"/>
  <c r="Y25" i="32" s="1"/>
  <c r="R26" i="31" l="1"/>
  <c r="X26" i="31"/>
  <c r="Y26" i="31" s="1"/>
  <c r="C27" i="33"/>
  <c r="R26" i="32"/>
  <c r="X26" i="32"/>
  <c r="Y26" i="32" s="1"/>
  <c r="C27" i="32" l="1"/>
  <c r="R27" i="32" s="1"/>
  <c r="C28" i="32" s="1"/>
  <c r="X27" i="33"/>
  <c r="Y27" i="33" s="1"/>
  <c r="C27" i="31"/>
  <c r="R27" i="31" s="1"/>
  <c r="C28" i="31" s="1"/>
  <c r="R28" i="31" l="1"/>
  <c r="C29" i="31" s="1"/>
  <c r="R28" i="32"/>
  <c r="C28" i="33"/>
  <c r="X27" i="31"/>
  <c r="Y27" i="31" s="1"/>
  <c r="X27" i="32"/>
  <c r="Y27" i="32" s="1"/>
  <c r="R29" i="31" l="1"/>
  <c r="C30" i="31" s="1"/>
  <c r="X28" i="31"/>
  <c r="Y28" i="31" s="1"/>
  <c r="C29" i="32"/>
  <c r="X28" i="32"/>
  <c r="Y28" i="32" s="1"/>
  <c r="X28" i="33"/>
  <c r="Y28" i="33" s="1"/>
  <c r="R30" i="31" l="1"/>
  <c r="C31" i="31" s="1"/>
  <c r="X29" i="31"/>
  <c r="Y29" i="31" s="1"/>
  <c r="X29" i="32"/>
  <c r="Y29" i="32" s="1"/>
  <c r="R29" i="32"/>
  <c r="C29" i="33"/>
  <c r="R31" i="31" l="1"/>
  <c r="C32" i="31" s="1"/>
  <c r="X30" i="31"/>
  <c r="Y30" i="31" s="1"/>
  <c r="C30" i="32"/>
  <c r="X29" i="33"/>
  <c r="Y29" i="33" s="1"/>
  <c r="R32" i="31" l="1"/>
  <c r="C33" i="31" s="1"/>
  <c r="X31" i="31"/>
  <c r="Y31" i="31" s="1"/>
  <c r="X30" i="32"/>
  <c r="Y30" i="32" s="1"/>
  <c r="R30" i="32"/>
  <c r="C30" i="33"/>
  <c r="R33" i="31" l="1"/>
  <c r="C34" i="31" s="1"/>
  <c r="X32" i="31"/>
  <c r="Y32" i="31" s="1"/>
  <c r="C31" i="32"/>
  <c r="X30" i="33"/>
  <c r="Y30" i="33" s="1"/>
  <c r="R34" i="31" l="1"/>
  <c r="C35" i="31" s="1"/>
  <c r="X33" i="31"/>
  <c r="Y33" i="31" s="1"/>
  <c r="X31" i="32"/>
  <c r="Y31" i="32" s="1"/>
  <c r="R31" i="32"/>
  <c r="C31" i="33"/>
  <c r="R35" i="31" l="1"/>
  <c r="C36" i="31" s="1"/>
  <c r="X34" i="31"/>
  <c r="Y34" i="31" s="1"/>
  <c r="C32" i="32"/>
  <c r="X31" i="33"/>
  <c r="Y31" i="33" s="1"/>
  <c r="R36" i="31" l="1"/>
  <c r="C37" i="31" s="1"/>
  <c r="X35" i="31"/>
  <c r="Y35" i="31" s="1"/>
  <c r="X32" i="32"/>
  <c r="Y32" i="32" s="1"/>
  <c r="R32" i="32"/>
  <c r="C32" i="33"/>
  <c r="R37" i="31" l="1"/>
  <c r="C38" i="31" s="1"/>
  <c r="X36" i="31"/>
  <c r="Y36" i="31" s="1"/>
  <c r="C33" i="32"/>
  <c r="X32" i="33"/>
  <c r="Y32" i="33" s="1"/>
  <c r="C33" i="33"/>
  <c r="R38" i="31" l="1"/>
  <c r="X37" i="31"/>
  <c r="Y37" i="31" s="1"/>
  <c r="X33" i="32"/>
  <c r="Y33" i="32" s="1"/>
  <c r="R33" i="32"/>
  <c r="C34" i="32" s="1"/>
  <c r="X33" i="33"/>
  <c r="Y33" i="33" s="1"/>
  <c r="C34" i="33"/>
  <c r="C39" i="31" l="1"/>
  <c r="G5" i="31"/>
  <c r="C5" i="31"/>
  <c r="D4" i="31"/>
  <c r="P2" i="31" s="1"/>
  <c r="E5" i="31"/>
  <c r="X38" i="31"/>
  <c r="Y38" i="31" s="1"/>
  <c r="X34" i="32"/>
  <c r="Y34" i="32" s="1"/>
  <c r="R34" i="32"/>
  <c r="C35" i="32" s="1"/>
  <c r="X34" i="33"/>
  <c r="Y34" i="33" s="1"/>
  <c r="C35" i="33"/>
  <c r="I5" i="31" l="1"/>
  <c r="X39" i="31"/>
  <c r="Y39" i="31" s="1"/>
  <c r="P4" i="31" s="1"/>
  <c r="L4" i="31"/>
  <c r="X35" i="32"/>
  <c r="Y35" i="32" s="1"/>
  <c r="R35" i="32"/>
  <c r="C36" i="32" s="1"/>
  <c r="X35" i="33"/>
  <c r="Y35" i="33" s="1"/>
  <c r="C36" i="33"/>
  <c r="X36" i="32" l="1"/>
  <c r="Y36" i="32" s="1"/>
  <c r="R36" i="32"/>
  <c r="C37" i="32" s="1"/>
  <c r="X36" i="33"/>
  <c r="Y36" i="33" s="1"/>
  <c r="C37" i="33"/>
  <c r="X37" i="32" l="1"/>
  <c r="Y37" i="32" s="1"/>
  <c r="R37" i="32"/>
  <c r="C38" i="32" s="1"/>
  <c r="X37" i="33"/>
  <c r="Y37" i="33" s="1"/>
  <c r="C38" i="33"/>
  <c r="X38" i="32" l="1"/>
  <c r="Y38" i="32" s="1"/>
  <c r="R38" i="32"/>
  <c r="X38" i="33"/>
  <c r="Y38" i="33" s="1"/>
  <c r="C39" i="32" l="1"/>
  <c r="E5" i="32"/>
  <c r="C5" i="32"/>
  <c r="G5" i="32"/>
  <c r="D4" i="32"/>
  <c r="P2" i="32" s="1"/>
  <c r="C39" i="33"/>
  <c r="X39" i="33" s="1"/>
  <c r="Y39" i="33" s="1"/>
  <c r="P4" i="33" s="1"/>
  <c r="E5" i="33"/>
  <c r="C5" i="33"/>
  <c r="D4" i="33"/>
  <c r="P2" i="33" s="1"/>
  <c r="G5" i="33"/>
  <c r="I5" i="33" l="1"/>
  <c r="I5" i="32"/>
  <c r="X39" i="32"/>
  <c r="Y39" i="32" s="1"/>
  <c r="P4" i="32" s="1"/>
  <c r="L4" i="32"/>
</calcChain>
</file>

<file path=xl/sharedStrings.xml><?xml version="1.0" encoding="utf-8"?>
<sst xmlns="http://schemas.openxmlformats.org/spreadsheetml/2006/main" count="439" uniqueCount="73">
  <si>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</si>
  <si>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</si>
  <si>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</si>
  <si>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</si>
  <si>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</si>
  <si>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</si>
  <si>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</si>
  <si>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</si>
  <si>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</si>
  <si>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</si>
  <si>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</si>
  <si>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</si>
  <si>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</si>
  <si>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</si>
  <si>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</si>
  <si>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</si>
  <si>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</si>
  <si>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</si>
  <si>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</si>
  <si>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</si>
  <si>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</si>
  <si>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</si>
  <si>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</si>
  <si>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</si>
  <si>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</si>
  <si>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</si>
  <si>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</si>
  <si>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</si>
  <si>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</si>
  <si>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</si>
  <si>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</si>
  <si>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</si>
  <si>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</si>
  <si>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</si>
  <si>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</si>
  <si>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</si>
  <si>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</si>
  <si>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</si>
  <si>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</si>
  <si>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</si>
  <si>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</si>
  <si>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</si>
  <si>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</si>
  <si>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</si>
  <si>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</si>
  <si>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</si>
  <si>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</si>
  <si>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</si>
  <si>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</si>
  <si>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</si>
  <si>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</si>
  <si>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</si>
  <si>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</si>
  <si>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</si>
  <si>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</si>
  <si>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</si>
  <si>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</si>
  <si>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</si>
  <si>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</si>
  <si>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</si>
  <si>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</si>
  <si>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</si>
  <si>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</si>
  <si>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</si>
  <si>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</si>
  <si>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</si>
  <si>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</si>
  <si>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</si>
  <si>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今回はとにかくエントリー条件にあてはまっていたらエントリーという単純作業でやりましたが、やはりトレンドがないところでは勝ちにくいこと、エントリー条件を少しずつ加工して試してみる作業が必要だと思いました。いろんなパターンで検証を続けていきたいです。</t>
    <rPh sb="0" eb="2">
      <t>コンカイ</t>
    </rPh>
    <rPh sb="12" eb="14">
      <t>ジョウケン</t>
    </rPh>
    <rPh sb="32" eb="34">
      <t>タンジュン</t>
    </rPh>
    <rPh sb="34" eb="36">
      <t>サギョウ</t>
    </rPh>
    <rPh sb="59" eb="60">
      <t>カ</t>
    </rPh>
    <rPh sb="72" eb="74">
      <t>ジョウケン</t>
    </rPh>
    <rPh sb="75" eb="76">
      <t>スコ</t>
    </rPh>
    <rPh sb="79" eb="81">
      <t>カコウ</t>
    </rPh>
    <rPh sb="83" eb="84">
      <t>タメ</t>
    </rPh>
    <rPh sb="88" eb="90">
      <t>サギョウ</t>
    </rPh>
    <rPh sb="91" eb="93">
      <t>ヒツヨウ</t>
    </rPh>
    <rPh sb="95" eb="96">
      <t>オモ</t>
    </rPh>
    <rPh sb="110" eb="112">
      <t>ケンショウ</t>
    </rPh>
    <rPh sb="113" eb="114">
      <t>ツヅ</t>
    </rPh>
    <phoneticPr fontId="2"/>
  </si>
  <si>
    <t>４H</t>
    <phoneticPr fontId="3"/>
  </si>
  <si>
    <t>4H足</t>
    <rPh sb="2" eb="3">
      <t>アシ</t>
    </rPh>
    <phoneticPr fontId="3"/>
  </si>
  <si>
    <t>EUR/USD 4H足のPB検証を約2.5年分やりました。今回も条件はPB検証のマニュアル通り。やはり日足で検証したよりはエントリー回数は圧倒的に増えたが、この条件だけではやはり実戦に移すには難しいと思いました。</t>
    <rPh sb="14" eb="16">
      <t>ケンショウ</t>
    </rPh>
    <rPh sb="17" eb="18">
      <t>ヤク</t>
    </rPh>
    <rPh sb="21" eb="23">
      <t>ネンブン</t>
    </rPh>
    <rPh sb="29" eb="31">
      <t>コンカイ</t>
    </rPh>
    <rPh sb="32" eb="34">
      <t>ジョウケン</t>
    </rPh>
    <rPh sb="37" eb="39">
      <t>ケンショウ</t>
    </rPh>
    <rPh sb="45" eb="46">
      <t>ドオ</t>
    </rPh>
    <rPh sb="51" eb="53">
      <t>ヒアシ</t>
    </rPh>
    <rPh sb="54" eb="56">
      <t>ケンショウ</t>
    </rPh>
    <rPh sb="66" eb="68">
      <t>カイスウ</t>
    </rPh>
    <rPh sb="69" eb="72">
      <t>アットウテキ</t>
    </rPh>
    <rPh sb="73" eb="74">
      <t>フ</t>
    </rPh>
    <rPh sb="80" eb="82">
      <t>ジョウケン</t>
    </rPh>
    <rPh sb="89" eb="91">
      <t>ジッセン</t>
    </rPh>
    <rPh sb="92" eb="93">
      <t>ウツ</t>
    </rPh>
    <rPh sb="96" eb="97">
      <t>ムズカ</t>
    </rPh>
    <rPh sb="100" eb="101">
      <t>オモ</t>
    </rPh>
    <phoneticPr fontId="2"/>
  </si>
  <si>
    <t>今回、日足に続いて2回目の検証でしたが、やはりまだまだ時間がかかります。もっとサクサクと検証できるようにやり込まねばと思いました。前回初めて検証したときは、ヒゲがきっちりMAに触れていなくてもエントリーしたりして会田さんにご指摘をうけたので、今回は条件通りに淡々と検証をしました。</t>
    <rPh sb="0" eb="2">
      <t>コンカイ</t>
    </rPh>
    <rPh sb="3" eb="4">
      <t>ヒ</t>
    </rPh>
    <rPh sb="4" eb="5">
      <t>アシ</t>
    </rPh>
    <rPh sb="6" eb="7">
      <t>ツヅ</t>
    </rPh>
    <rPh sb="10" eb="12">
      <t>カイメ</t>
    </rPh>
    <rPh sb="13" eb="15">
      <t>ケンショウ</t>
    </rPh>
    <rPh sb="27" eb="29">
      <t>ジカン</t>
    </rPh>
    <rPh sb="44" eb="46">
      <t>ケンショウ</t>
    </rPh>
    <rPh sb="54" eb="55">
      <t>コ</t>
    </rPh>
    <rPh sb="59" eb="60">
      <t>オモ</t>
    </rPh>
    <rPh sb="65" eb="67">
      <t>ゼンカイ</t>
    </rPh>
    <rPh sb="67" eb="68">
      <t>ハジ</t>
    </rPh>
    <rPh sb="70" eb="72">
      <t>ケンショウ</t>
    </rPh>
    <rPh sb="88" eb="89">
      <t>フ</t>
    </rPh>
    <rPh sb="106" eb="108">
      <t>アイダ</t>
    </rPh>
    <rPh sb="112" eb="114">
      <t>シテキ</t>
    </rPh>
    <rPh sb="121" eb="123">
      <t>コンカイ</t>
    </rPh>
    <rPh sb="124" eb="126">
      <t>ジョウケン</t>
    </rPh>
    <rPh sb="126" eb="127">
      <t>ドオ</t>
    </rPh>
    <rPh sb="129" eb="131">
      <t>タンタン</t>
    </rPh>
    <rPh sb="132" eb="134">
      <t>ケンショウ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</si>
</sst>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  <numFmt numFmtId="183" formatCode="0.0000_);[Red]\(0.0000\)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9" fillId="0" borderId="1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182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1" fontId="9" fillId="0" borderId="7" xfId="0" applyNumberFormat="1" applyFont="1" applyBorder="1" applyAlignment="1">
      <alignment horizontal="center" vertical="center"/>
    </xf>
    <xf numFmtId="181" fontId="9" fillId="0" borderId="2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82" fontId="9" fillId="0" borderId="7" xfId="0" applyNumberFormat="1" applyFont="1" applyBorder="1" applyAlignment="1">
      <alignment horizontal="center" vertical="center"/>
    </xf>
    <xf numFmtId="182" fontId="9" fillId="0" borderId="2" xfId="0" applyNumberFormat="1" applyFont="1" applyBorder="1" applyAlignment="1">
      <alignment horizontal="center" vertical="center"/>
    </xf>
    <xf numFmtId="183" fontId="9" fillId="0" borderId="1" xfId="0" applyNumberFormat="1" applyFont="1" applyBorder="1" applyAlignment="1">
      <alignment horizontal="center" vertical="center"/>
    </xf>
    <xf numFmtId="183" fontId="9" fillId="0" borderId="7" xfId="0" applyNumberFormat="1" applyFont="1" applyBorder="1" applyAlignment="1">
      <alignment horizontal="center" vertical="center"/>
    </xf>
    <xf numFmtId="183" fontId="9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20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322273</xdr:colOff>
      <xdr:row>28</xdr:row>
      <xdr:rowOff>54884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322530E-972B-4CFB-81CA-4449E876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322273</xdr:colOff>
      <xdr:row>58</xdr:row>
      <xdr:rowOff>54884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1B62505-E9DB-4234-A719-1241981C2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864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12</xdr:col>
      <xdr:colOff>322273</xdr:colOff>
      <xdr:row>88</xdr:row>
      <xdr:rowOff>54884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93EF797-6CB6-4ADF-9A46-E98ACB38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9728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12</xdr:col>
      <xdr:colOff>322273</xdr:colOff>
      <xdr:row>118</xdr:row>
      <xdr:rowOff>54884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B78F71C-4038-499A-BBC4-47FA8DC93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4592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12</xdr:col>
      <xdr:colOff>322273</xdr:colOff>
      <xdr:row>148</xdr:row>
      <xdr:rowOff>54884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24B4287-E531-4798-98DA-DB3997C5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19456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12</xdr:col>
      <xdr:colOff>322273</xdr:colOff>
      <xdr:row>178</xdr:row>
      <xdr:rowOff>54884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1FA3751F-675D-4F78-BB8C-F9990F2F3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74320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12</xdr:col>
      <xdr:colOff>322273</xdr:colOff>
      <xdr:row>208</xdr:row>
      <xdr:rowOff>54884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9286162-8CEE-4371-BBBF-3AF003B38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29184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12</xdr:col>
      <xdr:colOff>322273</xdr:colOff>
      <xdr:row>238</xdr:row>
      <xdr:rowOff>54884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87D1009-5C44-46D0-91DF-893BA42A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84048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12</xdr:col>
      <xdr:colOff>322273</xdr:colOff>
      <xdr:row>268</xdr:row>
      <xdr:rowOff>54884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20928FC-8412-44F6-87E9-C949ECC57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38912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12</xdr:col>
      <xdr:colOff>322273</xdr:colOff>
      <xdr:row>298</xdr:row>
      <xdr:rowOff>54884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82CE827-C880-490E-B99B-45A0FB8D7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93776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12</xdr:col>
      <xdr:colOff>322273</xdr:colOff>
      <xdr:row>328</xdr:row>
      <xdr:rowOff>54884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EC9340F2-9C1D-4E45-B5B5-BC2B6315D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48640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12</xdr:col>
      <xdr:colOff>322273</xdr:colOff>
      <xdr:row>358</xdr:row>
      <xdr:rowOff>54884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89BC156-4B9B-47FE-B66C-C2F861D3D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03504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12</xdr:col>
      <xdr:colOff>322273</xdr:colOff>
      <xdr:row>388</xdr:row>
      <xdr:rowOff>54884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E9E98FD-22A5-4F26-862A-B98B8D815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658368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12</xdr:col>
      <xdr:colOff>322273</xdr:colOff>
      <xdr:row>418</xdr:row>
      <xdr:rowOff>54884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A54EF5F-7761-48E0-9AB8-F0D4C654B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713232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12</xdr:col>
      <xdr:colOff>322273</xdr:colOff>
      <xdr:row>448</xdr:row>
      <xdr:rowOff>54884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8D717EA-E481-45F1-B003-3C5D124D7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768096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12</xdr:col>
      <xdr:colOff>322273</xdr:colOff>
      <xdr:row>478</xdr:row>
      <xdr:rowOff>54884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E5097DE-9C4C-49C5-916F-446A5EF53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822960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12</xdr:col>
      <xdr:colOff>322273</xdr:colOff>
      <xdr:row>508</xdr:row>
      <xdr:rowOff>54884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1EC5ABB-054C-4D12-B4C5-520B38A9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877824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12</xdr:col>
      <xdr:colOff>322273</xdr:colOff>
      <xdr:row>538</xdr:row>
      <xdr:rowOff>54884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1CFBC46-7BE2-44AE-8F86-A109F98E8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932688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12</xdr:col>
      <xdr:colOff>322273</xdr:colOff>
      <xdr:row>568</xdr:row>
      <xdr:rowOff>54884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FA9A7F2-7E42-4580-8EB1-B72ECB89C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987552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12</xdr:col>
      <xdr:colOff>322273</xdr:colOff>
      <xdr:row>598</xdr:row>
      <xdr:rowOff>54884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FD22C5FF-C6E4-4284-8024-E919CA7F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042416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12</xdr:col>
      <xdr:colOff>322273</xdr:colOff>
      <xdr:row>628</xdr:row>
      <xdr:rowOff>54884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0C9D15E-AD8B-4754-B541-BEBE29AF6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097280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12</xdr:col>
      <xdr:colOff>322273</xdr:colOff>
      <xdr:row>658</xdr:row>
      <xdr:rowOff>54884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A99BF082-8251-4C7A-BCB5-BE929572D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152144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12</xdr:col>
      <xdr:colOff>322273</xdr:colOff>
      <xdr:row>688</xdr:row>
      <xdr:rowOff>54884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CFDAB06-C885-4E9B-8408-C2DA0DBAD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207008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</xdr:row>
      <xdr:rowOff>0</xdr:rowOff>
    </xdr:from>
    <xdr:to>
      <xdr:col>12</xdr:col>
      <xdr:colOff>322273</xdr:colOff>
      <xdr:row>718</xdr:row>
      <xdr:rowOff>54884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6028351-54E5-486A-8D42-3AB80AA7B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261872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12</xdr:col>
      <xdr:colOff>322273</xdr:colOff>
      <xdr:row>748</xdr:row>
      <xdr:rowOff>54884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F4FDDCA4-A3E0-40D4-9009-C4F2DC37A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316736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750</xdr:row>
      <xdr:rowOff>0</xdr:rowOff>
    </xdr:from>
    <xdr:to>
      <xdr:col>12</xdr:col>
      <xdr:colOff>322273</xdr:colOff>
      <xdr:row>778</xdr:row>
      <xdr:rowOff>54884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AA59C14-8A55-401B-9328-241D1FC9D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371600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780</xdr:row>
      <xdr:rowOff>0</xdr:rowOff>
    </xdr:from>
    <xdr:to>
      <xdr:col>12</xdr:col>
      <xdr:colOff>322273</xdr:colOff>
      <xdr:row>808</xdr:row>
      <xdr:rowOff>54884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0A6973D-0EC6-40A2-82A7-428E477F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426464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810</xdr:row>
      <xdr:rowOff>0</xdr:rowOff>
    </xdr:from>
    <xdr:to>
      <xdr:col>12</xdr:col>
      <xdr:colOff>322273</xdr:colOff>
      <xdr:row>838</xdr:row>
      <xdr:rowOff>54884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7F45354B-CC6B-4FD4-94B4-7AC17206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481328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840</xdr:row>
      <xdr:rowOff>0</xdr:rowOff>
    </xdr:from>
    <xdr:to>
      <xdr:col>12</xdr:col>
      <xdr:colOff>322273</xdr:colOff>
      <xdr:row>868</xdr:row>
      <xdr:rowOff>54884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8A46777-EECB-434B-9EE2-6D5AB881B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536192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870</xdr:row>
      <xdr:rowOff>0</xdr:rowOff>
    </xdr:from>
    <xdr:to>
      <xdr:col>12</xdr:col>
      <xdr:colOff>322273</xdr:colOff>
      <xdr:row>898</xdr:row>
      <xdr:rowOff>54884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9F749FA5-C986-42A0-B9E4-35AAAB38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591056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900</xdr:row>
      <xdr:rowOff>0</xdr:rowOff>
    </xdr:from>
    <xdr:to>
      <xdr:col>12</xdr:col>
      <xdr:colOff>322273</xdr:colOff>
      <xdr:row>928</xdr:row>
      <xdr:rowOff>54884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72920CD4-9AAF-430B-A39E-CFB4D932B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645920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930</xdr:row>
      <xdr:rowOff>0</xdr:rowOff>
    </xdr:from>
    <xdr:to>
      <xdr:col>12</xdr:col>
      <xdr:colOff>322273</xdr:colOff>
      <xdr:row>958</xdr:row>
      <xdr:rowOff>54884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F697EC4-4E9B-436E-A4ED-352EFF378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70078400"/>
          <a:ext cx="7485073" cy="5175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960</xdr:row>
      <xdr:rowOff>0</xdr:rowOff>
    </xdr:from>
    <xdr:to>
      <xdr:col>12</xdr:col>
      <xdr:colOff>322273</xdr:colOff>
      <xdr:row>988</xdr:row>
      <xdr:rowOff>54884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69894A0-0BD8-4BCC-A521-17E84526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175564800"/>
          <a:ext cx="7485073" cy="5175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49</v>
      </c>
    </row>
    <row r="3" spans="1:2" x14ac:dyDescent="0.2">
      <c r="A3">
        <v>100000</v>
      </c>
    </row>
    <row r="5" spans="1:2" x14ac:dyDescent="0.2">
      <c r="A5" t="s">
        <v>50</v>
      </c>
    </row>
    <row r="6" spans="1:2" x14ac:dyDescent="0.2">
      <c r="A6" t="s">
        <v>57</v>
      </c>
      <c r="B6">
        <v>90</v>
      </c>
    </row>
    <row r="7" spans="1:2" x14ac:dyDescent="0.2">
      <c r="A7" t="s">
        <v>56</v>
      </c>
      <c r="B7">
        <v>90</v>
      </c>
    </row>
    <row r="8" spans="1:2" x14ac:dyDescent="0.2">
      <c r="A8" t="s">
        <v>54</v>
      </c>
      <c r="B8">
        <v>110</v>
      </c>
    </row>
    <row r="9" spans="1:2" x14ac:dyDescent="0.2">
      <c r="A9" t="s">
        <v>52</v>
      </c>
      <c r="B9">
        <v>120</v>
      </c>
    </row>
    <row r="10" spans="1:2" x14ac:dyDescent="0.2">
      <c r="A10" t="s">
        <v>53</v>
      </c>
      <c r="B10">
        <v>150</v>
      </c>
    </row>
    <row r="11" spans="1:2" x14ac:dyDescent="0.2">
      <c r="A11" t="s">
        <v>58</v>
      </c>
      <c r="B11">
        <v>100</v>
      </c>
    </row>
    <row r="12" spans="1:2" x14ac:dyDescent="0.2">
      <c r="A12" t="s">
        <v>55</v>
      </c>
      <c r="B12">
        <v>80</v>
      </c>
    </row>
    <row r="13" spans="1:2" x14ac:dyDescent="0.2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zoomScale="90" zoomScaleNormal="90" workbookViewId="0">
      <pane ySplit="8" topLeftCell="A42" activePane="bottomLeft" state="frozen"/>
      <selection pane="bottomLeft" activeCell="P58" sqref="E58:Q5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2" t="s">
        <v>5</v>
      </c>
      <c r="C2" s="52"/>
      <c r="D2" s="57" t="s">
        <v>48</v>
      </c>
      <c r="E2" s="57"/>
      <c r="F2" s="52" t="s">
        <v>6</v>
      </c>
      <c r="G2" s="52"/>
      <c r="H2" s="55" t="s">
        <v>69</v>
      </c>
      <c r="I2" s="55"/>
      <c r="J2" s="52" t="s">
        <v>7</v>
      </c>
      <c r="K2" s="52"/>
      <c r="L2" s="56">
        <v>100000</v>
      </c>
      <c r="M2" s="57"/>
      <c r="N2" s="52" t="s">
        <v>8</v>
      </c>
      <c r="O2" s="52"/>
      <c r="P2" s="58">
        <f>SUM(L2,D4)</f>
        <v>190195.21895459146</v>
      </c>
      <c r="Q2" s="55"/>
      <c r="R2" s="1"/>
      <c r="S2" s="1"/>
      <c r="T2" s="1"/>
    </row>
    <row r="3" spans="2:25" ht="57" customHeight="1" x14ac:dyDescent="0.2">
      <c r="B3" s="52" t="s">
        <v>9</v>
      </c>
      <c r="C3" s="52"/>
      <c r="D3" s="59" t="s">
        <v>38</v>
      </c>
      <c r="E3" s="59"/>
      <c r="F3" s="59"/>
      <c r="G3" s="59"/>
      <c r="H3" s="59"/>
      <c r="I3" s="59"/>
      <c r="J3" s="52" t="s">
        <v>10</v>
      </c>
      <c r="K3" s="52"/>
      <c r="L3" s="59" t="s">
        <v>63</v>
      </c>
      <c r="M3" s="60"/>
      <c r="N3" s="60"/>
      <c r="O3" s="60"/>
      <c r="P3" s="60"/>
      <c r="Q3" s="60"/>
      <c r="R3" s="1"/>
      <c r="S3" s="1"/>
    </row>
    <row r="4" spans="2:25" x14ac:dyDescent="0.2">
      <c r="B4" s="52" t="s">
        <v>11</v>
      </c>
      <c r="C4" s="52"/>
      <c r="D4" s="53">
        <f>SUM($R$9:$S$993)</f>
        <v>90195.218954591459</v>
      </c>
      <c r="E4" s="53"/>
      <c r="F4" s="52" t="s">
        <v>12</v>
      </c>
      <c r="G4" s="52"/>
      <c r="H4" s="54">
        <f>SUM($T$9:$U$108)</f>
        <v>478.20000000000869</v>
      </c>
      <c r="I4" s="55"/>
      <c r="J4" s="61"/>
      <c r="K4" s="61"/>
      <c r="L4" s="58"/>
      <c r="M4" s="58"/>
      <c r="N4" s="61" t="s">
        <v>60</v>
      </c>
      <c r="O4" s="61"/>
      <c r="P4" s="62">
        <f>MAX(Y:Y)</f>
        <v>8.7326999999999932E-2</v>
      </c>
      <c r="Q4" s="62"/>
      <c r="R4" s="1"/>
      <c r="S4" s="1"/>
      <c r="T4" s="1"/>
    </row>
    <row r="5" spans="2:25" x14ac:dyDescent="0.2">
      <c r="B5" s="39" t="s">
        <v>15</v>
      </c>
      <c r="C5" s="2">
        <f>COUNTIF($R$9:$R$990,"&gt;0")</f>
        <v>32</v>
      </c>
      <c r="D5" s="38" t="s">
        <v>16</v>
      </c>
      <c r="E5" s="15">
        <f>COUNTIF($R$9:$R$990,"&lt;0")</f>
        <v>18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0.64</v>
      </c>
      <c r="J5" s="63" t="s">
        <v>19</v>
      </c>
      <c r="K5" s="52"/>
      <c r="L5" s="64">
        <f>MAX(V9:V993)</f>
        <v>3</v>
      </c>
      <c r="M5" s="65"/>
      <c r="N5" s="17" t="s">
        <v>20</v>
      </c>
      <c r="O5" s="9"/>
      <c r="P5" s="64">
        <f>MAX(W9:W993)</f>
        <v>3</v>
      </c>
      <c r="Q5" s="6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4" t="s">
        <v>66</v>
      </c>
      <c r="N6" s="12"/>
      <c r="O6" s="12"/>
      <c r="P6" s="10"/>
      <c r="Q6" s="7"/>
      <c r="R6" s="1"/>
      <c r="S6" s="1"/>
      <c r="T6" s="1"/>
    </row>
    <row r="7" spans="2:25" x14ac:dyDescent="0.2">
      <c r="B7" s="73" t="s">
        <v>21</v>
      </c>
      <c r="C7" s="75" t="s">
        <v>22</v>
      </c>
      <c r="D7" s="76"/>
      <c r="E7" s="79" t="s">
        <v>23</v>
      </c>
      <c r="F7" s="80"/>
      <c r="G7" s="80"/>
      <c r="H7" s="80"/>
      <c r="I7" s="68"/>
      <c r="J7" s="81" t="s">
        <v>24</v>
      </c>
      <c r="K7" s="82"/>
      <c r="L7" s="70"/>
      <c r="M7" s="83" t="s">
        <v>25</v>
      </c>
      <c r="N7" s="84" t="s">
        <v>26</v>
      </c>
      <c r="O7" s="85"/>
      <c r="P7" s="85"/>
      <c r="Q7" s="72"/>
      <c r="R7" s="66" t="s">
        <v>27</v>
      </c>
      <c r="S7" s="66"/>
      <c r="T7" s="66"/>
      <c r="U7" s="66"/>
    </row>
    <row r="8" spans="2:25" x14ac:dyDescent="0.2">
      <c r="B8" s="74"/>
      <c r="C8" s="77"/>
      <c r="D8" s="78"/>
      <c r="E8" s="18" t="s">
        <v>28</v>
      </c>
      <c r="F8" s="18" t="s">
        <v>29</v>
      </c>
      <c r="G8" s="18" t="s">
        <v>30</v>
      </c>
      <c r="H8" s="67" t="s">
        <v>31</v>
      </c>
      <c r="I8" s="68"/>
      <c r="J8" s="4" t="s">
        <v>32</v>
      </c>
      <c r="K8" s="69" t="s">
        <v>33</v>
      </c>
      <c r="L8" s="70"/>
      <c r="M8" s="83"/>
      <c r="N8" s="5" t="s">
        <v>28</v>
      </c>
      <c r="O8" s="5" t="s">
        <v>29</v>
      </c>
      <c r="P8" s="71" t="s">
        <v>31</v>
      </c>
      <c r="Q8" s="72"/>
      <c r="R8" s="66" t="s">
        <v>34</v>
      </c>
      <c r="S8" s="66"/>
      <c r="T8" s="66" t="s">
        <v>32</v>
      </c>
      <c r="U8" s="66"/>
      <c r="Y8" t="s">
        <v>59</v>
      </c>
    </row>
    <row r="9" spans="2:25" x14ac:dyDescent="0.2">
      <c r="B9" s="40">
        <v>1</v>
      </c>
      <c r="C9" s="86">
        <f>L2</f>
        <v>100000</v>
      </c>
      <c r="D9" s="86"/>
      <c r="E9" s="47">
        <v>2016</v>
      </c>
      <c r="F9" s="8">
        <v>43660</v>
      </c>
      <c r="G9" s="40" t="s">
        <v>4</v>
      </c>
      <c r="H9" s="87">
        <v>1.113</v>
      </c>
      <c r="I9" s="87"/>
      <c r="J9" s="40">
        <v>43</v>
      </c>
      <c r="K9" s="86">
        <f>IF(J9="","",C9*0.03)</f>
        <v>3000</v>
      </c>
      <c r="L9" s="86"/>
      <c r="M9" s="6">
        <f>IF(J9="","",(K9/J9)/LOOKUP(RIGHT($D$2,3),定数!$A$6:$A$13,定数!$B$6:$B$13))</f>
        <v>0.58139534883720922</v>
      </c>
      <c r="N9" s="40">
        <v>2016</v>
      </c>
      <c r="O9" s="8">
        <v>43661</v>
      </c>
      <c r="P9" s="87">
        <v>1.1087</v>
      </c>
      <c r="Q9" s="87"/>
      <c r="R9" s="90">
        <f>IF(P9="","",T9*M9*LOOKUP(RIGHT($D$2,3),定数!$A$6:$A$13,定数!$B$6:$B$13))</f>
        <v>-2999.9999999999786</v>
      </c>
      <c r="S9" s="90"/>
      <c r="T9" s="91">
        <f>IF(P9="","",IF(G9="買",(P9-H9),(H9-P9))*IF(RIGHT($D$2,3)="JPY",100,10000))</f>
        <v>-42.999999999999702</v>
      </c>
      <c r="U9" s="91"/>
      <c r="V9" s="1">
        <f>IF(T9&lt;&gt;"",IF(T9&gt;0,1+V8,0),"")</f>
        <v>0</v>
      </c>
      <c r="W9">
        <f>IF(T9&lt;&gt;"",IF(T9&lt;0,1+W8,0),"")</f>
        <v>1</v>
      </c>
    </row>
    <row r="10" spans="2:25" x14ac:dyDescent="0.2">
      <c r="B10" s="40">
        <v>2</v>
      </c>
      <c r="C10" s="86">
        <f t="shared" ref="C10:C73" si="0">IF(R9="","",C9+R9)</f>
        <v>97000.000000000015</v>
      </c>
      <c r="D10" s="86"/>
      <c r="E10" s="40">
        <v>2016</v>
      </c>
      <c r="F10" s="8">
        <v>43685</v>
      </c>
      <c r="G10" s="40" t="s">
        <v>3</v>
      </c>
      <c r="H10" s="87">
        <v>1.1077999999999999</v>
      </c>
      <c r="I10" s="87"/>
      <c r="J10" s="40">
        <v>20</v>
      </c>
      <c r="K10" s="88">
        <f t="shared" ref="K10:K21" si="1">IF(J10="","",C10*0.03)</f>
        <v>2910.0000000000005</v>
      </c>
      <c r="L10" s="89"/>
      <c r="M10" s="6">
        <f>IF(J10="","",(K10/J10)/LOOKUP(RIGHT($D$2,3),定数!$A$6:$A$13,定数!$B$6:$B$13))</f>
        <v>1.2125000000000001</v>
      </c>
      <c r="N10" s="40">
        <v>2016</v>
      </c>
      <c r="O10" s="8">
        <v>43686</v>
      </c>
      <c r="P10" s="87">
        <v>1.1097999999999999</v>
      </c>
      <c r="Q10" s="87"/>
      <c r="R10" s="90">
        <f>IF(P10="","",T10*M10*LOOKUP(RIGHT($D$2,3),定数!$A$6:$A$13,定数!$B$6:$B$13))</f>
        <v>-2910.0000000000032</v>
      </c>
      <c r="S10" s="90"/>
      <c r="T10" s="91">
        <f>IF(P10="","",IF(G10="買",(P10-H10),(H10-P10))*IF(RIGHT($D$2,3)="JPY",100,10000))</f>
        <v>-20.000000000000018</v>
      </c>
      <c r="U10" s="91"/>
      <c r="V10" s="22">
        <f t="shared" ref="V10:V22" si="2">IF(T10&lt;&gt;"",IF(T10&gt;0,1+V9,0),"")</f>
        <v>0</v>
      </c>
      <c r="W10">
        <f t="shared" ref="W10:W73" si="3">IF(T10&lt;&gt;"",IF(T10&lt;0,1+W9,0),"")</f>
        <v>2</v>
      </c>
      <c r="X10" s="41">
        <f>IF(C10&lt;&gt;"",MAX(C10,C9),"")</f>
        <v>100000</v>
      </c>
    </row>
    <row r="11" spans="2:25" x14ac:dyDescent="0.2">
      <c r="B11" s="40">
        <v>3</v>
      </c>
      <c r="C11" s="86">
        <f t="shared" si="0"/>
        <v>94090.000000000015</v>
      </c>
      <c r="D11" s="86"/>
      <c r="E11" s="40">
        <v>2016</v>
      </c>
      <c r="F11" s="8">
        <v>43694</v>
      </c>
      <c r="G11" s="40" t="s">
        <v>4</v>
      </c>
      <c r="H11" s="87">
        <v>1.1316999999999999</v>
      </c>
      <c r="I11" s="87"/>
      <c r="J11" s="40">
        <v>78</v>
      </c>
      <c r="K11" s="88">
        <f t="shared" si="1"/>
        <v>2822.7000000000003</v>
      </c>
      <c r="L11" s="89"/>
      <c r="M11" s="6">
        <f>IF(J11="","",(K11/J11)/LOOKUP(RIGHT($D$2,3),定数!$A$6:$A$13,定数!$B$6:$B$13))</f>
        <v>0.30157051282051284</v>
      </c>
      <c r="N11" s="40">
        <v>2016</v>
      </c>
      <c r="O11" s="8">
        <v>43701</v>
      </c>
      <c r="P11" s="87">
        <v>1.1238999999999999</v>
      </c>
      <c r="Q11" s="87"/>
      <c r="R11" s="90">
        <f>IF(P11="","",T11*M11*LOOKUP(RIGHT($D$2,3),定数!$A$6:$A$13,定数!$B$6:$B$13))</f>
        <v>-2822.7000000000103</v>
      </c>
      <c r="S11" s="90"/>
      <c r="T11" s="91">
        <f>IF(P11="","",IF(G11="買",(P11-H11),(H11-P11))*IF(RIGHT($D$2,3)="JPY",100,10000))</f>
        <v>-78.000000000000284</v>
      </c>
      <c r="U11" s="91"/>
      <c r="V11" s="22">
        <f t="shared" si="2"/>
        <v>0</v>
      </c>
      <c r="W11">
        <f t="shared" si="3"/>
        <v>3</v>
      </c>
      <c r="X11" s="41">
        <f>IF(C11&lt;&gt;"",MAX(X10,C11),"")</f>
        <v>100000</v>
      </c>
      <c r="Y11" s="42">
        <f>IF(X11&lt;&gt;"",1-(C11/X11),"")</f>
        <v>5.9099999999999819E-2</v>
      </c>
    </row>
    <row r="12" spans="2:25" x14ac:dyDescent="0.2">
      <c r="B12" s="40">
        <v>4</v>
      </c>
      <c r="C12" s="86">
        <f t="shared" si="0"/>
        <v>91267.3</v>
      </c>
      <c r="D12" s="86"/>
      <c r="E12" s="40">
        <v>2016</v>
      </c>
      <c r="F12" s="8">
        <v>43701</v>
      </c>
      <c r="G12" s="40" t="s">
        <v>3</v>
      </c>
      <c r="H12" s="87">
        <v>1.1292</v>
      </c>
      <c r="I12" s="87"/>
      <c r="J12" s="40">
        <v>20</v>
      </c>
      <c r="K12" s="88">
        <f t="shared" si="1"/>
        <v>2738.0189999999998</v>
      </c>
      <c r="L12" s="89"/>
      <c r="M12" s="6">
        <f>IF(J12="","",(K12/J12)/LOOKUP(RIGHT($D$2,3),定数!$A$6:$A$13,定数!$B$6:$B$13))</f>
        <v>1.14084125</v>
      </c>
      <c r="N12" s="40">
        <v>2016</v>
      </c>
      <c r="O12" s="8">
        <v>43701</v>
      </c>
      <c r="P12" s="87">
        <v>1.1269199999999999</v>
      </c>
      <c r="Q12" s="87"/>
      <c r="R12" s="90">
        <f>IF(P12="","",T12*M12*LOOKUP(RIGHT($D$2,3),定数!$A$6:$A$13,定数!$B$6:$B$13))</f>
        <v>3121.3416600000819</v>
      </c>
      <c r="S12" s="90"/>
      <c r="T12" s="91">
        <f t="shared" ref="T12:T38" si="4">IF(P12="","",IF(G12="買",(P12-H12),(H12-P12))*IF(RIGHT($D$2,3)="JPY",100,10000))</f>
        <v>22.800000000000598</v>
      </c>
      <c r="U12" s="91"/>
      <c r="V12" s="22">
        <f t="shared" si="2"/>
        <v>1</v>
      </c>
      <c r="W12">
        <f t="shared" si="3"/>
        <v>0</v>
      </c>
      <c r="X12" s="41">
        <f t="shared" ref="X12:X75" si="5">IF(C12&lt;&gt;"",MAX(X11,C12),"")</f>
        <v>100000</v>
      </c>
      <c r="Y12" s="42">
        <f t="shared" ref="Y12:Y75" si="6">IF(X12&lt;&gt;"",1-(C12/X12),"")</f>
        <v>8.7326999999999932E-2</v>
      </c>
    </row>
    <row r="13" spans="2:25" x14ac:dyDescent="0.2">
      <c r="B13" s="40">
        <v>5</v>
      </c>
      <c r="C13" s="86">
        <f t="shared" si="0"/>
        <v>94388.641660000081</v>
      </c>
      <c r="D13" s="86"/>
      <c r="E13" s="40">
        <v>2016</v>
      </c>
      <c r="F13" s="8">
        <v>43709</v>
      </c>
      <c r="G13" s="40" t="s">
        <v>3</v>
      </c>
      <c r="H13" s="87">
        <v>1.1151</v>
      </c>
      <c r="I13" s="87"/>
      <c r="J13" s="40">
        <v>16</v>
      </c>
      <c r="K13" s="88">
        <f t="shared" si="1"/>
        <v>2831.6592498000023</v>
      </c>
      <c r="L13" s="89"/>
      <c r="M13" s="6">
        <f>IF(J13="","",(K13/J13)/LOOKUP(RIGHT($D$2,3),定数!$A$6:$A$13,定数!$B$6:$B$13))</f>
        <v>1.4748225259375012</v>
      </c>
      <c r="N13" s="40">
        <v>2016</v>
      </c>
      <c r="O13" s="8">
        <v>43709</v>
      </c>
      <c r="P13" s="87">
        <v>1.11344</v>
      </c>
      <c r="Q13" s="87"/>
      <c r="R13" s="90">
        <f>IF(P13="","",T13*M13*LOOKUP(RIGHT($D$2,3),定数!$A$6:$A$13,定数!$B$6:$B$13))</f>
        <v>2937.8464716674935</v>
      </c>
      <c r="S13" s="90"/>
      <c r="T13" s="91">
        <f t="shared" si="4"/>
        <v>16.599999999999948</v>
      </c>
      <c r="U13" s="91"/>
      <c r="V13" s="22">
        <f t="shared" si="2"/>
        <v>2</v>
      </c>
      <c r="W13">
        <f t="shared" si="3"/>
        <v>0</v>
      </c>
      <c r="X13" s="41">
        <f t="shared" si="5"/>
        <v>100000</v>
      </c>
      <c r="Y13" s="42">
        <f t="shared" si="6"/>
        <v>5.6113583399999167E-2</v>
      </c>
    </row>
    <row r="14" spans="2:25" x14ac:dyDescent="0.2">
      <c r="B14" s="40">
        <v>6</v>
      </c>
      <c r="C14" s="86">
        <f t="shared" si="0"/>
        <v>97326.488131667575</v>
      </c>
      <c r="D14" s="86"/>
      <c r="E14" s="43">
        <v>2016</v>
      </c>
      <c r="F14" s="8">
        <v>43720</v>
      </c>
      <c r="G14" s="43" t="s">
        <v>3</v>
      </c>
      <c r="H14" s="87">
        <v>1.1234</v>
      </c>
      <c r="I14" s="87"/>
      <c r="J14" s="43">
        <v>30</v>
      </c>
      <c r="K14" s="88">
        <f t="shared" si="1"/>
        <v>2919.794643950027</v>
      </c>
      <c r="L14" s="89"/>
      <c r="M14" s="6">
        <f>IF(J14="","",(K14/J14)/LOOKUP(RIGHT($D$2,3),定数!$A$6:$A$13,定数!$B$6:$B$13))</f>
        <v>0.81105406776389632</v>
      </c>
      <c r="N14" s="43">
        <v>2016</v>
      </c>
      <c r="O14" s="8">
        <v>43720</v>
      </c>
      <c r="P14" s="87">
        <v>1.1264000000000001</v>
      </c>
      <c r="Q14" s="87"/>
      <c r="R14" s="90">
        <f>IF(P14="","",T14*M14*LOOKUP(RIGHT($D$2,3),定数!$A$6:$A$13,定数!$B$6:$B$13))</f>
        <v>-2919.794643950137</v>
      </c>
      <c r="S14" s="90"/>
      <c r="T14" s="91">
        <f t="shared" si="4"/>
        <v>-30.000000000001137</v>
      </c>
      <c r="U14" s="91"/>
      <c r="V14" s="22">
        <f t="shared" si="2"/>
        <v>0</v>
      </c>
      <c r="W14">
        <f t="shared" si="3"/>
        <v>1</v>
      </c>
      <c r="X14" s="41">
        <f t="shared" si="5"/>
        <v>100000</v>
      </c>
      <c r="Y14" s="42">
        <f t="shared" si="6"/>
        <v>2.6735118683324233E-2</v>
      </c>
    </row>
    <row r="15" spans="2:25" x14ac:dyDescent="0.2">
      <c r="B15" s="40">
        <v>7</v>
      </c>
      <c r="C15" s="86">
        <f t="shared" si="0"/>
        <v>94406.693487717435</v>
      </c>
      <c r="D15" s="86"/>
      <c r="E15" s="40">
        <v>2016</v>
      </c>
      <c r="F15" s="8">
        <v>43727</v>
      </c>
      <c r="G15" s="40" t="s">
        <v>3</v>
      </c>
      <c r="H15" s="87">
        <v>1.1165</v>
      </c>
      <c r="I15" s="87"/>
      <c r="J15" s="40">
        <v>34</v>
      </c>
      <c r="K15" s="88">
        <f t="shared" si="1"/>
        <v>2832.2008046315232</v>
      </c>
      <c r="L15" s="89"/>
      <c r="M15" s="6">
        <f>IF(J15="","",(K15/J15)/LOOKUP(RIGHT($D$2,3),定数!$A$6:$A$13,定数!$B$6:$B$13))</f>
        <v>0.69416686388027526</v>
      </c>
      <c r="N15" s="40">
        <v>2016</v>
      </c>
      <c r="O15" s="8">
        <v>43729</v>
      </c>
      <c r="P15" s="87">
        <v>1.1124400000000001</v>
      </c>
      <c r="Q15" s="87"/>
      <c r="R15" s="90">
        <f>IF(P15="","",T15*M15*LOOKUP(RIGHT($D$2,3),定数!$A$6:$A$13,定数!$B$6:$B$13))</f>
        <v>3381.9809608246615</v>
      </c>
      <c r="S15" s="90"/>
      <c r="T15" s="91">
        <f t="shared" si="4"/>
        <v>40.599999999999525</v>
      </c>
      <c r="U15" s="91"/>
      <c r="V15" s="22">
        <f t="shared" si="2"/>
        <v>1</v>
      </c>
      <c r="W15">
        <f t="shared" si="3"/>
        <v>0</v>
      </c>
      <c r="X15" s="41">
        <f t="shared" si="5"/>
        <v>100000</v>
      </c>
      <c r="Y15" s="42">
        <f t="shared" si="6"/>
        <v>5.5933065122825698E-2</v>
      </c>
    </row>
    <row r="16" spans="2:25" x14ac:dyDescent="0.2">
      <c r="B16" s="40">
        <v>8</v>
      </c>
      <c r="C16" s="86">
        <f t="shared" si="0"/>
        <v>97788.674448542093</v>
      </c>
      <c r="D16" s="86"/>
      <c r="E16" s="40">
        <v>2016</v>
      </c>
      <c r="F16" s="8">
        <v>43744</v>
      </c>
      <c r="G16" s="40" t="s">
        <v>3</v>
      </c>
      <c r="H16" s="87">
        <v>1.1200000000000001</v>
      </c>
      <c r="I16" s="87"/>
      <c r="J16" s="40">
        <v>13</v>
      </c>
      <c r="K16" s="88">
        <f t="shared" si="1"/>
        <v>2933.6602334562626</v>
      </c>
      <c r="L16" s="89"/>
      <c r="M16" s="6">
        <f>IF(J16="","",(K16/J16)/LOOKUP(RIGHT($D$2,3),定数!$A$6:$A$13,定数!$B$6:$B$13))</f>
        <v>1.8805514317027323</v>
      </c>
      <c r="N16" s="40">
        <v>2016</v>
      </c>
      <c r="O16" s="8">
        <v>43744</v>
      </c>
      <c r="P16" s="87">
        <v>1.1185499999999999</v>
      </c>
      <c r="Q16" s="87"/>
      <c r="R16" s="90">
        <f>IF(P16="","",T16*M16*LOOKUP(RIGHT($D$2,3),定数!$A$6:$A$13,定数!$B$6:$B$13))</f>
        <v>3272.1594911631455</v>
      </c>
      <c r="S16" s="90"/>
      <c r="T16" s="91">
        <f t="shared" si="4"/>
        <v>14.500000000001734</v>
      </c>
      <c r="U16" s="91"/>
      <c r="V16" s="22">
        <f t="shared" si="2"/>
        <v>2</v>
      </c>
      <c r="W16">
        <f t="shared" si="3"/>
        <v>0</v>
      </c>
      <c r="X16" s="41">
        <f t="shared" si="5"/>
        <v>100000</v>
      </c>
      <c r="Y16" s="42">
        <f t="shared" si="6"/>
        <v>2.21132555145791E-2</v>
      </c>
    </row>
    <row r="17" spans="2:25" x14ac:dyDescent="0.2">
      <c r="B17" s="40">
        <v>9</v>
      </c>
      <c r="C17" s="86">
        <f t="shared" si="0"/>
        <v>101060.83393970523</v>
      </c>
      <c r="D17" s="86"/>
      <c r="E17" s="40">
        <v>2016</v>
      </c>
      <c r="F17" s="8">
        <v>43758</v>
      </c>
      <c r="G17" s="40" t="s">
        <v>3</v>
      </c>
      <c r="H17" s="87">
        <v>1.0960000000000001</v>
      </c>
      <c r="I17" s="87"/>
      <c r="J17" s="40">
        <v>80</v>
      </c>
      <c r="K17" s="88">
        <f t="shared" si="1"/>
        <v>3031.8250181911567</v>
      </c>
      <c r="L17" s="89"/>
      <c r="M17" s="6">
        <f>IF(J17="","",(K17/J17)/LOOKUP(RIGHT($D$2,3),定数!$A$6:$A$13,定数!$B$6:$B$13))</f>
        <v>0.31581510606157881</v>
      </c>
      <c r="N17" s="40">
        <v>2016</v>
      </c>
      <c r="O17" s="8">
        <v>43759</v>
      </c>
      <c r="P17" s="87">
        <v>1.0860099999999999</v>
      </c>
      <c r="Q17" s="87"/>
      <c r="R17" s="90">
        <f>IF(P17="","",T17*M17*LOOKUP(RIGHT($D$2,3),定数!$A$6:$A$13,定数!$B$6:$B$13))</f>
        <v>3785.9914914662695</v>
      </c>
      <c r="S17" s="90"/>
      <c r="T17" s="91">
        <f t="shared" si="4"/>
        <v>99.900000000001654</v>
      </c>
      <c r="U17" s="91"/>
      <c r="V17" s="22">
        <f t="shared" si="2"/>
        <v>3</v>
      </c>
      <c r="W17">
        <f t="shared" si="3"/>
        <v>0</v>
      </c>
      <c r="X17" s="41">
        <f t="shared" si="5"/>
        <v>101060.83393970523</v>
      </c>
      <c r="Y17" s="42">
        <f t="shared" si="6"/>
        <v>0</v>
      </c>
    </row>
    <row r="18" spans="2:25" x14ac:dyDescent="0.2">
      <c r="B18" s="40">
        <v>10</v>
      </c>
      <c r="C18" s="86">
        <f t="shared" si="0"/>
        <v>104846.8254311715</v>
      </c>
      <c r="D18" s="86"/>
      <c r="E18" s="40">
        <v>2016</v>
      </c>
      <c r="F18" s="8">
        <v>43773</v>
      </c>
      <c r="G18" s="40" t="s">
        <v>4</v>
      </c>
      <c r="H18" s="87">
        <v>1.1114999999999999</v>
      </c>
      <c r="I18" s="87"/>
      <c r="J18" s="40">
        <v>36</v>
      </c>
      <c r="K18" s="88">
        <f t="shared" si="1"/>
        <v>3145.4047629351448</v>
      </c>
      <c r="L18" s="89"/>
      <c r="M18" s="6">
        <f>IF(J18="","",(K18/J18)/LOOKUP(RIGHT($D$2,3),定数!$A$6:$A$13,定数!$B$6:$B$13))</f>
        <v>0.72810295438313544</v>
      </c>
      <c r="N18" s="40">
        <v>2016</v>
      </c>
      <c r="O18" s="8">
        <v>43776</v>
      </c>
      <c r="P18" s="87">
        <v>1.1079000000000001</v>
      </c>
      <c r="Q18" s="87"/>
      <c r="R18" s="90">
        <f>IF(P18="","",T18*M18*LOOKUP(RIGHT($D$2,3),定数!$A$6:$A$13,定数!$B$6:$B$13))</f>
        <v>-3145.404762934992</v>
      </c>
      <c r="S18" s="90"/>
      <c r="T18" s="91">
        <f t="shared" si="4"/>
        <v>-35.999999999998252</v>
      </c>
      <c r="U18" s="91"/>
      <c r="V18" s="22">
        <f t="shared" si="2"/>
        <v>0</v>
      </c>
      <c r="W18">
        <f t="shared" si="3"/>
        <v>1</v>
      </c>
      <c r="X18" s="41">
        <f t="shared" si="5"/>
        <v>104846.8254311715</v>
      </c>
      <c r="Y18" s="42">
        <f t="shared" si="6"/>
        <v>0</v>
      </c>
    </row>
    <row r="19" spans="2:25" x14ac:dyDescent="0.2">
      <c r="B19" s="40">
        <v>11</v>
      </c>
      <c r="C19" s="86">
        <f t="shared" si="0"/>
        <v>101701.4206682365</v>
      </c>
      <c r="D19" s="86"/>
      <c r="E19" s="40">
        <v>2016</v>
      </c>
      <c r="F19" s="8">
        <v>43800</v>
      </c>
      <c r="G19" s="40" t="s">
        <v>4</v>
      </c>
      <c r="H19" s="87">
        <v>1.0636000000000001</v>
      </c>
      <c r="I19" s="87"/>
      <c r="J19" s="40">
        <v>23</v>
      </c>
      <c r="K19" s="88">
        <f t="shared" ref="K19" si="7">IF(J19="","",C19*0.03)</f>
        <v>3051.0426200470952</v>
      </c>
      <c r="L19" s="89"/>
      <c r="M19" s="6">
        <f>IF(J19="","",(K19/J19)/LOOKUP(RIGHT($D$2,3),定数!$A$6:$A$13,定数!$B$6:$B$13))</f>
        <v>1.1054502246547446</v>
      </c>
      <c r="N19" s="40">
        <v>2016</v>
      </c>
      <c r="O19" s="8">
        <v>43800</v>
      </c>
      <c r="P19" s="87">
        <v>1.0664400000000001</v>
      </c>
      <c r="Q19" s="87"/>
      <c r="R19" s="90">
        <f>IF(P19="","",T19*M19*LOOKUP(RIGHT($D$2,3),定数!$A$6:$A$13,定数!$B$6:$B$13))</f>
        <v>3767.3743656233082</v>
      </c>
      <c r="S19" s="90"/>
      <c r="T19" s="91">
        <f t="shared" si="4"/>
        <v>28.399999999999537</v>
      </c>
      <c r="U19" s="91"/>
      <c r="V19" s="22">
        <f t="shared" si="2"/>
        <v>1</v>
      </c>
      <c r="W19">
        <f t="shared" si="3"/>
        <v>0</v>
      </c>
      <c r="X19" s="41">
        <f t="shared" si="5"/>
        <v>104846.8254311715</v>
      </c>
      <c r="Y19" s="42">
        <f t="shared" si="6"/>
        <v>2.9999999999998583E-2</v>
      </c>
    </row>
    <row r="20" spans="2:25" x14ac:dyDescent="0.2">
      <c r="B20" s="40">
        <v>12</v>
      </c>
      <c r="C20" s="86">
        <f t="shared" si="0"/>
        <v>105468.79503385982</v>
      </c>
      <c r="D20" s="86"/>
      <c r="E20" s="40">
        <v>2016</v>
      </c>
      <c r="F20" s="8">
        <v>43828</v>
      </c>
      <c r="G20" s="40" t="s">
        <v>4</v>
      </c>
      <c r="H20" s="87">
        <v>1.0478000000000001</v>
      </c>
      <c r="I20" s="87"/>
      <c r="J20" s="40">
        <v>34</v>
      </c>
      <c r="K20" s="88">
        <f t="shared" si="1"/>
        <v>3164.0638510157942</v>
      </c>
      <c r="L20" s="89"/>
      <c r="M20" s="6">
        <f>IF(J20="","",(K20/J20)/LOOKUP(RIGHT($D$2,3),定数!$A$6:$A$13,定数!$B$6:$B$13))</f>
        <v>0.77550584583720439</v>
      </c>
      <c r="N20" s="40">
        <v>2016</v>
      </c>
      <c r="O20" s="8">
        <v>43829</v>
      </c>
      <c r="P20" s="87">
        <v>1.0516399999999999</v>
      </c>
      <c r="Q20" s="87"/>
      <c r="R20" s="90">
        <f>IF(P20="","",T20*M20*LOOKUP(RIGHT($D$2,3),定数!$A$6:$A$13,定数!$B$6:$B$13))</f>
        <v>3573.530937617692</v>
      </c>
      <c r="S20" s="90"/>
      <c r="T20" s="91">
        <f t="shared" si="4"/>
        <v>38.399999999998435</v>
      </c>
      <c r="U20" s="91"/>
      <c r="V20" s="22">
        <f t="shared" si="2"/>
        <v>2</v>
      </c>
      <c r="W20">
        <f t="shared" si="3"/>
        <v>0</v>
      </c>
      <c r="X20" s="41">
        <f t="shared" si="5"/>
        <v>105468.79503385982</v>
      </c>
      <c r="Y20" s="42">
        <f t="shared" si="6"/>
        <v>0</v>
      </c>
    </row>
    <row r="21" spans="2:25" x14ac:dyDescent="0.2">
      <c r="B21" s="40">
        <v>13</v>
      </c>
      <c r="C21" s="86">
        <f t="shared" si="0"/>
        <v>109042.3259714775</v>
      </c>
      <c r="D21" s="86"/>
      <c r="E21" s="40">
        <v>2017</v>
      </c>
      <c r="F21" s="8">
        <v>43478</v>
      </c>
      <c r="G21" s="40" t="s">
        <v>4</v>
      </c>
      <c r="H21" s="87">
        <v>1.0620000000000001</v>
      </c>
      <c r="I21" s="87"/>
      <c r="J21" s="40">
        <v>18</v>
      </c>
      <c r="K21" s="88">
        <f t="shared" si="1"/>
        <v>3271.2697791443252</v>
      </c>
      <c r="L21" s="89"/>
      <c r="M21" s="6">
        <f>IF(J21="","",(K21/J21)/LOOKUP(RIGHT($D$2,3),定数!$A$6:$A$13,定数!$B$6:$B$13))</f>
        <v>1.5144767496038543</v>
      </c>
      <c r="N21" s="40">
        <v>2017</v>
      </c>
      <c r="O21" s="8">
        <v>43478</v>
      </c>
      <c r="P21" s="87">
        <v>1.0640499999999999</v>
      </c>
      <c r="Q21" s="87"/>
      <c r="R21" s="90">
        <f>IF(P21="","",T21*M21*LOOKUP(RIGHT($D$2,3),定数!$A$6:$A$13,定数!$B$6:$B$13))</f>
        <v>3725.6128040252729</v>
      </c>
      <c r="S21" s="90"/>
      <c r="T21" s="91">
        <f t="shared" si="4"/>
        <v>20.499999999998852</v>
      </c>
      <c r="U21" s="91"/>
      <c r="V21" s="22">
        <f t="shared" si="2"/>
        <v>3</v>
      </c>
      <c r="W21">
        <f t="shared" si="3"/>
        <v>0</v>
      </c>
      <c r="X21" s="41">
        <f t="shared" si="5"/>
        <v>109042.3259714775</v>
      </c>
      <c r="Y21" s="42">
        <f t="shared" si="6"/>
        <v>0</v>
      </c>
    </row>
    <row r="22" spans="2:25" x14ac:dyDescent="0.2">
      <c r="B22" s="40">
        <v>14</v>
      </c>
      <c r="C22" s="86">
        <f t="shared" si="0"/>
        <v>112767.93877550277</v>
      </c>
      <c r="D22" s="86"/>
      <c r="E22" s="40">
        <v>2017</v>
      </c>
      <c r="F22" s="8">
        <v>43478</v>
      </c>
      <c r="G22" s="40" t="s">
        <v>4</v>
      </c>
      <c r="H22" s="87">
        <v>1.0652999999999999</v>
      </c>
      <c r="I22" s="87"/>
      <c r="J22" s="40">
        <v>58</v>
      </c>
      <c r="K22" s="88">
        <f t="shared" ref="K22" si="8">IF(J22="","",C22*0.03)</f>
        <v>3383.0381632650829</v>
      </c>
      <c r="L22" s="89"/>
      <c r="M22" s="6">
        <f>IF(J22="","",(K22/J22)/LOOKUP(RIGHT($D$2,3),定数!$A$6:$A$13,定数!$B$6:$B$13))</f>
        <v>0.48606870161854643</v>
      </c>
      <c r="N22" s="40">
        <v>2017</v>
      </c>
      <c r="O22" s="8">
        <v>43478</v>
      </c>
      <c r="P22" s="87">
        <v>1.0595000000000001</v>
      </c>
      <c r="Q22" s="87"/>
      <c r="R22" s="90">
        <f>IF(P22="","",T22*M22*LOOKUP(RIGHT($D$2,3),定数!$A$6:$A$13,定数!$B$6:$B$13))</f>
        <v>-3383.0381632649696</v>
      </c>
      <c r="S22" s="90"/>
      <c r="T22" s="91">
        <f t="shared" si="4"/>
        <v>-57.999999999998053</v>
      </c>
      <c r="U22" s="91"/>
      <c r="V22" s="22">
        <f t="shared" si="2"/>
        <v>0</v>
      </c>
      <c r="W22">
        <f t="shared" si="3"/>
        <v>1</v>
      </c>
      <c r="X22" s="41">
        <f t="shared" si="5"/>
        <v>112767.93877550277</v>
      </c>
      <c r="Y22" s="42">
        <f t="shared" si="6"/>
        <v>0</v>
      </c>
    </row>
    <row r="23" spans="2:25" x14ac:dyDescent="0.2">
      <c r="B23" s="40">
        <v>15</v>
      </c>
      <c r="C23" s="86">
        <f t="shared" si="0"/>
        <v>109384.90061223781</v>
      </c>
      <c r="D23" s="86"/>
      <c r="E23" s="43">
        <v>2017</v>
      </c>
      <c r="F23" s="8">
        <v>43506</v>
      </c>
      <c r="G23" s="43" t="s">
        <v>3</v>
      </c>
      <c r="H23" s="87">
        <v>1.0624</v>
      </c>
      <c r="I23" s="87"/>
      <c r="J23" s="43">
        <v>30</v>
      </c>
      <c r="K23" s="88">
        <f t="shared" ref="K23" si="9">IF(J23="","",C23*0.03)</f>
        <v>3281.5470183671341</v>
      </c>
      <c r="L23" s="89"/>
      <c r="M23" s="6">
        <f>IF(J23="","",(K23/J23)/LOOKUP(RIGHT($D$2,3),定数!$A$6:$A$13,定数!$B$6:$B$13))</f>
        <v>0.91154083843531497</v>
      </c>
      <c r="N23" s="43">
        <v>2017</v>
      </c>
      <c r="O23" s="8">
        <v>43510</v>
      </c>
      <c r="P23" s="87">
        <v>1.0587299999999999</v>
      </c>
      <c r="Q23" s="87"/>
      <c r="R23" s="90">
        <f>IF(P23="","",T23*M23*LOOKUP(RIGHT($D$2,3),定数!$A$6:$A$13,定数!$B$6:$B$13))</f>
        <v>4014.425852469195</v>
      </c>
      <c r="S23" s="90"/>
      <c r="T23" s="91">
        <f t="shared" si="4"/>
        <v>36.700000000000621</v>
      </c>
      <c r="U23" s="91"/>
      <c r="V23" t="str">
        <f t="shared" ref="V23:W74" si="10">IF(S23&lt;&gt;"",IF(S23&lt;0,1+V22,0),"")</f>
        <v/>
      </c>
      <c r="W23">
        <f t="shared" si="3"/>
        <v>0</v>
      </c>
      <c r="X23" s="41">
        <f t="shared" si="5"/>
        <v>112767.93877550277</v>
      </c>
      <c r="Y23" s="42">
        <f t="shared" si="6"/>
        <v>2.9999999999998916E-2</v>
      </c>
    </row>
    <row r="24" spans="2:25" x14ac:dyDescent="0.2">
      <c r="B24" s="40">
        <v>16</v>
      </c>
      <c r="C24" s="86">
        <f t="shared" si="0"/>
        <v>113399.326464707</v>
      </c>
      <c r="D24" s="86"/>
      <c r="E24" s="40">
        <v>2017</v>
      </c>
      <c r="F24" s="8">
        <v>43510</v>
      </c>
      <c r="G24" s="40" t="s">
        <v>3</v>
      </c>
      <c r="H24" s="87">
        <v>1.06077</v>
      </c>
      <c r="I24" s="87"/>
      <c r="J24" s="40">
        <v>25</v>
      </c>
      <c r="K24" s="88">
        <f t="shared" ref="K24" si="11">IF(J24="","",C24*0.03)</f>
        <v>3401.9797939412101</v>
      </c>
      <c r="L24" s="89"/>
      <c r="M24" s="6">
        <f>IF(J24="","",(K24/J24)/LOOKUP(RIGHT($D$2,3),定数!$A$6:$A$13,定数!$B$6:$B$13))</f>
        <v>1.1339932646470701</v>
      </c>
      <c r="N24" s="40">
        <v>2017</v>
      </c>
      <c r="O24" s="8">
        <v>43510</v>
      </c>
      <c r="P24" s="87">
        <v>1.0573900000000001</v>
      </c>
      <c r="Q24" s="87"/>
      <c r="R24" s="90">
        <f>IF(P24="","",T24*M24*LOOKUP(RIGHT($D$2,3),定数!$A$6:$A$13,定数!$B$6:$B$13))</f>
        <v>4599.4766814084323</v>
      </c>
      <c r="S24" s="90"/>
      <c r="T24" s="91">
        <f t="shared" si="4"/>
        <v>33.799999999999386</v>
      </c>
      <c r="U24" s="91"/>
      <c r="V24" t="str">
        <f t="shared" si="10"/>
        <v/>
      </c>
      <c r="W24">
        <f t="shared" si="3"/>
        <v>0</v>
      </c>
      <c r="X24" s="41">
        <f t="shared" si="5"/>
        <v>113399.326464707</v>
      </c>
      <c r="Y24" s="42">
        <f t="shared" si="6"/>
        <v>0</v>
      </c>
    </row>
    <row r="25" spans="2:25" x14ac:dyDescent="0.2">
      <c r="B25" s="40">
        <v>17</v>
      </c>
      <c r="C25" s="86">
        <f t="shared" si="0"/>
        <v>117998.80314611543</v>
      </c>
      <c r="D25" s="86"/>
      <c r="E25" s="40">
        <v>2017</v>
      </c>
      <c r="F25" s="8">
        <v>43524</v>
      </c>
      <c r="G25" s="40" t="s">
        <v>4</v>
      </c>
      <c r="H25" s="87">
        <v>1.0589999999999999</v>
      </c>
      <c r="I25" s="87"/>
      <c r="J25" s="40">
        <v>22</v>
      </c>
      <c r="K25" s="88">
        <f t="shared" ref="K25" si="12">IF(J25="","",C25*0.03)</f>
        <v>3539.9640943834629</v>
      </c>
      <c r="L25" s="89"/>
      <c r="M25" s="6">
        <f>IF(J25="","",(K25/J25)/LOOKUP(RIGHT($D$2,3),定数!$A$6:$A$13,定数!$B$6:$B$13))</f>
        <v>1.3408954902967662</v>
      </c>
      <c r="N25" s="40">
        <v>2017</v>
      </c>
      <c r="O25" s="8">
        <v>43524</v>
      </c>
      <c r="P25" s="87">
        <v>1.06202</v>
      </c>
      <c r="Q25" s="87"/>
      <c r="R25" s="90">
        <f>IF(P25="","",T25*M25*LOOKUP(RIGHT($D$2,3),定数!$A$6:$A$13,定数!$B$6:$B$13))</f>
        <v>4859.4052568355173</v>
      </c>
      <c r="S25" s="90"/>
      <c r="T25" s="91">
        <f t="shared" si="4"/>
        <v>30.200000000000227</v>
      </c>
      <c r="U25" s="91"/>
      <c r="V25" t="str">
        <f t="shared" si="10"/>
        <v/>
      </c>
      <c r="W25">
        <f t="shared" si="3"/>
        <v>0</v>
      </c>
      <c r="X25" s="41">
        <f t="shared" si="5"/>
        <v>117998.80314611543</v>
      </c>
      <c r="Y25" s="42">
        <f t="shared" si="6"/>
        <v>0</v>
      </c>
    </row>
    <row r="26" spans="2:25" x14ac:dyDescent="0.2">
      <c r="B26" s="40">
        <v>18</v>
      </c>
      <c r="C26" s="86">
        <f t="shared" si="0"/>
        <v>122858.20840295094</v>
      </c>
      <c r="D26" s="86"/>
      <c r="E26" s="40">
        <v>2017</v>
      </c>
      <c r="F26" s="8">
        <v>43559</v>
      </c>
      <c r="G26" s="40" t="s">
        <v>3</v>
      </c>
      <c r="H26" s="87">
        <v>1.0664199999999999</v>
      </c>
      <c r="I26" s="87"/>
      <c r="J26" s="40">
        <v>9</v>
      </c>
      <c r="K26" s="88">
        <f t="shared" ref="K26" si="13">IF(J26="","",C26*0.03)</f>
        <v>3685.7462520885283</v>
      </c>
      <c r="L26" s="89"/>
      <c r="M26" s="6">
        <f>IF(J26="","",(K26/J26)/LOOKUP(RIGHT($D$2,3),定数!$A$6:$A$13,定数!$B$6:$B$13))</f>
        <v>3.4127280111930816</v>
      </c>
      <c r="N26" s="40">
        <v>2017</v>
      </c>
      <c r="O26" s="8">
        <v>43559</v>
      </c>
      <c r="P26" s="87">
        <v>1.06517</v>
      </c>
      <c r="Q26" s="87"/>
      <c r="R26" s="90">
        <f>IF(P26="","",T26*M26*LOOKUP(RIGHT($D$2,3),定数!$A$6:$A$13,定数!$B$6:$B$13))</f>
        <v>5119.0920167895129</v>
      </c>
      <c r="S26" s="90"/>
      <c r="T26" s="91">
        <f t="shared" si="4"/>
        <v>12.499999999999734</v>
      </c>
      <c r="U26" s="91"/>
      <c r="V26" t="str">
        <f t="shared" si="10"/>
        <v/>
      </c>
      <c r="W26">
        <f t="shared" si="3"/>
        <v>0</v>
      </c>
      <c r="X26" s="41">
        <f t="shared" si="5"/>
        <v>122858.20840295094</v>
      </c>
      <c r="Y26" s="42">
        <f t="shared" si="6"/>
        <v>0</v>
      </c>
    </row>
    <row r="27" spans="2:25" x14ac:dyDescent="0.2">
      <c r="B27" s="40">
        <v>19</v>
      </c>
      <c r="C27" s="86">
        <f t="shared" si="0"/>
        <v>127977.30041974045</v>
      </c>
      <c r="D27" s="86"/>
      <c r="E27" s="40">
        <v>2017</v>
      </c>
      <c r="F27" s="8">
        <v>43562</v>
      </c>
      <c r="G27" s="40" t="s">
        <v>3</v>
      </c>
      <c r="H27" s="87">
        <v>1.0637700000000001</v>
      </c>
      <c r="I27" s="87"/>
      <c r="J27" s="40">
        <v>22</v>
      </c>
      <c r="K27" s="88">
        <f t="shared" ref="K27" si="14">IF(J27="","",C27*0.03)</f>
        <v>3839.3190125922133</v>
      </c>
      <c r="L27" s="89"/>
      <c r="M27" s="6">
        <f>IF(J27="","",(K27/J27)/LOOKUP(RIGHT($D$2,3),定数!$A$6:$A$13,定数!$B$6:$B$13))</f>
        <v>1.4542875047697776</v>
      </c>
      <c r="N27" s="40">
        <v>2017</v>
      </c>
      <c r="O27" s="8">
        <v>43562</v>
      </c>
      <c r="P27" s="87">
        <v>1.06088</v>
      </c>
      <c r="Q27" s="87"/>
      <c r="R27" s="90">
        <f>IF(P27="","",T27*M27*LOOKUP(RIGHT($D$2,3),定数!$A$6:$A$13,定数!$B$6:$B$13))</f>
        <v>5043.469066541692</v>
      </c>
      <c r="S27" s="90"/>
      <c r="T27" s="91">
        <f t="shared" ref="T27" si="15">IF(P27="","",IF(G27="買",(P27-H27),(H27-P27))*IF(RIGHT($D$2,3)="JPY",100,10000))</f>
        <v>28.900000000000592</v>
      </c>
      <c r="U27" s="91"/>
      <c r="V27" t="str">
        <f t="shared" si="10"/>
        <v/>
      </c>
      <c r="W27">
        <f t="shared" si="3"/>
        <v>0</v>
      </c>
      <c r="X27" s="41">
        <f t="shared" si="5"/>
        <v>127977.30041974045</v>
      </c>
      <c r="Y27" s="42">
        <f t="shared" si="6"/>
        <v>0</v>
      </c>
    </row>
    <row r="28" spans="2:25" x14ac:dyDescent="0.2">
      <c r="B28" s="40">
        <v>20</v>
      </c>
      <c r="C28" s="86">
        <f t="shared" si="0"/>
        <v>133020.76948628214</v>
      </c>
      <c r="D28" s="86"/>
      <c r="E28" s="40">
        <v>2017</v>
      </c>
      <c r="F28" s="8">
        <v>43562</v>
      </c>
      <c r="G28" s="40" t="s">
        <v>3</v>
      </c>
      <c r="H28" s="87">
        <v>1.0609999999999999</v>
      </c>
      <c r="I28" s="87"/>
      <c r="J28" s="40">
        <v>56</v>
      </c>
      <c r="K28" s="88">
        <f t="shared" ref="K28" si="16">IF(J28="","",C28*0.03)</f>
        <v>3990.6230845884638</v>
      </c>
      <c r="L28" s="89"/>
      <c r="M28" s="6">
        <f>IF(J28="","",(K28/J28)/LOOKUP(RIGHT($D$2,3),定数!$A$6:$A$13,定数!$B$6:$B$13))</f>
        <v>0.59384272092090229</v>
      </c>
      <c r="N28" s="40">
        <v>2017</v>
      </c>
      <c r="O28" s="8">
        <v>43567</v>
      </c>
      <c r="P28" s="87">
        <v>1.06664</v>
      </c>
      <c r="Q28" s="87"/>
      <c r="R28" s="90">
        <f>IF(P28="","",T28*M28*LOOKUP(RIGHT($D$2,3),定数!$A$6:$A$13,定数!$B$6:$B$13))</f>
        <v>-4019.1275351927302</v>
      </c>
      <c r="S28" s="90"/>
      <c r="T28" s="91">
        <f t="shared" si="4"/>
        <v>-56.400000000000894</v>
      </c>
      <c r="U28" s="91"/>
      <c r="V28" t="str">
        <f t="shared" si="10"/>
        <v/>
      </c>
      <c r="W28">
        <f t="shared" si="3"/>
        <v>1</v>
      </c>
      <c r="X28" s="41">
        <f t="shared" si="5"/>
        <v>133020.76948628214</v>
      </c>
      <c r="Y28" s="42">
        <f t="shared" si="6"/>
        <v>0</v>
      </c>
    </row>
    <row r="29" spans="2:25" x14ac:dyDescent="0.2">
      <c r="B29" s="40">
        <v>21</v>
      </c>
      <c r="C29" s="86">
        <f t="shared" si="0"/>
        <v>129001.6419510894</v>
      </c>
      <c r="D29" s="86"/>
      <c r="E29" s="40">
        <v>2017</v>
      </c>
      <c r="F29" s="8">
        <v>43587</v>
      </c>
      <c r="G29" s="40" t="s">
        <v>4</v>
      </c>
      <c r="H29" s="87">
        <v>1.0917300000000001</v>
      </c>
      <c r="I29" s="87"/>
      <c r="J29" s="40">
        <v>30</v>
      </c>
      <c r="K29" s="88">
        <f t="shared" ref="K29" si="17">IF(J29="","",C29*0.03)</f>
        <v>3870.049258532682</v>
      </c>
      <c r="L29" s="89"/>
      <c r="M29" s="6">
        <f>IF(J29="","",(K29/J29)/LOOKUP(RIGHT($D$2,3),定数!$A$6:$A$13,定数!$B$6:$B$13))</f>
        <v>1.0750136829257451</v>
      </c>
      <c r="N29" s="40">
        <v>2017</v>
      </c>
      <c r="O29" s="8">
        <v>43588</v>
      </c>
      <c r="P29" s="87">
        <v>1.0887800000000001</v>
      </c>
      <c r="Q29" s="87"/>
      <c r="R29" s="90">
        <f>IF(P29="","",T29*M29*LOOKUP(RIGHT($D$2,3),定数!$A$6:$A$13,定数!$B$6:$B$13))</f>
        <v>-3805.5484375571482</v>
      </c>
      <c r="S29" s="90"/>
      <c r="T29" s="91">
        <f t="shared" si="4"/>
        <v>-29.500000000000082</v>
      </c>
      <c r="U29" s="91"/>
      <c r="V29" t="str">
        <f t="shared" si="10"/>
        <v/>
      </c>
      <c r="W29">
        <f t="shared" si="3"/>
        <v>2</v>
      </c>
      <c r="X29" s="41">
        <f t="shared" si="5"/>
        <v>133020.76948628214</v>
      </c>
      <c r="Y29" s="42">
        <f t="shared" si="6"/>
        <v>3.0214285714286193E-2</v>
      </c>
    </row>
    <row r="30" spans="2:25" x14ac:dyDescent="0.2">
      <c r="B30" s="40">
        <v>22</v>
      </c>
      <c r="C30" s="86">
        <f t="shared" si="0"/>
        <v>125196.09351353225</v>
      </c>
      <c r="D30" s="86"/>
      <c r="E30" s="40">
        <v>2017</v>
      </c>
      <c r="F30" s="8">
        <v>43639</v>
      </c>
      <c r="G30" s="40" t="s">
        <v>4</v>
      </c>
      <c r="H30" s="87">
        <v>1.1180000000000001</v>
      </c>
      <c r="I30" s="87"/>
      <c r="J30" s="40">
        <v>19</v>
      </c>
      <c r="K30" s="88">
        <f t="shared" ref="K30" si="18">IF(J30="","",C30*0.03)</f>
        <v>3755.8828054059672</v>
      </c>
      <c r="L30" s="89"/>
      <c r="M30" s="6">
        <f>IF(J30="","",(K30/J30)/LOOKUP(RIGHT($D$2,3),定数!$A$6:$A$13,定数!$B$6:$B$13))</f>
        <v>1.6473170199148979</v>
      </c>
      <c r="N30" s="40">
        <v>2017</v>
      </c>
      <c r="O30" s="8">
        <v>43642</v>
      </c>
      <c r="P30" s="87">
        <v>1.1204499999999999</v>
      </c>
      <c r="Q30" s="87"/>
      <c r="R30" s="90">
        <f>IF(P30="","",T30*M30*LOOKUP(RIGHT($D$2,3),定数!$A$6:$A$13,定数!$B$6:$B$13))</f>
        <v>4843.112038549486</v>
      </c>
      <c r="S30" s="90"/>
      <c r="T30" s="91">
        <f t="shared" si="4"/>
        <v>24.499999999998412</v>
      </c>
      <c r="U30" s="91"/>
      <c r="V30" t="str">
        <f t="shared" si="10"/>
        <v/>
      </c>
      <c r="W30">
        <f t="shared" si="3"/>
        <v>0</v>
      </c>
      <c r="X30" s="41">
        <f t="shared" si="5"/>
        <v>133020.76948628214</v>
      </c>
      <c r="Y30" s="42">
        <f t="shared" si="6"/>
        <v>5.8822964285714874E-2</v>
      </c>
    </row>
    <row r="31" spans="2:25" x14ac:dyDescent="0.2">
      <c r="B31" s="40">
        <v>23</v>
      </c>
      <c r="C31" s="86">
        <f t="shared" si="0"/>
        <v>130039.20555208174</v>
      </c>
      <c r="D31" s="86"/>
      <c r="E31" s="40">
        <v>2017</v>
      </c>
      <c r="F31" s="8">
        <v>43653</v>
      </c>
      <c r="G31" s="40" t="s">
        <v>4</v>
      </c>
      <c r="H31" s="87">
        <v>1.1408400000000001</v>
      </c>
      <c r="I31" s="87"/>
      <c r="J31" s="40">
        <v>29</v>
      </c>
      <c r="K31" s="88">
        <f t="shared" ref="K31" si="19">IF(J31="","",C31*0.03)</f>
        <v>3901.1761665624522</v>
      </c>
      <c r="L31" s="89"/>
      <c r="M31" s="6">
        <f>IF(J31="","",(K31/J31)/LOOKUP(RIGHT($D$2,3),定数!$A$6:$A$13,定数!$B$6:$B$13))</f>
        <v>1.1210276340696701</v>
      </c>
      <c r="N31" s="40">
        <v>2017</v>
      </c>
      <c r="O31" s="8">
        <v>43657</v>
      </c>
      <c r="P31" s="87">
        <v>1.14439</v>
      </c>
      <c r="Q31" s="87"/>
      <c r="R31" s="90">
        <f>IF(P31="","",T31*M31*LOOKUP(RIGHT($D$2,3),定数!$A$6:$A$13,定数!$B$6:$B$13))</f>
        <v>4775.5777211367167</v>
      </c>
      <c r="S31" s="90"/>
      <c r="T31" s="91">
        <f t="shared" si="4"/>
        <v>35.499999999999417</v>
      </c>
      <c r="U31" s="91"/>
      <c r="V31" t="str">
        <f t="shared" si="10"/>
        <v/>
      </c>
      <c r="W31">
        <f t="shared" si="3"/>
        <v>0</v>
      </c>
      <c r="X31" s="41">
        <f t="shared" si="5"/>
        <v>133020.76948628214</v>
      </c>
      <c r="Y31" s="42">
        <f t="shared" si="6"/>
        <v>2.2414273693612041E-2</v>
      </c>
    </row>
    <row r="32" spans="2:25" x14ac:dyDescent="0.2">
      <c r="B32" s="40">
        <v>24</v>
      </c>
      <c r="C32" s="86">
        <f t="shared" si="0"/>
        <v>134814.78327321846</v>
      </c>
      <c r="D32" s="86"/>
      <c r="E32" s="40">
        <v>2017</v>
      </c>
      <c r="F32" s="8">
        <v>43663</v>
      </c>
      <c r="G32" s="40" t="s">
        <v>4</v>
      </c>
      <c r="H32" s="87">
        <v>1.14646</v>
      </c>
      <c r="I32" s="87"/>
      <c r="J32" s="40">
        <v>30</v>
      </c>
      <c r="K32" s="88">
        <f t="shared" ref="K32" si="20">IF(J32="","",C32*0.03)</f>
        <v>4044.4434981965537</v>
      </c>
      <c r="L32" s="89"/>
      <c r="M32" s="6">
        <f>IF(J32="","",(K32/J32)/LOOKUP(RIGHT($D$2,3),定数!$A$6:$A$13,定数!$B$6:$B$13))</f>
        <v>1.1234565272768207</v>
      </c>
      <c r="N32" s="40">
        <v>2017</v>
      </c>
      <c r="O32" s="8">
        <v>43664</v>
      </c>
      <c r="P32" s="87">
        <v>1.1507400000000001</v>
      </c>
      <c r="Q32" s="87"/>
      <c r="R32" s="90">
        <f>IF(P32="","",T32*M32*LOOKUP(RIGHT($D$2,3),定数!$A$6:$A$13,定数!$B$6:$B$13))</f>
        <v>5770.072724093834</v>
      </c>
      <c r="S32" s="90"/>
      <c r="T32" s="91">
        <f t="shared" si="4"/>
        <v>42.800000000000615</v>
      </c>
      <c r="U32" s="91"/>
      <c r="V32" t="str">
        <f t="shared" si="10"/>
        <v/>
      </c>
      <c r="W32">
        <f t="shared" si="3"/>
        <v>0</v>
      </c>
      <c r="X32" s="41">
        <f t="shared" si="5"/>
        <v>134814.78327321846</v>
      </c>
      <c r="Y32" s="42">
        <f t="shared" si="6"/>
        <v>0</v>
      </c>
    </row>
    <row r="33" spans="2:25" x14ac:dyDescent="0.2">
      <c r="B33" s="40">
        <v>25</v>
      </c>
      <c r="C33" s="86">
        <f t="shared" si="0"/>
        <v>140584.85599731229</v>
      </c>
      <c r="D33" s="86"/>
      <c r="E33" s="40">
        <v>2017</v>
      </c>
      <c r="F33" s="8">
        <v>43679</v>
      </c>
      <c r="G33" s="40" t="s">
        <v>4</v>
      </c>
      <c r="H33" s="87">
        <v>1.18177</v>
      </c>
      <c r="I33" s="87"/>
      <c r="J33" s="40">
        <v>24</v>
      </c>
      <c r="K33" s="88">
        <f t="shared" ref="K33" si="21">IF(J33="","",C33*0.03)</f>
        <v>4217.5456799193689</v>
      </c>
      <c r="L33" s="89"/>
      <c r="M33" s="6">
        <f>IF(J33="","",(K33/J33)/LOOKUP(RIGHT($D$2,3),定数!$A$6:$A$13,定数!$B$6:$B$13))</f>
        <v>1.4644255833053363</v>
      </c>
      <c r="N33" s="40">
        <v>2017</v>
      </c>
      <c r="O33" s="8">
        <v>43679</v>
      </c>
      <c r="P33" s="87">
        <v>1.1850000000000001</v>
      </c>
      <c r="Q33" s="87"/>
      <c r="R33" s="90">
        <f>IF(P33="","",T33*M33*LOOKUP(RIGHT($D$2,3),定数!$A$6:$A$13,定数!$B$6:$B$13))</f>
        <v>5676.1135608916011</v>
      </c>
      <c r="S33" s="90"/>
      <c r="T33" s="91">
        <f t="shared" si="4"/>
        <v>32.300000000000665</v>
      </c>
      <c r="U33" s="91"/>
      <c r="V33" t="str">
        <f t="shared" si="10"/>
        <v/>
      </c>
      <c r="W33">
        <f t="shared" si="3"/>
        <v>0</v>
      </c>
      <c r="X33" s="41">
        <f t="shared" si="5"/>
        <v>140584.85599731229</v>
      </c>
      <c r="Y33" s="42">
        <f t="shared" si="6"/>
        <v>0</v>
      </c>
    </row>
    <row r="34" spans="2:25" x14ac:dyDescent="0.2">
      <c r="B34" s="40">
        <v>26</v>
      </c>
      <c r="C34" s="86">
        <f t="shared" si="0"/>
        <v>146260.96955820388</v>
      </c>
      <c r="D34" s="86"/>
      <c r="E34" s="40">
        <v>2017</v>
      </c>
      <c r="F34" s="8">
        <v>43735</v>
      </c>
      <c r="G34" s="40" t="s">
        <v>3</v>
      </c>
      <c r="H34" s="87">
        <v>1.17449</v>
      </c>
      <c r="I34" s="87"/>
      <c r="J34" s="40">
        <v>31</v>
      </c>
      <c r="K34" s="88">
        <f t="shared" ref="K34" si="22">IF(J34="","",C34*0.03)</f>
        <v>4387.8290867461164</v>
      </c>
      <c r="L34" s="89"/>
      <c r="M34" s="6">
        <f>IF(J34="","",(K34/J34)/LOOKUP(RIGHT($D$2,3),定数!$A$6:$A$13,定数!$B$6:$B$13))</f>
        <v>1.1795239480500315</v>
      </c>
      <c r="N34" s="40">
        <v>2017</v>
      </c>
      <c r="O34" s="8">
        <v>43736</v>
      </c>
      <c r="P34" s="87">
        <v>1.17757</v>
      </c>
      <c r="Q34" s="87"/>
      <c r="R34" s="90">
        <f>IF(P34="","",T34*M34*LOOKUP(RIGHT($D$2,3),定数!$A$6:$A$13,定数!$B$6:$B$13))</f>
        <v>-4359.520511992876</v>
      </c>
      <c r="S34" s="90"/>
      <c r="T34" s="91">
        <f t="shared" si="4"/>
        <v>-30.799999999999716</v>
      </c>
      <c r="U34" s="91"/>
      <c r="V34" t="str">
        <f t="shared" si="10"/>
        <v/>
      </c>
      <c r="W34">
        <f t="shared" si="3"/>
        <v>1</v>
      </c>
      <c r="X34" s="41">
        <f t="shared" si="5"/>
        <v>146260.96955820388</v>
      </c>
      <c r="Y34" s="42">
        <f t="shared" si="6"/>
        <v>0</v>
      </c>
    </row>
    <row r="35" spans="2:25" x14ac:dyDescent="0.2">
      <c r="B35" s="40">
        <v>27</v>
      </c>
      <c r="C35" s="86">
        <f t="shared" si="0"/>
        <v>141901.449046211</v>
      </c>
      <c r="D35" s="86"/>
      <c r="E35" s="40">
        <v>2017</v>
      </c>
      <c r="F35" s="8">
        <v>43754</v>
      </c>
      <c r="G35" s="40" t="s">
        <v>3</v>
      </c>
      <c r="H35" s="87">
        <v>1.17943</v>
      </c>
      <c r="I35" s="87"/>
      <c r="J35" s="40">
        <v>25</v>
      </c>
      <c r="K35" s="88">
        <f t="shared" ref="K35" si="23">IF(J35="","",C35*0.03)</f>
        <v>4257.0434713863297</v>
      </c>
      <c r="L35" s="89"/>
      <c r="M35" s="6">
        <f>IF(J35="","",(K35/J35)/LOOKUP(RIGHT($D$2,3),定数!$A$6:$A$13,定数!$B$6:$B$13))</f>
        <v>1.41901449046211</v>
      </c>
      <c r="N35" s="40">
        <v>2017</v>
      </c>
      <c r="O35" s="8">
        <v>43755</v>
      </c>
      <c r="P35" s="87">
        <v>1.1761299999999999</v>
      </c>
      <c r="Q35" s="87"/>
      <c r="R35" s="90">
        <f>IF(P35="","",T35*M35*LOOKUP(RIGHT($D$2,3),定数!$A$6:$A$13,定数!$B$6:$B$13))</f>
        <v>5619.2973822300937</v>
      </c>
      <c r="S35" s="90"/>
      <c r="T35" s="91">
        <f t="shared" si="4"/>
        <v>33.00000000000081</v>
      </c>
      <c r="U35" s="91"/>
      <c r="V35" t="str">
        <f t="shared" si="10"/>
        <v/>
      </c>
      <c r="W35">
        <f t="shared" si="3"/>
        <v>0</v>
      </c>
      <c r="X35" s="41">
        <f t="shared" si="5"/>
        <v>146260.96955820388</v>
      </c>
      <c r="Y35" s="42">
        <f t="shared" si="6"/>
        <v>2.9806451612903073E-2</v>
      </c>
    </row>
    <row r="36" spans="2:25" x14ac:dyDescent="0.2">
      <c r="B36" s="40">
        <v>28</v>
      </c>
      <c r="C36" s="86">
        <f t="shared" si="0"/>
        <v>147520.74642844108</v>
      </c>
      <c r="D36" s="86"/>
      <c r="E36" s="40">
        <v>2017</v>
      </c>
      <c r="F36" s="8">
        <v>43756</v>
      </c>
      <c r="G36" s="40" t="s">
        <v>3</v>
      </c>
      <c r="H36" s="87">
        <v>1.17665</v>
      </c>
      <c r="I36" s="87"/>
      <c r="J36" s="40">
        <v>14</v>
      </c>
      <c r="K36" s="88">
        <f t="shared" ref="K36" si="24">IF(J36="","",C36*0.03)</f>
        <v>4425.6223928532327</v>
      </c>
      <c r="L36" s="89"/>
      <c r="M36" s="6">
        <f>IF(J36="","",(K36/J36)/LOOKUP(RIGHT($D$2,3),定数!$A$6:$A$13,定数!$B$6:$B$13))</f>
        <v>2.6342990433650195</v>
      </c>
      <c r="N36" s="40">
        <v>2017</v>
      </c>
      <c r="O36" s="8">
        <v>43756</v>
      </c>
      <c r="P36" s="87">
        <v>1.1737299999999999</v>
      </c>
      <c r="Q36" s="87"/>
      <c r="R36" s="90">
        <f>IF(P36="","",T36*M36*LOOKUP(RIGHT($D$2,3),定数!$A$6:$A$13,定数!$B$6:$B$13))</f>
        <v>9230.5838479511349</v>
      </c>
      <c r="S36" s="90"/>
      <c r="T36" s="91">
        <f t="shared" si="4"/>
        <v>29.200000000000337</v>
      </c>
      <c r="U36" s="91"/>
      <c r="V36" t="str">
        <f t="shared" si="10"/>
        <v/>
      </c>
      <c r="W36">
        <f t="shared" si="3"/>
        <v>0</v>
      </c>
      <c r="X36" s="41">
        <f t="shared" si="5"/>
        <v>147520.74642844108</v>
      </c>
      <c r="Y36" s="42">
        <f t="shared" si="6"/>
        <v>0</v>
      </c>
    </row>
    <row r="37" spans="2:25" x14ac:dyDescent="0.2">
      <c r="B37" s="40">
        <v>29</v>
      </c>
      <c r="C37" s="86">
        <f t="shared" si="0"/>
        <v>156751.33027639223</v>
      </c>
      <c r="D37" s="86"/>
      <c r="E37" s="40">
        <v>2017</v>
      </c>
      <c r="F37" s="8">
        <v>43776</v>
      </c>
      <c r="G37" s="40" t="s">
        <v>3</v>
      </c>
      <c r="H37" s="87">
        <v>1.16011</v>
      </c>
      <c r="I37" s="87"/>
      <c r="J37" s="40">
        <v>13</v>
      </c>
      <c r="K37" s="88">
        <f t="shared" ref="K37" si="25">IF(J37="","",C37*0.03)</f>
        <v>4702.5399082917666</v>
      </c>
      <c r="L37" s="89"/>
      <c r="M37" s="6">
        <f>IF(J37="","",(K37/J37)/LOOKUP(RIGHT($D$2,3),定数!$A$6:$A$13,定数!$B$6:$B$13))</f>
        <v>3.0144486591613888</v>
      </c>
      <c r="N37" s="40">
        <v>2017</v>
      </c>
      <c r="O37" s="8">
        <v>43776</v>
      </c>
      <c r="P37" s="87">
        <v>1.1583399999999999</v>
      </c>
      <c r="Q37" s="87"/>
      <c r="R37" s="90">
        <f>IF(P37="","",T37*M37*LOOKUP(RIGHT($D$2,3),定数!$A$6:$A$13,定数!$B$6:$B$13))</f>
        <v>6402.6889520589684</v>
      </c>
      <c r="S37" s="90"/>
      <c r="T37" s="91">
        <f t="shared" si="4"/>
        <v>17.700000000000493</v>
      </c>
      <c r="U37" s="91"/>
      <c r="V37" t="str">
        <f t="shared" si="10"/>
        <v/>
      </c>
      <c r="W37">
        <f t="shared" si="3"/>
        <v>0</v>
      </c>
      <c r="X37" s="41">
        <f t="shared" si="5"/>
        <v>156751.33027639223</v>
      </c>
      <c r="Y37" s="42">
        <f t="shared" si="6"/>
        <v>0</v>
      </c>
    </row>
    <row r="38" spans="2:25" x14ac:dyDescent="0.2">
      <c r="B38" s="40">
        <v>30</v>
      </c>
      <c r="C38" s="86">
        <f t="shared" si="0"/>
        <v>163154.01922845119</v>
      </c>
      <c r="D38" s="86"/>
      <c r="E38" s="40">
        <v>2017</v>
      </c>
      <c r="F38" s="8">
        <v>43811</v>
      </c>
      <c r="G38" s="40" t="s">
        <v>3</v>
      </c>
      <c r="H38" s="87">
        <v>1.1766399999999999</v>
      </c>
      <c r="I38" s="87"/>
      <c r="J38" s="40">
        <v>14</v>
      </c>
      <c r="K38" s="88">
        <f t="shared" ref="K38" si="26">IF(J38="","",C38*0.03)</f>
        <v>4894.6205768535356</v>
      </c>
      <c r="L38" s="89"/>
      <c r="M38" s="6">
        <f>IF(J38="","",(K38/J38)/LOOKUP(RIGHT($D$2,3),定数!$A$6:$A$13,定数!$B$6:$B$13))</f>
        <v>2.9134646290794852</v>
      </c>
      <c r="N38" s="40">
        <v>2017</v>
      </c>
      <c r="O38" s="8">
        <v>43811</v>
      </c>
      <c r="P38" s="87">
        <v>1.1779999999999999</v>
      </c>
      <c r="Q38" s="87"/>
      <c r="R38" s="90">
        <f>IF(P38="","",T38*M38*LOOKUP(RIGHT($D$2,3),定数!$A$6:$A$13,定数!$B$6:$B$13))</f>
        <v>-4754.7742746578169</v>
      </c>
      <c r="S38" s="90"/>
      <c r="T38" s="91">
        <f t="shared" si="4"/>
        <v>-13.600000000000279</v>
      </c>
      <c r="U38" s="91"/>
      <c r="V38" t="str">
        <f t="shared" si="10"/>
        <v/>
      </c>
      <c r="W38">
        <f t="shared" si="3"/>
        <v>1</v>
      </c>
      <c r="X38" s="41">
        <f t="shared" si="5"/>
        <v>163154.01922845119</v>
      </c>
      <c r="Y38" s="42">
        <f t="shared" si="6"/>
        <v>0</v>
      </c>
    </row>
    <row r="39" spans="2:25" x14ac:dyDescent="0.2">
      <c r="B39" s="40">
        <v>31</v>
      </c>
      <c r="C39" s="86">
        <f t="shared" si="0"/>
        <v>158399.24495379336</v>
      </c>
      <c r="D39" s="86"/>
      <c r="E39" s="40">
        <v>2018</v>
      </c>
      <c r="F39" s="8">
        <v>43487</v>
      </c>
      <c r="G39" s="40" t="s">
        <v>4</v>
      </c>
      <c r="H39" s="92">
        <v>1.2261</v>
      </c>
      <c r="I39" s="92"/>
      <c r="J39" s="40">
        <v>36</v>
      </c>
      <c r="K39" s="88">
        <f t="shared" ref="K39" si="27">IF(J39="","",C39*0.03)</f>
        <v>4751.9773486138001</v>
      </c>
      <c r="L39" s="89"/>
      <c r="M39" s="6">
        <f>IF(J39="","",(K39/J39)/LOOKUP(RIGHT($D$2,3),定数!$A$6:$A$13,定数!$B$6:$B$13))</f>
        <v>1.0999947566235648</v>
      </c>
      <c r="N39" s="40">
        <v>2017</v>
      </c>
      <c r="O39" s="8">
        <v>43488</v>
      </c>
      <c r="P39" s="92">
        <v>1.2222999999999999</v>
      </c>
      <c r="Q39" s="92"/>
      <c r="R39" s="90">
        <f>IF(P39="","",T39*M39*LOOKUP(RIGHT($D$2,3),定数!$A$6:$A$13,定数!$B$6:$B$13))</f>
        <v>-5015.9760902034886</v>
      </c>
      <c r="S39" s="90"/>
      <c r="T39" s="91">
        <f t="shared" ref="T39" si="28">IF(P39="","",IF(G39="買",(P39-H39),(H39-P39))*IF(RIGHT($D$2,3)="JPY",100,10000))</f>
        <v>-38.000000000000256</v>
      </c>
      <c r="U39" s="91"/>
      <c r="V39" t="str">
        <f t="shared" si="10"/>
        <v/>
      </c>
      <c r="W39">
        <f t="shared" si="3"/>
        <v>2</v>
      </c>
      <c r="X39" s="41">
        <f t="shared" si="5"/>
        <v>163154.01922845119</v>
      </c>
      <c r="Y39" s="42">
        <f t="shared" si="6"/>
        <v>2.9142857142857803E-2</v>
      </c>
    </row>
    <row r="40" spans="2:25" x14ac:dyDescent="0.2">
      <c r="B40" s="40">
        <v>32</v>
      </c>
      <c r="C40" s="86">
        <f t="shared" si="0"/>
        <v>153383.26886358988</v>
      </c>
      <c r="D40" s="86"/>
      <c r="E40" s="40">
        <v>2018</v>
      </c>
      <c r="F40" s="8">
        <v>43497</v>
      </c>
      <c r="G40" s="40" t="s">
        <v>4</v>
      </c>
      <c r="H40" s="92">
        <v>1.2463</v>
      </c>
      <c r="I40" s="92"/>
      <c r="J40" s="40">
        <v>39</v>
      </c>
      <c r="K40" s="88">
        <f t="shared" ref="K40" si="29">IF(J40="","",C40*0.03)</f>
        <v>4601.4980659076964</v>
      </c>
      <c r="L40" s="89"/>
      <c r="M40" s="6">
        <f>IF(J40="","",(K40/J40)/LOOKUP(RIGHT($D$2,3),定数!$A$6:$A$13,定数!$B$6:$B$13))</f>
        <v>0.98322608245890952</v>
      </c>
      <c r="N40" s="40">
        <v>2018</v>
      </c>
      <c r="O40" s="8">
        <v>43497</v>
      </c>
      <c r="P40" s="87">
        <v>1.2511099999999999</v>
      </c>
      <c r="Q40" s="87"/>
      <c r="R40" s="90">
        <f>IF(P40="","",T40*M40*LOOKUP(RIGHT($D$2,3),定数!$A$6:$A$13,定数!$B$6:$B$13))</f>
        <v>5675.1809479528029</v>
      </c>
      <c r="S40" s="90"/>
      <c r="T40" s="91">
        <f t="shared" ref="T40:T77" si="30">IF(P40="","",IF(G40="買",(P40-H40),(H40-P40))*IF(RIGHT($D$2,3)="JPY",100,10000))</f>
        <v>48.09999999999981</v>
      </c>
      <c r="U40" s="91"/>
      <c r="V40" t="str">
        <f t="shared" si="10"/>
        <v/>
      </c>
      <c r="W40">
        <f t="shared" si="3"/>
        <v>0</v>
      </c>
      <c r="X40" s="41">
        <f t="shared" si="5"/>
        <v>163154.01922845119</v>
      </c>
      <c r="Y40" s="42">
        <f t="shared" si="6"/>
        <v>5.9886666666667421E-2</v>
      </c>
    </row>
    <row r="41" spans="2:25" x14ac:dyDescent="0.2">
      <c r="B41" s="40">
        <v>33</v>
      </c>
      <c r="C41" s="86">
        <f t="shared" si="0"/>
        <v>159058.4498115427</v>
      </c>
      <c r="D41" s="86"/>
      <c r="E41" s="40">
        <v>2018</v>
      </c>
      <c r="F41" s="8">
        <v>43529</v>
      </c>
      <c r="G41" s="40" t="s">
        <v>4</v>
      </c>
      <c r="H41" s="92">
        <v>1.2335</v>
      </c>
      <c r="I41" s="92"/>
      <c r="J41" s="40">
        <v>66</v>
      </c>
      <c r="K41" s="88">
        <f t="shared" ref="K41" si="31">IF(J41="","",C41*0.03)</f>
        <v>4771.7534943462806</v>
      </c>
      <c r="L41" s="89"/>
      <c r="M41" s="6">
        <f>IF(J41="","",(K41/J41)/LOOKUP(RIGHT($D$2,3),定数!$A$6:$A$13,定数!$B$6:$B$13))</f>
        <v>0.60249412807402536</v>
      </c>
      <c r="N41" s="40">
        <v>2018</v>
      </c>
      <c r="O41" s="8">
        <v>43530</v>
      </c>
      <c r="P41" s="87">
        <v>1.2415700000000001</v>
      </c>
      <c r="Q41" s="87"/>
      <c r="R41" s="90">
        <f>IF(P41="","",T41*M41*LOOKUP(RIGHT($D$2,3),定数!$A$6:$A$13,定数!$B$6:$B$13))</f>
        <v>5834.5531362688771</v>
      </c>
      <c r="S41" s="90"/>
      <c r="T41" s="91">
        <f t="shared" si="30"/>
        <v>80.700000000000216</v>
      </c>
      <c r="U41" s="91"/>
      <c r="V41" t="str">
        <f t="shared" si="10"/>
        <v/>
      </c>
      <c r="W41">
        <f t="shared" si="3"/>
        <v>0</v>
      </c>
      <c r="X41" s="41">
        <f t="shared" si="5"/>
        <v>163154.01922845119</v>
      </c>
      <c r="Y41" s="42">
        <f t="shared" si="6"/>
        <v>2.5102473333334152E-2</v>
      </c>
    </row>
    <row r="42" spans="2:25" x14ac:dyDescent="0.2">
      <c r="B42" s="40">
        <v>34</v>
      </c>
      <c r="C42" s="86">
        <f t="shared" si="0"/>
        <v>164893.00294781156</v>
      </c>
      <c r="D42" s="86"/>
      <c r="E42" s="40">
        <v>2018</v>
      </c>
      <c r="F42" s="8">
        <v>43558</v>
      </c>
      <c r="G42" s="40" t="s">
        <v>3</v>
      </c>
      <c r="H42" s="92">
        <v>1.2302999999999999</v>
      </c>
      <c r="I42" s="92"/>
      <c r="J42" s="40">
        <v>34</v>
      </c>
      <c r="K42" s="88">
        <f t="shared" ref="K42" si="32">IF(J42="","",C42*0.03)</f>
        <v>4946.7900884343462</v>
      </c>
      <c r="L42" s="89"/>
      <c r="M42" s="6">
        <f>IF(J42="","",(K42/J42)/LOOKUP(RIGHT($D$2,3),定数!$A$6:$A$13,定数!$B$6:$B$13))</f>
        <v>1.2124485510868497</v>
      </c>
      <c r="N42" s="40">
        <v>2018</v>
      </c>
      <c r="O42" s="8">
        <v>43558</v>
      </c>
      <c r="P42" s="87">
        <v>1.2262299999999999</v>
      </c>
      <c r="Q42" s="87"/>
      <c r="R42" s="90">
        <f>IF(P42="","",T42*M42*LOOKUP(RIGHT($D$2,3),定数!$A$6:$A$13,定数!$B$6:$B$13))</f>
        <v>5921.5987235082002</v>
      </c>
      <c r="S42" s="90"/>
      <c r="T42" s="91">
        <f t="shared" si="30"/>
        <v>40.70000000000018</v>
      </c>
      <c r="U42" s="91"/>
      <c r="V42" t="str">
        <f t="shared" si="10"/>
        <v/>
      </c>
      <c r="W42">
        <f t="shared" si="3"/>
        <v>0</v>
      </c>
      <c r="X42" s="41">
        <f t="shared" si="5"/>
        <v>164893.00294781156</v>
      </c>
      <c r="Y42" s="42">
        <f t="shared" si="6"/>
        <v>0</v>
      </c>
    </row>
    <row r="43" spans="2:25" x14ac:dyDescent="0.2">
      <c r="B43" s="40">
        <v>35</v>
      </c>
      <c r="C43" s="86">
        <f t="shared" si="0"/>
        <v>170814.60167131978</v>
      </c>
      <c r="D43" s="86"/>
      <c r="E43" s="40">
        <v>2018</v>
      </c>
      <c r="F43" s="8">
        <v>43559</v>
      </c>
      <c r="G43" s="40" t="s">
        <v>3</v>
      </c>
      <c r="H43" s="92">
        <v>1.2271000000000001</v>
      </c>
      <c r="I43" s="92"/>
      <c r="J43" s="40">
        <v>15</v>
      </c>
      <c r="K43" s="88">
        <f t="shared" ref="K43" si="33">IF(J43="","",C43*0.03)</f>
        <v>5124.4380501395926</v>
      </c>
      <c r="L43" s="89"/>
      <c r="M43" s="6">
        <f>IF(J43="","",(K43/J43)/LOOKUP(RIGHT($D$2,3),定数!$A$6:$A$13,定数!$B$6:$B$13))</f>
        <v>2.8469100278553294</v>
      </c>
      <c r="N43" s="40">
        <v>2018</v>
      </c>
      <c r="O43" s="8">
        <v>43559</v>
      </c>
      <c r="P43" s="87">
        <v>1.2287999999999999</v>
      </c>
      <c r="Q43" s="87"/>
      <c r="R43" s="90">
        <f>IF(P43="","",T43*M43*LOOKUP(RIGHT($D$2,3),定数!$A$6:$A$13,定数!$B$6:$B$13))</f>
        <v>-5807.6964568242329</v>
      </c>
      <c r="S43" s="90"/>
      <c r="T43" s="91">
        <f t="shared" si="30"/>
        <v>-16.999999999998128</v>
      </c>
      <c r="U43" s="91"/>
      <c r="V43" t="str">
        <f t="shared" si="10"/>
        <v/>
      </c>
      <c r="W43">
        <f t="shared" si="3"/>
        <v>1</v>
      </c>
      <c r="X43" s="41">
        <f t="shared" si="5"/>
        <v>170814.60167131978</v>
      </c>
      <c r="Y43" s="42">
        <f t="shared" si="6"/>
        <v>0</v>
      </c>
    </row>
    <row r="44" spans="2:25" x14ac:dyDescent="0.2">
      <c r="B44" s="40">
        <v>36</v>
      </c>
      <c r="C44" s="86">
        <f t="shared" si="0"/>
        <v>165006.90521449555</v>
      </c>
      <c r="D44" s="86"/>
      <c r="E44" s="40">
        <v>2018</v>
      </c>
      <c r="F44" s="8">
        <v>43566</v>
      </c>
      <c r="G44" s="40" t="s">
        <v>4</v>
      </c>
      <c r="H44" s="92">
        <v>1.2374000000000001</v>
      </c>
      <c r="I44" s="92"/>
      <c r="J44" s="40">
        <v>28</v>
      </c>
      <c r="K44" s="88">
        <f t="shared" ref="K44" si="34">IF(J44="","",C44*0.03)</f>
        <v>4950.2071564348662</v>
      </c>
      <c r="L44" s="89"/>
      <c r="M44" s="6">
        <f>IF(J44="","",(K44/J44)/LOOKUP(RIGHT($D$2,3),定数!$A$6:$A$13,定数!$B$6:$B$13))</f>
        <v>1.4732759394151387</v>
      </c>
      <c r="N44" s="40">
        <v>2018</v>
      </c>
      <c r="O44" s="8">
        <v>43567</v>
      </c>
      <c r="P44" s="87">
        <v>1.2345999999999999</v>
      </c>
      <c r="Q44" s="87"/>
      <c r="R44" s="90">
        <f>IF(P44="","",T44*M44*LOOKUP(RIGHT($D$2,3),定数!$A$6:$A$13,定数!$B$6:$B$13))</f>
        <v>-4950.2071564351054</v>
      </c>
      <c r="S44" s="90"/>
      <c r="T44" s="91">
        <f t="shared" si="30"/>
        <v>-28.000000000001357</v>
      </c>
      <c r="U44" s="91"/>
      <c r="V44" t="str">
        <f t="shared" si="10"/>
        <v/>
      </c>
      <c r="W44">
        <f t="shared" si="3"/>
        <v>2</v>
      </c>
      <c r="X44" s="41">
        <f t="shared" si="5"/>
        <v>170814.60167131978</v>
      </c>
      <c r="Y44" s="42">
        <f t="shared" si="6"/>
        <v>3.3999999999996255E-2</v>
      </c>
    </row>
    <row r="45" spans="2:25" x14ac:dyDescent="0.2">
      <c r="B45" s="40">
        <v>37</v>
      </c>
      <c r="C45" s="86">
        <f t="shared" si="0"/>
        <v>160056.69805806046</v>
      </c>
      <c r="D45" s="86"/>
      <c r="E45" s="40">
        <v>2018</v>
      </c>
      <c r="F45" s="8">
        <v>43581</v>
      </c>
      <c r="G45" s="40" t="s">
        <v>3</v>
      </c>
      <c r="H45" s="92">
        <v>1.2144999999999999</v>
      </c>
      <c r="I45" s="92"/>
      <c r="J45" s="40">
        <v>65</v>
      </c>
      <c r="K45" s="88">
        <f t="shared" ref="K45" si="35">IF(J45="","",C45*0.03)</f>
        <v>4801.7009417418139</v>
      </c>
      <c r="L45" s="89"/>
      <c r="M45" s="6">
        <f>IF(J45="","",(K45/J45)/LOOKUP(RIGHT($D$2,3),定数!$A$6:$A$13,定数!$B$6:$B$13))</f>
        <v>0.61560268483869407</v>
      </c>
      <c r="N45" s="40">
        <v>2018</v>
      </c>
      <c r="O45" s="8">
        <v>43582</v>
      </c>
      <c r="P45" s="87">
        <v>1.2064299999999999</v>
      </c>
      <c r="Q45" s="87"/>
      <c r="R45" s="90">
        <f>IF(P45="","",T45*M45*LOOKUP(RIGHT($D$2,3),定数!$A$6:$A$13,定数!$B$6:$B$13))</f>
        <v>5961.4963999779302</v>
      </c>
      <c r="S45" s="90"/>
      <c r="T45" s="91">
        <f t="shared" si="30"/>
        <v>80.700000000000216</v>
      </c>
      <c r="U45" s="91"/>
      <c r="V45" t="str">
        <f t="shared" si="10"/>
        <v/>
      </c>
      <c r="W45">
        <f t="shared" si="3"/>
        <v>0</v>
      </c>
      <c r="X45" s="41">
        <f t="shared" si="5"/>
        <v>170814.60167131978</v>
      </c>
      <c r="Y45" s="42">
        <f t="shared" si="6"/>
        <v>6.2979999999997593E-2</v>
      </c>
    </row>
    <row r="46" spans="2:25" x14ac:dyDescent="0.2">
      <c r="B46" s="40">
        <v>38</v>
      </c>
      <c r="C46" s="86">
        <f t="shared" si="0"/>
        <v>166018.1944580384</v>
      </c>
      <c r="D46" s="86"/>
      <c r="E46" s="40">
        <v>2018</v>
      </c>
      <c r="F46" s="8">
        <v>43587</v>
      </c>
      <c r="G46" s="40" t="s">
        <v>3</v>
      </c>
      <c r="H46" s="92">
        <v>1.1989000000000001</v>
      </c>
      <c r="I46" s="92"/>
      <c r="J46" s="40">
        <v>43</v>
      </c>
      <c r="K46" s="88">
        <f t="shared" ref="K46" si="36">IF(J46="","",C46*0.03)</f>
        <v>4980.5458337411519</v>
      </c>
      <c r="L46" s="89"/>
      <c r="M46" s="6">
        <f>IF(J46="","",(K46/J46)/LOOKUP(RIGHT($D$2,3),定数!$A$6:$A$13,定数!$B$6:$B$13))</f>
        <v>0.96522206080254891</v>
      </c>
      <c r="N46" s="40">
        <v>2018</v>
      </c>
      <c r="O46" s="8">
        <v>43587</v>
      </c>
      <c r="P46" s="87">
        <v>1.1937599999999999</v>
      </c>
      <c r="Q46" s="87"/>
      <c r="R46" s="90">
        <f>IF(P46="","",T46*M46*LOOKUP(RIGHT($D$2,3),定数!$A$6:$A$13,定数!$B$6:$B$13))</f>
        <v>5953.4896710302883</v>
      </c>
      <c r="S46" s="90"/>
      <c r="T46" s="91">
        <f t="shared" si="30"/>
        <v>51.400000000001441</v>
      </c>
      <c r="U46" s="91"/>
      <c r="V46" t="str">
        <f t="shared" si="10"/>
        <v/>
      </c>
      <c r="W46">
        <f t="shared" si="3"/>
        <v>0</v>
      </c>
      <c r="X46" s="41">
        <f t="shared" si="5"/>
        <v>170814.60167131978</v>
      </c>
      <c r="Y46" s="42">
        <f t="shared" si="6"/>
        <v>2.8079608923074262E-2</v>
      </c>
    </row>
    <row r="47" spans="2:25" x14ac:dyDescent="0.2">
      <c r="B47" s="40">
        <v>39</v>
      </c>
      <c r="C47" s="86">
        <f t="shared" si="0"/>
        <v>171971.68412906869</v>
      </c>
      <c r="D47" s="86"/>
      <c r="E47" s="40">
        <v>2018</v>
      </c>
      <c r="F47" s="8">
        <v>43658</v>
      </c>
      <c r="G47" s="40" t="s">
        <v>3</v>
      </c>
      <c r="H47" s="87">
        <v>1.16686</v>
      </c>
      <c r="I47" s="87"/>
      <c r="J47" s="40">
        <v>27</v>
      </c>
      <c r="K47" s="88">
        <f t="shared" ref="K47" si="37">IF(J47="","",C47*0.03)</f>
        <v>5159.1505238720601</v>
      </c>
      <c r="L47" s="89"/>
      <c r="M47" s="6">
        <f>IF(J47="","",(K47/J47)/LOOKUP(RIGHT($D$2,3),定数!$A$6:$A$13,定数!$B$6:$B$13))</f>
        <v>1.5923304086024879</v>
      </c>
      <c r="N47" s="40">
        <v>2018</v>
      </c>
      <c r="O47" s="8">
        <v>43659</v>
      </c>
      <c r="P47" s="87">
        <v>1.1635</v>
      </c>
      <c r="Q47" s="87"/>
      <c r="R47" s="90">
        <f>IF(P47="","",T47*M47*LOOKUP(RIGHT($D$2,3),定数!$A$6:$A$13,定数!$B$6:$B$13))</f>
        <v>6420.2762074852872</v>
      </c>
      <c r="S47" s="90"/>
      <c r="T47" s="91">
        <f t="shared" si="30"/>
        <v>33.600000000000293</v>
      </c>
      <c r="U47" s="91"/>
      <c r="V47" t="str">
        <f t="shared" si="10"/>
        <v/>
      </c>
      <c r="W47">
        <f t="shared" si="3"/>
        <v>0</v>
      </c>
      <c r="X47" s="41">
        <f t="shared" si="5"/>
        <v>171971.68412906869</v>
      </c>
      <c r="Y47" s="42">
        <f t="shared" si="6"/>
        <v>0</v>
      </c>
    </row>
    <row r="48" spans="2:25" x14ac:dyDescent="0.2">
      <c r="B48" s="40">
        <v>40</v>
      </c>
      <c r="C48" s="86">
        <f t="shared" si="0"/>
        <v>178391.96033655398</v>
      </c>
      <c r="D48" s="86"/>
      <c r="E48" s="40">
        <v>2018</v>
      </c>
      <c r="F48" s="8">
        <v>43680</v>
      </c>
      <c r="G48" s="40" t="s">
        <v>3</v>
      </c>
      <c r="H48" s="87">
        <v>1.15594</v>
      </c>
      <c r="I48" s="87"/>
      <c r="J48" s="40">
        <v>51</v>
      </c>
      <c r="K48" s="88">
        <f t="shared" ref="K48" si="38">IF(J48="","",C48*0.03)</f>
        <v>5351.7588100966195</v>
      </c>
      <c r="L48" s="89"/>
      <c r="M48" s="6">
        <f>IF(J48="","",(K48/J48)/LOOKUP(RIGHT($D$2,3),定数!$A$6:$A$13,定数!$B$6:$B$13))</f>
        <v>0.87447039380663716</v>
      </c>
      <c r="N48" s="40">
        <v>2018</v>
      </c>
      <c r="O48" s="8">
        <v>43685</v>
      </c>
      <c r="P48" s="87">
        <v>1.161</v>
      </c>
      <c r="Q48" s="87"/>
      <c r="R48" s="90">
        <f>IF(P48="","",T48*M48*LOOKUP(RIGHT($D$2,3),定数!$A$6:$A$13,定数!$B$6:$B$13))</f>
        <v>-5309.7842311939694</v>
      </c>
      <c r="S48" s="90"/>
      <c r="T48" s="91">
        <f t="shared" si="30"/>
        <v>-50.600000000000648</v>
      </c>
      <c r="U48" s="91"/>
      <c r="V48" t="str">
        <f t="shared" si="10"/>
        <v/>
      </c>
      <c r="W48">
        <f t="shared" si="3"/>
        <v>1</v>
      </c>
      <c r="X48" s="41">
        <f t="shared" si="5"/>
        <v>178391.96033655398</v>
      </c>
      <c r="Y48" s="42">
        <f t="shared" si="6"/>
        <v>0</v>
      </c>
    </row>
    <row r="49" spans="2:25" x14ac:dyDescent="0.2">
      <c r="B49" s="40">
        <v>41</v>
      </c>
      <c r="C49" s="86">
        <f t="shared" si="0"/>
        <v>173082.17610536001</v>
      </c>
      <c r="D49" s="86"/>
      <c r="E49" s="40">
        <v>2018</v>
      </c>
      <c r="F49" s="8">
        <v>43712</v>
      </c>
      <c r="G49" s="40" t="s">
        <v>3</v>
      </c>
      <c r="H49" s="87">
        <v>1.1595</v>
      </c>
      <c r="I49" s="87"/>
      <c r="J49" s="40">
        <v>15</v>
      </c>
      <c r="K49" s="88">
        <f t="shared" ref="K49" si="39">IF(J49="","",C49*0.03)</f>
        <v>5192.4652831608</v>
      </c>
      <c r="L49" s="89"/>
      <c r="M49" s="6">
        <f>IF(J49="","",(K49/J49)/LOOKUP(RIGHT($D$2,3),定数!$A$6:$A$13,定数!$B$6:$B$13))</f>
        <v>2.8847029350893334</v>
      </c>
      <c r="N49" s="40">
        <v>2018</v>
      </c>
      <c r="O49" s="8">
        <v>43712</v>
      </c>
      <c r="P49" s="87">
        <v>1.1576599999999999</v>
      </c>
      <c r="Q49" s="87"/>
      <c r="R49" s="90">
        <f>IF(P49="","",T49*M49*LOOKUP(RIGHT($D$2,3),定数!$A$6:$A$13,定数!$B$6:$B$13))</f>
        <v>6369.4240806774687</v>
      </c>
      <c r="S49" s="90"/>
      <c r="T49" s="91">
        <f t="shared" si="30"/>
        <v>18.400000000000638</v>
      </c>
      <c r="U49" s="91"/>
      <c r="V49" t="str">
        <f t="shared" si="10"/>
        <v/>
      </c>
      <c r="W49">
        <f t="shared" si="3"/>
        <v>0</v>
      </c>
      <c r="X49" s="41">
        <f t="shared" si="5"/>
        <v>178391.96033655398</v>
      </c>
      <c r="Y49" s="42">
        <f t="shared" si="6"/>
        <v>2.9764705882353359E-2</v>
      </c>
    </row>
    <row r="50" spans="2:25" x14ac:dyDescent="0.2">
      <c r="B50" s="40">
        <v>42</v>
      </c>
      <c r="C50" s="86">
        <f t="shared" si="0"/>
        <v>179451.60018603748</v>
      </c>
      <c r="D50" s="86"/>
      <c r="E50" s="40">
        <v>2018</v>
      </c>
      <c r="F50" s="8">
        <v>43720</v>
      </c>
      <c r="G50" s="40" t="s">
        <v>4</v>
      </c>
      <c r="H50" s="87">
        <v>1.1599699999999999</v>
      </c>
      <c r="I50" s="87"/>
      <c r="J50" s="40">
        <v>28</v>
      </c>
      <c r="K50" s="88">
        <f t="shared" ref="K50" si="40">IF(J50="","",C50*0.03)</f>
        <v>5383.548005581124</v>
      </c>
      <c r="L50" s="89"/>
      <c r="M50" s="6">
        <f>IF(J50="","",(K50/J50)/LOOKUP(RIGHT($D$2,3),定数!$A$6:$A$13,定数!$B$6:$B$13))</f>
        <v>1.6022464302324773</v>
      </c>
      <c r="N50" s="40">
        <v>2018</v>
      </c>
      <c r="O50" s="8">
        <v>43720</v>
      </c>
      <c r="P50" s="87">
        <v>1.1636899999999999</v>
      </c>
      <c r="Q50" s="87"/>
      <c r="R50" s="90">
        <f>IF(P50="","",T50*M50*LOOKUP(RIGHT($D$2,3),定数!$A$6:$A$13,定数!$B$6:$B$13))</f>
        <v>7152.4280645576737</v>
      </c>
      <c r="S50" s="90"/>
      <c r="T50" s="91">
        <f t="shared" si="30"/>
        <v>37.199999999999456</v>
      </c>
      <c r="U50" s="91"/>
      <c r="V50" t="str">
        <f t="shared" si="10"/>
        <v/>
      </c>
      <c r="W50">
        <f t="shared" si="3"/>
        <v>0</v>
      </c>
      <c r="X50" s="41">
        <f t="shared" si="5"/>
        <v>179451.60018603748</v>
      </c>
      <c r="Y50" s="42">
        <f t="shared" si="6"/>
        <v>0</v>
      </c>
    </row>
    <row r="51" spans="2:25" x14ac:dyDescent="0.2">
      <c r="B51" s="40">
        <v>43</v>
      </c>
      <c r="C51" s="86">
        <f t="shared" si="0"/>
        <v>186604.02825059515</v>
      </c>
      <c r="D51" s="86"/>
      <c r="E51" s="40">
        <v>2018</v>
      </c>
      <c r="F51" s="8">
        <v>43762</v>
      </c>
      <c r="G51" s="40" t="s">
        <v>3</v>
      </c>
      <c r="H51" s="87">
        <v>1.1460399999999999</v>
      </c>
      <c r="I51" s="87"/>
      <c r="J51" s="40">
        <v>14</v>
      </c>
      <c r="K51" s="88">
        <f t="shared" ref="K51" si="41">IF(J51="","",C51*0.03)</f>
        <v>5598.1208475178546</v>
      </c>
      <c r="L51" s="89"/>
      <c r="M51" s="6">
        <f>IF(J51="","",(K51/J51)/LOOKUP(RIGHT($D$2,3),定数!$A$6:$A$13,定数!$B$6:$B$13))</f>
        <v>3.332214790189199</v>
      </c>
      <c r="N51" s="40">
        <v>2018</v>
      </c>
      <c r="O51" s="8">
        <v>43762</v>
      </c>
      <c r="P51" s="87">
        <v>1.14428</v>
      </c>
      <c r="Q51" s="87"/>
      <c r="R51" s="90">
        <f>IF(P51="","",T51*M51*LOOKUP(RIGHT($D$2,3),定数!$A$6:$A$13,定数!$B$6:$B$13))</f>
        <v>7037.6376368795236</v>
      </c>
      <c r="S51" s="90"/>
      <c r="T51" s="91">
        <f t="shared" si="30"/>
        <v>17.599999999999838</v>
      </c>
      <c r="U51" s="91"/>
      <c r="V51" t="str">
        <f t="shared" si="10"/>
        <v/>
      </c>
      <c r="W51">
        <f t="shared" si="3"/>
        <v>0</v>
      </c>
      <c r="X51" s="41">
        <f t="shared" si="5"/>
        <v>186604.02825059515</v>
      </c>
      <c r="Y51" s="42">
        <f t="shared" si="6"/>
        <v>0</v>
      </c>
    </row>
    <row r="52" spans="2:25" x14ac:dyDescent="0.2">
      <c r="B52" s="40">
        <v>44</v>
      </c>
      <c r="C52" s="86">
        <f t="shared" si="0"/>
        <v>193641.66588747466</v>
      </c>
      <c r="D52" s="86"/>
      <c r="E52" s="40">
        <v>2018</v>
      </c>
      <c r="F52" s="8">
        <v>43767</v>
      </c>
      <c r="G52" s="40" t="s">
        <v>3</v>
      </c>
      <c r="H52" s="87">
        <v>1.1367</v>
      </c>
      <c r="I52" s="87"/>
      <c r="J52" s="40">
        <v>49</v>
      </c>
      <c r="K52" s="88">
        <f t="shared" ref="K52" si="42">IF(J52="","",C52*0.03)</f>
        <v>5809.2499766242399</v>
      </c>
      <c r="L52" s="89"/>
      <c r="M52" s="6">
        <f>IF(J52="","",(K52/J52)/LOOKUP(RIGHT($D$2,3),定数!$A$6:$A$13,定数!$B$6:$B$13))</f>
        <v>0.98796768309936056</v>
      </c>
      <c r="N52" s="40">
        <v>2018</v>
      </c>
      <c r="O52" s="8">
        <v>43769</v>
      </c>
      <c r="P52" s="87">
        <v>1.13073</v>
      </c>
      <c r="Q52" s="87"/>
      <c r="R52" s="90">
        <f>IF(P52="","",T52*M52*LOOKUP(RIGHT($D$2,3),定数!$A$6:$A$13,定数!$B$6:$B$13))</f>
        <v>7077.8004817238552</v>
      </c>
      <c r="S52" s="90"/>
      <c r="T52" s="91">
        <f t="shared" si="30"/>
        <v>59.700000000000308</v>
      </c>
      <c r="U52" s="91"/>
      <c r="V52" t="str">
        <f t="shared" si="10"/>
        <v/>
      </c>
      <c r="W52">
        <f t="shared" si="3"/>
        <v>0</v>
      </c>
      <c r="X52" s="41">
        <f t="shared" si="5"/>
        <v>193641.66588747466</v>
      </c>
      <c r="Y52" s="42">
        <f t="shared" si="6"/>
        <v>0</v>
      </c>
    </row>
    <row r="53" spans="2:25" x14ac:dyDescent="0.2">
      <c r="B53" s="40">
        <v>45</v>
      </c>
      <c r="C53" s="86">
        <f t="shared" si="0"/>
        <v>200719.46636919852</v>
      </c>
      <c r="D53" s="86"/>
      <c r="E53" s="40">
        <v>2018</v>
      </c>
      <c r="F53" s="8">
        <v>43769</v>
      </c>
      <c r="G53" s="40" t="s">
        <v>3</v>
      </c>
      <c r="H53" s="87">
        <v>1.1329</v>
      </c>
      <c r="I53" s="87"/>
      <c r="J53" s="40">
        <v>31</v>
      </c>
      <c r="K53" s="88">
        <f t="shared" ref="K53" si="43">IF(J53="","",C53*0.03)</f>
        <v>6021.5839910759551</v>
      </c>
      <c r="L53" s="89"/>
      <c r="M53" s="6">
        <f>IF(J53="","",(K53/J53)/LOOKUP(RIGHT($D$2,3),定数!$A$6:$A$13,定数!$B$6:$B$13))</f>
        <v>1.6187053739451494</v>
      </c>
      <c r="N53" s="40">
        <v>2018</v>
      </c>
      <c r="O53" s="8">
        <v>43770</v>
      </c>
      <c r="P53" s="87">
        <v>1.1359999999999999</v>
      </c>
      <c r="Q53" s="87"/>
      <c r="R53" s="90">
        <f>IF(P53="","",T53*M53*LOOKUP(RIGHT($D$2,3),定数!$A$6:$A$13,定数!$B$6:$B$13))</f>
        <v>-6021.583991075724</v>
      </c>
      <c r="S53" s="90"/>
      <c r="T53" s="91">
        <f t="shared" si="30"/>
        <v>-30.999999999998806</v>
      </c>
      <c r="U53" s="91"/>
      <c r="V53" t="str">
        <f t="shared" si="10"/>
        <v/>
      </c>
      <c r="W53">
        <f t="shared" si="3"/>
        <v>1</v>
      </c>
      <c r="X53" s="41">
        <f t="shared" si="5"/>
        <v>200719.46636919852</v>
      </c>
      <c r="Y53" s="42">
        <f t="shared" si="6"/>
        <v>0</v>
      </c>
    </row>
    <row r="54" spans="2:25" x14ac:dyDescent="0.2">
      <c r="B54" s="40">
        <v>46</v>
      </c>
      <c r="C54" s="86">
        <f t="shared" si="0"/>
        <v>194697.8823781228</v>
      </c>
      <c r="D54" s="86"/>
      <c r="E54" s="40">
        <v>2018</v>
      </c>
      <c r="F54" s="8">
        <v>43816</v>
      </c>
      <c r="G54" s="40" t="s">
        <v>4</v>
      </c>
      <c r="H54" s="87">
        <v>1.1355</v>
      </c>
      <c r="I54" s="87"/>
      <c r="J54" s="40">
        <v>26</v>
      </c>
      <c r="K54" s="88">
        <f t="shared" ref="K54" si="44">IF(J54="","",C54*0.03)</f>
        <v>5840.9364713436835</v>
      </c>
      <c r="L54" s="89"/>
      <c r="M54" s="6">
        <f>IF(J54="","",(K54/J54)/LOOKUP(RIGHT($D$2,3),定数!$A$6:$A$13,定数!$B$6:$B$13))</f>
        <v>1.8720950228665652</v>
      </c>
      <c r="N54" s="40">
        <v>2018</v>
      </c>
      <c r="O54" s="8">
        <v>43817</v>
      </c>
      <c r="P54" s="87">
        <v>1.1385400000000001</v>
      </c>
      <c r="Q54" s="87"/>
      <c r="R54" s="90">
        <f>IF(P54="","",T54*M54*LOOKUP(RIGHT($D$2,3),定数!$A$6:$A$13,定数!$B$6:$B$13))</f>
        <v>6829.4026434175748</v>
      </c>
      <c r="S54" s="90"/>
      <c r="T54" s="91">
        <f t="shared" si="30"/>
        <v>30.400000000001537</v>
      </c>
      <c r="U54" s="91"/>
      <c r="V54" t="str">
        <f t="shared" si="10"/>
        <v/>
      </c>
      <c r="W54">
        <f t="shared" si="3"/>
        <v>0</v>
      </c>
      <c r="X54" s="41">
        <f t="shared" si="5"/>
        <v>200719.46636919852</v>
      </c>
      <c r="Y54" s="42">
        <f t="shared" si="6"/>
        <v>2.9999999999998805E-2</v>
      </c>
    </row>
    <row r="55" spans="2:25" x14ac:dyDescent="0.2">
      <c r="B55" s="40">
        <v>47</v>
      </c>
      <c r="C55" s="86">
        <f t="shared" si="0"/>
        <v>201527.28502154036</v>
      </c>
      <c r="D55" s="86"/>
      <c r="E55" s="40">
        <v>2018</v>
      </c>
      <c r="F55" s="8">
        <v>43819</v>
      </c>
      <c r="G55" s="40" t="s">
        <v>4</v>
      </c>
      <c r="H55" s="87">
        <v>1.1465000000000001</v>
      </c>
      <c r="I55" s="87"/>
      <c r="J55" s="40">
        <v>65</v>
      </c>
      <c r="K55" s="88">
        <f t="shared" ref="K55" si="45">IF(J55="","",C55*0.03)</f>
        <v>6045.8185506462105</v>
      </c>
      <c r="L55" s="89"/>
      <c r="M55" s="6">
        <f>IF(J55="","",(K55/J55)/LOOKUP(RIGHT($D$2,3),定数!$A$6:$A$13,定数!$B$6:$B$13))</f>
        <v>0.77510494239053984</v>
      </c>
      <c r="N55" s="40">
        <v>2018</v>
      </c>
      <c r="O55" s="8">
        <v>43820</v>
      </c>
      <c r="P55" s="87">
        <v>1.1399999999999999</v>
      </c>
      <c r="Q55" s="87"/>
      <c r="R55" s="90">
        <f>IF(P55="","",T55*M55*LOOKUP(RIGHT($D$2,3),定数!$A$6:$A$13,定数!$B$6:$B$13))</f>
        <v>-6045.8185506463706</v>
      </c>
      <c r="S55" s="90"/>
      <c r="T55" s="91">
        <f t="shared" si="30"/>
        <v>-65.00000000000172</v>
      </c>
      <c r="U55" s="91"/>
      <c r="V55" t="str">
        <f t="shared" si="10"/>
        <v/>
      </c>
      <c r="W55">
        <f t="shared" si="3"/>
        <v>1</v>
      </c>
      <c r="X55" s="41">
        <f t="shared" si="5"/>
        <v>201527.28502154036</v>
      </c>
      <c r="Y55" s="42">
        <f t="shared" si="6"/>
        <v>0</v>
      </c>
    </row>
    <row r="56" spans="2:25" x14ac:dyDescent="0.2">
      <c r="B56" s="40">
        <v>48</v>
      </c>
      <c r="C56" s="86">
        <f t="shared" si="0"/>
        <v>195481.466470894</v>
      </c>
      <c r="D56" s="86"/>
      <c r="E56" s="40">
        <v>2018</v>
      </c>
      <c r="F56" s="8">
        <v>43830</v>
      </c>
      <c r="G56" s="40" t="s">
        <v>4</v>
      </c>
      <c r="H56" s="87">
        <v>1.1458999999999999</v>
      </c>
      <c r="I56" s="87"/>
      <c r="J56" s="40">
        <v>35</v>
      </c>
      <c r="K56" s="88">
        <f t="shared" ref="K56" si="46">IF(J56="","",C56*0.03)</f>
        <v>5864.4439941268192</v>
      </c>
      <c r="L56" s="89"/>
      <c r="M56" s="6">
        <f>IF(J56="","",(K56/J56)/LOOKUP(RIGHT($D$2,3),定数!$A$6:$A$13,定数!$B$6:$B$13))</f>
        <v>1.3962961890778141</v>
      </c>
      <c r="N56" s="40">
        <v>2019</v>
      </c>
      <c r="O56" s="8">
        <v>43467</v>
      </c>
      <c r="P56" s="87">
        <v>1.1424000000000001</v>
      </c>
      <c r="Q56" s="87"/>
      <c r="R56" s="90">
        <f>IF(P56="","",T56*M56*LOOKUP(RIGHT($D$2,3),定数!$A$6:$A$13,定数!$B$6:$B$13))</f>
        <v>-5864.4439941265455</v>
      </c>
      <c r="S56" s="90"/>
      <c r="T56" s="91">
        <f t="shared" si="30"/>
        <v>-34.999999999998366</v>
      </c>
      <c r="U56" s="91"/>
      <c r="V56" t="str">
        <f t="shared" si="10"/>
        <v/>
      </c>
      <c r="W56">
        <f t="shared" si="3"/>
        <v>2</v>
      </c>
      <c r="X56" s="41">
        <f t="shared" si="5"/>
        <v>201527.28502154036</v>
      </c>
      <c r="Y56" s="42">
        <f t="shared" si="6"/>
        <v>3.0000000000000804E-2</v>
      </c>
    </row>
    <row r="57" spans="2:25" x14ac:dyDescent="0.2">
      <c r="B57" s="40">
        <v>49</v>
      </c>
      <c r="C57" s="86">
        <f>IF(R56="","",C56+R56)</f>
        <v>189617.02247676745</v>
      </c>
      <c r="D57" s="86"/>
      <c r="E57" s="40">
        <v>2019</v>
      </c>
      <c r="F57" s="8">
        <v>43474</v>
      </c>
      <c r="G57" s="40" t="s">
        <v>4</v>
      </c>
      <c r="H57" s="87">
        <v>1.1465000000000001</v>
      </c>
      <c r="I57" s="87"/>
      <c r="J57" s="40">
        <v>28</v>
      </c>
      <c r="K57" s="88">
        <f t="shared" ref="K57" si="47">IF(J57="","",C57*0.03)</f>
        <v>5688.5106743030237</v>
      </c>
      <c r="L57" s="89"/>
      <c r="M57" s="6">
        <f>IF(J57="","",(K57/J57)/LOOKUP(RIGHT($D$2,3),定数!$A$6:$A$13,定数!$B$6:$B$13))</f>
        <v>1.6930091292568521</v>
      </c>
      <c r="N57" s="40">
        <v>2019</v>
      </c>
      <c r="O57" s="8">
        <v>43474</v>
      </c>
      <c r="P57" s="87">
        <v>1.14968</v>
      </c>
      <c r="Q57" s="87"/>
      <c r="R57" s="90">
        <f>IF(P57="","",T57*M57*LOOKUP(RIGHT($D$2,3),定数!$A$6:$A$13,定数!$B$6:$B$13))</f>
        <v>6460.5228372440679</v>
      </c>
      <c r="S57" s="90"/>
      <c r="T57" s="91">
        <f t="shared" si="30"/>
        <v>31.799999999999606</v>
      </c>
      <c r="U57" s="91"/>
      <c r="V57" t="str">
        <f t="shared" si="10"/>
        <v/>
      </c>
      <c r="W57">
        <f t="shared" si="3"/>
        <v>0</v>
      </c>
      <c r="X57" s="41">
        <f t="shared" si="5"/>
        <v>201527.28502154036</v>
      </c>
      <c r="Y57" s="42">
        <f t="shared" si="6"/>
        <v>5.9099999999999375E-2</v>
      </c>
    </row>
    <row r="58" spans="2:25" x14ac:dyDescent="0.2">
      <c r="B58" s="40">
        <v>50</v>
      </c>
      <c r="C58" s="86">
        <f t="shared" si="0"/>
        <v>196077.54531401151</v>
      </c>
      <c r="D58" s="86"/>
      <c r="E58" s="40">
        <v>2019</v>
      </c>
      <c r="F58" s="8">
        <v>43494</v>
      </c>
      <c r="G58" s="40" t="s">
        <v>4</v>
      </c>
      <c r="H58" s="87">
        <v>1.1439999999999999</v>
      </c>
      <c r="I58" s="87"/>
      <c r="J58" s="40">
        <v>31</v>
      </c>
      <c r="K58" s="88">
        <f t="shared" ref="K58" si="48">IF(J58="","",C58*0.03)</f>
        <v>5882.3263594203454</v>
      </c>
      <c r="L58" s="89"/>
      <c r="M58" s="6">
        <f>IF(J58="","",(K58/J58)/LOOKUP(RIGHT($D$2,3),定数!$A$6:$A$13,定数!$B$6:$B$13))</f>
        <v>1.5812705267258993</v>
      </c>
      <c r="N58" s="40">
        <v>2019</v>
      </c>
      <c r="O58" s="8">
        <v>43495</v>
      </c>
      <c r="P58" s="87">
        <v>1.1409</v>
      </c>
      <c r="Q58" s="87"/>
      <c r="R58" s="90">
        <f>IF(P58="","",T58*M58*LOOKUP(RIGHT($D$2,3),定数!$A$6:$A$13,定数!$B$6:$B$13))</f>
        <v>-5882.3263594201189</v>
      </c>
      <c r="S58" s="90"/>
      <c r="T58" s="91">
        <f t="shared" si="30"/>
        <v>-30.999999999998806</v>
      </c>
      <c r="U58" s="91"/>
      <c r="V58" t="str">
        <f t="shared" si="10"/>
        <v/>
      </c>
      <c r="W58">
        <f t="shared" si="3"/>
        <v>1</v>
      </c>
      <c r="X58" s="41">
        <f t="shared" si="5"/>
        <v>201527.28502154036</v>
      </c>
      <c r="Y58" s="42">
        <f t="shared" si="6"/>
        <v>2.70421928571426E-2</v>
      </c>
    </row>
    <row r="59" spans="2:25" x14ac:dyDescent="0.2">
      <c r="B59" s="40">
        <v>51</v>
      </c>
      <c r="C59" s="86">
        <f t="shared" si="0"/>
        <v>190195.2189545914</v>
      </c>
      <c r="D59" s="86"/>
      <c r="E59" s="40"/>
      <c r="F59" s="8"/>
      <c r="G59" s="40"/>
      <c r="H59" s="87"/>
      <c r="I59" s="87"/>
      <c r="J59" s="40"/>
      <c r="K59" s="88"/>
      <c r="L59" s="89"/>
      <c r="M59" s="6" t="str">
        <f>IF(J59="","",(K59/J59)/LOOKUP(RIGHT($D$2,3),定数!$A$6:$A$13,定数!$B$6:$B$13))</f>
        <v/>
      </c>
      <c r="N59" s="40"/>
      <c r="O59" s="8"/>
      <c r="P59" s="87"/>
      <c r="Q59" s="87"/>
      <c r="R59" s="90" t="str">
        <f>IF(P59="","",T59*M59*LOOKUP(RIGHT($D$2,3),定数!$A$6:$A$13,定数!$B$6:$B$13))</f>
        <v/>
      </c>
      <c r="S59" s="90"/>
      <c r="T59" s="91" t="str">
        <f t="shared" si="30"/>
        <v/>
      </c>
      <c r="U59" s="91"/>
      <c r="V59" t="str">
        <f t="shared" si="10"/>
        <v/>
      </c>
      <c r="W59" t="str">
        <f t="shared" si="3"/>
        <v/>
      </c>
      <c r="X59" s="41">
        <f t="shared" si="5"/>
        <v>201527.28502154036</v>
      </c>
      <c r="Y59" s="42">
        <f t="shared" si="6"/>
        <v>5.6230927071427184E-2</v>
      </c>
    </row>
    <row r="60" spans="2:25" x14ac:dyDescent="0.2">
      <c r="B60" s="40">
        <v>52</v>
      </c>
      <c r="C60" s="86" t="str">
        <f t="shared" si="0"/>
        <v/>
      </c>
      <c r="D60" s="86"/>
      <c r="E60" s="40"/>
      <c r="F60" s="8"/>
      <c r="G60" s="40"/>
      <c r="H60" s="87"/>
      <c r="I60" s="87"/>
      <c r="J60" s="40"/>
      <c r="K60" s="88"/>
      <c r="L60" s="89"/>
      <c r="M60" s="6" t="str">
        <f>IF(J60="","",(K60/J60)/LOOKUP(RIGHT($D$2,3),定数!$A$6:$A$13,定数!$B$6:$B$13))</f>
        <v/>
      </c>
      <c r="N60" s="40"/>
      <c r="O60" s="8"/>
      <c r="P60" s="87"/>
      <c r="Q60" s="87"/>
      <c r="R60" s="90" t="str">
        <f>IF(P60="","",T60*M60*LOOKUP(RIGHT($D$2,3),定数!$A$6:$A$13,定数!$B$6:$B$13))</f>
        <v/>
      </c>
      <c r="S60" s="90"/>
      <c r="T60" s="91" t="str">
        <f t="shared" si="30"/>
        <v/>
      </c>
      <c r="U60" s="91"/>
      <c r="V60" t="str">
        <f t="shared" si="10"/>
        <v/>
      </c>
      <c r="W60" t="str">
        <f t="shared" si="3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86" t="str">
        <f t="shared" si="0"/>
        <v/>
      </c>
      <c r="D61" s="86"/>
      <c r="E61" s="40"/>
      <c r="F61" s="8"/>
      <c r="G61" s="40"/>
      <c r="H61" s="87"/>
      <c r="I61" s="87"/>
      <c r="J61" s="40"/>
      <c r="K61" s="88"/>
      <c r="L61" s="89"/>
      <c r="M61" s="6" t="str">
        <f>IF(J61="","",(K61/J61)/LOOKUP(RIGHT($D$2,3),定数!$A$6:$A$13,定数!$B$6:$B$13))</f>
        <v/>
      </c>
      <c r="N61" s="40"/>
      <c r="O61" s="8"/>
      <c r="P61" s="87"/>
      <c r="Q61" s="87"/>
      <c r="R61" s="90" t="str">
        <f>IF(P61="","",T61*M61*LOOKUP(RIGHT($D$2,3),定数!$A$6:$A$13,定数!$B$6:$B$13))</f>
        <v/>
      </c>
      <c r="S61" s="90"/>
      <c r="T61" s="91" t="str">
        <f t="shared" si="30"/>
        <v/>
      </c>
      <c r="U61" s="91"/>
      <c r="V61" t="str">
        <f t="shared" si="10"/>
        <v/>
      </c>
      <c r="W61" t="str">
        <f t="shared" si="3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86" t="str">
        <f t="shared" si="0"/>
        <v/>
      </c>
      <c r="D62" s="86"/>
      <c r="E62" s="40"/>
      <c r="F62" s="8"/>
      <c r="G62" s="40"/>
      <c r="H62" s="87"/>
      <c r="I62" s="87"/>
      <c r="J62" s="40"/>
      <c r="K62" s="88"/>
      <c r="L62" s="89"/>
      <c r="M62" s="6" t="str">
        <f>IF(J62="","",(K62/J62)/LOOKUP(RIGHT($D$2,3),定数!$A$6:$A$13,定数!$B$6:$B$13))</f>
        <v/>
      </c>
      <c r="N62" s="40"/>
      <c r="O62" s="8"/>
      <c r="P62" s="87"/>
      <c r="Q62" s="87"/>
      <c r="R62" s="90" t="str">
        <f>IF(P62="","",T62*M62*LOOKUP(RIGHT($D$2,3),定数!$A$6:$A$13,定数!$B$6:$B$13))</f>
        <v/>
      </c>
      <c r="S62" s="90"/>
      <c r="T62" s="91" t="str">
        <f t="shared" si="30"/>
        <v/>
      </c>
      <c r="U62" s="91"/>
      <c r="V62" t="str">
        <f t="shared" si="10"/>
        <v/>
      </c>
      <c r="W62" t="str">
        <f t="shared" si="3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86" t="str">
        <f t="shared" si="0"/>
        <v/>
      </c>
      <c r="D63" s="86"/>
      <c r="E63" s="40"/>
      <c r="F63" s="8"/>
      <c r="G63" s="40"/>
      <c r="H63" s="87"/>
      <c r="I63" s="87"/>
      <c r="J63" s="40"/>
      <c r="K63" s="88"/>
      <c r="L63" s="89"/>
      <c r="M63" s="6" t="str">
        <f>IF(J63="","",(K63/J63)/LOOKUP(RIGHT($D$2,3),定数!$A$6:$A$13,定数!$B$6:$B$13))</f>
        <v/>
      </c>
      <c r="N63" s="40"/>
      <c r="O63" s="8"/>
      <c r="P63" s="87"/>
      <c r="Q63" s="87"/>
      <c r="R63" s="90" t="str">
        <f>IF(P63="","",T63*M63*LOOKUP(RIGHT($D$2,3),定数!$A$6:$A$13,定数!$B$6:$B$13))</f>
        <v/>
      </c>
      <c r="S63" s="90"/>
      <c r="T63" s="91" t="str">
        <f t="shared" si="30"/>
        <v/>
      </c>
      <c r="U63" s="91"/>
      <c r="V63" t="str">
        <f t="shared" si="10"/>
        <v/>
      </c>
      <c r="W63" t="str">
        <f t="shared" si="3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86" t="str">
        <f t="shared" si="0"/>
        <v/>
      </c>
      <c r="D64" s="86"/>
      <c r="E64" s="40"/>
      <c r="F64" s="8"/>
      <c r="G64" s="40"/>
      <c r="H64" s="87"/>
      <c r="I64" s="87"/>
      <c r="J64" s="40"/>
      <c r="K64" s="88"/>
      <c r="L64" s="89"/>
      <c r="M64" s="6" t="str">
        <f>IF(J64="","",(K64/J64)/LOOKUP(RIGHT($D$2,3),定数!$A$6:$A$13,定数!$B$6:$B$13))</f>
        <v/>
      </c>
      <c r="N64" s="40"/>
      <c r="O64" s="8"/>
      <c r="P64" s="87"/>
      <c r="Q64" s="87"/>
      <c r="R64" s="90" t="str">
        <f>IF(P64="","",T64*M64*LOOKUP(RIGHT($D$2,3),定数!$A$6:$A$13,定数!$B$6:$B$13))</f>
        <v/>
      </c>
      <c r="S64" s="90"/>
      <c r="T64" s="91" t="str">
        <f t="shared" si="30"/>
        <v/>
      </c>
      <c r="U64" s="91"/>
      <c r="V64" t="str">
        <f t="shared" si="10"/>
        <v/>
      </c>
      <c r="W64" t="str">
        <f t="shared" si="3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86" t="str">
        <f t="shared" si="0"/>
        <v/>
      </c>
      <c r="D65" s="86"/>
      <c r="E65" s="40"/>
      <c r="F65" s="8"/>
      <c r="G65" s="40"/>
      <c r="H65" s="87"/>
      <c r="I65" s="87"/>
      <c r="J65" s="40"/>
      <c r="K65" s="88"/>
      <c r="L65" s="89"/>
      <c r="M65" s="6" t="str">
        <f>IF(J65="","",(K65/J65)/LOOKUP(RIGHT($D$2,3),定数!$A$6:$A$13,定数!$B$6:$B$13))</f>
        <v/>
      </c>
      <c r="N65" s="40"/>
      <c r="O65" s="8"/>
      <c r="P65" s="87"/>
      <c r="Q65" s="87"/>
      <c r="R65" s="90" t="str">
        <f>IF(P65="","",T65*M65*LOOKUP(RIGHT($D$2,3),定数!$A$6:$A$13,定数!$B$6:$B$13))</f>
        <v/>
      </c>
      <c r="S65" s="90"/>
      <c r="T65" s="91" t="str">
        <f t="shared" si="30"/>
        <v/>
      </c>
      <c r="U65" s="91"/>
      <c r="V65" t="str">
        <f t="shared" si="10"/>
        <v/>
      </c>
      <c r="W65" t="str">
        <f t="shared" si="3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86" t="str">
        <f t="shared" si="0"/>
        <v/>
      </c>
      <c r="D66" s="86"/>
      <c r="E66" s="40"/>
      <c r="F66" s="8"/>
      <c r="G66" s="40"/>
      <c r="H66" s="87"/>
      <c r="I66" s="87"/>
      <c r="J66" s="40"/>
      <c r="K66" s="88"/>
      <c r="L66" s="89"/>
      <c r="M66" s="6" t="str">
        <f>IF(J66="","",(K66/J66)/LOOKUP(RIGHT($D$2,3),定数!$A$6:$A$13,定数!$B$6:$B$13))</f>
        <v/>
      </c>
      <c r="N66" s="40"/>
      <c r="O66" s="8"/>
      <c r="P66" s="87"/>
      <c r="Q66" s="87"/>
      <c r="R66" s="90" t="str">
        <f>IF(P66="","",T66*M66*LOOKUP(RIGHT($D$2,3),定数!$A$6:$A$13,定数!$B$6:$B$13))</f>
        <v/>
      </c>
      <c r="S66" s="90"/>
      <c r="T66" s="91" t="str">
        <f t="shared" si="30"/>
        <v/>
      </c>
      <c r="U66" s="91"/>
      <c r="V66" t="str">
        <f t="shared" si="10"/>
        <v/>
      </c>
      <c r="W66" t="str">
        <f t="shared" si="3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86" t="str">
        <f t="shared" si="0"/>
        <v/>
      </c>
      <c r="D67" s="86"/>
      <c r="E67" s="40"/>
      <c r="F67" s="8"/>
      <c r="G67" s="40"/>
      <c r="H67" s="87"/>
      <c r="I67" s="87"/>
      <c r="J67" s="40"/>
      <c r="K67" s="88"/>
      <c r="L67" s="89"/>
      <c r="M67" s="6" t="str">
        <f>IF(J67="","",(K67/J67)/LOOKUP(RIGHT($D$2,3),定数!$A$6:$A$13,定数!$B$6:$B$13))</f>
        <v/>
      </c>
      <c r="N67" s="40"/>
      <c r="O67" s="8"/>
      <c r="P67" s="87"/>
      <c r="Q67" s="87"/>
      <c r="R67" s="90" t="str">
        <f>IF(P67="","",T67*M67*LOOKUP(RIGHT($D$2,3),定数!$A$6:$A$13,定数!$B$6:$B$13))</f>
        <v/>
      </c>
      <c r="S67" s="90"/>
      <c r="T67" s="91" t="str">
        <f t="shared" si="30"/>
        <v/>
      </c>
      <c r="U67" s="91"/>
      <c r="V67" t="str">
        <f t="shared" si="10"/>
        <v/>
      </c>
      <c r="W67" t="str">
        <f t="shared" si="3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86" t="str">
        <f t="shared" si="0"/>
        <v/>
      </c>
      <c r="D68" s="86"/>
      <c r="E68" s="40"/>
      <c r="F68" s="8"/>
      <c r="G68" s="40"/>
      <c r="H68" s="87"/>
      <c r="I68" s="87"/>
      <c r="J68" s="40"/>
      <c r="K68" s="88"/>
      <c r="L68" s="89"/>
      <c r="M68" s="6" t="str">
        <f>IF(J68="","",(K68/J68)/LOOKUP(RIGHT($D$2,3),定数!$A$6:$A$13,定数!$B$6:$B$13))</f>
        <v/>
      </c>
      <c r="N68" s="40"/>
      <c r="O68" s="8"/>
      <c r="P68" s="87"/>
      <c r="Q68" s="87"/>
      <c r="R68" s="90" t="str">
        <f>IF(P68="","",T68*M68*LOOKUP(RIGHT($D$2,3),定数!$A$6:$A$13,定数!$B$6:$B$13))</f>
        <v/>
      </c>
      <c r="S68" s="90"/>
      <c r="T68" s="91" t="str">
        <f t="shared" si="30"/>
        <v/>
      </c>
      <c r="U68" s="91"/>
      <c r="V68" t="str">
        <f t="shared" si="10"/>
        <v/>
      </c>
      <c r="W68" t="str">
        <f t="shared" si="3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86" t="str">
        <f t="shared" si="0"/>
        <v/>
      </c>
      <c r="D69" s="86"/>
      <c r="E69" s="40"/>
      <c r="F69" s="8"/>
      <c r="G69" s="40"/>
      <c r="H69" s="87"/>
      <c r="I69" s="87"/>
      <c r="J69" s="40"/>
      <c r="K69" s="88"/>
      <c r="L69" s="89"/>
      <c r="M69" s="6" t="str">
        <f>IF(J69="","",(K69/J69)/LOOKUP(RIGHT($D$2,3),定数!$A$6:$A$13,定数!$B$6:$B$13))</f>
        <v/>
      </c>
      <c r="N69" s="40"/>
      <c r="O69" s="8"/>
      <c r="P69" s="87"/>
      <c r="Q69" s="87"/>
      <c r="R69" s="90" t="str">
        <f>IF(P69="","",T69*M69*LOOKUP(RIGHT($D$2,3),定数!$A$6:$A$13,定数!$B$6:$B$13))</f>
        <v/>
      </c>
      <c r="S69" s="90"/>
      <c r="T69" s="91" t="str">
        <f t="shared" si="30"/>
        <v/>
      </c>
      <c r="U69" s="91"/>
      <c r="V69" t="str">
        <f t="shared" si="10"/>
        <v/>
      </c>
      <c r="W69" t="str">
        <f t="shared" si="3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86" t="str">
        <f t="shared" si="0"/>
        <v/>
      </c>
      <c r="D70" s="86"/>
      <c r="E70" s="40"/>
      <c r="F70" s="8"/>
      <c r="G70" s="40"/>
      <c r="H70" s="87"/>
      <c r="I70" s="87"/>
      <c r="J70" s="40"/>
      <c r="K70" s="88" t="str">
        <f t="shared" ref="K70:K74" si="49">IF(J70="","",C70*0.03)</f>
        <v/>
      </c>
      <c r="L70" s="89"/>
      <c r="M70" s="6" t="str">
        <f>IF(J70="","",(K70/J70)/LOOKUP(RIGHT($D$2,3),定数!$A$6:$A$13,定数!$B$6:$B$13))</f>
        <v/>
      </c>
      <c r="N70" s="40"/>
      <c r="O70" s="8"/>
      <c r="P70" s="87"/>
      <c r="Q70" s="87"/>
      <c r="R70" s="90" t="str">
        <f>IF(P70="","",T70*M70*LOOKUP(RIGHT($D$2,3),定数!$A$6:$A$13,定数!$B$6:$B$13))</f>
        <v/>
      </c>
      <c r="S70" s="90"/>
      <c r="T70" s="91" t="str">
        <f t="shared" si="30"/>
        <v/>
      </c>
      <c r="U70" s="91"/>
      <c r="V70" t="str">
        <f t="shared" si="10"/>
        <v/>
      </c>
      <c r="W70" t="str">
        <f t="shared" si="3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86" t="str">
        <f t="shared" si="0"/>
        <v/>
      </c>
      <c r="D71" s="86"/>
      <c r="E71" s="40"/>
      <c r="F71" s="8"/>
      <c r="G71" s="40"/>
      <c r="H71" s="87"/>
      <c r="I71" s="87"/>
      <c r="J71" s="40"/>
      <c r="K71" s="88" t="str">
        <f t="shared" si="49"/>
        <v/>
      </c>
      <c r="L71" s="89"/>
      <c r="M71" s="6" t="str">
        <f>IF(J71="","",(K71/J71)/LOOKUP(RIGHT($D$2,3),定数!$A$6:$A$13,定数!$B$6:$B$13))</f>
        <v/>
      </c>
      <c r="N71" s="40"/>
      <c r="O71" s="8"/>
      <c r="P71" s="87"/>
      <c r="Q71" s="87"/>
      <c r="R71" s="90" t="str">
        <f>IF(P71="","",T71*M71*LOOKUP(RIGHT($D$2,3),定数!$A$6:$A$13,定数!$B$6:$B$13))</f>
        <v/>
      </c>
      <c r="S71" s="90"/>
      <c r="T71" s="91" t="str">
        <f t="shared" si="30"/>
        <v/>
      </c>
      <c r="U71" s="91"/>
      <c r="V71" t="str">
        <f t="shared" si="10"/>
        <v/>
      </c>
      <c r="W71" t="str">
        <f t="shared" si="3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86" t="str">
        <f t="shared" si="0"/>
        <v/>
      </c>
      <c r="D72" s="86"/>
      <c r="E72" s="40"/>
      <c r="F72" s="8"/>
      <c r="G72" s="40"/>
      <c r="H72" s="87"/>
      <c r="I72" s="87"/>
      <c r="J72" s="40"/>
      <c r="K72" s="88" t="str">
        <f t="shared" si="49"/>
        <v/>
      </c>
      <c r="L72" s="89"/>
      <c r="M72" s="6" t="str">
        <f>IF(J72="","",(K72/J72)/LOOKUP(RIGHT($D$2,3),定数!$A$6:$A$13,定数!$B$6:$B$13))</f>
        <v/>
      </c>
      <c r="N72" s="40"/>
      <c r="O72" s="8"/>
      <c r="P72" s="87"/>
      <c r="Q72" s="87"/>
      <c r="R72" s="90" t="str">
        <f>IF(P72="","",T72*M72*LOOKUP(RIGHT($D$2,3),定数!$A$6:$A$13,定数!$B$6:$B$13))</f>
        <v/>
      </c>
      <c r="S72" s="90"/>
      <c r="T72" s="91" t="str">
        <f t="shared" si="30"/>
        <v/>
      </c>
      <c r="U72" s="91"/>
      <c r="V72" t="str">
        <f t="shared" si="10"/>
        <v/>
      </c>
      <c r="W72" t="str">
        <f t="shared" si="3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86" t="str">
        <f t="shared" si="0"/>
        <v/>
      </c>
      <c r="D73" s="86"/>
      <c r="E73" s="40"/>
      <c r="F73" s="8"/>
      <c r="G73" s="40"/>
      <c r="H73" s="87"/>
      <c r="I73" s="87"/>
      <c r="J73" s="40"/>
      <c r="K73" s="88" t="str">
        <f t="shared" si="49"/>
        <v/>
      </c>
      <c r="L73" s="89"/>
      <c r="M73" s="6" t="str">
        <f>IF(J73="","",(K73/J73)/LOOKUP(RIGHT($D$2,3),定数!$A$6:$A$13,定数!$B$6:$B$13))</f>
        <v/>
      </c>
      <c r="N73" s="40"/>
      <c r="O73" s="8"/>
      <c r="P73" s="87"/>
      <c r="Q73" s="87"/>
      <c r="R73" s="90" t="str">
        <f>IF(P73="","",T73*M73*LOOKUP(RIGHT($D$2,3),定数!$A$6:$A$13,定数!$B$6:$B$13))</f>
        <v/>
      </c>
      <c r="S73" s="90"/>
      <c r="T73" s="91" t="str">
        <f t="shared" si="30"/>
        <v/>
      </c>
      <c r="U73" s="91"/>
      <c r="V73" t="str">
        <f t="shared" si="10"/>
        <v/>
      </c>
      <c r="W73" t="str">
        <f t="shared" si="3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86" t="str">
        <f t="shared" ref="C74:C108" si="50">IF(R73="","",C73+R73)</f>
        <v/>
      </c>
      <c r="D74" s="86"/>
      <c r="E74" s="40"/>
      <c r="F74" s="8"/>
      <c r="G74" s="40"/>
      <c r="H74" s="87"/>
      <c r="I74" s="87"/>
      <c r="J74" s="40"/>
      <c r="K74" s="88" t="str">
        <f t="shared" si="49"/>
        <v/>
      </c>
      <c r="L74" s="89"/>
      <c r="M74" s="6" t="str">
        <f>IF(J74="","",(K74/J74)/LOOKUP(RIGHT($D$2,3),定数!$A$6:$A$13,定数!$B$6:$B$13))</f>
        <v/>
      </c>
      <c r="N74" s="40"/>
      <c r="O74" s="8"/>
      <c r="P74" s="87"/>
      <c r="Q74" s="87"/>
      <c r="R74" s="90" t="str">
        <f>IF(P74="","",T74*M74*LOOKUP(RIGHT($D$2,3),定数!$A$6:$A$13,定数!$B$6:$B$13))</f>
        <v/>
      </c>
      <c r="S74" s="90"/>
      <c r="T74" s="91" t="str">
        <f t="shared" si="30"/>
        <v/>
      </c>
      <c r="U74" s="91"/>
      <c r="V74" t="str">
        <f t="shared" si="10"/>
        <v/>
      </c>
      <c r="W74" t="str">
        <f t="shared" si="10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86" t="str">
        <f t="shared" si="50"/>
        <v/>
      </c>
      <c r="D75" s="86"/>
      <c r="E75" s="40"/>
      <c r="F75" s="8"/>
      <c r="G75" s="40"/>
      <c r="H75" s="87"/>
      <c r="I75" s="87"/>
      <c r="J75" s="40"/>
      <c r="K75" s="88" t="str">
        <f t="shared" ref="K75:K108" si="51">IF(J75="","",C75*0.03)</f>
        <v/>
      </c>
      <c r="L75" s="89"/>
      <c r="M75" s="6" t="str">
        <f>IF(J75="","",(K75/J75)/LOOKUP(RIGHT($D$2,3),定数!$A$6:$A$13,定数!$B$6:$B$13))</f>
        <v/>
      </c>
      <c r="N75" s="40"/>
      <c r="O75" s="8"/>
      <c r="P75" s="87"/>
      <c r="Q75" s="87"/>
      <c r="R75" s="90" t="str">
        <f>IF(P75="","",T75*M75*LOOKUP(RIGHT($D$2,3),定数!$A$6:$A$13,定数!$B$6:$B$13))</f>
        <v/>
      </c>
      <c r="S75" s="90"/>
      <c r="T75" s="91" t="str">
        <f t="shared" si="30"/>
        <v/>
      </c>
      <c r="U75" s="91"/>
      <c r="V75" t="str">
        <f t="shared" ref="V75:W90" si="52">IF(S75&lt;&gt;"",IF(S75&lt;0,1+V74,0),"")</f>
        <v/>
      </c>
      <c r="W75" t="str">
        <f t="shared" si="52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86" t="str">
        <f t="shared" si="50"/>
        <v/>
      </c>
      <c r="D76" s="86"/>
      <c r="E76" s="40"/>
      <c r="F76" s="8"/>
      <c r="G76" s="40"/>
      <c r="H76" s="87"/>
      <c r="I76" s="87"/>
      <c r="J76" s="40"/>
      <c r="K76" s="88" t="str">
        <f t="shared" si="51"/>
        <v/>
      </c>
      <c r="L76" s="89"/>
      <c r="M76" s="6" t="str">
        <f>IF(J76="","",(K76/J76)/LOOKUP(RIGHT($D$2,3),定数!$A$6:$A$13,定数!$B$6:$B$13))</f>
        <v/>
      </c>
      <c r="N76" s="40"/>
      <c r="O76" s="8"/>
      <c r="P76" s="87"/>
      <c r="Q76" s="87"/>
      <c r="R76" s="90" t="str">
        <f>IF(P76="","",T76*M76*LOOKUP(RIGHT($D$2,3),定数!$A$6:$A$13,定数!$B$6:$B$13))</f>
        <v/>
      </c>
      <c r="S76" s="90"/>
      <c r="T76" s="91" t="str">
        <f t="shared" si="30"/>
        <v/>
      </c>
      <c r="U76" s="91"/>
      <c r="V76" t="str">
        <f t="shared" si="52"/>
        <v/>
      </c>
      <c r="W76" t="str">
        <f t="shared" si="52"/>
        <v/>
      </c>
      <c r="X76" s="41" t="str">
        <f t="shared" ref="X76:X108" si="53">IF(C76&lt;&gt;"",MAX(X75,C76),"")</f>
        <v/>
      </c>
      <c r="Y76" s="42" t="str">
        <f t="shared" ref="Y76:Y108" si="54">IF(X76&lt;&gt;"",1-(C76/X76),"")</f>
        <v/>
      </c>
    </row>
    <row r="77" spans="2:25" x14ac:dyDescent="0.2">
      <c r="B77" s="40">
        <v>69</v>
      </c>
      <c r="C77" s="86" t="str">
        <f t="shared" si="50"/>
        <v/>
      </c>
      <c r="D77" s="86"/>
      <c r="E77" s="40"/>
      <c r="F77" s="8"/>
      <c r="G77" s="40"/>
      <c r="H77" s="87"/>
      <c r="I77" s="87"/>
      <c r="J77" s="40"/>
      <c r="K77" s="88" t="str">
        <f t="shared" si="51"/>
        <v/>
      </c>
      <c r="L77" s="89"/>
      <c r="M77" s="6" t="str">
        <f>IF(J77="","",(K77/J77)/LOOKUP(RIGHT($D$2,3),定数!$A$6:$A$13,定数!$B$6:$B$13))</f>
        <v/>
      </c>
      <c r="N77" s="40"/>
      <c r="O77" s="8"/>
      <c r="P77" s="87"/>
      <c r="Q77" s="87"/>
      <c r="R77" s="90" t="str">
        <f>IF(P77="","",T77*M77*LOOKUP(RIGHT($D$2,3),定数!$A$6:$A$13,定数!$B$6:$B$13))</f>
        <v/>
      </c>
      <c r="S77" s="90"/>
      <c r="T77" s="91" t="str">
        <f t="shared" si="30"/>
        <v/>
      </c>
      <c r="U77" s="91"/>
      <c r="V77" t="str">
        <f t="shared" si="52"/>
        <v/>
      </c>
      <c r="W77" t="str">
        <f t="shared" si="52"/>
        <v/>
      </c>
      <c r="X77" s="41" t="str">
        <f t="shared" si="53"/>
        <v/>
      </c>
      <c r="Y77" s="42" t="str">
        <f t="shared" si="54"/>
        <v/>
      </c>
    </row>
    <row r="78" spans="2:25" x14ac:dyDescent="0.2">
      <c r="B78" s="40">
        <v>70</v>
      </c>
      <c r="C78" s="86" t="str">
        <f t="shared" si="50"/>
        <v/>
      </c>
      <c r="D78" s="86"/>
      <c r="E78" s="40"/>
      <c r="F78" s="8"/>
      <c r="G78" s="40"/>
      <c r="H78" s="87"/>
      <c r="I78" s="87"/>
      <c r="J78" s="40"/>
      <c r="K78" s="88" t="str">
        <f t="shared" si="51"/>
        <v/>
      </c>
      <c r="L78" s="89"/>
      <c r="M78" s="6" t="str">
        <f>IF(J78="","",(K78/J78)/LOOKUP(RIGHT($D$2,3),定数!$A$6:$A$13,定数!$B$6:$B$13))</f>
        <v/>
      </c>
      <c r="N78" s="40"/>
      <c r="O78" s="8"/>
      <c r="P78" s="87"/>
      <c r="Q78" s="87"/>
      <c r="R78" s="90" t="str">
        <f>IF(P78="","",T78*M78*LOOKUP(RIGHT($D$2,3),定数!$A$6:$A$13,定数!$B$6:$B$13))</f>
        <v/>
      </c>
      <c r="S78" s="90"/>
      <c r="T78" s="91" t="str">
        <f t="shared" ref="T78:T108" si="55">IF(P78="","",IF(G78="買",(P78-H78),(H78-P78))*IF(RIGHT($D$2,3)="JPY",100,10000))</f>
        <v/>
      </c>
      <c r="U78" s="91"/>
      <c r="V78" t="str">
        <f t="shared" si="52"/>
        <v/>
      </c>
      <c r="W78" t="str">
        <f t="shared" si="52"/>
        <v/>
      </c>
      <c r="X78" s="41" t="str">
        <f t="shared" si="53"/>
        <v/>
      </c>
      <c r="Y78" s="42" t="str">
        <f t="shared" si="54"/>
        <v/>
      </c>
    </row>
    <row r="79" spans="2:25" x14ac:dyDescent="0.2">
      <c r="B79" s="40">
        <v>71</v>
      </c>
      <c r="C79" s="86" t="str">
        <f t="shared" si="50"/>
        <v/>
      </c>
      <c r="D79" s="86"/>
      <c r="E79" s="40"/>
      <c r="F79" s="8"/>
      <c r="G79" s="40"/>
      <c r="H79" s="87"/>
      <c r="I79" s="87"/>
      <c r="J79" s="40"/>
      <c r="K79" s="88" t="str">
        <f t="shared" si="51"/>
        <v/>
      </c>
      <c r="L79" s="89"/>
      <c r="M79" s="6" t="str">
        <f>IF(J79="","",(K79/J79)/LOOKUP(RIGHT($D$2,3),定数!$A$6:$A$13,定数!$B$6:$B$13))</f>
        <v/>
      </c>
      <c r="N79" s="40"/>
      <c r="O79" s="8"/>
      <c r="P79" s="92"/>
      <c r="Q79" s="92"/>
      <c r="R79" s="90" t="str">
        <f>IF(P79="","",T79*M79*LOOKUP(RIGHT($D$2,3),定数!$A$6:$A$13,定数!$B$6:$B$13))</f>
        <v/>
      </c>
      <c r="S79" s="90"/>
      <c r="T79" s="91" t="str">
        <f t="shared" si="55"/>
        <v/>
      </c>
      <c r="U79" s="91"/>
      <c r="V79" t="str">
        <f t="shared" si="52"/>
        <v/>
      </c>
      <c r="W79" t="str">
        <f t="shared" si="52"/>
        <v/>
      </c>
      <c r="X79" s="41" t="str">
        <f t="shared" si="53"/>
        <v/>
      </c>
      <c r="Y79" s="42" t="str">
        <f t="shared" si="54"/>
        <v/>
      </c>
    </row>
    <row r="80" spans="2:25" x14ac:dyDescent="0.2">
      <c r="B80" s="40">
        <v>72</v>
      </c>
      <c r="C80" s="86" t="str">
        <f t="shared" si="50"/>
        <v/>
      </c>
      <c r="D80" s="86"/>
      <c r="E80" s="40"/>
      <c r="F80" s="8"/>
      <c r="G80" s="40"/>
      <c r="H80" s="87"/>
      <c r="I80" s="87"/>
      <c r="J80" s="40"/>
      <c r="K80" s="88" t="str">
        <f t="shared" si="51"/>
        <v/>
      </c>
      <c r="L80" s="89"/>
      <c r="M80" s="6" t="str">
        <f>IF(J80="","",(K80/J80)/LOOKUP(RIGHT($D$2,3),定数!$A$6:$A$13,定数!$B$6:$B$13))</f>
        <v/>
      </c>
      <c r="N80" s="40"/>
      <c r="O80" s="8"/>
      <c r="P80" s="92"/>
      <c r="Q80" s="92"/>
      <c r="R80" s="90" t="str">
        <f>IF(P80="","",T80*M80*LOOKUP(RIGHT($D$2,3),定数!$A$6:$A$13,定数!$B$6:$B$13))</f>
        <v/>
      </c>
      <c r="S80" s="90"/>
      <c r="T80" s="91" t="str">
        <f t="shared" si="55"/>
        <v/>
      </c>
      <c r="U80" s="91"/>
      <c r="V80" t="str">
        <f t="shared" si="52"/>
        <v/>
      </c>
      <c r="W80" t="str">
        <f t="shared" si="52"/>
        <v/>
      </c>
      <c r="X80" s="41" t="str">
        <f t="shared" si="53"/>
        <v/>
      </c>
      <c r="Y80" s="42" t="str">
        <f t="shared" si="54"/>
        <v/>
      </c>
    </row>
    <row r="81" spans="2:25" x14ac:dyDescent="0.2">
      <c r="B81" s="40">
        <v>73</v>
      </c>
      <c r="C81" s="86" t="str">
        <f t="shared" si="50"/>
        <v/>
      </c>
      <c r="D81" s="86"/>
      <c r="E81" s="40"/>
      <c r="F81" s="8"/>
      <c r="G81" s="40"/>
      <c r="H81" s="87"/>
      <c r="I81" s="87"/>
      <c r="J81" s="40"/>
      <c r="K81" s="88" t="str">
        <f t="shared" si="51"/>
        <v/>
      </c>
      <c r="L81" s="89"/>
      <c r="M81" s="6" t="str">
        <f>IF(J81="","",(K81/J81)/LOOKUP(RIGHT($D$2,3),定数!$A$6:$A$13,定数!$B$6:$B$13))</f>
        <v/>
      </c>
      <c r="N81" s="40"/>
      <c r="O81" s="8"/>
      <c r="P81" s="92"/>
      <c r="Q81" s="92"/>
      <c r="R81" s="90" t="str">
        <f>IF(P81="","",T81*M81*LOOKUP(RIGHT($D$2,3),定数!$A$6:$A$13,定数!$B$6:$B$13))</f>
        <v/>
      </c>
      <c r="S81" s="90"/>
      <c r="T81" s="91" t="str">
        <f t="shared" si="55"/>
        <v/>
      </c>
      <c r="U81" s="91"/>
      <c r="V81" t="str">
        <f t="shared" si="52"/>
        <v/>
      </c>
      <c r="W81" t="str">
        <f t="shared" si="52"/>
        <v/>
      </c>
      <c r="X81" s="41" t="str">
        <f t="shared" si="53"/>
        <v/>
      </c>
      <c r="Y81" s="42" t="str">
        <f t="shared" si="54"/>
        <v/>
      </c>
    </row>
    <row r="82" spans="2:25" x14ac:dyDescent="0.2">
      <c r="B82" s="40">
        <v>74</v>
      </c>
      <c r="C82" s="86" t="str">
        <f t="shared" si="50"/>
        <v/>
      </c>
      <c r="D82" s="86"/>
      <c r="E82" s="40"/>
      <c r="F82" s="8"/>
      <c r="G82" s="40"/>
      <c r="H82" s="87"/>
      <c r="I82" s="87"/>
      <c r="J82" s="40"/>
      <c r="K82" s="88" t="str">
        <f t="shared" si="51"/>
        <v/>
      </c>
      <c r="L82" s="89"/>
      <c r="M82" s="6" t="str">
        <f>IF(J82="","",(K82/J82)/LOOKUP(RIGHT($D$2,3),定数!$A$6:$A$13,定数!$B$6:$B$13))</f>
        <v/>
      </c>
      <c r="N82" s="40"/>
      <c r="O82" s="8"/>
      <c r="P82" s="92"/>
      <c r="Q82" s="92"/>
      <c r="R82" s="90" t="str">
        <f>IF(P82="","",T82*M82*LOOKUP(RIGHT($D$2,3),定数!$A$6:$A$13,定数!$B$6:$B$13))</f>
        <v/>
      </c>
      <c r="S82" s="90"/>
      <c r="T82" s="91" t="str">
        <f t="shared" si="55"/>
        <v/>
      </c>
      <c r="U82" s="91"/>
      <c r="V82" t="str">
        <f t="shared" si="52"/>
        <v/>
      </c>
      <c r="W82" t="str">
        <f t="shared" si="52"/>
        <v/>
      </c>
      <c r="X82" s="41" t="str">
        <f t="shared" si="53"/>
        <v/>
      </c>
      <c r="Y82" s="42" t="str">
        <f t="shared" si="54"/>
        <v/>
      </c>
    </row>
    <row r="83" spans="2:25" x14ac:dyDescent="0.2">
      <c r="B83" s="40">
        <v>75</v>
      </c>
      <c r="C83" s="86" t="str">
        <f t="shared" si="50"/>
        <v/>
      </c>
      <c r="D83" s="86"/>
      <c r="E83" s="40"/>
      <c r="F83" s="8"/>
      <c r="G83" s="40"/>
      <c r="H83" s="92"/>
      <c r="I83" s="92"/>
      <c r="J83" s="40"/>
      <c r="K83" s="88" t="str">
        <f t="shared" si="51"/>
        <v/>
      </c>
      <c r="L83" s="89"/>
      <c r="M83" s="6" t="str">
        <f>IF(J83="","",(K83/J83)/LOOKUP(RIGHT($D$2,3),定数!$A$6:$A$13,定数!$B$6:$B$13))</f>
        <v/>
      </c>
      <c r="N83" s="40"/>
      <c r="O83" s="8"/>
      <c r="P83" s="92"/>
      <c r="Q83" s="92"/>
      <c r="R83" s="90" t="str">
        <f>IF(P83="","",T83*M83*LOOKUP(RIGHT($D$2,3),定数!$A$6:$A$13,定数!$B$6:$B$13))</f>
        <v/>
      </c>
      <c r="S83" s="90"/>
      <c r="T83" s="91" t="str">
        <f t="shared" si="55"/>
        <v/>
      </c>
      <c r="U83" s="91"/>
      <c r="V83" t="str">
        <f t="shared" si="52"/>
        <v/>
      </c>
      <c r="W83" t="str">
        <f t="shared" si="52"/>
        <v/>
      </c>
      <c r="X83" s="41" t="str">
        <f t="shared" si="53"/>
        <v/>
      </c>
      <c r="Y83" s="42" t="str">
        <f t="shared" si="54"/>
        <v/>
      </c>
    </row>
    <row r="84" spans="2:25" x14ac:dyDescent="0.2">
      <c r="B84" s="40">
        <v>76</v>
      </c>
      <c r="C84" s="86" t="str">
        <f t="shared" si="50"/>
        <v/>
      </c>
      <c r="D84" s="86"/>
      <c r="E84" s="40"/>
      <c r="F84" s="8"/>
      <c r="G84" s="40"/>
      <c r="H84" s="92"/>
      <c r="I84" s="92"/>
      <c r="J84" s="40"/>
      <c r="K84" s="88" t="str">
        <f t="shared" si="51"/>
        <v/>
      </c>
      <c r="L84" s="89"/>
      <c r="M84" s="6" t="str">
        <f>IF(J84="","",(K84/J84)/LOOKUP(RIGHT($D$2,3),定数!$A$6:$A$13,定数!$B$6:$B$13))</f>
        <v/>
      </c>
      <c r="N84" s="40"/>
      <c r="O84" s="8"/>
      <c r="P84" s="92"/>
      <c r="Q84" s="92"/>
      <c r="R84" s="90" t="str">
        <f>IF(P84="","",T84*M84*LOOKUP(RIGHT($D$2,3),定数!$A$6:$A$13,定数!$B$6:$B$13))</f>
        <v/>
      </c>
      <c r="S84" s="90"/>
      <c r="T84" s="91" t="str">
        <f t="shared" si="55"/>
        <v/>
      </c>
      <c r="U84" s="91"/>
      <c r="V84" t="str">
        <f t="shared" si="52"/>
        <v/>
      </c>
      <c r="W84" t="str">
        <f t="shared" si="52"/>
        <v/>
      </c>
      <c r="X84" s="41" t="str">
        <f t="shared" si="53"/>
        <v/>
      </c>
      <c r="Y84" s="42" t="str">
        <f t="shared" si="54"/>
        <v/>
      </c>
    </row>
    <row r="85" spans="2:25" x14ac:dyDescent="0.2">
      <c r="B85" s="40">
        <v>77</v>
      </c>
      <c r="C85" s="86" t="str">
        <f t="shared" si="50"/>
        <v/>
      </c>
      <c r="D85" s="86"/>
      <c r="E85" s="40"/>
      <c r="F85" s="8"/>
      <c r="G85" s="40"/>
      <c r="H85" s="92"/>
      <c r="I85" s="92"/>
      <c r="J85" s="40"/>
      <c r="K85" s="88" t="str">
        <f t="shared" si="51"/>
        <v/>
      </c>
      <c r="L85" s="89"/>
      <c r="M85" s="6" t="str">
        <f>IF(J85="","",(K85/J85)/LOOKUP(RIGHT($D$2,3),定数!$A$6:$A$13,定数!$B$6:$B$13))</f>
        <v/>
      </c>
      <c r="N85" s="40"/>
      <c r="O85" s="8"/>
      <c r="P85" s="92"/>
      <c r="Q85" s="92"/>
      <c r="R85" s="90" t="str">
        <f>IF(P85="","",T85*M85*LOOKUP(RIGHT($D$2,3),定数!$A$6:$A$13,定数!$B$6:$B$13))</f>
        <v/>
      </c>
      <c r="S85" s="90"/>
      <c r="T85" s="91" t="str">
        <f t="shared" si="55"/>
        <v/>
      </c>
      <c r="U85" s="91"/>
      <c r="V85" t="str">
        <f t="shared" si="52"/>
        <v/>
      </c>
      <c r="W85" t="str">
        <f t="shared" si="52"/>
        <v/>
      </c>
      <c r="X85" s="41" t="str">
        <f t="shared" si="53"/>
        <v/>
      </c>
      <c r="Y85" s="42" t="str">
        <f t="shared" si="54"/>
        <v/>
      </c>
    </row>
    <row r="86" spans="2:25" x14ac:dyDescent="0.2">
      <c r="B86" s="40">
        <v>78</v>
      </c>
      <c r="C86" s="86" t="str">
        <f t="shared" si="50"/>
        <v/>
      </c>
      <c r="D86" s="86"/>
      <c r="E86" s="40"/>
      <c r="F86" s="8"/>
      <c r="G86" s="40"/>
      <c r="H86" s="92"/>
      <c r="I86" s="92"/>
      <c r="J86" s="40"/>
      <c r="K86" s="88" t="str">
        <f t="shared" si="51"/>
        <v/>
      </c>
      <c r="L86" s="89"/>
      <c r="M86" s="6" t="str">
        <f>IF(J86="","",(K86/J86)/LOOKUP(RIGHT($D$2,3),定数!$A$6:$A$13,定数!$B$6:$B$13))</f>
        <v/>
      </c>
      <c r="N86" s="40"/>
      <c r="O86" s="8"/>
      <c r="P86" s="92"/>
      <c r="Q86" s="92"/>
      <c r="R86" s="90" t="str">
        <f>IF(P86="","",T86*M86*LOOKUP(RIGHT($D$2,3),定数!$A$6:$A$13,定数!$B$6:$B$13))</f>
        <v/>
      </c>
      <c r="S86" s="90"/>
      <c r="T86" s="91" t="str">
        <f t="shared" si="55"/>
        <v/>
      </c>
      <c r="U86" s="91"/>
      <c r="V86" t="str">
        <f t="shared" si="52"/>
        <v/>
      </c>
      <c r="W86" t="str">
        <f t="shared" si="52"/>
        <v/>
      </c>
      <c r="X86" s="41" t="str">
        <f t="shared" si="53"/>
        <v/>
      </c>
      <c r="Y86" s="42" t="str">
        <f t="shared" si="54"/>
        <v/>
      </c>
    </row>
    <row r="87" spans="2:25" x14ac:dyDescent="0.2">
      <c r="B87" s="40">
        <v>79</v>
      </c>
      <c r="C87" s="86" t="str">
        <f t="shared" si="50"/>
        <v/>
      </c>
      <c r="D87" s="86"/>
      <c r="E87" s="40"/>
      <c r="F87" s="8"/>
      <c r="G87" s="40"/>
      <c r="H87" s="92"/>
      <c r="I87" s="92"/>
      <c r="J87" s="40"/>
      <c r="K87" s="88" t="str">
        <f t="shared" si="51"/>
        <v/>
      </c>
      <c r="L87" s="89"/>
      <c r="M87" s="6" t="str">
        <f>IF(J87="","",(K87/J87)/LOOKUP(RIGHT($D$2,3),定数!$A$6:$A$13,定数!$B$6:$B$13))</f>
        <v/>
      </c>
      <c r="N87" s="40"/>
      <c r="O87" s="8"/>
      <c r="P87" s="92"/>
      <c r="Q87" s="92"/>
      <c r="R87" s="90" t="str">
        <f>IF(P87="","",T87*M87*LOOKUP(RIGHT($D$2,3),定数!$A$6:$A$13,定数!$B$6:$B$13))</f>
        <v/>
      </c>
      <c r="S87" s="90"/>
      <c r="T87" s="91" t="str">
        <f t="shared" si="55"/>
        <v/>
      </c>
      <c r="U87" s="91"/>
      <c r="V87" t="str">
        <f t="shared" si="52"/>
        <v/>
      </c>
      <c r="W87" t="str">
        <f t="shared" si="52"/>
        <v/>
      </c>
      <c r="X87" s="41" t="str">
        <f t="shared" si="53"/>
        <v/>
      </c>
      <c r="Y87" s="42" t="str">
        <f t="shared" si="54"/>
        <v/>
      </c>
    </row>
    <row r="88" spans="2:25" x14ac:dyDescent="0.2">
      <c r="B88" s="40">
        <v>80</v>
      </c>
      <c r="C88" s="86" t="str">
        <f t="shared" si="50"/>
        <v/>
      </c>
      <c r="D88" s="86"/>
      <c r="E88" s="40"/>
      <c r="F88" s="8"/>
      <c r="G88" s="40"/>
      <c r="H88" s="92"/>
      <c r="I88" s="92"/>
      <c r="J88" s="40"/>
      <c r="K88" s="88" t="str">
        <f t="shared" si="51"/>
        <v/>
      </c>
      <c r="L88" s="89"/>
      <c r="M88" s="6" t="str">
        <f>IF(J88="","",(K88/J88)/LOOKUP(RIGHT($D$2,3),定数!$A$6:$A$13,定数!$B$6:$B$13))</f>
        <v/>
      </c>
      <c r="N88" s="40"/>
      <c r="O88" s="8"/>
      <c r="P88" s="92"/>
      <c r="Q88" s="92"/>
      <c r="R88" s="90" t="str">
        <f>IF(P88="","",T88*M88*LOOKUP(RIGHT($D$2,3),定数!$A$6:$A$13,定数!$B$6:$B$13))</f>
        <v/>
      </c>
      <c r="S88" s="90"/>
      <c r="T88" s="91" t="str">
        <f t="shared" si="55"/>
        <v/>
      </c>
      <c r="U88" s="91"/>
      <c r="V88" t="str">
        <f t="shared" si="52"/>
        <v/>
      </c>
      <c r="W88" t="str">
        <f t="shared" si="52"/>
        <v/>
      </c>
      <c r="X88" s="41" t="str">
        <f t="shared" si="53"/>
        <v/>
      </c>
      <c r="Y88" s="42" t="str">
        <f t="shared" si="54"/>
        <v/>
      </c>
    </row>
    <row r="89" spans="2:25" x14ac:dyDescent="0.2">
      <c r="B89" s="40">
        <v>81</v>
      </c>
      <c r="C89" s="86" t="str">
        <f t="shared" si="50"/>
        <v/>
      </c>
      <c r="D89" s="86"/>
      <c r="E89" s="40"/>
      <c r="F89" s="8"/>
      <c r="G89" s="40"/>
      <c r="H89" s="92"/>
      <c r="I89" s="92"/>
      <c r="J89" s="40"/>
      <c r="K89" s="88" t="str">
        <f t="shared" si="51"/>
        <v/>
      </c>
      <c r="L89" s="89"/>
      <c r="M89" s="6" t="str">
        <f>IF(J89="","",(K89/J89)/LOOKUP(RIGHT($D$2,3),定数!$A$6:$A$13,定数!$B$6:$B$13))</f>
        <v/>
      </c>
      <c r="N89" s="40"/>
      <c r="O89" s="8"/>
      <c r="P89" s="92"/>
      <c r="Q89" s="92"/>
      <c r="R89" s="90" t="str">
        <f>IF(P89="","",T89*M89*LOOKUP(RIGHT($D$2,3),定数!$A$6:$A$13,定数!$B$6:$B$13))</f>
        <v/>
      </c>
      <c r="S89" s="90"/>
      <c r="T89" s="91" t="str">
        <f t="shared" si="55"/>
        <v/>
      </c>
      <c r="U89" s="91"/>
      <c r="V89" t="str">
        <f t="shared" si="52"/>
        <v/>
      </c>
      <c r="W89" t="str">
        <f t="shared" si="52"/>
        <v/>
      </c>
      <c r="X89" s="41" t="str">
        <f t="shared" si="53"/>
        <v/>
      </c>
      <c r="Y89" s="42" t="str">
        <f t="shared" si="54"/>
        <v/>
      </c>
    </row>
    <row r="90" spans="2:25" x14ac:dyDescent="0.2">
      <c r="B90" s="40">
        <v>82</v>
      </c>
      <c r="C90" s="86" t="str">
        <f t="shared" si="50"/>
        <v/>
      </c>
      <c r="D90" s="86"/>
      <c r="E90" s="40"/>
      <c r="F90" s="8"/>
      <c r="G90" s="40"/>
      <c r="H90" s="92"/>
      <c r="I90" s="92"/>
      <c r="J90" s="40"/>
      <c r="K90" s="88" t="str">
        <f t="shared" si="51"/>
        <v/>
      </c>
      <c r="L90" s="89"/>
      <c r="M90" s="6" t="str">
        <f>IF(J90="","",(K90/J90)/LOOKUP(RIGHT($D$2,3),定数!$A$6:$A$13,定数!$B$6:$B$13))</f>
        <v/>
      </c>
      <c r="N90" s="40"/>
      <c r="O90" s="8"/>
      <c r="P90" s="92"/>
      <c r="Q90" s="92"/>
      <c r="R90" s="90" t="str">
        <f>IF(P90="","",T90*M90*LOOKUP(RIGHT($D$2,3),定数!$A$6:$A$13,定数!$B$6:$B$13))</f>
        <v/>
      </c>
      <c r="S90" s="90"/>
      <c r="T90" s="91" t="str">
        <f t="shared" si="55"/>
        <v/>
      </c>
      <c r="U90" s="91"/>
      <c r="V90" t="str">
        <f t="shared" si="52"/>
        <v/>
      </c>
      <c r="W90" t="str">
        <f t="shared" si="52"/>
        <v/>
      </c>
      <c r="X90" s="41" t="str">
        <f t="shared" si="53"/>
        <v/>
      </c>
      <c r="Y90" s="42" t="str">
        <f t="shared" si="54"/>
        <v/>
      </c>
    </row>
    <row r="91" spans="2:25" x14ac:dyDescent="0.2">
      <c r="B91" s="40">
        <v>83</v>
      </c>
      <c r="C91" s="86" t="str">
        <f t="shared" si="50"/>
        <v/>
      </c>
      <c r="D91" s="86"/>
      <c r="E91" s="40"/>
      <c r="F91" s="8"/>
      <c r="G91" s="40"/>
      <c r="H91" s="92"/>
      <c r="I91" s="92"/>
      <c r="J91" s="40"/>
      <c r="K91" s="88" t="str">
        <f t="shared" si="51"/>
        <v/>
      </c>
      <c r="L91" s="89"/>
      <c r="M91" s="6" t="str">
        <f>IF(J91="","",(K91/J91)/LOOKUP(RIGHT($D$2,3),定数!$A$6:$A$13,定数!$B$6:$B$13))</f>
        <v/>
      </c>
      <c r="N91" s="40"/>
      <c r="O91" s="8"/>
      <c r="P91" s="92"/>
      <c r="Q91" s="92"/>
      <c r="R91" s="90" t="str">
        <f>IF(P91="","",T91*M91*LOOKUP(RIGHT($D$2,3),定数!$A$6:$A$13,定数!$B$6:$B$13))</f>
        <v/>
      </c>
      <c r="S91" s="90"/>
      <c r="T91" s="91" t="str">
        <f t="shared" si="55"/>
        <v/>
      </c>
      <c r="U91" s="91"/>
      <c r="V91" t="str">
        <f t="shared" ref="V91:W106" si="56">IF(S91&lt;&gt;"",IF(S91&lt;0,1+V90,0),"")</f>
        <v/>
      </c>
      <c r="W91" t="str">
        <f t="shared" si="56"/>
        <v/>
      </c>
      <c r="X91" s="41" t="str">
        <f t="shared" si="53"/>
        <v/>
      </c>
      <c r="Y91" s="42" t="str">
        <f t="shared" si="54"/>
        <v/>
      </c>
    </row>
    <row r="92" spans="2:25" x14ac:dyDescent="0.2">
      <c r="B92" s="40">
        <v>84</v>
      </c>
      <c r="C92" s="86" t="str">
        <f t="shared" si="50"/>
        <v/>
      </c>
      <c r="D92" s="86"/>
      <c r="E92" s="40"/>
      <c r="F92" s="8"/>
      <c r="G92" s="40"/>
      <c r="H92" s="92"/>
      <c r="I92" s="92"/>
      <c r="J92" s="40"/>
      <c r="K92" s="88" t="str">
        <f t="shared" si="51"/>
        <v/>
      </c>
      <c r="L92" s="89"/>
      <c r="M92" s="6" t="str">
        <f>IF(J92="","",(K92/J92)/LOOKUP(RIGHT($D$2,3),定数!$A$6:$A$13,定数!$B$6:$B$13))</f>
        <v/>
      </c>
      <c r="N92" s="40"/>
      <c r="O92" s="8"/>
      <c r="P92" s="92"/>
      <c r="Q92" s="92"/>
      <c r="R92" s="90" t="str">
        <f>IF(P92="","",T92*M92*LOOKUP(RIGHT($D$2,3),定数!$A$6:$A$13,定数!$B$6:$B$13))</f>
        <v/>
      </c>
      <c r="S92" s="90"/>
      <c r="T92" s="91" t="str">
        <f t="shared" si="55"/>
        <v/>
      </c>
      <c r="U92" s="91"/>
      <c r="V92" t="str">
        <f t="shared" si="56"/>
        <v/>
      </c>
      <c r="W92" t="str">
        <f t="shared" si="56"/>
        <v/>
      </c>
      <c r="X92" s="41" t="str">
        <f t="shared" si="53"/>
        <v/>
      </c>
      <c r="Y92" s="42" t="str">
        <f t="shared" si="54"/>
        <v/>
      </c>
    </row>
    <row r="93" spans="2:25" x14ac:dyDescent="0.2">
      <c r="B93" s="40">
        <v>85</v>
      </c>
      <c r="C93" s="86" t="str">
        <f t="shared" si="50"/>
        <v/>
      </c>
      <c r="D93" s="86"/>
      <c r="E93" s="40"/>
      <c r="F93" s="8"/>
      <c r="G93" s="40"/>
      <c r="H93" s="92"/>
      <c r="I93" s="92"/>
      <c r="J93" s="40"/>
      <c r="K93" s="88" t="str">
        <f t="shared" si="51"/>
        <v/>
      </c>
      <c r="L93" s="89"/>
      <c r="M93" s="6" t="str">
        <f>IF(J93="","",(K93/J93)/LOOKUP(RIGHT($D$2,3),定数!$A$6:$A$13,定数!$B$6:$B$13))</f>
        <v/>
      </c>
      <c r="N93" s="40"/>
      <c r="O93" s="8"/>
      <c r="P93" s="92"/>
      <c r="Q93" s="92"/>
      <c r="R93" s="90" t="str">
        <f>IF(P93="","",T93*M93*LOOKUP(RIGHT($D$2,3),定数!$A$6:$A$13,定数!$B$6:$B$13))</f>
        <v/>
      </c>
      <c r="S93" s="90"/>
      <c r="T93" s="91" t="str">
        <f t="shared" si="55"/>
        <v/>
      </c>
      <c r="U93" s="91"/>
      <c r="V93" t="str">
        <f t="shared" si="56"/>
        <v/>
      </c>
      <c r="W93" t="str">
        <f t="shared" si="56"/>
        <v/>
      </c>
      <c r="X93" s="41" t="str">
        <f t="shared" si="53"/>
        <v/>
      </c>
      <c r="Y93" s="42" t="str">
        <f t="shared" si="54"/>
        <v/>
      </c>
    </row>
    <row r="94" spans="2:25" x14ac:dyDescent="0.2">
      <c r="B94" s="40">
        <v>86</v>
      </c>
      <c r="C94" s="86" t="str">
        <f t="shared" si="50"/>
        <v/>
      </c>
      <c r="D94" s="86"/>
      <c r="E94" s="40"/>
      <c r="F94" s="8"/>
      <c r="G94" s="40"/>
      <c r="H94" s="92"/>
      <c r="I94" s="92"/>
      <c r="J94" s="40"/>
      <c r="K94" s="88" t="str">
        <f t="shared" si="51"/>
        <v/>
      </c>
      <c r="L94" s="89"/>
      <c r="M94" s="6" t="str">
        <f>IF(J94="","",(K94/J94)/LOOKUP(RIGHT($D$2,3),定数!$A$6:$A$13,定数!$B$6:$B$13))</f>
        <v/>
      </c>
      <c r="N94" s="40"/>
      <c r="O94" s="8"/>
      <c r="P94" s="92"/>
      <c r="Q94" s="92"/>
      <c r="R94" s="90" t="str">
        <f>IF(P94="","",T94*M94*LOOKUP(RIGHT($D$2,3),定数!$A$6:$A$13,定数!$B$6:$B$13))</f>
        <v/>
      </c>
      <c r="S94" s="90"/>
      <c r="T94" s="91" t="str">
        <f t="shared" si="55"/>
        <v/>
      </c>
      <c r="U94" s="91"/>
      <c r="V94" t="str">
        <f t="shared" si="56"/>
        <v/>
      </c>
      <c r="W94" t="str">
        <f t="shared" si="56"/>
        <v/>
      </c>
      <c r="X94" s="41" t="str">
        <f t="shared" si="53"/>
        <v/>
      </c>
      <c r="Y94" s="42" t="str">
        <f t="shared" si="54"/>
        <v/>
      </c>
    </row>
    <row r="95" spans="2:25" x14ac:dyDescent="0.2">
      <c r="B95" s="40">
        <v>87</v>
      </c>
      <c r="C95" s="86" t="str">
        <f t="shared" si="50"/>
        <v/>
      </c>
      <c r="D95" s="86"/>
      <c r="E95" s="40"/>
      <c r="F95" s="8"/>
      <c r="G95" s="40"/>
      <c r="H95" s="92"/>
      <c r="I95" s="92"/>
      <c r="J95" s="40"/>
      <c r="K95" s="88" t="str">
        <f t="shared" si="51"/>
        <v/>
      </c>
      <c r="L95" s="89"/>
      <c r="M95" s="6" t="str">
        <f>IF(J95="","",(K95/J95)/LOOKUP(RIGHT($D$2,3),定数!$A$6:$A$13,定数!$B$6:$B$13))</f>
        <v/>
      </c>
      <c r="N95" s="40"/>
      <c r="O95" s="8"/>
      <c r="P95" s="92"/>
      <c r="Q95" s="92"/>
      <c r="R95" s="90" t="str">
        <f>IF(P95="","",T95*M95*LOOKUP(RIGHT($D$2,3),定数!$A$6:$A$13,定数!$B$6:$B$13))</f>
        <v/>
      </c>
      <c r="S95" s="90"/>
      <c r="T95" s="91" t="str">
        <f t="shared" si="55"/>
        <v/>
      </c>
      <c r="U95" s="91"/>
      <c r="V95" t="str">
        <f t="shared" si="56"/>
        <v/>
      </c>
      <c r="W95" t="str">
        <f t="shared" si="56"/>
        <v/>
      </c>
      <c r="X95" s="41" t="str">
        <f t="shared" si="53"/>
        <v/>
      </c>
      <c r="Y95" s="42" t="str">
        <f t="shared" si="54"/>
        <v/>
      </c>
    </row>
    <row r="96" spans="2:25" x14ac:dyDescent="0.2">
      <c r="B96" s="40">
        <v>88</v>
      </c>
      <c r="C96" s="86" t="str">
        <f t="shared" si="50"/>
        <v/>
      </c>
      <c r="D96" s="86"/>
      <c r="E96" s="40"/>
      <c r="F96" s="8"/>
      <c r="G96" s="40"/>
      <c r="H96" s="92"/>
      <c r="I96" s="92"/>
      <c r="J96" s="40"/>
      <c r="K96" s="88" t="str">
        <f t="shared" si="51"/>
        <v/>
      </c>
      <c r="L96" s="89"/>
      <c r="M96" s="6" t="str">
        <f>IF(J96="","",(K96/J96)/LOOKUP(RIGHT($D$2,3),定数!$A$6:$A$13,定数!$B$6:$B$13))</f>
        <v/>
      </c>
      <c r="N96" s="40"/>
      <c r="O96" s="8"/>
      <c r="P96" s="92"/>
      <c r="Q96" s="92"/>
      <c r="R96" s="90" t="str">
        <f>IF(P96="","",T96*M96*LOOKUP(RIGHT($D$2,3),定数!$A$6:$A$13,定数!$B$6:$B$13))</f>
        <v/>
      </c>
      <c r="S96" s="90"/>
      <c r="T96" s="91" t="str">
        <f t="shared" si="55"/>
        <v/>
      </c>
      <c r="U96" s="91"/>
      <c r="V96" t="str">
        <f t="shared" si="56"/>
        <v/>
      </c>
      <c r="W96" t="str">
        <f t="shared" si="56"/>
        <v/>
      </c>
      <c r="X96" s="41" t="str">
        <f t="shared" si="53"/>
        <v/>
      </c>
      <c r="Y96" s="42" t="str">
        <f t="shared" si="54"/>
        <v/>
      </c>
    </row>
    <row r="97" spans="2:25" x14ac:dyDescent="0.2">
      <c r="B97" s="40">
        <v>89</v>
      </c>
      <c r="C97" s="86" t="str">
        <f t="shared" si="50"/>
        <v/>
      </c>
      <c r="D97" s="86"/>
      <c r="E97" s="40"/>
      <c r="F97" s="8"/>
      <c r="G97" s="40"/>
      <c r="H97" s="92"/>
      <c r="I97" s="92"/>
      <c r="J97" s="40"/>
      <c r="K97" s="88" t="str">
        <f t="shared" si="51"/>
        <v/>
      </c>
      <c r="L97" s="89"/>
      <c r="M97" s="6" t="str">
        <f>IF(J97="","",(K97/J97)/LOOKUP(RIGHT($D$2,3),定数!$A$6:$A$13,定数!$B$6:$B$13))</f>
        <v/>
      </c>
      <c r="N97" s="40"/>
      <c r="O97" s="8"/>
      <c r="P97" s="92"/>
      <c r="Q97" s="92"/>
      <c r="R97" s="90" t="str">
        <f>IF(P97="","",T97*M97*LOOKUP(RIGHT($D$2,3),定数!$A$6:$A$13,定数!$B$6:$B$13))</f>
        <v/>
      </c>
      <c r="S97" s="90"/>
      <c r="T97" s="91" t="str">
        <f t="shared" si="55"/>
        <v/>
      </c>
      <c r="U97" s="91"/>
      <c r="V97" t="str">
        <f t="shared" si="56"/>
        <v/>
      </c>
      <c r="W97" t="str">
        <f t="shared" si="56"/>
        <v/>
      </c>
      <c r="X97" s="41" t="str">
        <f t="shared" si="53"/>
        <v/>
      </c>
      <c r="Y97" s="42" t="str">
        <f t="shared" si="54"/>
        <v/>
      </c>
    </row>
    <row r="98" spans="2:25" x14ac:dyDescent="0.2">
      <c r="B98" s="40">
        <v>90</v>
      </c>
      <c r="C98" s="86" t="str">
        <f t="shared" si="50"/>
        <v/>
      </c>
      <c r="D98" s="86"/>
      <c r="E98" s="40"/>
      <c r="F98" s="8"/>
      <c r="G98" s="40"/>
      <c r="H98" s="92"/>
      <c r="I98" s="92"/>
      <c r="J98" s="40"/>
      <c r="K98" s="88" t="str">
        <f t="shared" si="51"/>
        <v/>
      </c>
      <c r="L98" s="89"/>
      <c r="M98" s="6" t="str">
        <f>IF(J98="","",(K98/J98)/LOOKUP(RIGHT($D$2,3),定数!$A$6:$A$13,定数!$B$6:$B$13))</f>
        <v/>
      </c>
      <c r="N98" s="40"/>
      <c r="O98" s="8"/>
      <c r="P98" s="92"/>
      <c r="Q98" s="92"/>
      <c r="R98" s="90" t="str">
        <f>IF(P98="","",T98*M98*LOOKUP(RIGHT($D$2,3),定数!$A$6:$A$13,定数!$B$6:$B$13))</f>
        <v/>
      </c>
      <c r="S98" s="90"/>
      <c r="T98" s="91" t="str">
        <f t="shared" si="55"/>
        <v/>
      </c>
      <c r="U98" s="91"/>
      <c r="V98" t="str">
        <f t="shared" si="56"/>
        <v/>
      </c>
      <c r="W98" t="str">
        <f t="shared" si="56"/>
        <v/>
      </c>
      <c r="X98" s="41" t="str">
        <f t="shared" si="53"/>
        <v/>
      </c>
      <c r="Y98" s="42" t="str">
        <f t="shared" si="54"/>
        <v/>
      </c>
    </row>
    <row r="99" spans="2:25" x14ac:dyDescent="0.2">
      <c r="B99" s="40">
        <v>91</v>
      </c>
      <c r="C99" s="86" t="str">
        <f t="shared" si="50"/>
        <v/>
      </c>
      <c r="D99" s="86"/>
      <c r="E99" s="40"/>
      <c r="F99" s="8"/>
      <c r="G99" s="40"/>
      <c r="H99" s="92"/>
      <c r="I99" s="92"/>
      <c r="J99" s="40"/>
      <c r="K99" s="88" t="str">
        <f t="shared" si="51"/>
        <v/>
      </c>
      <c r="L99" s="89"/>
      <c r="M99" s="6" t="str">
        <f>IF(J99="","",(K99/J99)/LOOKUP(RIGHT($D$2,3),定数!$A$6:$A$13,定数!$B$6:$B$13))</f>
        <v/>
      </c>
      <c r="N99" s="40"/>
      <c r="O99" s="8"/>
      <c r="P99" s="92"/>
      <c r="Q99" s="92"/>
      <c r="R99" s="90" t="str">
        <f>IF(P99="","",T99*M99*LOOKUP(RIGHT($D$2,3),定数!$A$6:$A$13,定数!$B$6:$B$13))</f>
        <v/>
      </c>
      <c r="S99" s="90"/>
      <c r="T99" s="91" t="str">
        <f t="shared" si="55"/>
        <v/>
      </c>
      <c r="U99" s="91"/>
      <c r="V99" t="str">
        <f t="shared" si="56"/>
        <v/>
      </c>
      <c r="W99" t="str">
        <f t="shared" si="56"/>
        <v/>
      </c>
      <c r="X99" s="41" t="str">
        <f t="shared" si="53"/>
        <v/>
      </c>
      <c r="Y99" s="42" t="str">
        <f t="shared" si="54"/>
        <v/>
      </c>
    </row>
    <row r="100" spans="2:25" x14ac:dyDescent="0.2">
      <c r="B100" s="40">
        <v>92</v>
      </c>
      <c r="C100" s="86" t="str">
        <f t="shared" si="50"/>
        <v/>
      </c>
      <c r="D100" s="86"/>
      <c r="E100" s="40"/>
      <c r="F100" s="8"/>
      <c r="G100" s="40"/>
      <c r="H100" s="92"/>
      <c r="I100" s="92"/>
      <c r="J100" s="40"/>
      <c r="K100" s="88" t="str">
        <f t="shared" si="51"/>
        <v/>
      </c>
      <c r="L100" s="89"/>
      <c r="M100" s="6" t="str">
        <f>IF(J100="","",(K100/J100)/LOOKUP(RIGHT($D$2,3),定数!$A$6:$A$13,定数!$B$6:$B$13))</f>
        <v/>
      </c>
      <c r="N100" s="40"/>
      <c r="O100" s="8"/>
      <c r="P100" s="92"/>
      <c r="Q100" s="92"/>
      <c r="R100" s="90" t="str">
        <f>IF(P100="","",T100*M100*LOOKUP(RIGHT($D$2,3),定数!$A$6:$A$13,定数!$B$6:$B$13))</f>
        <v/>
      </c>
      <c r="S100" s="90"/>
      <c r="T100" s="91" t="str">
        <f t="shared" si="55"/>
        <v/>
      </c>
      <c r="U100" s="91"/>
      <c r="V100" t="str">
        <f t="shared" si="56"/>
        <v/>
      </c>
      <c r="W100" t="str">
        <f t="shared" si="56"/>
        <v/>
      </c>
      <c r="X100" s="41" t="str">
        <f t="shared" si="53"/>
        <v/>
      </c>
      <c r="Y100" s="42" t="str">
        <f t="shared" si="54"/>
        <v/>
      </c>
    </row>
    <row r="101" spans="2:25" x14ac:dyDescent="0.2">
      <c r="B101" s="40">
        <v>93</v>
      </c>
      <c r="C101" s="86" t="str">
        <f t="shared" si="50"/>
        <v/>
      </c>
      <c r="D101" s="86"/>
      <c r="E101" s="40"/>
      <c r="F101" s="8"/>
      <c r="G101" s="40"/>
      <c r="H101" s="92"/>
      <c r="I101" s="92"/>
      <c r="J101" s="40"/>
      <c r="K101" s="88" t="str">
        <f t="shared" si="51"/>
        <v/>
      </c>
      <c r="L101" s="89"/>
      <c r="M101" s="6" t="str">
        <f>IF(J101="","",(K101/J101)/LOOKUP(RIGHT($D$2,3),定数!$A$6:$A$13,定数!$B$6:$B$13))</f>
        <v/>
      </c>
      <c r="N101" s="40"/>
      <c r="O101" s="8"/>
      <c r="P101" s="92"/>
      <c r="Q101" s="92"/>
      <c r="R101" s="90" t="str">
        <f>IF(P101="","",T101*M101*LOOKUP(RIGHT($D$2,3),定数!$A$6:$A$13,定数!$B$6:$B$13))</f>
        <v/>
      </c>
      <c r="S101" s="90"/>
      <c r="T101" s="91" t="str">
        <f t="shared" si="55"/>
        <v/>
      </c>
      <c r="U101" s="91"/>
      <c r="V101" t="str">
        <f t="shared" si="56"/>
        <v/>
      </c>
      <c r="W101" t="str">
        <f t="shared" si="56"/>
        <v/>
      </c>
      <c r="X101" s="41" t="str">
        <f t="shared" si="53"/>
        <v/>
      </c>
      <c r="Y101" s="42" t="str">
        <f t="shared" si="54"/>
        <v/>
      </c>
    </row>
    <row r="102" spans="2:25" x14ac:dyDescent="0.2">
      <c r="B102" s="40">
        <v>94</v>
      </c>
      <c r="C102" s="86" t="str">
        <f t="shared" si="50"/>
        <v/>
      </c>
      <c r="D102" s="86"/>
      <c r="E102" s="40"/>
      <c r="F102" s="8"/>
      <c r="G102" s="40"/>
      <c r="H102" s="92"/>
      <c r="I102" s="92"/>
      <c r="J102" s="40"/>
      <c r="K102" s="88" t="str">
        <f t="shared" si="51"/>
        <v/>
      </c>
      <c r="L102" s="89"/>
      <c r="M102" s="6" t="str">
        <f>IF(J102="","",(K102/J102)/LOOKUP(RIGHT($D$2,3),定数!$A$6:$A$13,定数!$B$6:$B$13))</f>
        <v/>
      </c>
      <c r="N102" s="40"/>
      <c r="O102" s="8"/>
      <c r="P102" s="92"/>
      <c r="Q102" s="92"/>
      <c r="R102" s="90" t="str">
        <f>IF(P102="","",T102*M102*LOOKUP(RIGHT($D$2,3),定数!$A$6:$A$13,定数!$B$6:$B$13))</f>
        <v/>
      </c>
      <c r="S102" s="90"/>
      <c r="T102" s="91" t="str">
        <f t="shared" si="55"/>
        <v/>
      </c>
      <c r="U102" s="91"/>
      <c r="V102" t="str">
        <f t="shared" si="56"/>
        <v/>
      </c>
      <c r="W102" t="str">
        <f t="shared" si="56"/>
        <v/>
      </c>
      <c r="X102" s="41" t="str">
        <f t="shared" si="53"/>
        <v/>
      </c>
      <c r="Y102" s="42" t="str">
        <f t="shared" si="54"/>
        <v/>
      </c>
    </row>
    <row r="103" spans="2:25" x14ac:dyDescent="0.2">
      <c r="B103" s="40">
        <v>95</v>
      </c>
      <c r="C103" s="86" t="str">
        <f t="shared" si="50"/>
        <v/>
      </c>
      <c r="D103" s="86"/>
      <c r="E103" s="40"/>
      <c r="F103" s="8"/>
      <c r="G103" s="40"/>
      <c r="H103" s="92"/>
      <c r="I103" s="92"/>
      <c r="J103" s="40"/>
      <c r="K103" s="88" t="str">
        <f t="shared" si="51"/>
        <v/>
      </c>
      <c r="L103" s="89"/>
      <c r="M103" s="6" t="str">
        <f>IF(J103="","",(K103/J103)/LOOKUP(RIGHT($D$2,3),定数!$A$6:$A$13,定数!$B$6:$B$13))</f>
        <v/>
      </c>
      <c r="N103" s="40"/>
      <c r="O103" s="8"/>
      <c r="P103" s="92"/>
      <c r="Q103" s="92"/>
      <c r="R103" s="90" t="str">
        <f>IF(P103="","",T103*M103*LOOKUP(RIGHT($D$2,3),定数!$A$6:$A$13,定数!$B$6:$B$13))</f>
        <v/>
      </c>
      <c r="S103" s="90"/>
      <c r="T103" s="91" t="str">
        <f t="shared" si="55"/>
        <v/>
      </c>
      <c r="U103" s="91"/>
      <c r="V103" t="str">
        <f t="shared" si="56"/>
        <v/>
      </c>
      <c r="W103" t="str">
        <f t="shared" si="56"/>
        <v/>
      </c>
      <c r="X103" s="41" t="str">
        <f t="shared" si="53"/>
        <v/>
      </c>
      <c r="Y103" s="42" t="str">
        <f t="shared" si="54"/>
        <v/>
      </c>
    </row>
    <row r="104" spans="2:25" x14ac:dyDescent="0.2">
      <c r="B104" s="40">
        <v>96</v>
      </c>
      <c r="C104" s="86" t="str">
        <f t="shared" si="50"/>
        <v/>
      </c>
      <c r="D104" s="86"/>
      <c r="E104" s="40"/>
      <c r="F104" s="8"/>
      <c r="G104" s="40"/>
      <c r="H104" s="92"/>
      <c r="I104" s="92"/>
      <c r="J104" s="40"/>
      <c r="K104" s="88" t="str">
        <f t="shared" si="51"/>
        <v/>
      </c>
      <c r="L104" s="89"/>
      <c r="M104" s="6" t="str">
        <f>IF(J104="","",(K104/J104)/LOOKUP(RIGHT($D$2,3),定数!$A$6:$A$13,定数!$B$6:$B$13))</f>
        <v/>
      </c>
      <c r="N104" s="40"/>
      <c r="O104" s="8"/>
      <c r="P104" s="92"/>
      <c r="Q104" s="92"/>
      <c r="R104" s="90" t="str">
        <f>IF(P104="","",T104*M104*LOOKUP(RIGHT($D$2,3),定数!$A$6:$A$13,定数!$B$6:$B$13))</f>
        <v/>
      </c>
      <c r="S104" s="90"/>
      <c r="T104" s="91" t="str">
        <f t="shared" si="55"/>
        <v/>
      </c>
      <c r="U104" s="91"/>
      <c r="V104" t="str">
        <f t="shared" si="56"/>
        <v/>
      </c>
      <c r="W104" t="str">
        <f t="shared" si="56"/>
        <v/>
      </c>
      <c r="X104" s="41" t="str">
        <f t="shared" si="53"/>
        <v/>
      </c>
      <c r="Y104" s="42" t="str">
        <f t="shared" si="54"/>
        <v/>
      </c>
    </row>
    <row r="105" spans="2:25" x14ac:dyDescent="0.2">
      <c r="B105" s="40">
        <v>97</v>
      </c>
      <c r="C105" s="86" t="str">
        <f t="shared" si="50"/>
        <v/>
      </c>
      <c r="D105" s="86"/>
      <c r="E105" s="40"/>
      <c r="F105" s="8"/>
      <c r="G105" s="40"/>
      <c r="H105" s="92"/>
      <c r="I105" s="92"/>
      <c r="J105" s="40"/>
      <c r="K105" s="88" t="str">
        <f t="shared" si="51"/>
        <v/>
      </c>
      <c r="L105" s="89"/>
      <c r="M105" s="6" t="str">
        <f>IF(J105="","",(K105/J105)/LOOKUP(RIGHT($D$2,3),定数!$A$6:$A$13,定数!$B$6:$B$13))</f>
        <v/>
      </c>
      <c r="N105" s="40"/>
      <c r="O105" s="8"/>
      <c r="P105" s="92"/>
      <c r="Q105" s="92"/>
      <c r="R105" s="90" t="str">
        <f>IF(P105="","",T105*M105*LOOKUP(RIGHT($D$2,3),定数!$A$6:$A$13,定数!$B$6:$B$13))</f>
        <v/>
      </c>
      <c r="S105" s="90"/>
      <c r="T105" s="91" t="str">
        <f t="shared" si="55"/>
        <v/>
      </c>
      <c r="U105" s="91"/>
      <c r="V105" t="str">
        <f t="shared" si="56"/>
        <v/>
      </c>
      <c r="W105" t="str">
        <f t="shared" si="56"/>
        <v/>
      </c>
      <c r="X105" s="41" t="str">
        <f t="shared" si="53"/>
        <v/>
      </c>
      <c r="Y105" s="42" t="str">
        <f t="shared" si="54"/>
        <v/>
      </c>
    </row>
    <row r="106" spans="2:25" x14ac:dyDescent="0.2">
      <c r="B106" s="40">
        <v>98</v>
      </c>
      <c r="C106" s="86" t="str">
        <f t="shared" si="50"/>
        <v/>
      </c>
      <c r="D106" s="86"/>
      <c r="E106" s="40"/>
      <c r="F106" s="8"/>
      <c r="G106" s="40"/>
      <c r="H106" s="92"/>
      <c r="I106" s="92"/>
      <c r="J106" s="40"/>
      <c r="K106" s="88" t="str">
        <f t="shared" si="51"/>
        <v/>
      </c>
      <c r="L106" s="89"/>
      <c r="M106" s="6" t="str">
        <f>IF(J106="","",(K106/J106)/LOOKUP(RIGHT($D$2,3),定数!$A$6:$A$13,定数!$B$6:$B$13))</f>
        <v/>
      </c>
      <c r="N106" s="40"/>
      <c r="O106" s="8"/>
      <c r="P106" s="92"/>
      <c r="Q106" s="92"/>
      <c r="R106" s="90" t="str">
        <f>IF(P106="","",T106*M106*LOOKUP(RIGHT($D$2,3),定数!$A$6:$A$13,定数!$B$6:$B$13))</f>
        <v/>
      </c>
      <c r="S106" s="90"/>
      <c r="T106" s="91" t="str">
        <f t="shared" si="55"/>
        <v/>
      </c>
      <c r="U106" s="91"/>
      <c r="V106" t="str">
        <f t="shared" si="56"/>
        <v/>
      </c>
      <c r="W106" t="str">
        <f t="shared" si="56"/>
        <v/>
      </c>
      <c r="X106" s="41" t="str">
        <f t="shared" si="53"/>
        <v/>
      </c>
      <c r="Y106" s="42" t="str">
        <f t="shared" si="54"/>
        <v/>
      </c>
    </row>
    <row r="107" spans="2:25" x14ac:dyDescent="0.2">
      <c r="B107" s="40">
        <v>99</v>
      </c>
      <c r="C107" s="86" t="str">
        <f t="shared" si="50"/>
        <v/>
      </c>
      <c r="D107" s="86"/>
      <c r="E107" s="40"/>
      <c r="F107" s="8"/>
      <c r="G107" s="40"/>
      <c r="H107" s="92"/>
      <c r="I107" s="92"/>
      <c r="J107" s="40"/>
      <c r="K107" s="88" t="str">
        <f t="shared" si="51"/>
        <v/>
      </c>
      <c r="L107" s="89"/>
      <c r="M107" s="6" t="str">
        <f>IF(J107="","",(K107/J107)/LOOKUP(RIGHT($D$2,3),定数!$A$6:$A$13,定数!$B$6:$B$13))</f>
        <v/>
      </c>
      <c r="N107" s="40"/>
      <c r="O107" s="8"/>
      <c r="P107" s="92"/>
      <c r="Q107" s="92"/>
      <c r="R107" s="90" t="str">
        <f>IF(P107="","",T107*M107*LOOKUP(RIGHT($D$2,3),定数!$A$6:$A$13,定数!$B$6:$B$13))</f>
        <v/>
      </c>
      <c r="S107" s="90"/>
      <c r="T107" s="91" t="str">
        <f t="shared" si="55"/>
        <v/>
      </c>
      <c r="U107" s="9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53"/>
        <v/>
      </c>
      <c r="Y107" s="42" t="str">
        <f t="shared" si="54"/>
        <v/>
      </c>
    </row>
    <row r="108" spans="2:25" x14ac:dyDescent="0.2">
      <c r="B108" s="40">
        <v>100</v>
      </c>
      <c r="C108" s="86" t="str">
        <f t="shared" si="50"/>
        <v/>
      </c>
      <c r="D108" s="86"/>
      <c r="E108" s="40"/>
      <c r="F108" s="8"/>
      <c r="G108" s="40"/>
      <c r="H108" s="92"/>
      <c r="I108" s="92"/>
      <c r="J108" s="40"/>
      <c r="K108" s="88" t="str">
        <f t="shared" si="51"/>
        <v/>
      </c>
      <c r="L108" s="89"/>
      <c r="M108" s="6" t="str">
        <f>IF(J108="","",(K108/J108)/LOOKUP(RIGHT($D$2,3),定数!$A$6:$A$13,定数!$B$6:$B$13))</f>
        <v/>
      </c>
      <c r="N108" s="40"/>
      <c r="O108" s="8"/>
      <c r="P108" s="92"/>
      <c r="Q108" s="92"/>
      <c r="R108" s="90" t="str">
        <f>IF(P108="","",T108*M108*LOOKUP(RIGHT($D$2,3),定数!$A$6:$A$13,定数!$B$6:$B$13))</f>
        <v/>
      </c>
      <c r="S108" s="90"/>
      <c r="T108" s="91" t="str">
        <f t="shared" si="55"/>
        <v/>
      </c>
      <c r="U108" s="9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53"/>
        <v/>
      </c>
      <c r="Y108" s="42" t="str">
        <f t="shared" si="5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05" priority="9" stopIfTrue="1" operator="equal">
      <formula>"買"</formula>
    </cfRule>
    <cfRule type="cellIs" dxfId="204" priority="10" stopIfTrue="1" operator="equal">
      <formula>"売"</formula>
    </cfRule>
  </conditionalFormatting>
  <conditionalFormatting sqref="G9:G11 G15:G22 G47:G108 G24:G45">
    <cfRule type="cellIs" dxfId="203" priority="11" stopIfTrue="1" operator="equal">
      <formula>"買"</formula>
    </cfRule>
    <cfRule type="cellIs" dxfId="202" priority="12" stopIfTrue="1" operator="equal">
      <formula>"売"</formula>
    </cfRule>
  </conditionalFormatting>
  <conditionalFormatting sqref="G12">
    <cfRule type="cellIs" dxfId="201" priority="7" stopIfTrue="1" operator="equal">
      <formula>"買"</formula>
    </cfRule>
    <cfRule type="cellIs" dxfId="200" priority="8" stopIfTrue="1" operator="equal">
      <formula>"売"</formula>
    </cfRule>
  </conditionalFormatting>
  <conditionalFormatting sqref="G13">
    <cfRule type="cellIs" dxfId="199" priority="5" stopIfTrue="1" operator="equal">
      <formula>"買"</formula>
    </cfRule>
    <cfRule type="cellIs" dxfId="198" priority="6" stopIfTrue="1" operator="equal">
      <formula>"売"</formula>
    </cfRule>
  </conditionalFormatting>
  <conditionalFormatting sqref="G14">
    <cfRule type="cellIs" dxfId="197" priority="3" stopIfTrue="1" operator="equal">
      <formula>"買"</formula>
    </cfRule>
    <cfRule type="cellIs" dxfId="196" priority="4" stopIfTrue="1" operator="equal">
      <formula>"売"</formula>
    </cfRule>
  </conditionalFormatting>
  <conditionalFormatting sqref="G23">
    <cfRule type="cellIs" dxfId="195" priority="1" stopIfTrue="1" operator="equal">
      <formula>"買"</formula>
    </cfRule>
    <cfRule type="cellIs" dxfId="19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topLeftCell="D1" zoomScale="90" zoomScaleNormal="90" workbookViewId="0">
      <pane ySplit="8" topLeftCell="A46" activePane="bottomLeft" state="frozen"/>
      <selection pane="bottomLeft" activeCell="E58" sqref="E58:Q5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2" t="s">
        <v>5</v>
      </c>
      <c r="C2" s="52"/>
      <c r="D2" s="57" t="s">
        <v>48</v>
      </c>
      <c r="E2" s="57"/>
      <c r="F2" s="52" t="s">
        <v>6</v>
      </c>
      <c r="G2" s="52"/>
      <c r="H2" s="55" t="s">
        <v>70</v>
      </c>
      <c r="I2" s="55"/>
      <c r="J2" s="52" t="s">
        <v>7</v>
      </c>
      <c r="K2" s="52"/>
      <c r="L2" s="56">
        <v>100000</v>
      </c>
      <c r="M2" s="57"/>
      <c r="N2" s="52" t="s">
        <v>8</v>
      </c>
      <c r="O2" s="52"/>
      <c r="P2" s="58">
        <f>SUM(L2,D4)</f>
        <v>188617.57763106108</v>
      </c>
      <c r="Q2" s="55"/>
      <c r="R2" s="1"/>
      <c r="S2" s="1"/>
      <c r="T2" s="1"/>
    </row>
    <row r="3" spans="2:25" ht="57" customHeight="1" x14ac:dyDescent="0.2">
      <c r="B3" s="52" t="s">
        <v>9</v>
      </c>
      <c r="C3" s="52"/>
      <c r="D3" s="59" t="s">
        <v>38</v>
      </c>
      <c r="E3" s="59"/>
      <c r="F3" s="59"/>
      <c r="G3" s="59"/>
      <c r="H3" s="59"/>
      <c r="I3" s="59"/>
      <c r="J3" s="52" t="s">
        <v>10</v>
      </c>
      <c r="K3" s="52"/>
      <c r="L3" s="59" t="s">
        <v>62</v>
      </c>
      <c r="M3" s="60"/>
      <c r="N3" s="60"/>
      <c r="O3" s="60"/>
      <c r="P3" s="60"/>
      <c r="Q3" s="60"/>
      <c r="R3" s="1"/>
      <c r="S3" s="1"/>
    </row>
    <row r="4" spans="2:25" x14ac:dyDescent="0.2">
      <c r="B4" s="52" t="s">
        <v>11</v>
      </c>
      <c r="C4" s="52"/>
      <c r="D4" s="53">
        <f>SUM($R$9:$S$993)</f>
        <v>88617.577631061096</v>
      </c>
      <c r="E4" s="53"/>
      <c r="F4" s="52" t="s">
        <v>12</v>
      </c>
      <c r="G4" s="52"/>
      <c r="H4" s="54">
        <f>SUM($T$9:$U$108)</f>
        <v>289.40000000000191</v>
      </c>
      <c r="I4" s="55"/>
      <c r="J4" s="61" t="s">
        <v>61</v>
      </c>
      <c r="K4" s="61"/>
      <c r="L4" s="58">
        <f>MAX($C$9:$D$990)-C9</f>
        <v>102826.65223397929</v>
      </c>
      <c r="M4" s="58"/>
      <c r="N4" s="61" t="s">
        <v>60</v>
      </c>
      <c r="O4" s="61"/>
      <c r="P4" s="62">
        <f>MAX(Y:Y)</f>
        <v>9.3343535740079364E-2</v>
      </c>
      <c r="Q4" s="62"/>
      <c r="R4" s="1"/>
      <c r="S4" s="1"/>
      <c r="T4" s="1"/>
    </row>
    <row r="5" spans="2:25" x14ac:dyDescent="0.2">
      <c r="B5" s="39" t="s">
        <v>15</v>
      </c>
      <c r="C5" s="2">
        <f>COUNTIF($R$9:$R$990,"&gt;0")</f>
        <v>29</v>
      </c>
      <c r="D5" s="38" t="s">
        <v>16</v>
      </c>
      <c r="E5" s="15">
        <f>COUNTIF($R$9:$R$990,"&lt;0")</f>
        <v>21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0.57999999999999996</v>
      </c>
      <c r="J5" s="63" t="s">
        <v>19</v>
      </c>
      <c r="K5" s="52"/>
      <c r="L5" s="64">
        <f>MAX(V9:V993)</f>
        <v>3</v>
      </c>
      <c r="M5" s="65"/>
      <c r="N5" s="17" t="s">
        <v>20</v>
      </c>
      <c r="O5" s="9"/>
      <c r="P5" s="64">
        <f>MAX(W9:W993)</f>
        <v>3</v>
      </c>
      <c r="Q5" s="6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4" t="s">
        <v>67</v>
      </c>
      <c r="N6" s="12"/>
      <c r="O6" s="12"/>
      <c r="P6" s="10"/>
      <c r="Q6" s="7"/>
      <c r="R6" s="1"/>
      <c r="S6" s="1"/>
      <c r="T6" s="1"/>
    </row>
    <row r="7" spans="2:25" x14ac:dyDescent="0.2">
      <c r="B7" s="73" t="s">
        <v>21</v>
      </c>
      <c r="C7" s="75" t="s">
        <v>22</v>
      </c>
      <c r="D7" s="76"/>
      <c r="E7" s="79" t="s">
        <v>23</v>
      </c>
      <c r="F7" s="80"/>
      <c r="G7" s="80"/>
      <c r="H7" s="80"/>
      <c r="I7" s="68"/>
      <c r="J7" s="81"/>
      <c r="K7" s="82"/>
      <c r="L7" s="70"/>
      <c r="M7" s="83" t="s">
        <v>25</v>
      </c>
      <c r="N7" s="84" t="s">
        <v>26</v>
      </c>
      <c r="O7" s="85"/>
      <c r="P7" s="85"/>
      <c r="Q7" s="72"/>
      <c r="R7" s="66" t="s">
        <v>27</v>
      </c>
      <c r="S7" s="66"/>
      <c r="T7" s="66"/>
      <c r="U7" s="66"/>
    </row>
    <row r="8" spans="2:25" x14ac:dyDescent="0.2">
      <c r="B8" s="74"/>
      <c r="C8" s="77"/>
      <c r="D8" s="78"/>
      <c r="E8" s="18" t="s">
        <v>28</v>
      </c>
      <c r="F8" s="18" t="s">
        <v>29</v>
      </c>
      <c r="G8" s="18" t="s">
        <v>30</v>
      </c>
      <c r="H8" s="67" t="s">
        <v>31</v>
      </c>
      <c r="I8" s="68"/>
      <c r="J8" s="4" t="s">
        <v>32</v>
      </c>
      <c r="K8" s="69" t="s">
        <v>33</v>
      </c>
      <c r="L8" s="70"/>
      <c r="M8" s="83"/>
      <c r="N8" s="5" t="s">
        <v>28</v>
      </c>
      <c r="O8" s="5" t="s">
        <v>29</v>
      </c>
      <c r="P8" s="71" t="s">
        <v>31</v>
      </c>
      <c r="Q8" s="72"/>
      <c r="R8" s="66" t="s">
        <v>34</v>
      </c>
      <c r="S8" s="66"/>
      <c r="T8" s="66" t="s">
        <v>32</v>
      </c>
      <c r="U8" s="66"/>
      <c r="Y8" t="s">
        <v>59</v>
      </c>
    </row>
    <row r="9" spans="2:25" x14ac:dyDescent="0.2">
      <c r="B9" s="40">
        <v>1</v>
      </c>
      <c r="C9" s="86">
        <f>L2</f>
        <v>100000</v>
      </c>
      <c r="D9" s="86"/>
      <c r="E9" s="47">
        <v>2016</v>
      </c>
      <c r="F9" s="8">
        <v>43660</v>
      </c>
      <c r="G9" s="45" t="s">
        <v>4</v>
      </c>
      <c r="H9" s="87">
        <v>1.113</v>
      </c>
      <c r="I9" s="87"/>
      <c r="J9" s="45">
        <v>43</v>
      </c>
      <c r="K9" s="86">
        <f>IF(J9="","",C9*0.03)</f>
        <v>3000</v>
      </c>
      <c r="L9" s="86"/>
      <c r="M9" s="6">
        <f>IF(J9="","",(K9/J9)/LOOKUP(RIGHT($D$2,3),定数!$A$6:$A$13,定数!$B$6:$B$13))</f>
        <v>0.58139534883720922</v>
      </c>
      <c r="N9" s="45">
        <v>2016</v>
      </c>
      <c r="O9" s="8">
        <v>43661</v>
      </c>
      <c r="P9" s="87">
        <v>1.1087</v>
      </c>
      <c r="Q9" s="87"/>
      <c r="R9" s="90">
        <f>IF(P9="","",T9*M9*LOOKUP(RIGHT($D$2,3),定数!$A$6:$A$13,定数!$B$6:$B$13))</f>
        <v>-2999.9999999999786</v>
      </c>
      <c r="S9" s="90"/>
      <c r="T9" s="91">
        <f>IF(P9="","",IF(G9="買",(P9-H9),(H9-P9))*IF(RIGHT($D$2,3)="JPY",100,10000))</f>
        <v>-42.999999999999702</v>
      </c>
      <c r="U9" s="91"/>
      <c r="V9" s="1">
        <f>IF(T9&lt;&gt;"",IF(T9&gt;0,1+V8,0),"")</f>
        <v>0</v>
      </c>
      <c r="W9">
        <f>IF(T9&lt;&gt;"",IF(T9&lt;0,1+W8,0),"")</f>
        <v>1</v>
      </c>
    </row>
    <row r="10" spans="2:25" x14ac:dyDescent="0.2">
      <c r="B10" s="40">
        <v>2</v>
      </c>
      <c r="C10" s="86">
        <f t="shared" ref="C10:C73" si="0">IF(R9="","",C9+R9)</f>
        <v>97000.000000000015</v>
      </c>
      <c r="D10" s="86"/>
      <c r="E10" s="45">
        <v>2016</v>
      </c>
      <c r="F10" s="8">
        <v>43685</v>
      </c>
      <c r="G10" s="45" t="s">
        <v>3</v>
      </c>
      <c r="H10" s="87">
        <v>1.1077999999999999</v>
      </c>
      <c r="I10" s="87"/>
      <c r="J10" s="45">
        <v>20</v>
      </c>
      <c r="K10" s="88">
        <f t="shared" ref="K10:K58" si="1">IF(J10="","",C10*0.03)</f>
        <v>2910.0000000000005</v>
      </c>
      <c r="L10" s="89"/>
      <c r="M10" s="6">
        <f>IF(J10="","",(K10/J10)/LOOKUP(RIGHT($D$2,3),定数!$A$6:$A$13,定数!$B$6:$B$13))</f>
        <v>1.2125000000000001</v>
      </c>
      <c r="N10" s="45">
        <v>2016</v>
      </c>
      <c r="O10" s="8">
        <v>43686</v>
      </c>
      <c r="P10" s="87">
        <v>1.1097999999999999</v>
      </c>
      <c r="Q10" s="87"/>
      <c r="R10" s="90">
        <f>IF(P10="","",T10*M10*LOOKUP(RIGHT($D$2,3),定数!$A$6:$A$13,定数!$B$6:$B$13))</f>
        <v>-2910.0000000000032</v>
      </c>
      <c r="S10" s="90"/>
      <c r="T10" s="91">
        <f>IF(P10="","",IF(G10="買",(P10-H10),(H10-P10))*IF(RIGHT($D$2,3)="JPY",100,10000))</f>
        <v>-20.000000000000018</v>
      </c>
      <c r="U10" s="91"/>
      <c r="V10" s="22">
        <f t="shared" ref="V10:V22" si="2">IF(T10&lt;&gt;"",IF(T10&gt;0,1+V9,0),"")</f>
        <v>0</v>
      </c>
      <c r="W10">
        <f t="shared" ref="W10:W73" si="3">IF(T10&lt;&gt;"",IF(T10&lt;0,1+W9,0),"")</f>
        <v>2</v>
      </c>
      <c r="X10" s="41">
        <f>IF(C10&lt;&gt;"",MAX(C10,C9),"")</f>
        <v>100000</v>
      </c>
    </row>
    <row r="11" spans="2:25" x14ac:dyDescent="0.2">
      <c r="B11" s="40">
        <v>3</v>
      </c>
      <c r="C11" s="86">
        <f t="shared" si="0"/>
        <v>94090.000000000015</v>
      </c>
      <c r="D11" s="86"/>
      <c r="E11" s="45">
        <v>2016</v>
      </c>
      <c r="F11" s="8">
        <v>43694</v>
      </c>
      <c r="G11" s="45" t="s">
        <v>4</v>
      </c>
      <c r="H11" s="87">
        <v>1.1316999999999999</v>
      </c>
      <c r="I11" s="87"/>
      <c r="J11" s="45">
        <v>78</v>
      </c>
      <c r="K11" s="88">
        <f t="shared" si="1"/>
        <v>2822.7000000000003</v>
      </c>
      <c r="L11" s="89"/>
      <c r="M11" s="6">
        <f>IF(J11="","",(K11/J11)/LOOKUP(RIGHT($D$2,3),定数!$A$6:$A$13,定数!$B$6:$B$13))</f>
        <v>0.30157051282051284</v>
      </c>
      <c r="N11" s="45">
        <v>2016</v>
      </c>
      <c r="O11" s="8">
        <v>43701</v>
      </c>
      <c r="P11" s="87">
        <v>1.1238999999999999</v>
      </c>
      <c r="Q11" s="87"/>
      <c r="R11" s="90">
        <f>IF(P11="","",T11*M11*LOOKUP(RIGHT($D$2,3),定数!$A$6:$A$13,定数!$B$6:$B$13))</f>
        <v>-2822.7000000000103</v>
      </c>
      <c r="S11" s="90"/>
      <c r="T11" s="91">
        <f>IF(P11="","",IF(G11="買",(P11-H11),(H11-P11))*IF(RIGHT($D$2,3)="JPY",100,10000))</f>
        <v>-78.000000000000284</v>
      </c>
      <c r="U11" s="91"/>
      <c r="V11" s="22">
        <f t="shared" si="2"/>
        <v>0</v>
      </c>
      <c r="W11">
        <f t="shared" si="3"/>
        <v>3</v>
      </c>
      <c r="X11" s="41">
        <f>IF(C11&lt;&gt;"",MAX(X10,C11),"")</f>
        <v>100000</v>
      </c>
      <c r="Y11" s="42">
        <f>IF(X11&lt;&gt;"",1-(C11/X11),"")</f>
        <v>5.9099999999999819E-2</v>
      </c>
    </row>
    <row r="12" spans="2:25" x14ac:dyDescent="0.2">
      <c r="B12" s="40">
        <v>4</v>
      </c>
      <c r="C12" s="86">
        <f t="shared" si="0"/>
        <v>91267.3</v>
      </c>
      <c r="D12" s="86"/>
      <c r="E12" s="45">
        <v>2016</v>
      </c>
      <c r="F12" s="8">
        <v>43701</v>
      </c>
      <c r="G12" s="45" t="s">
        <v>3</v>
      </c>
      <c r="H12" s="87">
        <v>1.1292</v>
      </c>
      <c r="I12" s="87"/>
      <c r="J12" s="45">
        <v>20</v>
      </c>
      <c r="K12" s="88">
        <f t="shared" si="1"/>
        <v>2738.0189999999998</v>
      </c>
      <c r="L12" s="89"/>
      <c r="M12" s="6">
        <f>IF(J12="","",(K12/J12)/LOOKUP(RIGHT($D$2,3),定数!$A$6:$A$13,定数!$B$6:$B$13))</f>
        <v>1.14084125</v>
      </c>
      <c r="N12" s="45">
        <v>2016</v>
      </c>
      <c r="O12" s="8">
        <v>43701</v>
      </c>
      <c r="P12" s="87">
        <v>1.12649</v>
      </c>
      <c r="Q12" s="87"/>
      <c r="R12" s="90">
        <f>IF(P12="","",T12*M12*LOOKUP(RIGHT($D$2,3),定数!$A$6:$A$13,定数!$B$6:$B$13))</f>
        <v>3710.015744999987</v>
      </c>
      <c r="S12" s="90"/>
      <c r="T12" s="91">
        <f t="shared" ref="T12:T38" si="4">IF(P12="","",IF(G12="買",(P12-H12),(H12-P12))*IF(RIGHT($D$2,3)="JPY",100,10000))</f>
        <v>27.099999999999902</v>
      </c>
      <c r="U12" s="91"/>
      <c r="V12" s="22">
        <f t="shared" si="2"/>
        <v>1</v>
      </c>
      <c r="W12">
        <f t="shared" si="3"/>
        <v>0</v>
      </c>
      <c r="X12" s="41">
        <f t="shared" ref="X12:X75" si="5">IF(C12&lt;&gt;"",MAX(X11,C12),"")</f>
        <v>100000</v>
      </c>
      <c r="Y12" s="42">
        <f t="shared" ref="Y12:Y75" si="6">IF(X12&lt;&gt;"",1-(C12/X12),"")</f>
        <v>8.7326999999999932E-2</v>
      </c>
    </row>
    <row r="13" spans="2:25" x14ac:dyDescent="0.2">
      <c r="B13" s="40">
        <v>5</v>
      </c>
      <c r="C13" s="86">
        <f t="shared" si="0"/>
        <v>94977.315744999985</v>
      </c>
      <c r="D13" s="86"/>
      <c r="E13" s="45">
        <v>2016</v>
      </c>
      <c r="F13" s="8">
        <v>43709</v>
      </c>
      <c r="G13" s="45" t="s">
        <v>3</v>
      </c>
      <c r="H13" s="87">
        <v>1.1151</v>
      </c>
      <c r="I13" s="87"/>
      <c r="J13" s="45">
        <v>16</v>
      </c>
      <c r="K13" s="88">
        <f t="shared" si="1"/>
        <v>2849.3194723499996</v>
      </c>
      <c r="L13" s="89"/>
      <c r="M13" s="6">
        <f>IF(J13="","",(K13/J13)/LOOKUP(RIGHT($D$2,3),定数!$A$6:$A$13,定数!$B$6:$B$13))</f>
        <v>1.4840205585156248</v>
      </c>
      <c r="N13" s="45">
        <v>2016</v>
      </c>
      <c r="O13" s="8">
        <v>43709</v>
      </c>
      <c r="P13" s="87">
        <v>1.1131200000000001</v>
      </c>
      <c r="Q13" s="87"/>
      <c r="R13" s="90">
        <f>IF(P13="","",T13*M13*LOOKUP(RIGHT($D$2,3),定数!$A$6:$A$13,定数!$B$6:$B$13))</f>
        <v>3526.0328470328941</v>
      </c>
      <c r="S13" s="90"/>
      <c r="T13" s="91">
        <f t="shared" si="4"/>
        <v>19.799999999998708</v>
      </c>
      <c r="U13" s="91"/>
      <c r="V13" s="22">
        <f t="shared" si="2"/>
        <v>2</v>
      </c>
      <c r="W13">
        <f t="shared" si="3"/>
        <v>0</v>
      </c>
      <c r="X13" s="41">
        <f t="shared" si="5"/>
        <v>100000</v>
      </c>
      <c r="Y13" s="42">
        <f t="shared" si="6"/>
        <v>5.0226842550000095E-2</v>
      </c>
    </row>
    <row r="14" spans="2:25" x14ac:dyDescent="0.2">
      <c r="B14" s="40">
        <v>6</v>
      </c>
      <c r="C14" s="86">
        <f t="shared" si="0"/>
        <v>98503.348592032882</v>
      </c>
      <c r="D14" s="86"/>
      <c r="E14" s="45">
        <v>2016</v>
      </c>
      <c r="F14" s="8">
        <v>43720</v>
      </c>
      <c r="G14" s="45" t="s">
        <v>3</v>
      </c>
      <c r="H14" s="87">
        <v>1.1234</v>
      </c>
      <c r="I14" s="87"/>
      <c r="J14" s="45">
        <v>30</v>
      </c>
      <c r="K14" s="88">
        <f t="shared" si="1"/>
        <v>2955.1004577609865</v>
      </c>
      <c r="L14" s="89"/>
      <c r="M14" s="6">
        <f>IF(J14="","",(K14/J14)/LOOKUP(RIGHT($D$2,3),定数!$A$6:$A$13,定数!$B$6:$B$13))</f>
        <v>0.82086123826694068</v>
      </c>
      <c r="N14" s="45">
        <v>2016</v>
      </c>
      <c r="O14" s="8">
        <v>43720</v>
      </c>
      <c r="P14" s="87">
        <v>1.1264000000000001</v>
      </c>
      <c r="Q14" s="87"/>
      <c r="R14" s="90">
        <f>IF(P14="","",T14*M14*LOOKUP(RIGHT($D$2,3),定数!$A$6:$A$13,定数!$B$6:$B$13))</f>
        <v>-2955.1004577610984</v>
      </c>
      <c r="S14" s="90"/>
      <c r="T14" s="91">
        <f t="shared" si="4"/>
        <v>-30.000000000001137</v>
      </c>
      <c r="U14" s="91"/>
      <c r="V14" s="22">
        <f t="shared" si="2"/>
        <v>0</v>
      </c>
      <c r="W14">
        <f t="shared" si="3"/>
        <v>1</v>
      </c>
      <c r="X14" s="41">
        <f t="shared" si="5"/>
        <v>100000</v>
      </c>
      <c r="Y14" s="42">
        <f t="shared" si="6"/>
        <v>1.49665140796712E-2</v>
      </c>
    </row>
    <row r="15" spans="2:25" x14ac:dyDescent="0.2">
      <c r="B15" s="40">
        <v>7</v>
      </c>
      <c r="C15" s="86">
        <f t="shared" si="0"/>
        <v>95548.24813427178</v>
      </c>
      <c r="D15" s="86"/>
      <c r="E15" s="45">
        <v>2016</v>
      </c>
      <c r="F15" s="8">
        <v>43727</v>
      </c>
      <c r="G15" s="45" t="s">
        <v>3</v>
      </c>
      <c r="H15" s="87">
        <v>1.1165</v>
      </c>
      <c r="I15" s="87"/>
      <c r="J15" s="45">
        <v>34</v>
      </c>
      <c r="K15" s="88">
        <f t="shared" si="1"/>
        <v>2866.4474440281533</v>
      </c>
      <c r="L15" s="89"/>
      <c r="M15" s="6">
        <f>IF(J15="","",(K15/J15)/LOOKUP(RIGHT($D$2,3),定数!$A$6:$A$13,定数!$B$6:$B$13))</f>
        <v>0.70256064804611607</v>
      </c>
      <c r="N15" s="45">
        <v>2016</v>
      </c>
      <c r="O15" s="8">
        <v>43730</v>
      </c>
      <c r="P15" s="87">
        <v>1.1198999999999999</v>
      </c>
      <c r="Q15" s="87"/>
      <c r="R15" s="90">
        <f>IF(P15="","",T15*M15*LOOKUP(RIGHT($D$2,3),定数!$A$6:$A$13,定数!$B$6:$B$13))</f>
        <v>-2866.4474440280255</v>
      </c>
      <c r="S15" s="90"/>
      <c r="T15" s="91">
        <f t="shared" si="4"/>
        <v>-33.999999999998479</v>
      </c>
      <c r="U15" s="91"/>
      <c r="V15" s="22">
        <f t="shared" si="2"/>
        <v>0</v>
      </c>
      <c r="W15">
        <f t="shared" si="3"/>
        <v>2</v>
      </c>
      <c r="X15" s="41">
        <f t="shared" si="5"/>
        <v>100000</v>
      </c>
      <c r="Y15" s="42">
        <f t="shared" si="6"/>
        <v>4.4517518657282151E-2</v>
      </c>
    </row>
    <row r="16" spans="2:25" x14ac:dyDescent="0.2">
      <c r="B16" s="40">
        <v>8</v>
      </c>
      <c r="C16" s="86">
        <f t="shared" si="0"/>
        <v>92681.800690243748</v>
      </c>
      <c r="D16" s="86"/>
      <c r="E16" s="45">
        <v>2016</v>
      </c>
      <c r="F16" s="8">
        <v>43744</v>
      </c>
      <c r="G16" s="45" t="s">
        <v>3</v>
      </c>
      <c r="H16" s="87">
        <v>1.1200000000000001</v>
      </c>
      <c r="I16" s="87"/>
      <c r="J16" s="45">
        <v>13</v>
      </c>
      <c r="K16" s="88">
        <f t="shared" si="1"/>
        <v>2780.4540207073123</v>
      </c>
      <c r="L16" s="89"/>
      <c r="M16" s="6">
        <f>IF(J16="","",(K16/J16)/LOOKUP(RIGHT($D$2,3),定数!$A$6:$A$13,定数!$B$6:$B$13))</f>
        <v>1.7823423209662259</v>
      </c>
      <c r="N16" s="45">
        <v>2016</v>
      </c>
      <c r="O16" s="8">
        <v>43744</v>
      </c>
      <c r="P16" s="87">
        <v>1.1182799999999999</v>
      </c>
      <c r="Q16" s="87"/>
      <c r="R16" s="90">
        <f>IF(P16="","",T16*M16*LOOKUP(RIGHT($D$2,3),定数!$A$6:$A$13,定数!$B$6:$B$13))</f>
        <v>3678.7545504746449</v>
      </c>
      <c r="S16" s="90"/>
      <c r="T16" s="91">
        <f t="shared" si="4"/>
        <v>17.200000000001658</v>
      </c>
      <c r="U16" s="91"/>
      <c r="V16" s="22">
        <f t="shared" si="2"/>
        <v>1</v>
      </c>
      <c r="W16">
        <f t="shared" si="3"/>
        <v>0</v>
      </c>
      <c r="X16" s="41">
        <f t="shared" si="5"/>
        <v>100000</v>
      </c>
      <c r="Y16" s="42">
        <f t="shared" si="6"/>
        <v>7.318199309756257E-2</v>
      </c>
    </row>
    <row r="17" spans="2:25" x14ac:dyDescent="0.2">
      <c r="B17" s="40">
        <v>9</v>
      </c>
      <c r="C17" s="86">
        <f t="shared" si="0"/>
        <v>96360.555240718386</v>
      </c>
      <c r="D17" s="86"/>
      <c r="E17" s="45">
        <v>2016</v>
      </c>
      <c r="F17" s="8">
        <v>43758</v>
      </c>
      <c r="G17" s="45" t="s">
        <v>3</v>
      </c>
      <c r="H17" s="87">
        <v>1.0960000000000001</v>
      </c>
      <c r="I17" s="87"/>
      <c r="J17" s="45">
        <v>80</v>
      </c>
      <c r="K17" s="88">
        <f t="shared" si="1"/>
        <v>2890.8166572215514</v>
      </c>
      <c r="L17" s="89"/>
      <c r="M17" s="6">
        <f>IF(J17="","",(K17/J17)/LOOKUP(RIGHT($D$2,3),定数!$A$6:$A$13,定数!$B$6:$B$13))</f>
        <v>0.30112673512724497</v>
      </c>
      <c r="N17" s="45">
        <v>2016</v>
      </c>
      <c r="O17" s="8">
        <v>43770</v>
      </c>
      <c r="P17" s="87">
        <v>1.1040000000000001</v>
      </c>
      <c r="Q17" s="87"/>
      <c r="R17" s="90">
        <f>IF(P17="","",T17*M17*LOOKUP(RIGHT($D$2,3),定数!$A$6:$A$13,定数!$B$6:$B$13))</f>
        <v>-2890.8166572215546</v>
      </c>
      <c r="S17" s="90"/>
      <c r="T17" s="91">
        <f t="shared" si="4"/>
        <v>-80.000000000000071</v>
      </c>
      <c r="U17" s="91"/>
      <c r="V17" s="22">
        <f t="shared" si="2"/>
        <v>0</v>
      </c>
      <c r="W17">
        <f t="shared" si="3"/>
        <v>1</v>
      </c>
      <c r="X17" s="41">
        <f t="shared" si="5"/>
        <v>100000</v>
      </c>
      <c r="Y17" s="42">
        <f t="shared" si="6"/>
        <v>3.6394447592816181E-2</v>
      </c>
    </row>
    <row r="18" spans="2:25" x14ac:dyDescent="0.2">
      <c r="B18" s="40">
        <v>10</v>
      </c>
      <c r="C18" s="86">
        <f t="shared" si="0"/>
        <v>93469.73858349683</v>
      </c>
      <c r="D18" s="86"/>
      <c r="E18" s="45">
        <v>2016</v>
      </c>
      <c r="F18" s="8">
        <v>43773</v>
      </c>
      <c r="G18" s="45" t="s">
        <v>4</v>
      </c>
      <c r="H18" s="87">
        <v>1.1114999999999999</v>
      </c>
      <c r="I18" s="87"/>
      <c r="J18" s="45">
        <v>36</v>
      </c>
      <c r="K18" s="88">
        <f t="shared" si="1"/>
        <v>2804.0921575049047</v>
      </c>
      <c r="L18" s="89"/>
      <c r="M18" s="6">
        <f>IF(J18="","",(K18/J18)/LOOKUP(RIGHT($D$2,3),定数!$A$6:$A$13,定数!$B$6:$B$13))</f>
        <v>0.64909540682983902</v>
      </c>
      <c r="N18" s="45">
        <v>2016</v>
      </c>
      <c r="O18" s="8">
        <v>43776</v>
      </c>
      <c r="P18" s="87">
        <v>1.1079000000000001</v>
      </c>
      <c r="Q18" s="87"/>
      <c r="R18" s="90">
        <f>IF(P18="","",T18*M18*LOOKUP(RIGHT($D$2,3),定数!$A$6:$A$13,定数!$B$6:$B$13))</f>
        <v>-2804.0921575047687</v>
      </c>
      <c r="S18" s="90"/>
      <c r="T18" s="91">
        <f t="shared" si="4"/>
        <v>-35.999999999998252</v>
      </c>
      <c r="U18" s="91"/>
      <c r="V18" s="22">
        <f t="shared" si="2"/>
        <v>0</v>
      </c>
      <c r="W18">
        <f t="shared" si="3"/>
        <v>2</v>
      </c>
      <c r="X18" s="41">
        <f t="shared" si="5"/>
        <v>100000</v>
      </c>
      <c r="Y18" s="42">
        <f t="shared" si="6"/>
        <v>6.5302614165031692E-2</v>
      </c>
    </row>
    <row r="19" spans="2:25" x14ac:dyDescent="0.2">
      <c r="B19" s="40">
        <v>11</v>
      </c>
      <c r="C19" s="86">
        <f t="shared" si="0"/>
        <v>90665.646425992061</v>
      </c>
      <c r="D19" s="86"/>
      <c r="E19" s="45">
        <v>2016</v>
      </c>
      <c r="F19" s="8">
        <v>43800</v>
      </c>
      <c r="G19" s="45" t="s">
        <v>4</v>
      </c>
      <c r="H19" s="87">
        <v>1.0636000000000001</v>
      </c>
      <c r="I19" s="87"/>
      <c r="J19" s="45">
        <v>23</v>
      </c>
      <c r="K19" s="88">
        <f t="shared" si="1"/>
        <v>2719.9693927797616</v>
      </c>
      <c r="L19" s="89"/>
      <c r="M19" s="6">
        <f>IF(J19="","",(K19/J19)/LOOKUP(RIGHT($D$2,3),定数!$A$6:$A$13,定数!$B$6:$B$13))</f>
        <v>0.9854961568042615</v>
      </c>
      <c r="N19" s="45">
        <v>2016</v>
      </c>
      <c r="O19" s="8">
        <v>43801</v>
      </c>
      <c r="P19" s="87">
        <v>1.0669500000000001</v>
      </c>
      <c r="Q19" s="87"/>
      <c r="R19" s="90">
        <f>IF(P19="","",T19*M19*LOOKUP(RIGHT($D$2,3),定数!$A$6:$A$13,定数!$B$6:$B$13))</f>
        <v>3961.6945503530892</v>
      </c>
      <c r="S19" s="90"/>
      <c r="T19" s="91">
        <f t="shared" si="4"/>
        <v>33.499999999999645</v>
      </c>
      <c r="U19" s="91"/>
      <c r="V19" s="22">
        <f t="shared" si="2"/>
        <v>1</v>
      </c>
      <c r="W19">
        <f t="shared" si="3"/>
        <v>0</v>
      </c>
      <c r="X19" s="41">
        <f t="shared" si="5"/>
        <v>100000</v>
      </c>
      <c r="Y19" s="42">
        <f t="shared" si="6"/>
        <v>9.3343535740079364E-2</v>
      </c>
    </row>
    <row r="20" spans="2:25" x14ac:dyDescent="0.2">
      <c r="B20" s="40">
        <v>12</v>
      </c>
      <c r="C20" s="86">
        <f t="shared" si="0"/>
        <v>94627.340976345149</v>
      </c>
      <c r="D20" s="86"/>
      <c r="E20" s="45">
        <v>2016</v>
      </c>
      <c r="F20" s="8">
        <v>43828</v>
      </c>
      <c r="G20" s="45" t="s">
        <v>4</v>
      </c>
      <c r="H20" s="87">
        <v>1.0478000000000001</v>
      </c>
      <c r="I20" s="87"/>
      <c r="J20" s="45">
        <v>34</v>
      </c>
      <c r="K20" s="88">
        <f t="shared" si="1"/>
        <v>2838.8202292903543</v>
      </c>
      <c r="L20" s="89"/>
      <c r="M20" s="6">
        <f>IF(J20="","",(K20/J20)/LOOKUP(RIGHT($D$2,3),定数!$A$6:$A$13,定数!$B$6:$B$13))</f>
        <v>0.69578927188489081</v>
      </c>
      <c r="N20" s="45">
        <v>2016</v>
      </c>
      <c r="O20" s="8">
        <v>43829</v>
      </c>
      <c r="P20" s="87">
        <v>1.05236</v>
      </c>
      <c r="Q20" s="87"/>
      <c r="R20" s="90">
        <f>IF(P20="","",T20*M20*LOOKUP(RIGHT($D$2,3),定数!$A$6:$A$13,定数!$B$6:$B$13))</f>
        <v>3807.3588957540364</v>
      </c>
      <c r="S20" s="90"/>
      <c r="T20" s="91">
        <f t="shared" si="4"/>
        <v>45.599999999998971</v>
      </c>
      <c r="U20" s="91"/>
      <c r="V20" s="22">
        <f t="shared" si="2"/>
        <v>2</v>
      </c>
      <c r="W20">
        <f t="shared" si="3"/>
        <v>0</v>
      </c>
      <c r="X20" s="41">
        <f t="shared" si="5"/>
        <v>100000</v>
      </c>
      <c r="Y20" s="42">
        <f t="shared" si="6"/>
        <v>5.3726590236548466E-2</v>
      </c>
    </row>
    <row r="21" spans="2:25" x14ac:dyDescent="0.2">
      <c r="B21" s="40">
        <v>13</v>
      </c>
      <c r="C21" s="86">
        <f t="shared" si="0"/>
        <v>98434.699872099183</v>
      </c>
      <c r="D21" s="86"/>
      <c r="E21" s="45">
        <v>2017</v>
      </c>
      <c r="F21" s="8">
        <v>43478</v>
      </c>
      <c r="G21" s="45" t="s">
        <v>4</v>
      </c>
      <c r="H21" s="87">
        <v>1.0620000000000001</v>
      </c>
      <c r="I21" s="87"/>
      <c r="J21" s="45">
        <v>18</v>
      </c>
      <c r="K21" s="88">
        <f t="shared" si="1"/>
        <v>2953.0409961629753</v>
      </c>
      <c r="L21" s="89"/>
      <c r="M21" s="6">
        <f>IF(J21="","",(K21/J21)/LOOKUP(RIGHT($D$2,3),定数!$A$6:$A$13,定数!$B$6:$B$13))</f>
        <v>1.3671486093347107</v>
      </c>
      <c r="N21" s="45">
        <v>2017</v>
      </c>
      <c r="O21" s="8">
        <v>43478</v>
      </c>
      <c r="P21" s="87">
        <v>1.06446</v>
      </c>
      <c r="Q21" s="87"/>
      <c r="R21" s="90">
        <f>IF(P21="","",T21*M21*LOOKUP(RIGHT($D$2,3),定数!$A$6:$A$13,定数!$B$6:$B$13))</f>
        <v>4035.8226947559133</v>
      </c>
      <c r="S21" s="90"/>
      <c r="T21" s="91">
        <f t="shared" si="4"/>
        <v>24.599999999999067</v>
      </c>
      <c r="U21" s="91"/>
      <c r="V21" s="22">
        <f t="shared" si="2"/>
        <v>3</v>
      </c>
      <c r="W21">
        <f t="shared" si="3"/>
        <v>0</v>
      </c>
      <c r="X21" s="41">
        <f t="shared" si="5"/>
        <v>100000</v>
      </c>
      <c r="Y21" s="42">
        <f t="shared" si="6"/>
        <v>1.565300127900815E-2</v>
      </c>
    </row>
    <row r="22" spans="2:25" x14ac:dyDescent="0.2">
      <c r="B22" s="40">
        <v>14</v>
      </c>
      <c r="C22" s="86">
        <f t="shared" si="0"/>
        <v>102470.5225668551</v>
      </c>
      <c r="D22" s="86"/>
      <c r="E22" s="45">
        <v>2017</v>
      </c>
      <c r="F22" s="8">
        <v>43478</v>
      </c>
      <c r="G22" s="45" t="s">
        <v>4</v>
      </c>
      <c r="H22" s="87">
        <v>1.0652999999999999</v>
      </c>
      <c r="I22" s="87"/>
      <c r="J22" s="45">
        <v>58</v>
      </c>
      <c r="K22" s="88">
        <f t="shared" si="1"/>
        <v>3074.1156770056527</v>
      </c>
      <c r="L22" s="89"/>
      <c r="M22" s="6">
        <f>IF(J22="","",(K22/J22)/LOOKUP(RIGHT($D$2,3),定数!$A$6:$A$13,定数!$B$6:$B$13))</f>
        <v>0.44168328692609948</v>
      </c>
      <c r="N22" s="45">
        <v>2017</v>
      </c>
      <c r="O22" s="8">
        <v>43478</v>
      </c>
      <c r="P22" s="87">
        <v>1.0595000000000001</v>
      </c>
      <c r="Q22" s="87"/>
      <c r="R22" s="90">
        <f>IF(P22="","",T22*M22*LOOKUP(RIGHT($D$2,3),定数!$A$6:$A$13,定数!$B$6:$B$13))</f>
        <v>-3074.1156770055491</v>
      </c>
      <c r="S22" s="90"/>
      <c r="T22" s="91">
        <f t="shared" si="4"/>
        <v>-57.999999999998053</v>
      </c>
      <c r="U22" s="91"/>
      <c r="V22" s="22">
        <f t="shared" si="2"/>
        <v>0</v>
      </c>
      <c r="W22">
        <f t="shared" si="3"/>
        <v>1</v>
      </c>
      <c r="X22" s="41">
        <f t="shared" si="5"/>
        <v>102470.5225668551</v>
      </c>
      <c r="Y22" s="42">
        <f t="shared" si="6"/>
        <v>0</v>
      </c>
    </row>
    <row r="23" spans="2:25" x14ac:dyDescent="0.2">
      <c r="B23" s="40">
        <v>15</v>
      </c>
      <c r="C23" s="86">
        <f t="shared" si="0"/>
        <v>99396.406889849546</v>
      </c>
      <c r="D23" s="86"/>
      <c r="E23" s="45">
        <v>2017</v>
      </c>
      <c r="F23" s="8">
        <v>43506</v>
      </c>
      <c r="G23" s="45" t="s">
        <v>3</v>
      </c>
      <c r="H23" s="87">
        <v>1.0624</v>
      </c>
      <c r="I23" s="87"/>
      <c r="J23" s="45">
        <v>30</v>
      </c>
      <c r="K23" s="88">
        <f t="shared" si="1"/>
        <v>2981.8922066954865</v>
      </c>
      <c r="L23" s="89"/>
      <c r="M23" s="6">
        <f>IF(J23="","",(K23/J23)/LOOKUP(RIGHT($D$2,3),定数!$A$6:$A$13,定数!$B$6:$B$13))</f>
        <v>0.82830339074874615</v>
      </c>
      <c r="N23" s="45">
        <v>2017</v>
      </c>
      <c r="O23" s="8">
        <v>43510</v>
      </c>
      <c r="P23" s="87">
        <v>1.0580700000000001</v>
      </c>
      <c r="Q23" s="87"/>
      <c r="R23" s="90">
        <f>IF(P23="","",T23*M23*LOOKUP(RIGHT($D$2,3),定数!$A$6:$A$13,定数!$B$6:$B$13))</f>
        <v>4303.8644183304295</v>
      </c>
      <c r="S23" s="90"/>
      <c r="T23" s="91">
        <f t="shared" si="4"/>
        <v>43.29999999999945</v>
      </c>
      <c r="U23" s="91"/>
      <c r="V23" t="str">
        <f t="shared" ref="V23:W74" si="7">IF(S23&lt;&gt;"",IF(S23&lt;0,1+V22,0),"")</f>
        <v/>
      </c>
      <c r="W23">
        <f t="shared" si="3"/>
        <v>0</v>
      </c>
      <c r="X23" s="41">
        <f t="shared" si="5"/>
        <v>102470.5225668551</v>
      </c>
      <c r="Y23" s="42">
        <f t="shared" si="6"/>
        <v>2.9999999999999027E-2</v>
      </c>
    </row>
    <row r="24" spans="2:25" x14ac:dyDescent="0.2">
      <c r="B24" s="40">
        <v>16</v>
      </c>
      <c r="C24" s="86">
        <f t="shared" si="0"/>
        <v>103700.27130817997</v>
      </c>
      <c r="D24" s="86"/>
      <c r="E24" s="46">
        <v>2017</v>
      </c>
      <c r="F24" s="8">
        <v>43510</v>
      </c>
      <c r="G24" s="46" t="s">
        <v>3</v>
      </c>
      <c r="H24" s="87">
        <v>1.06077</v>
      </c>
      <c r="I24" s="87"/>
      <c r="J24" s="46">
        <v>25</v>
      </c>
      <c r="K24" s="88">
        <f t="shared" si="1"/>
        <v>3111.008139245399</v>
      </c>
      <c r="L24" s="89"/>
      <c r="M24" s="6">
        <f>IF(J24="","",(K24/J24)/LOOKUP(RIGHT($D$2,3),定数!$A$6:$A$13,定数!$B$6:$B$13))</f>
        <v>1.0370027130817996</v>
      </c>
      <c r="N24" s="46">
        <v>2017</v>
      </c>
      <c r="O24" s="8">
        <v>43510</v>
      </c>
      <c r="P24" s="87">
        <v>1.0567899999999999</v>
      </c>
      <c r="Q24" s="87"/>
      <c r="R24" s="90">
        <f>IF(P24="","",T24*M24*LOOKUP(RIGHT($D$2,3),定数!$A$6:$A$13,定数!$B$6:$B$13))</f>
        <v>4952.7249576787926</v>
      </c>
      <c r="S24" s="90"/>
      <c r="T24" s="91">
        <f t="shared" si="4"/>
        <v>39.800000000000949</v>
      </c>
      <c r="U24" s="91"/>
      <c r="V24" t="str">
        <f t="shared" si="7"/>
        <v/>
      </c>
      <c r="W24">
        <f t="shared" si="3"/>
        <v>0</v>
      </c>
      <c r="X24" s="41">
        <f t="shared" si="5"/>
        <v>103700.27130817997</v>
      </c>
      <c r="Y24" s="42">
        <f t="shared" si="6"/>
        <v>0</v>
      </c>
    </row>
    <row r="25" spans="2:25" x14ac:dyDescent="0.2">
      <c r="B25" s="40">
        <v>17</v>
      </c>
      <c r="C25" s="86">
        <f t="shared" si="0"/>
        <v>108652.99626585876</v>
      </c>
      <c r="D25" s="86"/>
      <c r="E25" s="46">
        <v>2017</v>
      </c>
      <c r="F25" s="8">
        <v>43524</v>
      </c>
      <c r="G25" s="46" t="s">
        <v>4</v>
      </c>
      <c r="H25" s="87">
        <v>1.0589999999999999</v>
      </c>
      <c r="I25" s="87"/>
      <c r="J25" s="46">
        <v>22</v>
      </c>
      <c r="K25" s="88">
        <f t="shared" si="1"/>
        <v>3259.5898879757628</v>
      </c>
      <c r="L25" s="89"/>
      <c r="M25" s="6">
        <f>IF(J25="","",(K25/J25)/LOOKUP(RIGHT($D$2,3),定数!$A$6:$A$13,定数!$B$6:$B$13))</f>
        <v>1.2346931393847587</v>
      </c>
      <c r="N25" s="46">
        <v>2017</v>
      </c>
      <c r="O25" s="8">
        <v>43524</v>
      </c>
      <c r="P25" s="87">
        <v>1.0625500000000001</v>
      </c>
      <c r="Q25" s="87"/>
      <c r="R25" s="90">
        <f>IF(P25="","",T25*M25*LOOKUP(RIGHT($D$2,3),定数!$A$6:$A$13,定数!$B$6:$B$13))</f>
        <v>5259.7927737793152</v>
      </c>
      <c r="S25" s="90"/>
      <c r="T25" s="91">
        <f t="shared" si="4"/>
        <v>35.500000000001641</v>
      </c>
      <c r="U25" s="91"/>
      <c r="V25" t="str">
        <f t="shared" si="7"/>
        <v/>
      </c>
      <c r="W25">
        <f t="shared" si="3"/>
        <v>0</v>
      </c>
      <c r="X25" s="41">
        <f t="shared" si="5"/>
        <v>108652.99626585876</v>
      </c>
      <c r="Y25" s="42">
        <f t="shared" si="6"/>
        <v>0</v>
      </c>
    </row>
    <row r="26" spans="2:25" x14ac:dyDescent="0.2">
      <c r="B26" s="40">
        <v>18</v>
      </c>
      <c r="C26" s="86">
        <f t="shared" si="0"/>
        <v>113912.78903963808</v>
      </c>
      <c r="D26" s="86"/>
      <c r="E26" s="48">
        <v>2017</v>
      </c>
      <c r="F26" s="8">
        <v>43559</v>
      </c>
      <c r="G26" s="48" t="s">
        <v>3</v>
      </c>
      <c r="H26" s="87">
        <v>1.0664199999999999</v>
      </c>
      <c r="I26" s="87"/>
      <c r="J26" s="48">
        <v>9</v>
      </c>
      <c r="K26" s="88">
        <f t="shared" si="1"/>
        <v>3417.3836711891422</v>
      </c>
      <c r="L26" s="89"/>
      <c r="M26" s="6">
        <f>IF(J26="","",(K26/J26)/LOOKUP(RIGHT($D$2,3),定数!$A$6:$A$13,定数!$B$6:$B$13))</f>
        <v>3.1642441399899464</v>
      </c>
      <c r="N26" s="48">
        <v>2017</v>
      </c>
      <c r="O26" s="8">
        <v>43559</v>
      </c>
      <c r="P26" s="87">
        <v>1.0649500000000001</v>
      </c>
      <c r="Q26" s="87"/>
      <c r="R26" s="90">
        <f>IF(P26="","",T26*M26*LOOKUP(RIGHT($D$2,3),定数!$A$6:$A$13,定数!$B$6:$B$13))</f>
        <v>5581.7266629417354</v>
      </c>
      <c r="S26" s="90"/>
      <c r="T26" s="91">
        <f t="shared" si="4"/>
        <v>14.699999999998603</v>
      </c>
      <c r="U26" s="91"/>
      <c r="V26" t="str">
        <f t="shared" si="7"/>
        <v/>
      </c>
      <c r="W26">
        <f t="shared" si="3"/>
        <v>0</v>
      </c>
      <c r="X26" s="41">
        <f t="shared" si="5"/>
        <v>113912.78903963808</v>
      </c>
      <c r="Y26" s="42">
        <f t="shared" si="6"/>
        <v>0</v>
      </c>
    </row>
    <row r="27" spans="2:25" x14ac:dyDescent="0.2">
      <c r="B27" s="40">
        <v>19</v>
      </c>
      <c r="C27" s="86">
        <f t="shared" si="0"/>
        <v>119494.51570257981</v>
      </c>
      <c r="D27" s="86"/>
      <c r="E27" s="48">
        <v>2017</v>
      </c>
      <c r="F27" s="8">
        <v>43562</v>
      </c>
      <c r="G27" s="48" t="s">
        <v>3</v>
      </c>
      <c r="H27" s="87">
        <v>1.0637700000000001</v>
      </c>
      <c r="I27" s="87"/>
      <c r="J27" s="48">
        <v>22</v>
      </c>
      <c r="K27" s="88">
        <f t="shared" si="1"/>
        <v>3584.8354710773942</v>
      </c>
      <c r="L27" s="89"/>
      <c r="M27" s="6">
        <f>IF(J27="","",(K27/J27)/LOOKUP(RIGHT($D$2,3),定数!$A$6:$A$13,定数!$B$6:$B$13))</f>
        <v>1.3578922238929525</v>
      </c>
      <c r="N27" s="48">
        <v>2017</v>
      </c>
      <c r="O27" s="8">
        <v>43562</v>
      </c>
      <c r="P27" s="87">
        <v>1.06036</v>
      </c>
      <c r="Q27" s="87"/>
      <c r="R27" s="90">
        <f>IF(P27="","",T27*M27*LOOKUP(RIGHT($D$2,3),定数!$A$6:$A$13,定数!$B$6:$B$13))</f>
        <v>5556.4949801701814</v>
      </c>
      <c r="S27" s="90"/>
      <c r="T27" s="91">
        <f t="shared" si="4"/>
        <v>34.100000000001351</v>
      </c>
      <c r="U27" s="91"/>
      <c r="V27" t="str">
        <f t="shared" si="7"/>
        <v/>
      </c>
      <c r="W27">
        <f t="shared" si="3"/>
        <v>0</v>
      </c>
      <c r="X27" s="41">
        <f t="shared" si="5"/>
        <v>119494.51570257981</v>
      </c>
      <c r="Y27" s="42">
        <f t="shared" si="6"/>
        <v>0</v>
      </c>
    </row>
    <row r="28" spans="2:25" x14ac:dyDescent="0.2">
      <c r="B28" s="40">
        <v>20</v>
      </c>
      <c r="C28" s="86">
        <f t="shared" si="0"/>
        <v>125051.01068275</v>
      </c>
      <c r="D28" s="86"/>
      <c r="E28" s="48">
        <v>2017</v>
      </c>
      <c r="F28" s="8">
        <v>43562</v>
      </c>
      <c r="G28" s="48" t="s">
        <v>3</v>
      </c>
      <c r="H28" s="87">
        <v>1.0609999999999999</v>
      </c>
      <c r="I28" s="87"/>
      <c r="J28" s="48">
        <v>56</v>
      </c>
      <c r="K28" s="88">
        <f t="shared" si="1"/>
        <v>3751.5303204825</v>
      </c>
      <c r="L28" s="89"/>
      <c r="M28" s="6">
        <f>IF(J28="","",(K28/J28)/LOOKUP(RIGHT($D$2,3),定数!$A$6:$A$13,定数!$B$6:$B$13))</f>
        <v>0.55826344054799104</v>
      </c>
      <c r="N28" s="48">
        <v>2017</v>
      </c>
      <c r="O28" s="8">
        <v>43567</v>
      </c>
      <c r="P28" s="87">
        <v>1.06664</v>
      </c>
      <c r="Q28" s="87"/>
      <c r="R28" s="90">
        <f>IF(P28="","",T28*M28*LOOKUP(RIGHT($D$2,3),定数!$A$6:$A$13,定数!$B$6:$B$13))</f>
        <v>-3778.326965628863</v>
      </c>
      <c r="S28" s="90"/>
      <c r="T28" s="91">
        <f t="shared" si="4"/>
        <v>-56.400000000000894</v>
      </c>
      <c r="U28" s="91"/>
      <c r="V28" t="str">
        <f t="shared" si="7"/>
        <v/>
      </c>
      <c r="W28">
        <f t="shared" si="3"/>
        <v>1</v>
      </c>
      <c r="X28" s="41">
        <f t="shared" si="5"/>
        <v>125051.01068275</v>
      </c>
      <c r="Y28" s="42">
        <f t="shared" si="6"/>
        <v>0</v>
      </c>
    </row>
    <row r="29" spans="2:25" x14ac:dyDescent="0.2">
      <c r="B29" s="40">
        <v>21</v>
      </c>
      <c r="C29" s="86">
        <f t="shared" si="0"/>
        <v>121272.68371712114</v>
      </c>
      <c r="D29" s="86"/>
      <c r="E29" s="48">
        <v>2017</v>
      </c>
      <c r="F29" s="8">
        <v>43587</v>
      </c>
      <c r="G29" s="48" t="s">
        <v>4</v>
      </c>
      <c r="H29" s="87">
        <v>1.0917300000000001</v>
      </c>
      <c r="I29" s="87"/>
      <c r="J29" s="48">
        <v>30</v>
      </c>
      <c r="K29" s="88">
        <f t="shared" si="1"/>
        <v>3638.180511513634</v>
      </c>
      <c r="L29" s="89"/>
      <c r="M29" s="6">
        <f>IF(J29="","",(K29/J29)/LOOKUP(RIGHT($D$2,3),定数!$A$6:$A$13,定数!$B$6:$B$13))</f>
        <v>1.010605697642676</v>
      </c>
      <c r="N29" s="48">
        <v>2017</v>
      </c>
      <c r="O29" s="8">
        <v>43588</v>
      </c>
      <c r="P29" s="87">
        <v>1.0887800000000001</v>
      </c>
      <c r="Q29" s="87"/>
      <c r="R29" s="90">
        <f>IF(P29="","",T29*M29*LOOKUP(RIGHT($D$2,3),定数!$A$6:$A$13,定数!$B$6:$B$13))</f>
        <v>-3577.5441696550834</v>
      </c>
      <c r="S29" s="90"/>
      <c r="T29" s="91">
        <f t="shared" si="4"/>
        <v>-29.500000000000082</v>
      </c>
      <c r="U29" s="91"/>
      <c r="V29" t="str">
        <f t="shared" si="7"/>
        <v/>
      </c>
      <c r="W29">
        <f t="shared" si="3"/>
        <v>2</v>
      </c>
      <c r="X29" s="41">
        <f t="shared" si="5"/>
        <v>125051.01068275</v>
      </c>
      <c r="Y29" s="42">
        <f t="shared" si="6"/>
        <v>3.0214285714286193E-2</v>
      </c>
    </row>
    <row r="30" spans="2:25" x14ac:dyDescent="0.2">
      <c r="B30" s="40">
        <v>22</v>
      </c>
      <c r="C30" s="86">
        <f t="shared" si="0"/>
        <v>117695.13954746605</v>
      </c>
      <c r="D30" s="86"/>
      <c r="E30" s="48">
        <v>2017</v>
      </c>
      <c r="F30" s="8">
        <v>43639</v>
      </c>
      <c r="G30" s="48" t="s">
        <v>4</v>
      </c>
      <c r="H30" s="87">
        <v>1.1180000000000001</v>
      </c>
      <c r="I30" s="87"/>
      <c r="J30" s="48">
        <v>19</v>
      </c>
      <c r="K30" s="88">
        <f t="shared" si="1"/>
        <v>3530.8541864239814</v>
      </c>
      <c r="L30" s="89"/>
      <c r="M30" s="6">
        <f>IF(J30="","",(K30/J30)/LOOKUP(RIGHT($D$2,3),定数!$A$6:$A$13,定数!$B$6:$B$13))</f>
        <v>1.5486202572035006</v>
      </c>
      <c r="N30" s="48">
        <v>2017</v>
      </c>
      <c r="O30" s="8">
        <v>43642</v>
      </c>
      <c r="P30" s="87">
        <v>1.1208899999999999</v>
      </c>
      <c r="Q30" s="87"/>
      <c r="R30" s="90">
        <f>IF(P30="","",T30*M30*LOOKUP(RIGHT($D$2,3),定数!$A$6:$A$13,定数!$B$6:$B$13))</f>
        <v>5370.6150519814382</v>
      </c>
      <c r="S30" s="90"/>
      <c r="T30" s="91">
        <f t="shared" si="4"/>
        <v>28.899999999998371</v>
      </c>
      <c r="U30" s="91"/>
      <c r="V30" t="str">
        <f t="shared" si="7"/>
        <v/>
      </c>
      <c r="W30">
        <f t="shared" si="3"/>
        <v>0</v>
      </c>
      <c r="X30" s="41">
        <f t="shared" si="5"/>
        <v>125051.01068275</v>
      </c>
      <c r="Y30" s="42">
        <f t="shared" si="6"/>
        <v>5.8822964285714874E-2</v>
      </c>
    </row>
    <row r="31" spans="2:25" x14ac:dyDescent="0.2">
      <c r="B31" s="40">
        <v>23</v>
      </c>
      <c r="C31" s="86">
        <f t="shared" si="0"/>
        <v>123065.75459944749</v>
      </c>
      <c r="D31" s="86"/>
      <c r="E31" s="48">
        <v>2017</v>
      </c>
      <c r="F31" s="8">
        <v>43653</v>
      </c>
      <c r="G31" s="48" t="s">
        <v>4</v>
      </c>
      <c r="H31" s="87">
        <v>1.1408400000000001</v>
      </c>
      <c r="I31" s="87"/>
      <c r="J31" s="48">
        <v>29</v>
      </c>
      <c r="K31" s="88">
        <f t="shared" si="1"/>
        <v>3691.9726379834246</v>
      </c>
      <c r="L31" s="89"/>
      <c r="M31" s="6">
        <f>IF(J31="","",(K31/J31)/LOOKUP(RIGHT($D$2,3),定数!$A$6:$A$13,定数!$B$6:$B$13))</f>
        <v>1.0609116775814438</v>
      </c>
      <c r="N31" s="48">
        <v>2017</v>
      </c>
      <c r="O31" s="8">
        <v>43657</v>
      </c>
      <c r="P31" s="87">
        <v>1.1450400000000001</v>
      </c>
      <c r="Q31" s="87"/>
      <c r="R31" s="90">
        <f>IF(P31="","",T31*M31*LOOKUP(RIGHT($D$2,3),定数!$A$6:$A$13,定数!$B$6:$B$13))</f>
        <v>5346.9948550104536</v>
      </c>
      <c r="S31" s="90"/>
      <c r="T31" s="91">
        <f t="shared" si="4"/>
        <v>41.999999999999815</v>
      </c>
      <c r="U31" s="91"/>
      <c r="V31" t="str">
        <f t="shared" si="7"/>
        <v/>
      </c>
      <c r="W31">
        <f t="shared" si="3"/>
        <v>0</v>
      </c>
      <c r="X31" s="41">
        <f t="shared" si="5"/>
        <v>125051.01068275</v>
      </c>
      <c r="Y31" s="42">
        <f t="shared" si="6"/>
        <v>1.5875570077070633E-2</v>
      </c>
    </row>
    <row r="32" spans="2:25" x14ac:dyDescent="0.2">
      <c r="B32" s="40">
        <v>24</v>
      </c>
      <c r="C32" s="86">
        <f t="shared" si="0"/>
        <v>128412.74945445795</v>
      </c>
      <c r="D32" s="86"/>
      <c r="E32" s="48">
        <v>2017</v>
      </c>
      <c r="F32" s="8">
        <v>43663</v>
      </c>
      <c r="G32" s="48" t="s">
        <v>4</v>
      </c>
      <c r="H32" s="87">
        <v>1.14646</v>
      </c>
      <c r="I32" s="87"/>
      <c r="J32" s="48">
        <v>30</v>
      </c>
      <c r="K32" s="88">
        <f t="shared" si="1"/>
        <v>3852.3824836337385</v>
      </c>
      <c r="L32" s="89"/>
      <c r="M32" s="6">
        <f>IF(J32="","",(K32/J32)/LOOKUP(RIGHT($D$2,3),定数!$A$6:$A$13,定数!$B$6:$B$13))</f>
        <v>1.0701062454538162</v>
      </c>
      <c r="N32" s="48">
        <v>2017</v>
      </c>
      <c r="O32" s="8">
        <v>43664</v>
      </c>
      <c r="P32" s="87">
        <v>1.15147</v>
      </c>
      <c r="Q32" s="87"/>
      <c r="R32" s="90">
        <f>IF(P32="","",T32*M32*LOOKUP(RIGHT($D$2,3),定数!$A$6:$A$13,定数!$B$6:$B$13))</f>
        <v>6433.4787476682895</v>
      </c>
      <c r="S32" s="90"/>
      <c r="T32" s="91">
        <f t="shared" si="4"/>
        <v>50.099999999999589</v>
      </c>
      <c r="U32" s="91"/>
      <c r="V32" t="str">
        <f t="shared" si="7"/>
        <v/>
      </c>
      <c r="W32">
        <f t="shared" si="3"/>
        <v>0</v>
      </c>
      <c r="X32" s="41">
        <f t="shared" si="5"/>
        <v>128412.74945445795</v>
      </c>
      <c r="Y32" s="42">
        <f t="shared" si="6"/>
        <v>0</v>
      </c>
    </row>
    <row r="33" spans="2:25" x14ac:dyDescent="0.2">
      <c r="B33" s="40">
        <v>25</v>
      </c>
      <c r="C33" s="86">
        <f t="shared" si="0"/>
        <v>134846.22820212625</v>
      </c>
      <c r="D33" s="86"/>
      <c r="E33" s="48">
        <v>2017</v>
      </c>
      <c r="F33" s="8">
        <v>43679</v>
      </c>
      <c r="G33" s="48" t="s">
        <v>4</v>
      </c>
      <c r="H33" s="87">
        <v>1.18177</v>
      </c>
      <c r="I33" s="87"/>
      <c r="J33" s="48">
        <v>24</v>
      </c>
      <c r="K33" s="88">
        <f t="shared" si="1"/>
        <v>4045.3868460637873</v>
      </c>
      <c r="L33" s="89"/>
      <c r="M33" s="6">
        <f>IF(J33="","",(K33/J33)/LOOKUP(RIGHT($D$2,3),定数!$A$6:$A$13,定数!$B$6:$B$13))</f>
        <v>1.4046482104388149</v>
      </c>
      <c r="N33" s="48">
        <v>2017</v>
      </c>
      <c r="O33" s="8">
        <v>43679</v>
      </c>
      <c r="P33" s="87">
        <v>1.1855800000000001</v>
      </c>
      <c r="Q33" s="87"/>
      <c r="R33" s="90">
        <f>IF(P33="","",T33*M33*LOOKUP(RIGHT($D$2,3),定数!$A$6:$A$13,定数!$B$6:$B$13))</f>
        <v>6422.0516181264156</v>
      </c>
      <c r="S33" s="90"/>
      <c r="T33" s="91">
        <f t="shared" si="4"/>
        <v>38.100000000000911</v>
      </c>
      <c r="U33" s="91"/>
      <c r="V33" t="str">
        <f t="shared" si="7"/>
        <v/>
      </c>
      <c r="W33">
        <f t="shared" si="3"/>
        <v>0</v>
      </c>
      <c r="X33" s="41">
        <f t="shared" si="5"/>
        <v>134846.22820212625</v>
      </c>
      <c r="Y33" s="42">
        <f t="shared" si="6"/>
        <v>0</v>
      </c>
    </row>
    <row r="34" spans="2:25" x14ac:dyDescent="0.2">
      <c r="B34" s="40">
        <v>26</v>
      </c>
      <c r="C34" s="86">
        <f t="shared" si="0"/>
        <v>141268.27982025268</v>
      </c>
      <c r="D34" s="86"/>
      <c r="E34" s="48">
        <v>2017</v>
      </c>
      <c r="F34" s="8">
        <v>43735</v>
      </c>
      <c r="G34" s="48" t="s">
        <v>3</v>
      </c>
      <c r="H34" s="87">
        <v>1.17449</v>
      </c>
      <c r="I34" s="87"/>
      <c r="J34" s="48">
        <v>31</v>
      </c>
      <c r="K34" s="88">
        <f t="shared" si="1"/>
        <v>4238.0483946075801</v>
      </c>
      <c r="L34" s="89"/>
      <c r="M34" s="6">
        <f>IF(J34="","",(K34/J34)/LOOKUP(RIGHT($D$2,3),定数!$A$6:$A$13,定数!$B$6:$B$13))</f>
        <v>1.1392603211310699</v>
      </c>
      <c r="N34" s="48">
        <v>2017</v>
      </c>
      <c r="O34" s="8">
        <v>43736</v>
      </c>
      <c r="P34" s="87">
        <v>1.17757</v>
      </c>
      <c r="Q34" s="87"/>
      <c r="R34" s="90">
        <f>IF(P34="","",T34*M34*LOOKUP(RIGHT($D$2,3),定数!$A$6:$A$13,定数!$B$6:$B$13))</f>
        <v>-4210.7061469003957</v>
      </c>
      <c r="S34" s="90"/>
      <c r="T34" s="91">
        <f t="shared" si="4"/>
        <v>-30.799999999999716</v>
      </c>
      <c r="U34" s="91"/>
      <c r="V34" t="str">
        <f t="shared" si="7"/>
        <v/>
      </c>
      <c r="W34">
        <f t="shared" si="3"/>
        <v>1</v>
      </c>
      <c r="X34" s="41">
        <f t="shared" si="5"/>
        <v>141268.27982025268</v>
      </c>
      <c r="Y34" s="42">
        <f t="shared" si="6"/>
        <v>0</v>
      </c>
    </row>
    <row r="35" spans="2:25" x14ac:dyDescent="0.2">
      <c r="B35" s="40">
        <v>27</v>
      </c>
      <c r="C35" s="86">
        <f t="shared" si="0"/>
        <v>137057.57367335228</v>
      </c>
      <c r="D35" s="86"/>
      <c r="E35" s="48">
        <v>2017</v>
      </c>
      <c r="F35" s="8">
        <v>43754</v>
      </c>
      <c r="G35" s="48" t="s">
        <v>3</v>
      </c>
      <c r="H35" s="87">
        <v>1.17943</v>
      </c>
      <c r="I35" s="87"/>
      <c r="J35" s="48">
        <v>25</v>
      </c>
      <c r="K35" s="88">
        <f t="shared" si="1"/>
        <v>4111.7272102005682</v>
      </c>
      <c r="L35" s="89"/>
      <c r="M35" s="6">
        <f>IF(J35="","",(K35/J35)/LOOKUP(RIGHT($D$2,3),定数!$A$6:$A$13,定数!$B$6:$B$13))</f>
        <v>1.3705757367335225</v>
      </c>
      <c r="N35" s="48">
        <v>2017</v>
      </c>
      <c r="O35" s="8">
        <v>43755</v>
      </c>
      <c r="P35" s="87">
        <v>1.1755500000000001</v>
      </c>
      <c r="Q35" s="87"/>
      <c r="R35" s="90">
        <f>IF(P35="","",T35*M35*LOOKUP(RIGHT($D$2,3),定数!$A$6:$A$13,定数!$B$6:$B$13))</f>
        <v>6381.4006302310881</v>
      </c>
      <c r="S35" s="90"/>
      <c r="T35" s="91">
        <f t="shared" si="4"/>
        <v>38.799999999998832</v>
      </c>
      <c r="U35" s="91"/>
      <c r="V35" t="str">
        <f t="shared" si="7"/>
        <v/>
      </c>
      <c r="W35">
        <f t="shared" si="3"/>
        <v>0</v>
      </c>
      <c r="X35" s="41">
        <f t="shared" si="5"/>
        <v>141268.27982025268</v>
      </c>
      <c r="Y35" s="42">
        <f t="shared" si="6"/>
        <v>2.9806451612902962E-2</v>
      </c>
    </row>
    <row r="36" spans="2:25" x14ac:dyDescent="0.2">
      <c r="B36" s="40">
        <v>28</v>
      </c>
      <c r="C36" s="86">
        <f t="shared" si="0"/>
        <v>143438.97430358338</v>
      </c>
      <c r="D36" s="86"/>
      <c r="E36" s="49">
        <v>2017</v>
      </c>
      <c r="F36" s="8">
        <v>43756</v>
      </c>
      <c r="G36" s="49" t="s">
        <v>3</v>
      </c>
      <c r="H36" s="87">
        <v>1.17665</v>
      </c>
      <c r="I36" s="87"/>
      <c r="J36" s="49">
        <v>14</v>
      </c>
      <c r="K36" s="88">
        <f t="shared" si="1"/>
        <v>4303.1692291075015</v>
      </c>
      <c r="L36" s="89"/>
      <c r="M36" s="6">
        <f>IF(J36="","",(K36/J36)/LOOKUP(RIGHT($D$2,3),定数!$A$6:$A$13,定数!$B$6:$B$13))</f>
        <v>2.5614102554211318</v>
      </c>
      <c r="N36" s="49">
        <v>2017</v>
      </c>
      <c r="O36" s="8">
        <v>43756</v>
      </c>
      <c r="P36" s="87">
        <v>1.1733</v>
      </c>
      <c r="Q36" s="87"/>
      <c r="R36" s="90">
        <f>IF(P36="","",T36*M36*LOOKUP(RIGHT($D$2,3),定数!$A$6:$A$13,定数!$B$6:$B$13))</f>
        <v>10296.86922679284</v>
      </c>
      <c r="S36" s="90"/>
      <c r="T36" s="91">
        <f t="shared" si="4"/>
        <v>33.499999999999645</v>
      </c>
      <c r="U36" s="91"/>
      <c r="V36" t="str">
        <f t="shared" si="7"/>
        <v/>
      </c>
      <c r="W36">
        <f t="shared" si="3"/>
        <v>0</v>
      </c>
      <c r="X36" s="41">
        <f t="shared" si="5"/>
        <v>143438.97430358338</v>
      </c>
      <c r="Y36" s="42">
        <f t="shared" si="6"/>
        <v>0</v>
      </c>
    </row>
    <row r="37" spans="2:25" x14ac:dyDescent="0.2">
      <c r="B37" s="40">
        <v>29</v>
      </c>
      <c r="C37" s="86">
        <f t="shared" si="0"/>
        <v>153735.84353037621</v>
      </c>
      <c r="D37" s="86"/>
      <c r="E37" s="49">
        <v>2017</v>
      </c>
      <c r="F37" s="8">
        <v>43776</v>
      </c>
      <c r="G37" s="49" t="s">
        <v>3</v>
      </c>
      <c r="H37" s="87">
        <v>1.16011</v>
      </c>
      <c r="I37" s="87"/>
      <c r="J37" s="49">
        <v>13</v>
      </c>
      <c r="K37" s="88">
        <f t="shared" si="1"/>
        <v>4612.0753059112858</v>
      </c>
      <c r="L37" s="89"/>
      <c r="M37" s="6">
        <f>IF(J37="","",(K37/J37)/LOOKUP(RIGHT($D$2,3),定数!$A$6:$A$13,定数!$B$6:$B$13))</f>
        <v>2.9564585294303116</v>
      </c>
      <c r="N37" s="49">
        <v>2017</v>
      </c>
      <c r="O37" s="8">
        <v>43776</v>
      </c>
      <c r="P37" s="87">
        <v>1.15802</v>
      </c>
      <c r="Q37" s="87"/>
      <c r="R37" s="90">
        <f>IF(P37="","",T37*M37*LOOKUP(RIGHT($D$2,3),定数!$A$6:$A$13,定数!$B$6:$B$13))</f>
        <v>7414.7979918109559</v>
      </c>
      <c r="S37" s="90"/>
      <c r="T37" s="91">
        <f t="shared" si="4"/>
        <v>20.899999999999253</v>
      </c>
      <c r="U37" s="91"/>
      <c r="V37" t="str">
        <f t="shared" si="7"/>
        <v/>
      </c>
      <c r="W37">
        <f t="shared" si="3"/>
        <v>0</v>
      </c>
      <c r="X37" s="41">
        <f t="shared" si="5"/>
        <v>153735.84353037621</v>
      </c>
      <c r="Y37" s="42">
        <f t="shared" si="6"/>
        <v>0</v>
      </c>
    </row>
    <row r="38" spans="2:25" x14ac:dyDescent="0.2">
      <c r="B38" s="40">
        <v>30</v>
      </c>
      <c r="C38" s="86">
        <f t="shared" si="0"/>
        <v>161150.64152218716</v>
      </c>
      <c r="D38" s="86"/>
      <c r="E38" s="49">
        <v>2017</v>
      </c>
      <c r="F38" s="8">
        <v>43811</v>
      </c>
      <c r="G38" s="49" t="s">
        <v>3</v>
      </c>
      <c r="H38" s="87">
        <v>1.1766399999999999</v>
      </c>
      <c r="I38" s="87"/>
      <c r="J38" s="49">
        <v>14</v>
      </c>
      <c r="K38" s="88">
        <f t="shared" si="1"/>
        <v>4834.5192456656141</v>
      </c>
      <c r="L38" s="89"/>
      <c r="M38" s="6">
        <f>IF(J38="","",(K38/J38)/LOOKUP(RIGHT($D$2,3),定数!$A$6:$A$13,定数!$B$6:$B$13))</f>
        <v>2.877690027181913</v>
      </c>
      <c r="N38" s="49">
        <v>2017</v>
      </c>
      <c r="O38" s="8">
        <v>43811</v>
      </c>
      <c r="P38" s="87">
        <v>1.1779999999999999</v>
      </c>
      <c r="Q38" s="87"/>
      <c r="R38" s="90">
        <f>IF(P38="","",T38*M38*LOOKUP(RIGHT($D$2,3),定数!$A$6:$A$13,定数!$B$6:$B$13))</f>
        <v>-4696.3901243609789</v>
      </c>
      <c r="S38" s="90"/>
      <c r="T38" s="91">
        <f t="shared" si="4"/>
        <v>-13.600000000000279</v>
      </c>
      <c r="U38" s="91"/>
      <c r="V38" t="str">
        <f t="shared" si="7"/>
        <v/>
      </c>
      <c r="W38">
        <f t="shared" si="3"/>
        <v>1</v>
      </c>
      <c r="X38" s="41">
        <f t="shared" si="5"/>
        <v>161150.64152218716</v>
      </c>
      <c r="Y38" s="42">
        <f t="shared" si="6"/>
        <v>0</v>
      </c>
    </row>
    <row r="39" spans="2:25" x14ac:dyDescent="0.2">
      <c r="B39" s="40">
        <v>31</v>
      </c>
      <c r="C39" s="86">
        <f t="shared" si="0"/>
        <v>156454.25139782618</v>
      </c>
      <c r="D39" s="86"/>
      <c r="E39" s="50">
        <v>2018</v>
      </c>
      <c r="F39" s="8">
        <v>43487</v>
      </c>
      <c r="G39" s="50" t="s">
        <v>4</v>
      </c>
      <c r="H39" s="92">
        <v>1.2261</v>
      </c>
      <c r="I39" s="92"/>
      <c r="J39" s="50">
        <v>36</v>
      </c>
      <c r="K39" s="88">
        <f t="shared" si="1"/>
        <v>4693.6275419347858</v>
      </c>
      <c r="L39" s="89"/>
      <c r="M39" s="6">
        <f>IF(J39="","",(K39/J39)/LOOKUP(RIGHT($D$2,3),定数!$A$6:$A$13,定数!$B$6:$B$13))</f>
        <v>1.0864878569293486</v>
      </c>
      <c r="N39" s="50">
        <v>2017</v>
      </c>
      <c r="O39" s="8">
        <v>43488</v>
      </c>
      <c r="P39" s="92">
        <v>1.2222999999999999</v>
      </c>
      <c r="Q39" s="92"/>
      <c r="R39" s="90">
        <f>IF(P39="","",T39*M39*LOOKUP(RIGHT($D$2,3),定数!$A$6:$A$13,定数!$B$6:$B$13))</f>
        <v>-4954.3846275978631</v>
      </c>
      <c r="S39" s="90"/>
      <c r="T39" s="93">
        <f t="shared" ref="T39:T80" si="8">IF(P39="","",IF(G39="買",(P39-H39),(H39-P39))*IF(RIGHT($D$2,3)="JPY",100,10000))</f>
        <v>-38.000000000000256</v>
      </c>
      <c r="U39" s="94"/>
      <c r="V39" t="str">
        <f t="shared" si="7"/>
        <v/>
      </c>
      <c r="W39">
        <f t="shared" si="3"/>
        <v>2</v>
      </c>
      <c r="X39" s="41">
        <f t="shared" si="5"/>
        <v>161150.64152218716</v>
      </c>
      <c r="Y39" s="42">
        <f t="shared" si="6"/>
        <v>2.9142857142857692E-2</v>
      </c>
    </row>
    <row r="40" spans="2:25" x14ac:dyDescent="0.2">
      <c r="B40" s="40">
        <v>32</v>
      </c>
      <c r="C40" s="86">
        <f t="shared" si="0"/>
        <v>151499.86677022831</v>
      </c>
      <c r="D40" s="86"/>
      <c r="E40" s="50">
        <v>2018</v>
      </c>
      <c r="F40" s="8">
        <v>43497</v>
      </c>
      <c r="G40" s="50" t="s">
        <v>4</v>
      </c>
      <c r="H40" s="92">
        <v>1.2463</v>
      </c>
      <c r="I40" s="92"/>
      <c r="J40" s="50">
        <v>39</v>
      </c>
      <c r="K40" s="88">
        <f t="shared" si="1"/>
        <v>4544.9960031068495</v>
      </c>
      <c r="L40" s="89"/>
      <c r="M40" s="6">
        <f>IF(J40="","",(K40/J40)/LOOKUP(RIGHT($D$2,3),定数!$A$6:$A$13,定数!$B$6:$B$13))</f>
        <v>0.97115299211684813</v>
      </c>
      <c r="N40" s="50">
        <v>2018</v>
      </c>
      <c r="O40" s="8">
        <v>43497</v>
      </c>
      <c r="P40" s="87">
        <v>1.2519899999999999</v>
      </c>
      <c r="Q40" s="87"/>
      <c r="R40" s="90">
        <f>IF(P40="","",T40*M40*LOOKUP(RIGHT($D$2,3),定数!$A$6:$A$13,定数!$B$6:$B$13))</f>
        <v>6631.0326301738069</v>
      </c>
      <c r="S40" s="90"/>
      <c r="T40" s="93">
        <f t="shared" si="8"/>
        <v>56.899999999999729</v>
      </c>
      <c r="U40" s="94"/>
      <c r="V40" t="str">
        <f t="shared" si="7"/>
        <v/>
      </c>
      <c r="W40">
        <f t="shared" si="3"/>
        <v>0</v>
      </c>
      <c r="X40" s="41">
        <f t="shared" si="5"/>
        <v>161150.64152218716</v>
      </c>
      <c r="Y40" s="42">
        <f t="shared" si="6"/>
        <v>5.9886666666667421E-2</v>
      </c>
    </row>
    <row r="41" spans="2:25" x14ac:dyDescent="0.2">
      <c r="B41" s="40">
        <v>33</v>
      </c>
      <c r="C41" s="86">
        <f t="shared" si="0"/>
        <v>158130.89940040212</v>
      </c>
      <c r="D41" s="86"/>
      <c r="E41" s="50">
        <v>2018</v>
      </c>
      <c r="F41" s="8">
        <v>43529</v>
      </c>
      <c r="G41" s="50" t="s">
        <v>4</v>
      </c>
      <c r="H41" s="92">
        <v>1.2335</v>
      </c>
      <c r="I41" s="92"/>
      <c r="J41" s="50">
        <v>66</v>
      </c>
      <c r="K41" s="88">
        <f t="shared" si="1"/>
        <v>4743.9269820120635</v>
      </c>
      <c r="L41" s="89"/>
      <c r="M41" s="6">
        <f>IF(J41="","",(K41/J41)/LOOKUP(RIGHT($D$2,3),定数!$A$6:$A$13,定数!$B$6:$B$13))</f>
        <v>0.59898067954697776</v>
      </c>
      <c r="N41" s="50">
        <v>2018</v>
      </c>
      <c r="O41" s="8">
        <v>43531</v>
      </c>
      <c r="P41" s="87">
        <v>1.2430600000000001</v>
      </c>
      <c r="Q41" s="87"/>
      <c r="R41" s="90">
        <f>IF(P41="","",T41*M41*LOOKUP(RIGHT($D$2,3),定数!$A$6:$A$13,定数!$B$6:$B$13))</f>
        <v>6871.5063557629383</v>
      </c>
      <c r="S41" s="90"/>
      <c r="T41" s="93">
        <f t="shared" si="8"/>
        <v>95.600000000000136</v>
      </c>
      <c r="U41" s="94"/>
      <c r="V41" t="str">
        <f t="shared" si="7"/>
        <v/>
      </c>
      <c r="W41">
        <f t="shared" si="3"/>
        <v>0</v>
      </c>
      <c r="X41" s="41">
        <f t="shared" si="5"/>
        <v>161150.64152218716</v>
      </c>
      <c r="Y41" s="42">
        <f t="shared" si="6"/>
        <v>1.8738629230770298E-2</v>
      </c>
    </row>
    <row r="42" spans="2:25" x14ac:dyDescent="0.2">
      <c r="B42" s="40">
        <v>34</v>
      </c>
      <c r="C42" s="86">
        <f t="shared" si="0"/>
        <v>165002.40575616507</v>
      </c>
      <c r="D42" s="86"/>
      <c r="E42" s="50">
        <v>2018</v>
      </c>
      <c r="F42" s="8">
        <v>43558</v>
      </c>
      <c r="G42" s="50" t="s">
        <v>3</v>
      </c>
      <c r="H42" s="92">
        <v>1.2302999999999999</v>
      </c>
      <c r="I42" s="92"/>
      <c r="J42" s="50">
        <v>34</v>
      </c>
      <c r="K42" s="88">
        <f t="shared" si="1"/>
        <v>4950.0721726849515</v>
      </c>
      <c r="L42" s="89"/>
      <c r="M42" s="6">
        <f>IF(J42="","",(K42/J42)/LOOKUP(RIGHT($D$2,3),定数!$A$6:$A$13,定数!$B$6:$B$13))</f>
        <v>1.2132529835012136</v>
      </c>
      <c r="N42" s="50">
        <v>2018</v>
      </c>
      <c r="O42" s="8">
        <v>43558</v>
      </c>
      <c r="P42" s="87">
        <v>1.2254799999999999</v>
      </c>
      <c r="Q42" s="87"/>
      <c r="R42" s="90">
        <f>IF(P42="","",T42*M42*LOOKUP(RIGHT($D$2,3),定数!$A$6:$A$13,定数!$B$6:$B$13))</f>
        <v>7017.4552565710865</v>
      </c>
      <c r="S42" s="90"/>
      <c r="T42" s="93">
        <f t="shared" si="8"/>
        <v>48.200000000000465</v>
      </c>
      <c r="U42" s="94"/>
      <c r="V42" t="str">
        <f t="shared" si="7"/>
        <v/>
      </c>
      <c r="W42">
        <f t="shared" si="3"/>
        <v>0</v>
      </c>
      <c r="X42" s="41">
        <f t="shared" si="5"/>
        <v>165002.40575616507</v>
      </c>
      <c r="Y42" s="42">
        <f t="shared" si="6"/>
        <v>0</v>
      </c>
    </row>
    <row r="43" spans="2:25" x14ac:dyDescent="0.2">
      <c r="B43" s="40">
        <v>35</v>
      </c>
      <c r="C43" s="86">
        <f t="shared" si="0"/>
        <v>172019.86101273616</v>
      </c>
      <c r="D43" s="86"/>
      <c r="E43" s="50">
        <v>2018</v>
      </c>
      <c r="F43" s="8">
        <v>43559</v>
      </c>
      <c r="G43" s="50" t="s">
        <v>3</v>
      </c>
      <c r="H43" s="92">
        <v>1.2271000000000001</v>
      </c>
      <c r="I43" s="92"/>
      <c r="J43" s="50">
        <v>15</v>
      </c>
      <c r="K43" s="88">
        <f t="shared" si="1"/>
        <v>5160.5958303820844</v>
      </c>
      <c r="L43" s="89"/>
      <c r="M43" s="6">
        <f>IF(J43="","",(K43/J43)/LOOKUP(RIGHT($D$2,3),定数!$A$6:$A$13,定数!$B$6:$B$13))</f>
        <v>2.8669976835456028</v>
      </c>
      <c r="N43" s="50">
        <v>2018</v>
      </c>
      <c r="O43" s="8">
        <v>43559</v>
      </c>
      <c r="P43" s="87">
        <v>1.2287999999999999</v>
      </c>
      <c r="Q43" s="87"/>
      <c r="R43" s="90">
        <f>IF(P43="","",T43*M43*LOOKUP(RIGHT($D$2,3),定数!$A$6:$A$13,定数!$B$6:$B$13))</f>
        <v>-5848.6752744323858</v>
      </c>
      <c r="S43" s="90"/>
      <c r="T43" s="93">
        <f t="shared" si="8"/>
        <v>-16.999999999998128</v>
      </c>
      <c r="U43" s="94"/>
      <c r="V43" t="str">
        <f t="shared" si="7"/>
        <v/>
      </c>
      <c r="W43">
        <f t="shared" si="3"/>
        <v>1</v>
      </c>
      <c r="X43" s="41">
        <f t="shared" si="5"/>
        <v>172019.86101273616</v>
      </c>
      <c r="Y43" s="42">
        <f t="shared" si="6"/>
        <v>0</v>
      </c>
    </row>
    <row r="44" spans="2:25" x14ac:dyDescent="0.2">
      <c r="B44" s="40">
        <v>36</v>
      </c>
      <c r="C44" s="86">
        <f t="shared" si="0"/>
        <v>166171.18573830379</v>
      </c>
      <c r="D44" s="86"/>
      <c r="E44" s="40">
        <v>2018</v>
      </c>
      <c r="F44" s="8">
        <v>43566</v>
      </c>
      <c r="G44" s="50" t="s">
        <v>4</v>
      </c>
      <c r="H44" s="95">
        <v>1.2374000000000001</v>
      </c>
      <c r="I44" s="96"/>
      <c r="J44" s="50">
        <v>28</v>
      </c>
      <c r="K44" s="88">
        <f t="shared" si="1"/>
        <v>4985.1355721491136</v>
      </c>
      <c r="L44" s="89"/>
      <c r="M44" s="6">
        <f>IF(J44="","",(K44/J44)/LOOKUP(RIGHT($D$2,3),定数!$A$6:$A$13,定数!$B$6:$B$13))</f>
        <v>1.4836713012348552</v>
      </c>
      <c r="N44" s="50">
        <v>2018</v>
      </c>
      <c r="O44" s="8">
        <v>43567</v>
      </c>
      <c r="P44" s="97">
        <v>1.2345999999999999</v>
      </c>
      <c r="Q44" s="98"/>
      <c r="R44" s="90">
        <f>IF(P44="","",T44*M44*LOOKUP(RIGHT($D$2,3),定数!$A$6:$A$13,定数!$B$6:$B$13))</f>
        <v>-4985.1355721493546</v>
      </c>
      <c r="S44" s="90"/>
      <c r="T44" s="93">
        <f t="shared" si="8"/>
        <v>-28.000000000001357</v>
      </c>
      <c r="U44" s="94"/>
      <c r="V44" t="str">
        <f t="shared" si="7"/>
        <v/>
      </c>
      <c r="W44">
        <f t="shared" si="3"/>
        <v>2</v>
      </c>
      <c r="X44" s="41">
        <f t="shared" si="5"/>
        <v>172019.86101273616</v>
      </c>
      <c r="Y44" s="42">
        <f t="shared" si="6"/>
        <v>3.3999999999996144E-2</v>
      </c>
    </row>
    <row r="45" spans="2:25" x14ac:dyDescent="0.2">
      <c r="B45" s="40">
        <v>37</v>
      </c>
      <c r="C45" s="86">
        <f t="shared" si="0"/>
        <v>161186.05016615443</v>
      </c>
      <c r="D45" s="86"/>
      <c r="E45" s="50">
        <v>2018</v>
      </c>
      <c r="F45" s="8">
        <v>43581</v>
      </c>
      <c r="G45" s="50" t="s">
        <v>3</v>
      </c>
      <c r="H45" s="92">
        <v>1.2144999999999999</v>
      </c>
      <c r="I45" s="92"/>
      <c r="J45" s="50">
        <v>65</v>
      </c>
      <c r="K45" s="88">
        <f t="shared" si="1"/>
        <v>4835.5815049846324</v>
      </c>
      <c r="L45" s="89"/>
      <c r="M45" s="6">
        <f>IF(J45="","",(K45/J45)/LOOKUP(RIGHT($D$2,3),定数!$A$6:$A$13,定数!$B$6:$B$13))</f>
        <v>0.6199463467929015</v>
      </c>
      <c r="N45" s="50">
        <v>2018</v>
      </c>
      <c r="O45" s="8">
        <v>43586</v>
      </c>
      <c r="P45" s="87">
        <v>1.20496</v>
      </c>
      <c r="Q45" s="87"/>
      <c r="R45" s="90">
        <f>IF(P45="","",T45*M45*LOOKUP(RIGHT($D$2,3),定数!$A$6:$A$13,定数!$B$6:$B$13))</f>
        <v>7097.1457780850478</v>
      </c>
      <c r="S45" s="90"/>
      <c r="T45" s="93">
        <f t="shared" si="8"/>
        <v>95.399999999998812</v>
      </c>
      <c r="U45" s="94"/>
      <c r="V45" t="str">
        <f t="shared" si="7"/>
        <v/>
      </c>
      <c r="W45">
        <f t="shared" si="3"/>
        <v>0</v>
      </c>
      <c r="X45" s="41">
        <f t="shared" si="5"/>
        <v>172019.86101273616</v>
      </c>
      <c r="Y45" s="42">
        <f t="shared" si="6"/>
        <v>6.2979999999997704E-2</v>
      </c>
    </row>
    <row r="46" spans="2:25" x14ac:dyDescent="0.2">
      <c r="B46" s="40">
        <v>38</v>
      </c>
      <c r="C46" s="86">
        <f t="shared" si="0"/>
        <v>168283.19594423947</v>
      </c>
      <c r="D46" s="86"/>
      <c r="E46" s="50">
        <v>2018</v>
      </c>
      <c r="F46" s="8">
        <v>43587</v>
      </c>
      <c r="G46" s="50" t="s">
        <v>3</v>
      </c>
      <c r="H46" s="92">
        <v>1.1989000000000001</v>
      </c>
      <c r="I46" s="92"/>
      <c r="J46" s="50">
        <v>43</v>
      </c>
      <c r="K46" s="88">
        <f t="shared" si="1"/>
        <v>5048.4958783271841</v>
      </c>
      <c r="L46" s="89"/>
      <c r="M46" s="6">
        <f>IF(J46="","",(K46/J46)/LOOKUP(RIGHT($D$2,3),定数!$A$6:$A$13,定数!$B$6:$B$13))</f>
        <v>0.97839067409441549</v>
      </c>
      <c r="N46" s="50">
        <v>2018</v>
      </c>
      <c r="O46" s="8">
        <v>43589</v>
      </c>
      <c r="P46" s="87">
        <v>1.1928099999999999</v>
      </c>
      <c r="Q46" s="87"/>
      <c r="R46" s="90">
        <f>IF(P46="","",T46*M46*LOOKUP(RIGHT($D$2,3),定数!$A$6:$A$13,定数!$B$6:$B$13))</f>
        <v>7150.079046282166</v>
      </c>
      <c r="S46" s="90"/>
      <c r="T46" s="93">
        <f t="shared" si="8"/>
        <v>60.900000000001512</v>
      </c>
      <c r="U46" s="94"/>
      <c r="V46" t="str">
        <f t="shared" si="7"/>
        <v/>
      </c>
      <c r="W46">
        <f t="shared" si="3"/>
        <v>0</v>
      </c>
      <c r="X46" s="41">
        <f t="shared" si="5"/>
        <v>172019.86101273616</v>
      </c>
      <c r="Y46" s="42">
        <f t="shared" si="6"/>
        <v>2.1722288615382834E-2</v>
      </c>
    </row>
    <row r="47" spans="2:25" x14ac:dyDescent="0.2">
      <c r="B47" s="40">
        <v>39</v>
      </c>
      <c r="C47" s="86">
        <f t="shared" si="0"/>
        <v>175433.27499052163</v>
      </c>
      <c r="D47" s="86"/>
      <c r="E47" s="51">
        <v>2018</v>
      </c>
      <c r="F47" s="8">
        <v>43658</v>
      </c>
      <c r="G47" s="51" t="s">
        <v>3</v>
      </c>
      <c r="H47" s="87">
        <v>1.16686</v>
      </c>
      <c r="I47" s="87"/>
      <c r="J47" s="51">
        <v>27</v>
      </c>
      <c r="K47" s="88">
        <f t="shared" si="1"/>
        <v>5262.9982497156489</v>
      </c>
      <c r="L47" s="89"/>
      <c r="M47" s="6">
        <f>IF(J47="","",(K47/J47)/LOOKUP(RIGHT($D$2,3),定数!$A$6:$A$13,定数!$B$6:$B$13))</f>
        <v>1.6243821758381634</v>
      </c>
      <c r="N47" s="51">
        <v>2018</v>
      </c>
      <c r="O47" s="8">
        <v>43659</v>
      </c>
      <c r="P47" s="87">
        <v>1.16289</v>
      </c>
      <c r="Q47" s="87"/>
      <c r="R47" s="90">
        <f>IF(P47="","",T47*M47*LOOKUP(RIGHT($D$2,3),定数!$A$6:$A$13,定数!$B$6:$B$13))</f>
        <v>7738.5566856930654</v>
      </c>
      <c r="S47" s="90"/>
      <c r="T47" s="93">
        <f t="shared" si="8"/>
        <v>39.700000000000287</v>
      </c>
      <c r="U47" s="94"/>
      <c r="V47" t="str">
        <f t="shared" si="7"/>
        <v/>
      </c>
      <c r="W47">
        <f t="shared" si="3"/>
        <v>0</v>
      </c>
      <c r="X47" s="41">
        <f t="shared" si="5"/>
        <v>175433.27499052163</v>
      </c>
      <c r="Y47" s="42">
        <f t="shared" si="6"/>
        <v>0</v>
      </c>
    </row>
    <row r="48" spans="2:25" x14ac:dyDescent="0.2">
      <c r="B48" s="40">
        <v>40</v>
      </c>
      <c r="C48" s="86">
        <f t="shared" si="0"/>
        <v>183171.8316762147</v>
      </c>
      <c r="D48" s="86"/>
      <c r="E48" s="51">
        <v>2018</v>
      </c>
      <c r="F48" s="8">
        <v>43680</v>
      </c>
      <c r="G48" s="51" t="s">
        <v>3</v>
      </c>
      <c r="H48" s="87">
        <v>1.15594</v>
      </c>
      <c r="I48" s="87"/>
      <c r="J48" s="51">
        <v>51</v>
      </c>
      <c r="K48" s="88">
        <f t="shared" si="1"/>
        <v>5495.1549502864409</v>
      </c>
      <c r="L48" s="89"/>
      <c r="M48" s="6">
        <f>IF(J48="","",(K48/J48)/LOOKUP(RIGHT($D$2,3),定数!$A$6:$A$13,定数!$B$6:$B$13))</f>
        <v>0.89790113566771912</v>
      </c>
      <c r="N48" s="51">
        <v>2018</v>
      </c>
      <c r="O48" s="8">
        <v>43685</v>
      </c>
      <c r="P48" s="87">
        <v>1.161</v>
      </c>
      <c r="Q48" s="87"/>
      <c r="R48" s="90">
        <f>IF(P48="","",T48*M48*LOOKUP(RIGHT($D$2,3),定数!$A$6:$A$13,定数!$B$6:$B$13))</f>
        <v>-5452.0556957744602</v>
      </c>
      <c r="S48" s="90"/>
      <c r="T48" s="93">
        <f t="shared" si="8"/>
        <v>-50.600000000000648</v>
      </c>
      <c r="U48" s="94"/>
      <c r="V48" t="str">
        <f t="shared" si="7"/>
        <v/>
      </c>
      <c r="W48">
        <f t="shared" si="3"/>
        <v>1</v>
      </c>
      <c r="X48" s="41">
        <f t="shared" si="5"/>
        <v>183171.8316762147</v>
      </c>
      <c r="Y48" s="42">
        <f t="shared" si="6"/>
        <v>0</v>
      </c>
    </row>
    <row r="49" spans="2:25" x14ac:dyDescent="0.2">
      <c r="B49" s="40">
        <v>41</v>
      </c>
      <c r="C49" s="86">
        <f t="shared" si="0"/>
        <v>177719.77598044023</v>
      </c>
      <c r="D49" s="86"/>
      <c r="E49" s="51">
        <v>2018</v>
      </c>
      <c r="F49" s="8">
        <v>43712</v>
      </c>
      <c r="G49" s="51" t="s">
        <v>3</v>
      </c>
      <c r="H49" s="87">
        <v>1.1595</v>
      </c>
      <c r="I49" s="87"/>
      <c r="J49" s="51">
        <v>15</v>
      </c>
      <c r="K49" s="88">
        <f t="shared" si="1"/>
        <v>5331.5932794132068</v>
      </c>
      <c r="L49" s="89"/>
      <c r="M49" s="6">
        <f>IF(J49="","",(K49/J49)/LOOKUP(RIGHT($D$2,3),定数!$A$6:$A$13,定数!$B$6:$B$13))</f>
        <v>2.9619962663406705</v>
      </c>
      <c r="N49" s="51">
        <v>2018</v>
      </c>
      <c r="O49" s="8">
        <v>43712</v>
      </c>
      <c r="P49" s="87">
        <v>1.1573199999999999</v>
      </c>
      <c r="Q49" s="87"/>
      <c r="R49" s="90">
        <f>IF(P49="","",T49*M49*LOOKUP(RIGHT($D$2,3),定数!$A$6:$A$13,定数!$B$6:$B$13))</f>
        <v>7748.5822327474452</v>
      </c>
      <c r="S49" s="90"/>
      <c r="T49" s="93">
        <f t="shared" si="8"/>
        <v>21.800000000000708</v>
      </c>
      <c r="U49" s="94"/>
      <c r="V49" t="str">
        <f t="shared" si="7"/>
        <v/>
      </c>
      <c r="W49">
        <f t="shared" si="3"/>
        <v>0</v>
      </c>
      <c r="X49" s="41">
        <f t="shared" si="5"/>
        <v>183171.8316762147</v>
      </c>
      <c r="Y49" s="42">
        <f t="shared" si="6"/>
        <v>2.9764705882353359E-2</v>
      </c>
    </row>
    <row r="50" spans="2:25" x14ac:dyDescent="0.2">
      <c r="B50" s="40">
        <v>42</v>
      </c>
      <c r="C50" s="86">
        <f t="shared" si="0"/>
        <v>185468.35821318766</v>
      </c>
      <c r="D50" s="86"/>
      <c r="E50" s="51">
        <v>2018</v>
      </c>
      <c r="F50" s="8">
        <v>43720</v>
      </c>
      <c r="G50" s="51" t="s">
        <v>4</v>
      </c>
      <c r="H50" s="87">
        <v>1.1599699999999999</v>
      </c>
      <c r="I50" s="87"/>
      <c r="J50" s="51">
        <v>28</v>
      </c>
      <c r="K50" s="88">
        <f t="shared" si="1"/>
        <v>5564.0507463956292</v>
      </c>
      <c r="L50" s="89"/>
      <c r="M50" s="6">
        <f>IF(J50="","",(K50/J50)/LOOKUP(RIGHT($D$2,3),定数!$A$6:$A$13,定数!$B$6:$B$13))</f>
        <v>1.6559674840463181</v>
      </c>
      <c r="N50" s="51">
        <v>2018</v>
      </c>
      <c r="O50" s="8">
        <v>43720</v>
      </c>
      <c r="P50" s="87">
        <v>1.16435</v>
      </c>
      <c r="Q50" s="87"/>
      <c r="R50" s="90">
        <f>IF(P50="","",T50*M50*LOOKUP(RIGHT($D$2,3),定数!$A$6:$A$13,定数!$B$6:$B$13))</f>
        <v>8703.7650961475483</v>
      </c>
      <c r="S50" s="90"/>
      <c r="T50" s="93">
        <f t="shared" si="8"/>
        <v>43.800000000000509</v>
      </c>
      <c r="U50" s="94"/>
      <c r="V50" t="str">
        <f t="shared" si="7"/>
        <v/>
      </c>
      <c r="W50">
        <f t="shared" si="3"/>
        <v>0</v>
      </c>
      <c r="X50" s="41">
        <f t="shared" si="5"/>
        <v>185468.35821318766</v>
      </c>
      <c r="Y50" s="42">
        <f t="shared" si="6"/>
        <v>0</v>
      </c>
    </row>
    <row r="51" spans="2:25" x14ac:dyDescent="0.2">
      <c r="B51" s="40">
        <v>43</v>
      </c>
      <c r="C51" s="86">
        <f t="shared" si="0"/>
        <v>194172.12330933521</v>
      </c>
      <c r="D51" s="86"/>
      <c r="E51" s="51">
        <v>2018</v>
      </c>
      <c r="F51" s="8">
        <v>43762</v>
      </c>
      <c r="G51" s="51" t="s">
        <v>3</v>
      </c>
      <c r="H51" s="87">
        <v>1.1460399999999999</v>
      </c>
      <c r="I51" s="87"/>
      <c r="J51" s="51">
        <v>14</v>
      </c>
      <c r="K51" s="88">
        <f t="shared" si="1"/>
        <v>5825.1636992800559</v>
      </c>
      <c r="L51" s="89"/>
      <c r="M51" s="6">
        <f>IF(J51="","",(K51/J51)/LOOKUP(RIGHT($D$2,3),定数!$A$6:$A$13,定数!$B$6:$B$13))</f>
        <v>3.467359344809557</v>
      </c>
      <c r="N51" s="51">
        <v>2018</v>
      </c>
      <c r="O51" s="8">
        <v>43762</v>
      </c>
      <c r="P51" s="87">
        <v>1.1439600000000001</v>
      </c>
      <c r="Q51" s="87"/>
      <c r="R51" s="90">
        <f>IF(P51="","",T51*M51*LOOKUP(RIGHT($D$2,3),定数!$A$6:$A$13,定数!$B$6:$B$13))</f>
        <v>8654.5289246440698</v>
      </c>
      <c r="S51" s="90"/>
      <c r="T51" s="93">
        <f t="shared" si="8"/>
        <v>20.799999999998597</v>
      </c>
      <c r="U51" s="94"/>
      <c r="V51" t="str">
        <f t="shared" si="7"/>
        <v/>
      </c>
      <c r="W51">
        <f t="shared" si="3"/>
        <v>0</v>
      </c>
      <c r="X51" s="41">
        <f t="shared" si="5"/>
        <v>194172.12330933521</v>
      </c>
      <c r="Y51" s="42">
        <f t="shared" si="6"/>
        <v>0</v>
      </c>
    </row>
    <row r="52" spans="2:25" x14ac:dyDescent="0.2">
      <c r="B52" s="40">
        <v>44</v>
      </c>
      <c r="C52" s="86">
        <f t="shared" si="0"/>
        <v>202826.65223397929</v>
      </c>
      <c r="D52" s="86"/>
      <c r="E52" s="51">
        <v>2018</v>
      </c>
      <c r="F52" s="8">
        <v>43767</v>
      </c>
      <c r="G52" s="51" t="s">
        <v>3</v>
      </c>
      <c r="H52" s="87">
        <v>1.1367</v>
      </c>
      <c r="I52" s="87"/>
      <c r="J52" s="51">
        <v>49</v>
      </c>
      <c r="K52" s="88">
        <f t="shared" si="1"/>
        <v>6084.7995670193786</v>
      </c>
      <c r="L52" s="89"/>
      <c r="M52" s="6">
        <f>IF(J52="","",(K52/J52)/LOOKUP(RIGHT($D$2,3),定数!$A$6:$A$13,定数!$B$6:$B$13))</f>
        <v>1.0348298583366291</v>
      </c>
      <c r="N52" s="51">
        <v>2018</v>
      </c>
      <c r="O52" s="8">
        <v>43770</v>
      </c>
      <c r="P52" s="87">
        <v>1.1416999999999999</v>
      </c>
      <c r="Q52" s="87"/>
      <c r="R52" s="90">
        <f>IF(P52="","",T52*M52*LOOKUP(RIGHT($D$2,3),定数!$A$6:$A$13,定数!$B$6:$B$13))</f>
        <v>-6208.9791500196425</v>
      </c>
      <c r="S52" s="90"/>
      <c r="T52" s="93">
        <f t="shared" si="8"/>
        <v>-49.999999999998934</v>
      </c>
      <c r="U52" s="94"/>
      <c r="V52" t="str">
        <f t="shared" si="7"/>
        <v/>
      </c>
      <c r="W52">
        <f t="shared" si="3"/>
        <v>1</v>
      </c>
      <c r="X52" s="41">
        <f t="shared" si="5"/>
        <v>202826.65223397929</v>
      </c>
      <c r="Y52" s="42">
        <f t="shared" si="6"/>
        <v>0</v>
      </c>
    </row>
    <row r="53" spans="2:25" x14ac:dyDescent="0.2">
      <c r="B53" s="40">
        <v>45</v>
      </c>
      <c r="C53" s="86">
        <f t="shared" si="0"/>
        <v>196617.67308395964</v>
      </c>
      <c r="D53" s="86"/>
      <c r="E53" s="40">
        <v>2018</v>
      </c>
      <c r="F53" s="8">
        <v>43769</v>
      </c>
      <c r="G53" s="40" t="s">
        <v>3</v>
      </c>
      <c r="H53" s="92">
        <v>1.1329</v>
      </c>
      <c r="I53" s="92"/>
      <c r="J53" s="40">
        <v>31</v>
      </c>
      <c r="K53" s="88">
        <f t="shared" si="1"/>
        <v>5898.5301925187887</v>
      </c>
      <c r="L53" s="89"/>
      <c r="M53" s="6">
        <f>IF(J53="","",(K53/J53)/LOOKUP(RIGHT($D$2,3),定数!$A$6:$A$13,定数!$B$6:$B$13))</f>
        <v>1.5856263958383841</v>
      </c>
      <c r="N53" s="40">
        <v>2081</v>
      </c>
      <c r="O53" s="8">
        <v>43770</v>
      </c>
      <c r="P53" s="87">
        <v>1.1359999999999999</v>
      </c>
      <c r="Q53" s="87"/>
      <c r="R53" s="90">
        <f>IF(P53="","",T53*M53*LOOKUP(RIGHT($D$2,3),定数!$A$6:$A$13,定数!$B$6:$B$13))</f>
        <v>-5898.5301925185613</v>
      </c>
      <c r="S53" s="90"/>
      <c r="T53" s="93">
        <f t="shared" si="8"/>
        <v>-30.999999999998806</v>
      </c>
      <c r="U53" s="94"/>
      <c r="V53" t="str">
        <f t="shared" si="7"/>
        <v/>
      </c>
      <c r="W53">
        <f t="shared" si="3"/>
        <v>2</v>
      </c>
      <c r="X53" s="41">
        <f t="shared" si="5"/>
        <v>202826.65223397929</v>
      </c>
      <c r="Y53" s="42">
        <f t="shared" si="6"/>
        <v>3.0612244897958552E-2</v>
      </c>
    </row>
    <row r="54" spans="2:25" x14ac:dyDescent="0.2">
      <c r="B54" s="40">
        <v>46</v>
      </c>
      <c r="C54" s="86">
        <f t="shared" si="0"/>
        <v>190719.14289144109</v>
      </c>
      <c r="D54" s="86"/>
      <c r="E54" s="40">
        <v>2018</v>
      </c>
      <c r="F54" s="8">
        <v>43816</v>
      </c>
      <c r="G54" s="40" t="s">
        <v>4</v>
      </c>
      <c r="H54" s="92">
        <v>1.1355</v>
      </c>
      <c r="I54" s="92"/>
      <c r="J54" s="40">
        <v>26</v>
      </c>
      <c r="K54" s="88">
        <f t="shared" si="1"/>
        <v>5721.5742867432327</v>
      </c>
      <c r="L54" s="89"/>
      <c r="M54" s="6">
        <f>IF(J54="","",(K54/J54)/LOOKUP(RIGHT($D$2,3),定数!$A$6:$A$13,定数!$B$6:$B$13))</f>
        <v>1.8338379124177029</v>
      </c>
      <c r="N54" s="40">
        <v>2018</v>
      </c>
      <c r="O54" s="8">
        <v>43817</v>
      </c>
      <c r="P54" s="87">
        <v>1.1391</v>
      </c>
      <c r="Q54" s="87"/>
      <c r="R54" s="90">
        <f>IF(P54="","",T54*M54*LOOKUP(RIGHT($D$2,3),定数!$A$6:$A$13,定数!$B$6:$B$13))</f>
        <v>7922.1797816445815</v>
      </c>
      <c r="S54" s="90"/>
      <c r="T54" s="93">
        <f t="shared" si="8"/>
        <v>36.000000000000476</v>
      </c>
      <c r="U54" s="94"/>
      <c r="V54" t="str">
        <f t="shared" si="7"/>
        <v/>
      </c>
      <c r="W54">
        <f t="shared" si="3"/>
        <v>0</v>
      </c>
      <c r="X54" s="41">
        <f t="shared" si="5"/>
        <v>202826.65223397929</v>
      </c>
      <c r="Y54" s="42">
        <f t="shared" si="6"/>
        <v>5.9693877551018626E-2</v>
      </c>
    </row>
    <row r="55" spans="2:25" x14ac:dyDescent="0.2">
      <c r="B55" s="40">
        <v>47</v>
      </c>
      <c r="C55" s="86">
        <f t="shared" si="0"/>
        <v>198641.32267308567</v>
      </c>
      <c r="D55" s="86"/>
      <c r="E55" s="40">
        <v>2018</v>
      </c>
      <c r="F55" s="8">
        <v>43819</v>
      </c>
      <c r="G55" s="40" t="s">
        <v>4</v>
      </c>
      <c r="H55" s="92">
        <v>1.1465000000000001</v>
      </c>
      <c r="I55" s="92"/>
      <c r="J55" s="40">
        <v>65</v>
      </c>
      <c r="K55" s="88">
        <f t="shared" si="1"/>
        <v>5959.2396801925697</v>
      </c>
      <c r="L55" s="89"/>
      <c r="M55" s="6">
        <f>IF(J55="","",(K55/J55)/LOOKUP(RIGHT($D$2,3),定数!$A$6:$A$13,定数!$B$6:$B$13))</f>
        <v>0.76400508720417559</v>
      </c>
      <c r="N55" s="40">
        <v>2018</v>
      </c>
      <c r="O55" s="8">
        <v>43820</v>
      </c>
      <c r="P55" s="87">
        <v>1.1399999999999999</v>
      </c>
      <c r="Q55" s="87"/>
      <c r="R55" s="90">
        <f>IF(P55="","",T55*M55*LOOKUP(RIGHT($D$2,3),定数!$A$6:$A$13,定数!$B$6:$B$13))</f>
        <v>-5959.2396801927271</v>
      </c>
      <c r="S55" s="90"/>
      <c r="T55" s="93">
        <f t="shared" si="8"/>
        <v>-65.00000000000172</v>
      </c>
      <c r="U55" s="94"/>
      <c r="V55" t="str">
        <f t="shared" si="7"/>
        <v/>
      </c>
      <c r="W55">
        <f t="shared" si="3"/>
        <v>1</v>
      </c>
      <c r="X55" s="41">
        <f t="shared" si="5"/>
        <v>202826.65223397929</v>
      </c>
      <c r="Y55" s="42">
        <f t="shared" si="6"/>
        <v>2.0635007849291176E-2</v>
      </c>
    </row>
    <row r="56" spans="2:25" x14ac:dyDescent="0.2">
      <c r="B56" s="40">
        <v>48</v>
      </c>
      <c r="C56" s="86">
        <f t="shared" si="0"/>
        <v>192682.08299289295</v>
      </c>
      <c r="D56" s="86"/>
      <c r="E56" s="40">
        <v>2018</v>
      </c>
      <c r="F56" s="8">
        <v>43830</v>
      </c>
      <c r="G56" s="40" t="s">
        <v>4</v>
      </c>
      <c r="H56" s="92">
        <v>1.1458999999999999</v>
      </c>
      <c r="I56" s="92"/>
      <c r="J56" s="40">
        <v>35</v>
      </c>
      <c r="K56" s="88">
        <f t="shared" si="1"/>
        <v>5780.462489786788</v>
      </c>
      <c r="L56" s="89"/>
      <c r="M56" s="6">
        <f>IF(J56="","",(K56/J56)/LOOKUP(RIGHT($D$2,3),定数!$A$6:$A$13,定数!$B$6:$B$13))</f>
        <v>1.3763005928063781</v>
      </c>
      <c r="N56" s="40">
        <v>2019</v>
      </c>
      <c r="O56" s="8">
        <v>43467</v>
      </c>
      <c r="P56" s="87">
        <v>1.1424000000000001</v>
      </c>
      <c r="Q56" s="87"/>
      <c r="R56" s="90">
        <f>IF(P56="","",T56*M56*LOOKUP(RIGHT($D$2,3),定数!$A$6:$A$13,定数!$B$6:$B$13))</f>
        <v>-5780.4624897865178</v>
      </c>
      <c r="S56" s="90"/>
      <c r="T56" s="93">
        <f t="shared" si="8"/>
        <v>-34.999999999998366</v>
      </c>
      <c r="U56" s="94"/>
      <c r="V56" t="str">
        <f t="shared" si="7"/>
        <v/>
      </c>
      <c r="W56">
        <f t="shared" si="3"/>
        <v>2</v>
      </c>
      <c r="X56" s="41">
        <f t="shared" si="5"/>
        <v>202826.65223397929</v>
      </c>
      <c r="Y56" s="42">
        <f t="shared" si="6"/>
        <v>5.0015957613813167E-2</v>
      </c>
    </row>
    <row r="57" spans="2:25" x14ac:dyDescent="0.2">
      <c r="B57" s="40">
        <v>49</v>
      </c>
      <c r="C57" s="86">
        <f t="shared" si="0"/>
        <v>186901.62050310642</v>
      </c>
      <c r="D57" s="86"/>
      <c r="E57" s="40">
        <v>2019</v>
      </c>
      <c r="F57" s="8">
        <v>43474</v>
      </c>
      <c r="G57" s="40" t="s">
        <v>4</v>
      </c>
      <c r="H57" s="92">
        <v>1.1465000000000001</v>
      </c>
      <c r="I57" s="92"/>
      <c r="J57" s="40">
        <v>28</v>
      </c>
      <c r="K57" s="88">
        <f t="shared" si="1"/>
        <v>5607.048615093192</v>
      </c>
      <c r="L57" s="89"/>
      <c r="M57" s="6">
        <f>IF(J57="","",(K57/J57)/LOOKUP(RIGHT($D$2,3),定数!$A$6:$A$13,定数!$B$6:$B$13))</f>
        <v>1.6687644687777357</v>
      </c>
      <c r="N57" s="40">
        <v>2019</v>
      </c>
      <c r="O57" s="8">
        <v>43474</v>
      </c>
      <c r="P57" s="87">
        <v>1.1502699999999999</v>
      </c>
      <c r="Q57" s="87"/>
      <c r="R57" s="90">
        <f>IF(P57="","",T57*M57*LOOKUP(RIGHT($D$2,3),定数!$A$6:$A$13,定数!$B$6:$B$13))</f>
        <v>7549.4904567501335</v>
      </c>
      <c r="S57" s="90"/>
      <c r="T57" s="93">
        <f t="shared" si="8"/>
        <v>37.69999999999829</v>
      </c>
      <c r="U57" s="94"/>
      <c r="V57" t="str">
        <f t="shared" si="7"/>
        <v/>
      </c>
      <c r="W57">
        <f t="shared" si="3"/>
        <v>0</v>
      </c>
      <c r="X57" s="41">
        <f t="shared" si="5"/>
        <v>202826.65223397929</v>
      </c>
      <c r="Y57" s="42">
        <f t="shared" si="6"/>
        <v>7.851547888539756E-2</v>
      </c>
    </row>
    <row r="58" spans="2:25" x14ac:dyDescent="0.2">
      <c r="B58" s="40">
        <v>50</v>
      </c>
      <c r="C58" s="86">
        <f t="shared" si="0"/>
        <v>194451.11095985654</v>
      </c>
      <c r="D58" s="86"/>
      <c r="E58" s="40">
        <v>2019</v>
      </c>
      <c r="F58" s="8">
        <v>43494</v>
      </c>
      <c r="G58" s="40" t="s">
        <v>4</v>
      </c>
      <c r="H58" s="92">
        <v>1.1439999999999999</v>
      </c>
      <c r="I58" s="92"/>
      <c r="J58" s="40">
        <v>31</v>
      </c>
      <c r="K58" s="88">
        <f t="shared" si="1"/>
        <v>5833.5333287956955</v>
      </c>
      <c r="L58" s="89"/>
      <c r="M58" s="6">
        <f>IF(J58="","",(K58/J58)/LOOKUP(RIGHT($D$2,3),定数!$A$6:$A$13,定数!$B$6:$B$13))</f>
        <v>1.5681541206440042</v>
      </c>
      <c r="N58" s="40">
        <v>2019</v>
      </c>
      <c r="O58" s="8">
        <v>43495</v>
      </c>
      <c r="P58" s="92">
        <v>1.1409</v>
      </c>
      <c r="Q58" s="92"/>
      <c r="R58" s="90">
        <f>IF(P58="","",T58*M58*LOOKUP(RIGHT($D$2,3),定数!$A$6:$A$13,定数!$B$6:$B$13))</f>
        <v>-5833.5333287954709</v>
      </c>
      <c r="S58" s="90"/>
      <c r="T58" s="93">
        <f t="shared" si="8"/>
        <v>-30.999999999998806</v>
      </c>
      <c r="U58" s="94"/>
      <c r="V58" t="str">
        <f t="shared" si="7"/>
        <v/>
      </c>
      <c r="W58">
        <f t="shared" si="3"/>
        <v>1</v>
      </c>
      <c r="X58" s="41">
        <f t="shared" si="5"/>
        <v>202826.65223397929</v>
      </c>
      <c r="Y58" s="42">
        <f t="shared" si="6"/>
        <v>4.1294086264663021E-2</v>
      </c>
    </row>
    <row r="59" spans="2:25" x14ac:dyDescent="0.2">
      <c r="B59" s="40">
        <v>51</v>
      </c>
      <c r="C59" s="86">
        <f t="shared" si="0"/>
        <v>188617.57763106108</v>
      </c>
      <c r="D59" s="86"/>
      <c r="E59" s="40"/>
      <c r="F59" s="8"/>
      <c r="G59" s="40"/>
      <c r="H59" s="92"/>
      <c r="I59" s="92"/>
      <c r="J59" s="40"/>
      <c r="K59" s="88" t="str">
        <f t="shared" ref="K47:K74" si="9">IF(J59="","",C59*0.03)</f>
        <v/>
      </c>
      <c r="L59" s="89"/>
      <c r="M59" s="6" t="str">
        <f>IF(J59="","",(K59/J59)/LOOKUP(RIGHT($D$2,3),定数!$A$6:$A$13,定数!$B$6:$B$13))</f>
        <v/>
      </c>
      <c r="N59" s="40"/>
      <c r="O59" s="8"/>
      <c r="P59" s="92"/>
      <c r="Q59" s="92"/>
      <c r="R59" s="90" t="str">
        <f>IF(P59="","",T59*M59*LOOKUP(RIGHT($D$2,3),定数!$A$6:$A$13,定数!$B$6:$B$13))</f>
        <v/>
      </c>
      <c r="S59" s="90"/>
      <c r="T59" s="93" t="str">
        <f t="shared" si="8"/>
        <v/>
      </c>
      <c r="U59" s="94"/>
      <c r="V59" t="str">
        <f t="shared" si="7"/>
        <v/>
      </c>
      <c r="W59" t="str">
        <f t="shared" si="3"/>
        <v/>
      </c>
      <c r="X59" s="41">
        <f t="shared" si="5"/>
        <v>202826.65223397929</v>
      </c>
      <c r="Y59" s="42">
        <f t="shared" si="6"/>
        <v>7.0055263676721991E-2</v>
      </c>
    </row>
    <row r="60" spans="2:25" x14ac:dyDescent="0.2">
      <c r="B60" s="40">
        <v>52</v>
      </c>
      <c r="C60" s="86" t="str">
        <f t="shared" si="0"/>
        <v/>
      </c>
      <c r="D60" s="86"/>
      <c r="E60" s="40"/>
      <c r="F60" s="8"/>
      <c r="G60" s="40"/>
      <c r="H60" s="92"/>
      <c r="I60" s="92"/>
      <c r="J60" s="40"/>
      <c r="K60" s="88" t="str">
        <f t="shared" si="9"/>
        <v/>
      </c>
      <c r="L60" s="89"/>
      <c r="M60" s="6" t="str">
        <f>IF(J60="","",(K60/J60)/LOOKUP(RIGHT($D$2,3),定数!$A$6:$A$13,定数!$B$6:$B$13))</f>
        <v/>
      </c>
      <c r="N60" s="40"/>
      <c r="O60" s="8"/>
      <c r="P60" s="92"/>
      <c r="Q60" s="92"/>
      <c r="R60" s="90" t="str">
        <f>IF(P60="","",T60*M60*LOOKUP(RIGHT($D$2,3),定数!$A$6:$A$13,定数!$B$6:$B$13))</f>
        <v/>
      </c>
      <c r="S60" s="90"/>
      <c r="T60" s="93" t="str">
        <f t="shared" si="8"/>
        <v/>
      </c>
      <c r="U60" s="94"/>
      <c r="V60" t="str">
        <f t="shared" si="7"/>
        <v/>
      </c>
      <c r="W60" t="str">
        <f t="shared" si="3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86" t="str">
        <f t="shared" si="0"/>
        <v/>
      </c>
      <c r="D61" s="86"/>
      <c r="E61" s="40"/>
      <c r="F61" s="8"/>
      <c r="G61" s="40"/>
      <c r="H61" s="92"/>
      <c r="I61" s="92"/>
      <c r="J61" s="40"/>
      <c r="K61" s="88" t="str">
        <f t="shared" si="9"/>
        <v/>
      </c>
      <c r="L61" s="89"/>
      <c r="M61" s="6" t="str">
        <f>IF(J61="","",(K61/J61)/LOOKUP(RIGHT($D$2,3),定数!$A$6:$A$13,定数!$B$6:$B$13))</f>
        <v/>
      </c>
      <c r="N61" s="40"/>
      <c r="O61" s="8"/>
      <c r="P61" s="92"/>
      <c r="Q61" s="92"/>
      <c r="R61" s="90" t="str">
        <f>IF(P61="","",T61*M61*LOOKUP(RIGHT($D$2,3),定数!$A$6:$A$13,定数!$B$6:$B$13))</f>
        <v/>
      </c>
      <c r="S61" s="90"/>
      <c r="T61" s="93" t="str">
        <f t="shared" si="8"/>
        <v/>
      </c>
      <c r="U61" s="94"/>
      <c r="V61" t="str">
        <f t="shared" si="7"/>
        <v/>
      </c>
      <c r="W61" t="str">
        <f t="shared" si="3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86" t="str">
        <f t="shared" si="0"/>
        <v/>
      </c>
      <c r="D62" s="86"/>
      <c r="E62" s="40"/>
      <c r="F62" s="8"/>
      <c r="G62" s="40"/>
      <c r="H62" s="92"/>
      <c r="I62" s="92"/>
      <c r="J62" s="40"/>
      <c r="K62" s="88" t="str">
        <f t="shared" si="9"/>
        <v/>
      </c>
      <c r="L62" s="89"/>
      <c r="M62" s="6" t="str">
        <f>IF(J62="","",(K62/J62)/LOOKUP(RIGHT($D$2,3),定数!$A$6:$A$13,定数!$B$6:$B$13))</f>
        <v/>
      </c>
      <c r="N62" s="40"/>
      <c r="O62" s="8"/>
      <c r="P62" s="92"/>
      <c r="Q62" s="92"/>
      <c r="R62" s="90" t="str">
        <f>IF(P62="","",T62*M62*LOOKUP(RIGHT($D$2,3),定数!$A$6:$A$13,定数!$B$6:$B$13))</f>
        <v/>
      </c>
      <c r="S62" s="90"/>
      <c r="T62" s="93" t="str">
        <f t="shared" si="8"/>
        <v/>
      </c>
      <c r="U62" s="94"/>
      <c r="V62" t="str">
        <f t="shared" si="7"/>
        <v/>
      </c>
      <c r="W62" t="str">
        <f t="shared" si="3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86" t="str">
        <f t="shared" si="0"/>
        <v/>
      </c>
      <c r="D63" s="86"/>
      <c r="E63" s="40"/>
      <c r="F63" s="8"/>
      <c r="G63" s="40"/>
      <c r="H63" s="92"/>
      <c r="I63" s="92"/>
      <c r="J63" s="40"/>
      <c r="K63" s="88" t="str">
        <f t="shared" si="9"/>
        <v/>
      </c>
      <c r="L63" s="89"/>
      <c r="M63" s="6" t="str">
        <f>IF(J63="","",(K63/J63)/LOOKUP(RIGHT($D$2,3),定数!$A$6:$A$13,定数!$B$6:$B$13))</f>
        <v/>
      </c>
      <c r="N63" s="40"/>
      <c r="O63" s="8"/>
      <c r="P63" s="92"/>
      <c r="Q63" s="92"/>
      <c r="R63" s="90" t="str">
        <f>IF(P63="","",T63*M63*LOOKUP(RIGHT($D$2,3),定数!$A$6:$A$13,定数!$B$6:$B$13))</f>
        <v/>
      </c>
      <c r="S63" s="90"/>
      <c r="T63" s="93" t="str">
        <f t="shared" si="8"/>
        <v/>
      </c>
      <c r="U63" s="94"/>
      <c r="V63" t="str">
        <f t="shared" si="7"/>
        <v/>
      </c>
      <c r="W63" t="str">
        <f t="shared" si="3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86" t="str">
        <f t="shared" si="0"/>
        <v/>
      </c>
      <c r="D64" s="86"/>
      <c r="E64" s="40"/>
      <c r="F64" s="8"/>
      <c r="G64" s="40"/>
      <c r="H64" s="92"/>
      <c r="I64" s="92"/>
      <c r="J64" s="40"/>
      <c r="K64" s="88" t="str">
        <f t="shared" si="9"/>
        <v/>
      </c>
      <c r="L64" s="89"/>
      <c r="M64" s="6" t="str">
        <f>IF(J64="","",(K64/J64)/LOOKUP(RIGHT($D$2,3),定数!$A$6:$A$13,定数!$B$6:$B$13))</f>
        <v/>
      </c>
      <c r="N64" s="40"/>
      <c r="O64" s="8"/>
      <c r="P64" s="92"/>
      <c r="Q64" s="92"/>
      <c r="R64" s="90" t="str">
        <f>IF(P64="","",T64*M64*LOOKUP(RIGHT($D$2,3),定数!$A$6:$A$13,定数!$B$6:$B$13))</f>
        <v/>
      </c>
      <c r="S64" s="90"/>
      <c r="T64" s="93" t="str">
        <f t="shared" si="8"/>
        <v/>
      </c>
      <c r="U64" s="94"/>
      <c r="V64" t="str">
        <f t="shared" si="7"/>
        <v/>
      </c>
      <c r="W64" t="str">
        <f t="shared" si="3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86" t="str">
        <f t="shared" si="0"/>
        <v/>
      </c>
      <c r="D65" s="86"/>
      <c r="E65" s="40"/>
      <c r="F65" s="8"/>
      <c r="G65" s="40"/>
      <c r="H65" s="92"/>
      <c r="I65" s="92"/>
      <c r="J65" s="40"/>
      <c r="K65" s="88" t="str">
        <f t="shared" si="9"/>
        <v/>
      </c>
      <c r="L65" s="89"/>
      <c r="M65" s="6" t="str">
        <f>IF(J65="","",(K65/J65)/LOOKUP(RIGHT($D$2,3),定数!$A$6:$A$13,定数!$B$6:$B$13))</f>
        <v/>
      </c>
      <c r="N65" s="40"/>
      <c r="O65" s="8"/>
      <c r="P65" s="92"/>
      <c r="Q65" s="92"/>
      <c r="R65" s="90" t="str">
        <f>IF(P65="","",T65*M65*LOOKUP(RIGHT($D$2,3),定数!$A$6:$A$13,定数!$B$6:$B$13))</f>
        <v/>
      </c>
      <c r="S65" s="90"/>
      <c r="T65" s="93" t="str">
        <f t="shared" si="8"/>
        <v/>
      </c>
      <c r="U65" s="94"/>
      <c r="V65" t="str">
        <f t="shared" si="7"/>
        <v/>
      </c>
      <c r="W65" t="str">
        <f t="shared" si="3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86" t="str">
        <f t="shared" si="0"/>
        <v/>
      </c>
      <c r="D66" s="86"/>
      <c r="E66" s="40"/>
      <c r="F66" s="8"/>
      <c r="G66" s="40"/>
      <c r="H66" s="92"/>
      <c r="I66" s="92"/>
      <c r="J66" s="40"/>
      <c r="K66" s="88" t="str">
        <f t="shared" si="9"/>
        <v/>
      </c>
      <c r="L66" s="89"/>
      <c r="M66" s="6" t="str">
        <f>IF(J66="","",(K66/J66)/LOOKUP(RIGHT($D$2,3),定数!$A$6:$A$13,定数!$B$6:$B$13))</f>
        <v/>
      </c>
      <c r="N66" s="40"/>
      <c r="O66" s="8"/>
      <c r="P66" s="92"/>
      <c r="Q66" s="92"/>
      <c r="R66" s="90" t="str">
        <f>IF(P66="","",T66*M66*LOOKUP(RIGHT($D$2,3),定数!$A$6:$A$13,定数!$B$6:$B$13))</f>
        <v/>
      </c>
      <c r="S66" s="90"/>
      <c r="T66" s="93" t="str">
        <f t="shared" si="8"/>
        <v/>
      </c>
      <c r="U66" s="94"/>
      <c r="V66" t="str">
        <f t="shared" si="7"/>
        <v/>
      </c>
      <c r="W66" t="str">
        <f t="shared" si="3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86" t="str">
        <f t="shared" si="0"/>
        <v/>
      </c>
      <c r="D67" s="86"/>
      <c r="E67" s="40"/>
      <c r="F67" s="8"/>
      <c r="G67" s="40"/>
      <c r="H67" s="92"/>
      <c r="I67" s="92"/>
      <c r="J67" s="40"/>
      <c r="K67" s="88" t="str">
        <f t="shared" si="9"/>
        <v/>
      </c>
      <c r="L67" s="89"/>
      <c r="M67" s="6" t="str">
        <f>IF(J67="","",(K67/J67)/LOOKUP(RIGHT($D$2,3),定数!$A$6:$A$13,定数!$B$6:$B$13))</f>
        <v/>
      </c>
      <c r="N67" s="40"/>
      <c r="O67" s="8"/>
      <c r="P67" s="92"/>
      <c r="Q67" s="92"/>
      <c r="R67" s="90" t="str">
        <f>IF(P67="","",T67*M67*LOOKUP(RIGHT($D$2,3),定数!$A$6:$A$13,定数!$B$6:$B$13))</f>
        <v/>
      </c>
      <c r="S67" s="90"/>
      <c r="T67" s="93" t="str">
        <f t="shared" si="8"/>
        <v/>
      </c>
      <c r="U67" s="94"/>
      <c r="V67" t="str">
        <f t="shared" si="7"/>
        <v/>
      </c>
      <c r="W67" t="str">
        <f t="shared" si="3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86" t="str">
        <f t="shared" si="0"/>
        <v/>
      </c>
      <c r="D68" s="86"/>
      <c r="E68" s="40"/>
      <c r="F68" s="8"/>
      <c r="G68" s="40"/>
      <c r="H68" s="92"/>
      <c r="I68" s="92"/>
      <c r="J68" s="40"/>
      <c r="K68" s="88" t="str">
        <f t="shared" si="9"/>
        <v/>
      </c>
      <c r="L68" s="89"/>
      <c r="M68" s="6" t="str">
        <f>IF(J68="","",(K68/J68)/LOOKUP(RIGHT($D$2,3),定数!$A$6:$A$13,定数!$B$6:$B$13))</f>
        <v/>
      </c>
      <c r="N68" s="40"/>
      <c r="O68" s="8"/>
      <c r="P68" s="92"/>
      <c r="Q68" s="92"/>
      <c r="R68" s="90" t="str">
        <f>IF(P68="","",T68*M68*LOOKUP(RIGHT($D$2,3),定数!$A$6:$A$13,定数!$B$6:$B$13))</f>
        <v/>
      </c>
      <c r="S68" s="90"/>
      <c r="T68" s="93" t="str">
        <f t="shared" si="8"/>
        <v/>
      </c>
      <c r="U68" s="94"/>
      <c r="V68" t="str">
        <f t="shared" si="7"/>
        <v/>
      </c>
      <c r="W68" t="str">
        <f t="shared" si="3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86" t="str">
        <f t="shared" si="0"/>
        <v/>
      </c>
      <c r="D69" s="86"/>
      <c r="E69" s="40"/>
      <c r="F69" s="8"/>
      <c r="G69" s="40"/>
      <c r="H69" s="92"/>
      <c r="I69" s="92"/>
      <c r="J69" s="40"/>
      <c r="K69" s="88" t="str">
        <f t="shared" si="9"/>
        <v/>
      </c>
      <c r="L69" s="89"/>
      <c r="M69" s="6" t="str">
        <f>IF(J69="","",(K69/J69)/LOOKUP(RIGHT($D$2,3),定数!$A$6:$A$13,定数!$B$6:$B$13))</f>
        <v/>
      </c>
      <c r="N69" s="40"/>
      <c r="O69" s="8"/>
      <c r="P69" s="92"/>
      <c r="Q69" s="92"/>
      <c r="R69" s="90" t="str">
        <f>IF(P69="","",T69*M69*LOOKUP(RIGHT($D$2,3),定数!$A$6:$A$13,定数!$B$6:$B$13))</f>
        <v/>
      </c>
      <c r="S69" s="90"/>
      <c r="T69" s="93" t="str">
        <f t="shared" si="8"/>
        <v/>
      </c>
      <c r="U69" s="94"/>
      <c r="V69" t="str">
        <f t="shared" si="7"/>
        <v/>
      </c>
      <c r="W69" t="str">
        <f t="shared" si="3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86" t="str">
        <f t="shared" si="0"/>
        <v/>
      </c>
      <c r="D70" s="86"/>
      <c r="E70" s="40"/>
      <c r="F70" s="8"/>
      <c r="G70" s="40"/>
      <c r="H70" s="92"/>
      <c r="I70" s="92"/>
      <c r="J70" s="40"/>
      <c r="K70" s="88" t="str">
        <f t="shared" si="9"/>
        <v/>
      </c>
      <c r="L70" s="89"/>
      <c r="M70" s="6" t="str">
        <f>IF(J70="","",(K70/J70)/LOOKUP(RIGHT($D$2,3),定数!$A$6:$A$13,定数!$B$6:$B$13))</f>
        <v/>
      </c>
      <c r="N70" s="40"/>
      <c r="O70" s="8"/>
      <c r="P70" s="92"/>
      <c r="Q70" s="92"/>
      <c r="R70" s="90" t="str">
        <f>IF(P70="","",T70*M70*LOOKUP(RIGHT($D$2,3),定数!$A$6:$A$13,定数!$B$6:$B$13))</f>
        <v/>
      </c>
      <c r="S70" s="90"/>
      <c r="T70" s="93" t="str">
        <f t="shared" si="8"/>
        <v/>
      </c>
      <c r="U70" s="94"/>
      <c r="V70" t="str">
        <f t="shared" si="7"/>
        <v/>
      </c>
      <c r="W70" t="str">
        <f t="shared" si="3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86" t="str">
        <f t="shared" si="0"/>
        <v/>
      </c>
      <c r="D71" s="86"/>
      <c r="E71" s="40"/>
      <c r="F71" s="8"/>
      <c r="G71" s="40"/>
      <c r="H71" s="92"/>
      <c r="I71" s="92"/>
      <c r="J71" s="40"/>
      <c r="K71" s="88" t="str">
        <f t="shared" si="9"/>
        <v/>
      </c>
      <c r="L71" s="89"/>
      <c r="M71" s="6" t="str">
        <f>IF(J71="","",(K71/J71)/LOOKUP(RIGHT($D$2,3),定数!$A$6:$A$13,定数!$B$6:$B$13))</f>
        <v/>
      </c>
      <c r="N71" s="40"/>
      <c r="O71" s="8"/>
      <c r="P71" s="92"/>
      <c r="Q71" s="92"/>
      <c r="R71" s="90" t="str">
        <f>IF(P71="","",T71*M71*LOOKUP(RIGHT($D$2,3),定数!$A$6:$A$13,定数!$B$6:$B$13))</f>
        <v/>
      </c>
      <c r="S71" s="90"/>
      <c r="T71" s="93" t="str">
        <f t="shared" si="8"/>
        <v/>
      </c>
      <c r="U71" s="94"/>
      <c r="V71" t="str">
        <f t="shared" si="7"/>
        <v/>
      </c>
      <c r="W71" t="str">
        <f t="shared" si="3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86" t="str">
        <f t="shared" si="0"/>
        <v/>
      </c>
      <c r="D72" s="86"/>
      <c r="E72" s="40"/>
      <c r="F72" s="8"/>
      <c r="G72" s="40"/>
      <c r="H72" s="92"/>
      <c r="I72" s="92"/>
      <c r="J72" s="40"/>
      <c r="K72" s="88" t="str">
        <f t="shared" si="9"/>
        <v/>
      </c>
      <c r="L72" s="89"/>
      <c r="M72" s="6" t="str">
        <f>IF(J72="","",(K72/J72)/LOOKUP(RIGHT($D$2,3),定数!$A$6:$A$13,定数!$B$6:$B$13))</f>
        <v/>
      </c>
      <c r="N72" s="40"/>
      <c r="O72" s="8"/>
      <c r="P72" s="92"/>
      <c r="Q72" s="92"/>
      <c r="R72" s="90" t="str">
        <f>IF(P72="","",T72*M72*LOOKUP(RIGHT($D$2,3),定数!$A$6:$A$13,定数!$B$6:$B$13))</f>
        <v/>
      </c>
      <c r="S72" s="90"/>
      <c r="T72" s="93" t="str">
        <f t="shared" si="8"/>
        <v/>
      </c>
      <c r="U72" s="94"/>
      <c r="V72" t="str">
        <f t="shared" si="7"/>
        <v/>
      </c>
      <c r="W72" t="str">
        <f t="shared" si="3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86" t="str">
        <f t="shared" si="0"/>
        <v/>
      </c>
      <c r="D73" s="86"/>
      <c r="E73" s="40"/>
      <c r="F73" s="8"/>
      <c r="G73" s="40"/>
      <c r="H73" s="92"/>
      <c r="I73" s="92"/>
      <c r="J73" s="40"/>
      <c r="K73" s="88" t="str">
        <f t="shared" si="9"/>
        <v/>
      </c>
      <c r="L73" s="89"/>
      <c r="M73" s="6" t="str">
        <f>IF(J73="","",(K73/J73)/LOOKUP(RIGHT($D$2,3),定数!$A$6:$A$13,定数!$B$6:$B$13))</f>
        <v/>
      </c>
      <c r="N73" s="40"/>
      <c r="O73" s="8"/>
      <c r="P73" s="92"/>
      <c r="Q73" s="92"/>
      <c r="R73" s="90" t="str">
        <f>IF(P73="","",T73*M73*LOOKUP(RIGHT($D$2,3),定数!$A$6:$A$13,定数!$B$6:$B$13))</f>
        <v/>
      </c>
      <c r="S73" s="90"/>
      <c r="T73" s="93" t="str">
        <f t="shared" si="8"/>
        <v/>
      </c>
      <c r="U73" s="94"/>
      <c r="V73" t="str">
        <f t="shared" si="7"/>
        <v/>
      </c>
      <c r="W73" t="str">
        <f t="shared" si="3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86" t="str">
        <f t="shared" ref="C74:C108" si="10">IF(R73="","",C73+R73)</f>
        <v/>
      </c>
      <c r="D74" s="86"/>
      <c r="E74" s="40"/>
      <c r="F74" s="8"/>
      <c r="G74" s="40"/>
      <c r="H74" s="92"/>
      <c r="I74" s="92"/>
      <c r="J74" s="40"/>
      <c r="K74" s="88" t="str">
        <f t="shared" si="9"/>
        <v/>
      </c>
      <c r="L74" s="89"/>
      <c r="M74" s="6" t="str">
        <f>IF(J74="","",(K74/J74)/LOOKUP(RIGHT($D$2,3),定数!$A$6:$A$13,定数!$B$6:$B$13))</f>
        <v/>
      </c>
      <c r="N74" s="40"/>
      <c r="O74" s="8"/>
      <c r="P74" s="92"/>
      <c r="Q74" s="92"/>
      <c r="R74" s="90" t="str">
        <f>IF(P74="","",T74*M74*LOOKUP(RIGHT($D$2,3),定数!$A$6:$A$13,定数!$B$6:$B$13))</f>
        <v/>
      </c>
      <c r="S74" s="90"/>
      <c r="T74" s="93" t="str">
        <f t="shared" si="8"/>
        <v/>
      </c>
      <c r="U74" s="94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86" t="str">
        <f t="shared" si="10"/>
        <v/>
      </c>
      <c r="D75" s="86"/>
      <c r="E75" s="40"/>
      <c r="F75" s="8"/>
      <c r="G75" s="40"/>
      <c r="H75" s="92"/>
      <c r="I75" s="92"/>
      <c r="J75" s="40"/>
      <c r="K75" s="88" t="str">
        <f t="shared" ref="K75:K108" si="11">IF(J75="","",C75*0.03)</f>
        <v/>
      </c>
      <c r="L75" s="89"/>
      <c r="M75" s="6" t="str">
        <f>IF(J75="","",(K75/J75)/LOOKUP(RIGHT($D$2,3),定数!$A$6:$A$13,定数!$B$6:$B$13))</f>
        <v/>
      </c>
      <c r="N75" s="40"/>
      <c r="O75" s="8"/>
      <c r="P75" s="92"/>
      <c r="Q75" s="92"/>
      <c r="R75" s="90" t="str">
        <f>IF(P75="","",T75*M75*LOOKUP(RIGHT($D$2,3),定数!$A$6:$A$13,定数!$B$6:$B$13))</f>
        <v/>
      </c>
      <c r="S75" s="90"/>
      <c r="T75" s="93" t="str">
        <f t="shared" si="8"/>
        <v/>
      </c>
      <c r="U75" s="94"/>
      <c r="V75" t="str">
        <f t="shared" ref="V75:W90" si="12">IF(S75&lt;&gt;"",IF(S75&lt;0,1+V74,0),"")</f>
        <v/>
      </c>
      <c r="W75" t="str">
        <f t="shared" si="12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86" t="str">
        <f t="shared" si="10"/>
        <v/>
      </c>
      <c r="D76" s="86"/>
      <c r="E76" s="40"/>
      <c r="F76" s="8"/>
      <c r="G76" s="40"/>
      <c r="H76" s="92"/>
      <c r="I76" s="92"/>
      <c r="J76" s="40"/>
      <c r="K76" s="88" t="str">
        <f t="shared" si="11"/>
        <v/>
      </c>
      <c r="L76" s="89"/>
      <c r="M76" s="6" t="str">
        <f>IF(J76="","",(K76/J76)/LOOKUP(RIGHT($D$2,3),定数!$A$6:$A$13,定数!$B$6:$B$13))</f>
        <v/>
      </c>
      <c r="N76" s="40"/>
      <c r="O76" s="8"/>
      <c r="P76" s="92"/>
      <c r="Q76" s="92"/>
      <c r="R76" s="90" t="str">
        <f>IF(P76="","",T76*M76*LOOKUP(RIGHT($D$2,3),定数!$A$6:$A$13,定数!$B$6:$B$13))</f>
        <v/>
      </c>
      <c r="S76" s="90"/>
      <c r="T76" s="93" t="str">
        <f t="shared" si="8"/>
        <v/>
      </c>
      <c r="U76" s="94"/>
      <c r="V76" t="str">
        <f t="shared" si="12"/>
        <v/>
      </c>
      <c r="W76" t="str">
        <f t="shared" si="12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40">
        <v>69</v>
      </c>
      <c r="C77" s="86" t="str">
        <f t="shared" si="10"/>
        <v/>
      </c>
      <c r="D77" s="86"/>
      <c r="E77" s="40"/>
      <c r="F77" s="8"/>
      <c r="G77" s="40"/>
      <c r="H77" s="92"/>
      <c r="I77" s="92"/>
      <c r="J77" s="40"/>
      <c r="K77" s="88" t="str">
        <f t="shared" si="11"/>
        <v/>
      </c>
      <c r="L77" s="89"/>
      <c r="M77" s="6" t="str">
        <f>IF(J77="","",(K77/J77)/LOOKUP(RIGHT($D$2,3),定数!$A$6:$A$13,定数!$B$6:$B$13))</f>
        <v/>
      </c>
      <c r="N77" s="40"/>
      <c r="O77" s="8"/>
      <c r="P77" s="92"/>
      <c r="Q77" s="92"/>
      <c r="R77" s="90" t="str">
        <f>IF(P77="","",T77*M77*LOOKUP(RIGHT($D$2,3),定数!$A$6:$A$13,定数!$B$6:$B$13))</f>
        <v/>
      </c>
      <c r="S77" s="90"/>
      <c r="T77" s="93" t="str">
        <f t="shared" si="8"/>
        <v/>
      </c>
      <c r="U77" s="94"/>
      <c r="V77" t="str">
        <f t="shared" si="12"/>
        <v/>
      </c>
      <c r="W77" t="str">
        <f t="shared" si="12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40">
        <v>70</v>
      </c>
      <c r="C78" s="86" t="str">
        <f t="shared" si="10"/>
        <v/>
      </c>
      <c r="D78" s="86"/>
      <c r="E78" s="40"/>
      <c r="F78" s="8"/>
      <c r="G78" s="40"/>
      <c r="H78" s="92"/>
      <c r="I78" s="92"/>
      <c r="J78" s="40"/>
      <c r="K78" s="88" t="str">
        <f t="shared" si="11"/>
        <v/>
      </c>
      <c r="L78" s="89"/>
      <c r="M78" s="6" t="str">
        <f>IF(J78="","",(K78/J78)/LOOKUP(RIGHT($D$2,3),定数!$A$6:$A$13,定数!$B$6:$B$13))</f>
        <v/>
      </c>
      <c r="N78" s="40"/>
      <c r="O78" s="8"/>
      <c r="P78" s="92"/>
      <c r="Q78" s="92"/>
      <c r="R78" s="90" t="str">
        <f>IF(P78="","",T78*M78*LOOKUP(RIGHT($D$2,3),定数!$A$6:$A$13,定数!$B$6:$B$13))</f>
        <v/>
      </c>
      <c r="S78" s="90"/>
      <c r="T78" s="93" t="str">
        <f t="shared" si="8"/>
        <v/>
      </c>
      <c r="U78" s="94"/>
      <c r="V78" t="str">
        <f t="shared" si="12"/>
        <v/>
      </c>
      <c r="W78" t="str">
        <f t="shared" si="12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40">
        <v>71</v>
      </c>
      <c r="C79" s="86" t="str">
        <f t="shared" si="10"/>
        <v/>
      </c>
      <c r="D79" s="86"/>
      <c r="E79" s="40"/>
      <c r="F79" s="8"/>
      <c r="G79" s="40"/>
      <c r="H79" s="92"/>
      <c r="I79" s="92"/>
      <c r="J79" s="40"/>
      <c r="K79" s="88" t="str">
        <f t="shared" si="11"/>
        <v/>
      </c>
      <c r="L79" s="89"/>
      <c r="M79" s="6" t="str">
        <f>IF(J79="","",(K79/J79)/LOOKUP(RIGHT($D$2,3),定数!$A$6:$A$13,定数!$B$6:$B$13))</f>
        <v/>
      </c>
      <c r="N79" s="40"/>
      <c r="O79" s="8"/>
      <c r="P79" s="92"/>
      <c r="Q79" s="92"/>
      <c r="R79" s="90" t="str">
        <f>IF(P79="","",T79*M79*LOOKUP(RIGHT($D$2,3),定数!$A$6:$A$13,定数!$B$6:$B$13))</f>
        <v/>
      </c>
      <c r="S79" s="90"/>
      <c r="T79" s="93" t="str">
        <f t="shared" si="8"/>
        <v/>
      </c>
      <c r="U79" s="94"/>
      <c r="V79" t="str">
        <f t="shared" si="12"/>
        <v/>
      </c>
      <c r="W79" t="str">
        <f t="shared" si="12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40">
        <v>72</v>
      </c>
      <c r="C80" s="86" t="str">
        <f t="shared" si="10"/>
        <v/>
      </c>
      <c r="D80" s="86"/>
      <c r="E80" s="40"/>
      <c r="F80" s="8"/>
      <c r="G80" s="40"/>
      <c r="H80" s="92"/>
      <c r="I80" s="92"/>
      <c r="J80" s="40"/>
      <c r="K80" s="88" t="str">
        <f t="shared" si="11"/>
        <v/>
      </c>
      <c r="L80" s="89"/>
      <c r="M80" s="6" t="str">
        <f>IF(J80="","",(K80/J80)/LOOKUP(RIGHT($D$2,3),定数!$A$6:$A$13,定数!$B$6:$B$13))</f>
        <v/>
      </c>
      <c r="N80" s="40"/>
      <c r="O80" s="8"/>
      <c r="P80" s="92"/>
      <c r="Q80" s="92"/>
      <c r="R80" s="90" t="str">
        <f>IF(P80="","",T80*M80*LOOKUP(RIGHT($D$2,3),定数!$A$6:$A$13,定数!$B$6:$B$13))</f>
        <v/>
      </c>
      <c r="S80" s="90"/>
      <c r="T80" s="93" t="str">
        <f t="shared" si="8"/>
        <v/>
      </c>
      <c r="U80" s="94"/>
      <c r="V80" t="str">
        <f t="shared" si="12"/>
        <v/>
      </c>
      <c r="W80" t="str">
        <f t="shared" si="12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40">
        <v>73</v>
      </c>
      <c r="C81" s="86" t="str">
        <f t="shared" si="10"/>
        <v/>
      </c>
      <c r="D81" s="86"/>
      <c r="E81" s="40"/>
      <c r="F81" s="8"/>
      <c r="G81" s="40"/>
      <c r="H81" s="92"/>
      <c r="I81" s="92"/>
      <c r="J81" s="40"/>
      <c r="K81" s="88" t="str">
        <f t="shared" si="11"/>
        <v/>
      </c>
      <c r="L81" s="89"/>
      <c r="M81" s="6" t="str">
        <f>IF(J81="","",(K81/J81)/LOOKUP(RIGHT($D$2,3),定数!$A$6:$A$13,定数!$B$6:$B$13))</f>
        <v/>
      </c>
      <c r="N81" s="40"/>
      <c r="O81" s="8"/>
      <c r="P81" s="92"/>
      <c r="Q81" s="92"/>
      <c r="R81" s="90" t="str">
        <f>IF(P81="","",T81*M81*LOOKUP(RIGHT($D$2,3),定数!$A$6:$A$13,定数!$B$6:$B$13))</f>
        <v/>
      </c>
      <c r="S81" s="90"/>
      <c r="T81" s="91" t="str">
        <f t="shared" ref="T81:T108" si="15">IF(P81="","",IF(G81="買",(P81-H81),(H81-P81))*IF(RIGHT($D$2,3)="JPY",100,10000))</f>
        <v/>
      </c>
      <c r="U81" s="91"/>
      <c r="V81" t="str">
        <f t="shared" si="12"/>
        <v/>
      </c>
      <c r="W81" t="str">
        <f t="shared" si="12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40">
        <v>74</v>
      </c>
      <c r="C82" s="86" t="str">
        <f t="shared" si="10"/>
        <v/>
      </c>
      <c r="D82" s="86"/>
      <c r="E82" s="40"/>
      <c r="F82" s="8"/>
      <c r="G82" s="40"/>
      <c r="H82" s="92"/>
      <c r="I82" s="92"/>
      <c r="J82" s="40"/>
      <c r="K82" s="88" t="str">
        <f t="shared" si="11"/>
        <v/>
      </c>
      <c r="L82" s="89"/>
      <c r="M82" s="6" t="str">
        <f>IF(J82="","",(K82/J82)/LOOKUP(RIGHT($D$2,3),定数!$A$6:$A$13,定数!$B$6:$B$13))</f>
        <v/>
      </c>
      <c r="N82" s="40"/>
      <c r="O82" s="8"/>
      <c r="P82" s="92"/>
      <c r="Q82" s="92"/>
      <c r="R82" s="90" t="str">
        <f>IF(P82="","",T82*M82*LOOKUP(RIGHT($D$2,3),定数!$A$6:$A$13,定数!$B$6:$B$13))</f>
        <v/>
      </c>
      <c r="S82" s="90"/>
      <c r="T82" s="91" t="str">
        <f t="shared" si="15"/>
        <v/>
      </c>
      <c r="U82" s="91"/>
      <c r="V82" t="str">
        <f t="shared" si="12"/>
        <v/>
      </c>
      <c r="W82" t="str">
        <f t="shared" si="12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40">
        <v>75</v>
      </c>
      <c r="C83" s="86" t="str">
        <f t="shared" si="10"/>
        <v/>
      </c>
      <c r="D83" s="86"/>
      <c r="E83" s="40"/>
      <c r="F83" s="8"/>
      <c r="G83" s="40"/>
      <c r="H83" s="92"/>
      <c r="I83" s="92"/>
      <c r="J83" s="40"/>
      <c r="K83" s="88" t="str">
        <f t="shared" si="11"/>
        <v/>
      </c>
      <c r="L83" s="89"/>
      <c r="M83" s="6" t="str">
        <f>IF(J83="","",(K83/J83)/LOOKUP(RIGHT($D$2,3),定数!$A$6:$A$13,定数!$B$6:$B$13))</f>
        <v/>
      </c>
      <c r="N83" s="40"/>
      <c r="O83" s="8"/>
      <c r="P83" s="92"/>
      <c r="Q83" s="92"/>
      <c r="R83" s="90" t="str">
        <f>IF(P83="","",T83*M83*LOOKUP(RIGHT($D$2,3),定数!$A$6:$A$13,定数!$B$6:$B$13))</f>
        <v/>
      </c>
      <c r="S83" s="90"/>
      <c r="T83" s="91" t="str">
        <f t="shared" si="15"/>
        <v/>
      </c>
      <c r="U83" s="91"/>
      <c r="V83" t="str">
        <f t="shared" si="12"/>
        <v/>
      </c>
      <c r="W83" t="str">
        <f t="shared" si="12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40">
        <v>76</v>
      </c>
      <c r="C84" s="86" t="str">
        <f t="shared" si="10"/>
        <v/>
      </c>
      <c r="D84" s="86"/>
      <c r="E84" s="40"/>
      <c r="F84" s="8"/>
      <c r="G84" s="40"/>
      <c r="H84" s="92"/>
      <c r="I84" s="92"/>
      <c r="J84" s="40"/>
      <c r="K84" s="88" t="str">
        <f t="shared" si="11"/>
        <v/>
      </c>
      <c r="L84" s="89"/>
      <c r="M84" s="6" t="str">
        <f>IF(J84="","",(K84/J84)/LOOKUP(RIGHT($D$2,3),定数!$A$6:$A$13,定数!$B$6:$B$13))</f>
        <v/>
      </c>
      <c r="N84" s="40"/>
      <c r="O84" s="8"/>
      <c r="P84" s="92"/>
      <c r="Q84" s="92"/>
      <c r="R84" s="90" t="str">
        <f>IF(P84="","",T84*M84*LOOKUP(RIGHT($D$2,3),定数!$A$6:$A$13,定数!$B$6:$B$13))</f>
        <v/>
      </c>
      <c r="S84" s="90"/>
      <c r="T84" s="91" t="str">
        <f t="shared" si="15"/>
        <v/>
      </c>
      <c r="U84" s="91"/>
      <c r="V84" t="str">
        <f t="shared" si="12"/>
        <v/>
      </c>
      <c r="W84" t="str">
        <f t="shared" si="12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40">
        <v>77</v>
      </c>
      <c r="C85" s="86" t="str">
        <f t="shared" si="10"/>
        <v/>
      </c>
      <c r="D85" s="86"/>
      <c r="E85" s="40"/>
      <c r="F85" s="8"/>
      <c r="G85" s="40"/>
      <c r="H85" s="92"/>
      <c r="I85" s="92"/>
      <c r="J85" s="40"/>
      <c r="K85" s="88" t="str">
        <f t="shared" si="11"/>
        <v/>
      </c>
      <c r="L85" s="89"/>
      <c r="M85" s="6" t="str">
        <f>IF(J85="","",(K85/J85)/LOOKUP(RIGHT($D$2,3),定数!$A$6:$A$13,定数!$B$6:$B$13))</f>
        <v/>
      </c>
      <c r="N85" s="40"/>
      <c r="O85" s="8"/>
      <c r="P85" s="92"/>
      <c r="Q85" s="92"/>
      <c r="R85" s="90" t="str">
        <f>IF(P85="","",T85*M85*LOOKUP(RIGHT($D$2,3),定数!$A$6:$A$13,定数!$B$6:$B$13))</f>
        <v/>
      </c>
      <c r="S85" s="90"/>
      <c r="T85" s="91" t="str">
        <f t="shared" si="15"/>
        <v/>
      </c>
      <c r="U85" s="91"/>
      <c r="V85" t="str">
        <f t="shared" si="12"/>
        <v/>
      </c>
      <c r="W85" t="str">
        <f t="shared" si="12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40">
        <v>78</v>
      </c>
      <c r="C86" s="86" t="str">
        <f t="shared" si="10"/>
        <v/>
      </c>
      <c r="D86" s="86"/>
      <c r="E86" s="40"/>
      <c r="F86" s="8"/>
      <c r="G86" s="40"/>
      <c r="H86" s="92"/>
      <c r="I86" s="92"/>
      <c r="J86" s="40"/>
      <c r="K86" s="88" t="str">
        <f t="shared" si="11"/>
        <v/>
      </c>
      <c r="L86" s="89"/>
      <c r="M86" s="6" t="str">
        <f>IF(J86="","",(K86/J86)/LOOKUP(RIGHT($D$2,3),定数!$A$6:$A$13,定数!$B$6:$B$13))</f>
        <v/>
      </c>
      <c r="N86" s="40"/>
      <c r="O86" s="8"/>
      <c r="P86" s="92"/>
      <c r="Q86" s="92"/>
      <c r="R86" s="90" t="str">
        <f>IF(P86="","",T86*M86*LOOKUP(RIGHT($D$2,3),定数!$A$6:$A$13,定数!$B$6:$B$13))</f>
        <v/>
      </c>
      <c r="S86" s="90"/>
      <c r="T86" s="91" t="str">
        <f t="shared" si="15"/>
        <v/>
      </c>
      <c r="U86" s="91"/>
      <c r="V86" t="str">
        <f t="shared" si="12"/>
        <v/>
      </c>
      <c r="W86" t="str">
        <f t="shared" si="12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40">
        <v>79</v>
      </c>
      <c r="C87" s="86" t="str">
        <f t="shared" si="10"/>
        <v/>
      </c>
      <c r="D87" s="86"/>
      <c r="E87" s="40"/>
      <c r="F87" s="8"/>
      <c r="G87" s="40"/>
      <c r="H87" s="92"/>
      <c r="I87" s="92"/>
      <c r="J87" s="40"/>
      <c r="K87" s="88" t="str">
        <f t="shared" si="11"/>
        <v/>
      </c>
      <c r="L87" s="89"/>
      <c r="M87" s="6" t="str">
        <f>IF(J87="","",(K87/J87)/LOOKUP(RIGHT($D$2,3),定数!$A$6:$A$13,定数!$B$6:$B$13))</f>
        <v/>
      </c>
      <c r="N87" s="40"/>
      <c r="O87" s="8"/>
      <c r="P87" s="92"/>
      <c r="Q87" s="92"/>
      <c r="R87" s="90" t="str">
        <f>IF(P87="","",T87*M87*LOOKUP(RIGHT($D$2,3),定数!$A$6:$A$13,定数!$B$6:$B$13))</f>
        <v/>
      </c>
      <c r="S87" s="90"/>
      <c r="T87" s="91" t="str">
        <f t="shared" si="15"/>
        <v/>
      </c>
      <c r="U87" s="91"/>
      <c r="V87" t="str">
        <f t="shared" si="12"/>
        <v/>
      </c>
      <c r="W87" t="str">
        <f t="shared" si="12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40">
        <v>80</v>
      </c>
      <c r="C88" s="86" t="str">
        <f t="shared" si="10"/>
        <v/>
      </c>
      <c r="D88" s="86"/>
      <c r="E88" s="40"/>
      <c r="F88" s="8"/>
      <c r="G88" s="40"/>
      <c r="H88" s="92"/>
      <c r="I88" s="92"/>
      <c r="J88" s="40"/>
      <c r="K88" s="88" t="str">
        <f t="shared" si="11"/>
        <v/>
      </c>
      <c r="L88" s="89"/>
      <c r="M88" s="6" t="str">
        <f>IF(J88="","",(K88/J88)/LOOKUP(RIGHT($D$2,3),定数!$A$6:$A$13,定数!$B$6:$B$13))</f>
        <v/>
      </c>
      <c r="N88" s="40"/>
      <c r="O88" s="8"/>
      <c r="P88" s="92"/>
      <c r="Q88" s="92"/>
      <c r="R88" s="90" t="str">
        <f>IF(P88="","",T88*M88*LOOKUP(RIGHT($D$2,3),定数!$A$6:$A$13,定数!$B$6:$B$13))</f>
        <v/>
      </c>
      <c r="S88" s="90"/>
      <c r="T88" s="91" t="str">
        <f t="shared" si="15"/>
        <v/>
      </c>
      <c r="U88" s="91"/>
      <c r="V88" t="str">
        <f t="shared" si="12"/>
        <v/>
      </c>
      <c r="W88" t="str">
        <f t="shared" si="12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40">
        <v>81</v>
      </c>
      <c r="C89" s="86" t="str">
        <f t="shared" si="10"/>
        <v/>
      </c>
      <c r="D89" s="86"/>
      <c r="E89" s="40"/>
      <c r="F89" s="8"/>
      <c r="G89" s="40"/>
      <c r="H89" s="92"/>
      <c r="I89" s="92"/>
      <c r="J89" s="40"/>
      <c r="K89" s="88" t="str">
        <f t="shared" si="11"/>
        <v/>
      </c>
      <c r="L89" s="89"/>
      <c r="M89" s="6" t="str">
        <f>IF(J89="","",(K89/J89)/LOOKUP(RIGHT($D$2,3),定数!$A$6:$A$13,定数!$B$6:$B$13))</f>
        <v/>
      </c>
      <c r="N89" s="40"/>
      <c r="O89" s="8"/>
      <c r="P89" s="92"/>
      <c r="Q89" s="92"/>
      <c r="R89" s="90" t="str">
        <f>IF(P89="","",T89*M89*LOOKUP(RIGHT($D$2,3),定数!$A$6:$A$13,定数!$B$6:$B$13))</f>
        <v/>
      </c>
      <c r="S89" s="90"/>
      <c r="T89" s="91" t="str">
        <f t="shared" si="15"/>
        <v/>
      </c>
      <c r="U89" s="91"/>
      <c r="V89" t="str">
        <f t="shared" si="12"/>
        <v/>
      </c>
      <c r="W89" t="str">
        <f t="shared" si="12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40">
        <v>82</v>
      </c>
      <c r="C90" s="86" t="str">
        <f t="shared" si="10"/>
        <v/>
      </c>
      <c r="D90" s="86"/>
      <c r="E90" s="40"/>
      <c r="F90" s="8"/>
      <c r="G90" s="40"/>
      <c r="H90" s="92"/>
      <c r="I90" s="92"/>
      <c r="J90" s="40"/>
      <c r="K90" s="88" t="str">
        <f t="shared" si="11"/>
        <v/>
      </c>
      <c r="L90" s="89"/>
      <c r="M90" s="6" t="str">
        <f>IF(J90="","",(K90/J90)/LOOKUP(RIGHT($D$2,3),定数!$A$6:$A$13,定数!$B$6:$B$13))</f>
        <v/>
      </c>
      <c r="N90" s="40"/>
      <c r="O90" s="8"/>
      <c r="P90" s="92"/>
      <c r="Q90" s="92"/>
      <c r="R90" s="90" t="str">
        <f>IF(P90="","",T90*M90*LOOKUP(RIGHT($D$2,3),定数!$A$6:$A$13,定数!$B$6:$B$13))</f>
        <v/>
      </c>
      <c r="S90" s="90"/>
      <c r="T90" s="91" t="str">
        <f t="shared" si="15"/>
        <v/>
      </c>
      <c r="U90" s="91"/>
      <c r="V90" t="str">
        <f t="shared" si="12"/>
        <v/>
      </c>
      <c r="W90" t="str">
        <f t="shared" si="12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40">
        <v>83</v>
      </c>
      <c r="C91" s="86" t="str">
        <f t="shared" si="10"/>
        <v/>
      </c>
      <c r="D91" s="86"/>
      <c r="E91" s="40"/>
      <c r="F91" s="8"/>
      <c r="G91" s="40"/>
      <c r="H91" s="92"/>
      <c r="I91" s="92"/>
      <c r="J91" s="40"/>
      <c r="K91" s="88" t="str">
        <f t="shared" si="11"/>
        <v/>
      </c>
      <c r="L91" s="89"/>
      <c r="M91" s="6" t="str">
        <f>IF(J91="","",(K91/J91)/LOOKUP(RIGHT($D$2,3),定数!$A$6:$A$13,定数!$B$6:$B$13))</f>
        <v/>
      </c>
      <c r="N91" s="40"/>
      <c r="O91" s="8"/>
      <c r="P91" s="92"/>
      <c r="Q91" s="92"/>
      <c r="R91" s="90" t="str">
        <f>IF(P91="","",T91*M91*LOOKUP(RIGHT($D$2,3),定数!$A$6:$A$13,定数!$B$6:$B$13))</f>
        <v/>
      </c>
      <c r="S91" s="90"/>
      <c r="T91" s="91" t="str">
        <f t="shared" si="15"/>
        <v/>
      </c>
      <c r="U91" s="91"/>
      <c r="V91" t="str">
        <f t="shared" ref="V91:W106" si="16">IF(S91&lt;&gt;"",IF(S91&lt;0,1+V90,0),"")</f>
        <v/>
      </c>
      <c r="W91" t="str">
        <f t="shared" si="16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40">
        <v>84</v>
      </c>
      <c r="C92" s="86" t="str">
        <f t="shared" si="10"/>
        <v/>
      </c>
      <c r="D92" s="86"/>
      <c r="E92" s="40"/>
      <c r="F92" s="8"/>
      <c r="G92" s="40"/>
      <c r="H92" s="92"/>
      <c r="I92" s="92"/>
      <c r="J92" s="40"/>
      <c r="K92" s="88" t="str">
        <f t="shared" si="11"/>
        <v/>
      </c>
      <c r="L92" s="89"/>
      <c r="M92" s="6" t="str">
        <f>IF(J92="","",(K92/J92)/LOOKUP(RIGHT($D$2,3),定数!$A$6:$A$13,定数!$B$6:$B$13))</f>
        <v/>
      </c>
      <c r="N92" s="40"/>
      <c r="O92" s="8"/>
      <c r="P92" s="92"/>
      <c r="Q92" s="92"/>
      <c r="R92" s="90" t="str">
        <f>IF(P92="","",T92*M92*LOOKUP(RIGHT($D$2,3),定数!$A$6:$A$13,定数!$B$6:$B$13))</f>
        <v/>
      </c>
      <c r="S92" s="90"/>
      <c r="T92" s="91" t="str">
        <f t="shared" si="15"/>
        <v/>
      </c>
      <c r="U92" s="91"/>
      <c r="V92" t="str">
        <f t="shared" si="16"/>
        <v/>
      </c>
      <c r="W92" t="str">
        <f t="shared" si="16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40">
        <v>85</v>
      </c>
      <c r="C93" s="86" t="str">
        <f t="shared" si="10"/>
        <v/>
      </c>
      <c r="D93" s="86"/>
      <c r="E93" s="40"/>
      <c r="F93" s="8"/>
      <c r="G93" s="40"/>
      <c r="H93" s="92"/>
      <c r="I93" s="92"/>
      <c r="J93" s="40"/>
      <c r="K93" s="88" t="str">
        <f t="shared" si="11"/>
        <v/>
      </c>
      <c r="L93" s="89"/>
      <c r="M93" s="6" t="str">
        <f>IF(J93="","",(K93/J93)/LOOKUP(RIGHT($D$2,3),定数!$A$6:$A$13,定数!$B$6:$B$13))</f>
        <v/>
      </c>
      <c r="N93" s="40"/>
      <c r="O93" s="8"/>
      <c r="P93" s="92"/>
      <c r="Q93" s="92"/>
      <c r="R93" s="90" t="str">
        <f>IF(P93="","",T93*M93*LOOKUP(RIGHT($D$2,3),定数!$A$6:$A$13,定数!$B$6:$B$13))</f>
        <v/>
      </c>
      <c r="S93" s="90"/>
      <c r="T93" s="91" t="str">
        <f t="shared" si="15"/>
        <v/>
      </c>
      <c r="U93" s="91"/>
      <c r="V93" t="str">
        <f t="shared" si="16"/>
        <v/>
      </c>
      <c r="W93" t="str">
        <f t="shared" si="16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40">
        <v>86</v>
      </c>
      <c r="C94" s="86" t="str">
        <f t="shared" si="10"/>
        <v/>
      </c>
      <c r="D94" s="86"/>
      <c r="E94" s="40"/>
      <c r="F94" s="8"/>
      <c r="G94" s="40"/>
      <c r="H94" s="92"/>
      <c r="I94" s="92"/>
      <c r="J94" s="40"/>
      <c r="K94" s="88" t="str">
        <f t="shared" si="11"/>
        <v/>
      </c>
      <c r="L94" s="89"/>
      <c r="M94" s="6" t="str">
        <f>IF(J94="","",(K94/J94)/LOOKUP(RIGHT($D$2,3),定数!$A$6:$A$13,定数!$B$6:$B$13))</f>
        <v/>
      </c>
      <c r="N94" s="40"/>
      <c r="O94" s="8"/>
      <c r="P94" s="92"/>
      <c r="Q94" s="92"/>
      <c r="R94" s="90" t="str">
        <f>IF(P94="","",T94*M94*LOOKUP(RIGHT($D$2,3),定数!$A$6:$A$13,定数!$B$6:$B$13))</f>
        <v/>
      </c>
      <c r="S94" s="90"/>
      <c r="T94" s="91" t="str">
        <f t="shared" si="15"/>
        <v/>
      </c>
      <c r="U94" s="91"/>
      <c r="V94" t="str">
        <f t="shared" si="16"/>
        <v/>
      </c>
      <c r="W94" t="str">
        <f t="shared" si="16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40">
        <v>87</v>
      </c>
      <c r="C95" s="86" t="str">
        <f t="shared" si="10"/>
        <v/>
      </c>
      <c r="D95" s="86"/>
      <c r="E95" s="40"/>
      <c r="F95" s="8"/>
      <c r="G95" s="40"/>
      <c r="H95" s="92"/>
      <c r="I95" s="92"/>
      <c r="J95" s="40"/>
      <c r="K95" s="88" t="str">
        <f t="shared" si="11"/>
        <v/>
      </c>
      <c r="L95" s="89"/>
      <c r="M95" s="6" t="str">
        <f>IF(J95="","",(K95/J95)/LOOKUP(RIGHT($D$2,3),定数!$A$6:$A$13,定数!$B$6:$B$13))</f>
        <v/>
      </c>
      <c r="N95" s="40"/>
      <c r="O95" s="8"/>
      <c r="P95" s="92"/>
      <c r="Q95" s="92"/>
      <c r="R95" s="90" t="str">
        <f>IF(P95="","",T95*M95*LOOKUP(RIGHT($D$2,3),定数!$A$6:$A$13,定数!$B$6:$B$13))</f>
        <v/>
      </c>
      <c r="S95" s="90"/>
      <c r="T95" s="91" t="str">
        <f t="shared" si="15"/>
        <v/>
      </c>
      <c r="U95" s="91"/>
      <c r="V95" t="str">
        <f t="shared" si="16"/>
        <v/>
      </c>
      <c r="W95" t="str">
        <f t="shared" si="16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40">
        <v>88</v>
      </c>
      <c r="C96" s="86" t="str">
        <f t="shared" si="10"/>
        <v/>
      </c>
      <c r="D96" s="86"/>
      <c r="E96" s="40"/>
      <c r="F96" s="8"/>
      <c r="G96" s="40"/>
      <c r="H96" s="92"/>
      <c r="I96" s="92"/>
      <c r="J96" s="40"/>
      <c r="K96" s="88" t="str">
        <f t="shared" si="11"/>
        <v/>
      </c>
      <c r="L96" s="89"/>
      <c r="M96" s="6" t="str">
        <f>IF(J96="","",(K96/J96)/LOOKUP(RIGHT($D$2,3),定数!$A$6:$A$13,定数!$B$6:$B$13))</f>
        <v/>
      </c>
      <c r="N96" s="40"/>
      <c r="O96" s="8"/>
      <c r="P96" s="92"/>
      <c r="Q96" s="92"/>
      <c r="R96" s="90" t="str">
        <f>IF(P96="","",T96*M96*LOOKUP(RIGHT($D$2,3),定数!$A$6:$A$13,定数!$B$6:$B$13))</f>
        <v/>
      </c>
      <c r="S96" s="90"/>
      <c r="T96" s="91" t="str">
        <f t="shared" si="15"/>
        <v/>
      </c>
      <c r="U96" s="91"/>
      <c r="V96" t="str">
        <f t="shared" si="16"/>
        <v/>
      </c>
      <c r="W96" t="str">
        <f t="shared" si="16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40">
        <v>89</v>
      </c>
      <c r="C97" s="86" t="str">
        <f t="shared" si="10"/>
        <v/>
      </c>
      <c r="D97" s="86"/>
      <c r="E97" s="40"/>
      <c r="F97" s="8"/>
      <c r="G97" s="40"/>
      <c r="H97" s="92"/>
      <c r="I97" s="92"/>
      <c r="J97" s="40"/>
      <c r="K97" s="88" t="str">
        <f t="shared" si="11"/>
        <v/>
      </c>
      <c r="L97" s="89"/>
      <c r="M97" s="6" t="str">
        <f>IF(J97="","",(K97/J97)/LOOKUP(RIGHT($D$2,3),定数!$A$6:$A$13,定数!$B$6:$B$13))</f>
        <v/>
      </c>
      <c r="N97" s="40"/>
      <c r="O97" s="8"/>
      <c r="P97" s="92"/>
      <c r="Q97" s="92"/>
      <c r="R97" s="90" t="str">
        <f>IF(P97="","",T97*M97*LOOKUP(RIGHT($D$2,3),定数!$A$6:$A$13,定数!$B$6:$B$13))</f>
        <v/>
      </c>
      <c r="S97" s="90"/>
      <c r="T97" s="91" t="str">
        <f t="shared" si="15"/>
        <v/>
      </c>
      <c r="U97" s="91"/>
      <c r="V97" t="str">
        <f t="shared" si="16"/>
        <v/>
      </c>
      <c r="W97" t="str">
        <f t="shared" si="16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40">
        <v>90</v>
      </c>
      <c r="C98" s="86" t="str">
        <f t="shared" si="10"/>
        <v/>
      </c>
      <c r="D98" s="86"/>
      <c r="E98" s="40"/>
      <c r="F98" s="8"/>
      <c r="G98" s="40"/>
      <c r="H98" s="92"/>
      <c r="I98" s="92"/>
      <c r="J98" s="40"/>
      <c r="K98" s="88" t="str">
        <f t="shared" si="11"/>
        <v/>
      </c>
      <c r="L98" s="89"/>
      <c r="M98" s="6" t="str">
        <f>IF(J98="","",(K98/J98)/LOOKUP(RIGHT($D$2,3),定数!$A$6:$A$13,定数!$B$6:$B$13))</f>
        <v/>
      </c>
      <c r="N98" s="40"/>
      <c r="O98" s="8"/>
      <c r="P98" s="92"/>
      <c r="Q98" s="92"/>
      <c r="R98" s="90" t="str">
        <f>IF(P98="","",T98*M98*LOOKUP(RIGHT($D$2,3),定数!$A$6:$A$13,定数!$B$6:$B$13))</f>
        <v/>
      </c>
      <c r="S98" s="90"/>
      <c r="T98" s="91" t="str">
        <f t="shared" si="15"/>
        <v/>
      </c>
      <c r="U98" s="91"/>
      <c r="V98" t="str">
        <f t="shared" si="16"/>
        <v/>
      </c>
      <c r="W98" t="str">
        <f t="shared" si="16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40">
        <v>91</v>
      </c>
      <c r="C99" s="86" t="str">
        <f t="shared" si="10"/>
        <v/>
      </c>
      <c r="D99" s="86"/>
      <c r="E99" s="40"/>
      <c r="F99" s="8"/>
      <c r="G99" s="40"/>
      <c r="H99" s="92"/>
      <c r="I99" s="92"/>
      <c r="J99" s="40"/>
      <c r="K99" s="88" t="str">
        <f t="shared" si="11"/>
        <v/>
      </c>
      <c r="L99" s="89"/>
      <c r="M99" s="6" t="str">
        <f>IF(J99="","",(K99/J99)/LOOKUP(RIGHT($D$2,3),定数!$A$6:$A$13,定数!$B$6:$B$13))</f>
        <v/>
      </c>
      <c r="N99" s="40"/>
      <c r="O99" s="8"/>
      <c r="P99" s="92"/>
      <c r="Q99" s="92"/>
      <c r="R99" s="90" t="str">
        <f>IF(P99="","",T99*M99*LOOKUP(RIGHT($D$2,3),定数!$A$6:$A$13,定数!$B$6:$B$13))</f>
        <v/>
      </c>
      <c r="S99" s="90"/>
      <c r="T99" s="91" t="str">
        <f t="shared" si="15"/>
        <v/>
      </c>
      <c r="U99" s="91"/>
      <c r="V99" t="str">
        <f t="shared" si="16"/>
        <v/>
      </c>
      <c r="W99" t="str">
        <f t="shared" si="16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40">
        <v>92</v>
      </c>
      <c r="C100" s="86" t="str">
        <f t="shared" si="10"/>
        <v/>
      </c>
      <c r="D100" s="86"/>
      <c r="E100" s="40"/>
      <c r="F100" s="8"/>
      <c r="G100" s="40"/>
      <c r="H100" s="92"/>
      <c r="I100" s="92"/>
      <c r="J100" s="40"/>
      <c r="K100" s="88" t="str">
        <f t="shared" si="11"/>
        <v/>
      </c>
      <c r="L100" s="89"/>
      <c r="M100" s="6" t="str">
        <f>IF(J100="","",(K100/J100)/LOOKUP(RIGHT($D$2,3),定数!$A$6:$A$13,定数!$B$6:$B$13))</f>
        <v/>
      </c>
      <c r="N100" s="40"/>
      <c r="O100" s="8"/>
      <c r="P100" s="92"/>
      <c r="Q100" s="92"/>
      <c r="R100" s="90" t="str">
        <f>IF(P100="","",T100*M100*LOOKUP(RIGHT($D$2,3),定数!$A$6:$A$13,定数!$B$6:$B$13))</f>
        <v/>
      </c>
      <c r="S100" s="90"/>
      <c r="T100" s="91" t="str">
        <f t="shared" si="15"/>
        <v/>
      </c>
      <c r="U100" s="91"/>
      <c r="V100" t="str">
        <f t="shared" si="16"/>
        <v/>
      </c>
      <c r="W100" t="str">
        <f t="shared" si="16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40">
        <v>93</v>
      </c>
      <c r="C101" s="86" t="str">
        <f t="shared" si="10"/>
        <v/>
      </c>
      <c r="D101" s="86"/>
      <c r="E101" s="40"/>
      <c r="F101" s="8"/>
      <c r="G101" s="40"/>
      <c r="H101" s="92"/>
      <c r="I101" s="92"/>
      <c r="J101" s="40"/>
      <c r="K101" s="88" t="str">
        <f t="shared" si="11"/>
        <v/>
      </c>
      <c r="L101" s="89"/>
      <c r="M101" s="6" t="str">
        <f>IF(J101="","",(K101/J101)/LOOKUP(RIGHT($D$2,3),定数!$A$6:$A$13,定数!$B$6:$B$13))</f>
        <v/>
      </c>
      <c r="N101" s="40"/>
      <c r="O101" s="8"/>
      <c r="P101" s="92"/>
      <c r="Q101" s="92"/>
      <c r="R101" s="90" t="str">
        <f>IF(P101="","",T101*M101*LOOKUP(RIGHT($D$2,3),定数!$A$6:$A$13,定数!$B$6:$B$13))</f>
        <v/>
      </c>
      <c r="S101" s="90"/>
      <c r="T101" s="91" t="str">
        <f t="shared" si="15"/>
        <v/>
      </c>
      <c r="U101" s="91"/>
      <c r="V101" t="str">
        <f t="shared" si="16"/>
        <v/>
      </c>
      <c r="W101" t="str">
        <f t="shared" si="16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40">
        <v>94</v>
      </c>
      <c r="C102" s="86" t="str">
        <f t="shared" si="10"/>
        <v/>
      </c>
      <c r="D102" s="86"/>
      <c r="E102" s="40"/>
      <c r="F102" s="8"/>
      <c r="G102" s="40"/>
      <c r="H102" s="92"/>
      <c r="I102" s="92"/>
      <c r="J102" s="40"/>
      <c r="K102" s="88" t="str">
        <f t="shared" si="11"/>
        <v/>
      </c>
      <c r="L102" s="89"/>
      <c r="M102" s="6" t="str">
        <f>IF(J102="","",(K102/J102)/LOOKUP(RIGHT($D$2,3),定数!$A$6:$A$13,定数!$B$6:$B$13))</f>
        <v/>
      </c>
      <c r="N102" s="40"/>
      <c r="O102" s="8"/>
      <c r="P102" s="92"/>
      <c r="Q102" s="92"/>
      <c r="R102" s="90" t="str">
        <f>IF(P102="","",T102*M102*LOOKUP(RIGHT($D$2,3),定数!$A$6:$A$13,定数!$B$6:$B$13))</f>
        <v/>
      </c>
      <c r="S102" s="90"/>
      <c r="T102" s="91" t="str">
        <f t="shared" si="15"/>
        <v/>
      </c>
      <c r="U102" s="91"/>
      <c r="V102" t="str">
        <f t="shared" si="16"/>
        <v/>
      </c>
      <c r="W102" t="str">
        <f t="shared" si="16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40">
        <v>95</v>
      </c>
      <c r="C103" s="86" t="str">
        <f t="shared" si="10"/>
        <v/>
      </c>
      <c r="D103" s="86"/>
      <c r="E103" s="40"/>
      <c r="F103" s="8"/>
      <c r="G103" s="40"/>
      <c r="H103" s="92"/>
      <c r="I103" s="92"/>
      <c r="J103" s="40"/>
      <c r="K103" s="88" t="str">
        <f t="shared" si="11"/>
        <v/>
      </c>
      <c r="L103" s="89"/>
      <c r="M103" s="6" t="str">
        <f>IF(J103="","",(K103/J103)/LOOKUP(RIGHT($D$2,3),定数!$A$6:$A$13,定数!$B$6:$B$13))</f>
        <v/>
      </c>
      <c r="N103" s="40"/>
      <c r="O103" s="8"/>
      <c r="P103" s="92"/>
      <c r="Q103" s="92"/>
      <c r="R103" s="90" t="str">
        <f>IF(P103="","",T103*M103*LOOKUP(RIGHT($D$2,3),定数!$A$6:$A$13,定数!$B$6:$B$13))</f>
        <v/>
      </c>
      <c r="S103" s="90"/>
      <c r="T103" s="91" t="str">
        <f t="shared" si="15"/>
        <v/>
      </c>
      <c r="U103" s="91"/>
      <c r="V103" t="str">
        <f t="shared" si="16"/>
        <v/>
      </c>
      <c r="W103" t="str">
        <f t="shared" si="16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40">
        <v>96</v>
      </c>
      <c r="C104" s="86" t="str">
        <f t="shared" si="10"/>
        <v/>
      </c>
      <c r="D104" s="86"/>
      <c r="E104" s="40"/>
      <c r="F104" s="8"/>
      <c r="G104" s="40"/>
      <c r="H104" s="92"/>
      <c r="I104" s="92"/>
      <c r="J104" s="40"/>
      <c r="K104" s="88" t="str">
        <f t="shared" si="11"/>
        <v/>
      </c>
      <c r="L104" s="89"/>
      <c r="M104" s="6" t="str">
        <f>IF(J104="","",(K104/J104)/LOOKUP(RIGHT($D$2,3),定数!$A$6:$A$13,定数!$B$6:$B$13))</f>
        <v/>
      </c>
      <c r="N104" s="40"/>
      <c r="O104" s="8"/>
      <c r="P104" s="92"/>
      <c r="Q104" s="92"/>
      <c r="R104" s="90" t="str">
        <f>IF(P104="","",T104*M104*LOOKUP(RIGHT($D$2,3),定数!$A$6:$A$13,定数!$B$6:$B$13))</f>
        <v/>
      </c>
      <c r="S104" s="90"/>
      <c r="T104" s="91" t="str">
        <f t="shared" si="15"/>
        <v/>
      </c>
      <c r="U104" s="91"/>
      <c r="V104" t="str">
        <f t="shared" si="16"/>
        <v/>
      </c>
      <c r="W104" t="str">
        <f t="shared" si="16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40">
        <v>97</v>
      </c>
      <c r="C105" s="86" t="str">
        <f t="shared" si="10"/>
        <v/>
      </c>
      <c r="D105" s="86"/>
      <c r="E105" s="40"/>
      <c r="F105" s="8"/>
      <c r="G105" s="40"/>
      <c r="H105" s="92"/>
      <c r="I105" s="92"/>
      <c r="J105" s="40"/>
      <c r="K105" s="88" t="str">
        <f t="shared" si="11"/>
        <v/>
      </c>
      <c r="L105" s="89"/>
      <c r="M105" s="6" t="str">
        <f>IF(J105="","",(K105/J105)/LOOKUP(RIGHT($D$2,3),定数!$A$6:$A$13,定数!$B$6:$B$13))</f>
        <v/>
      </c>
      <c r="N105" s="40"/>
      <c r="O105" s="8"/>
      <c r="P105" s="92"/>
      <c r="Q105" s="92"/>
      <c r="R105" s="90" t="str">
        <f>IF(P105="","",T105*M105*LOOKUP(RIGHT($D$2,3),定数!$A$6:$A$13,定数!$B$6:$B$13))</f>
        <v/>
      </c>
      <c r="S105" s="90"/>
      <c r="T105" s="91" t="str">
        <f t="shared" si="15"/>
        <v/>
      </c>
      <c r="U105" s="91"/>
      <c r="V105" t="str">
        <f t="shared" si="16"/>
        <v/>
      </c>
      <c r="W105" t="str">
        <f t="shared" si="16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40">
        <v>98</v>
      </c>
      <c r="C106" s="86" t="str">
        <f t="shared" si="10"/>
        <v/>
      </c>
      <c r="D106" s="86"/>
      <c r="E106" s="40"/>
      <c r="F106" s="8"/>
      <c r="G106" s="40"/>
      <c r="H106" s="92"/>
      <c r="I106" s="92"/>
      <c r="J106" s="40"/>
      <c r="K106" s="88" t="str">
        <f t="shared" si="11"/>
        <v/>
      </c>
      <c r="L106" s="89"/>
      <c r="M106" s="6" t="str">
        <f>IF(J106="","",(K106/J106)/LOOKUP(RIGHT($D$2,3),定数!$A$6:$A$13,定数!$B$6:$B$13))</f>
        <v/>
      </c>
      <c r="N106" s="40"/>
      <c r="O106" s="8"/>
      <c r="P106" s="92"/>
      <c r="Q106" s="92"/>
      <c r="R106" s="90" t="str">
        <f>IF(P106="","",T106*M106*LOOKUP(RIGHT($D$2,3),定数!$A$6:$A$13,定数!$B$6:$B$13))</f>
        <v/>
      </c>
      <c r="S106" s="90"/>
      <c r="T106" s="91" t="str">
        <f t="shared" si="15"/>
        <v/>
      </c>
      <c r="U106" s="91"/>
      <c r="V106" t="str">
        <f t="shared" si="16"/>
        <v/>
      </c>
      <c r="W106" t="str">
        <f t="shared" si="16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40">
        <v>99</v>
      </c>
      <c r="C107" s="86" t="str">
        <f t="shared" si="10"/>
        <v/>
      </c>
      <c r="D107" s="86"/>
      <c r="E107" s="40"/>
      <c r="F107" s="8"/>
      <c r="G107" s="40"/>
      <c r="H107" s="92"/>
      <c r="I107" s="92"/>
      <c r="J107" s="40"/>
      <c r="K107" s="88" t="str">
        <f t="shared" si="11"/>
        <v/>
      </c>
      <c r="L107" s="89"/>
      <c r="M107" s="6" t="str">
        <f>IF(J107="","",(K107/J107)/LOOKUP(RIGHT($D$2,3),定数!$A$6:$A$13,定数!$B$6:$B$13))</f>
        <v/>
      </c>
      <c r="N107" s="40"/>
      <c r="O107" s="8"/>
      <c r="P107" s="92"/>
      <c r="Q107" s="92"/>
      <c r="R107" s="90" t="str">
        <f>IF(P107="","",T107*M107*LOOKUP(RIGHT($D$2,3),定数!$A$6:$A$13,定数!$B$6:$B$13))</f>
        <v/>
      </c>
      <c r="S107" s="90"/>
      <c r="T107" s="91" t="str">
        <f t="shared" si="15"/>
        <v/>
      </c>
      <c r="U107" s="9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40">
        <v>100</v>
      </c>
      <c r="C108" s="86" t="str">
        <f t="shared" si="10"/>
        <v/>
      </c>
      <c r="D108" s="86"/>
      <c r="E108" s="40"/>
      <c r="F108" s="8"/>
      <c r="G108" s="40"/>
      <c r="H108" s="92"/>
      <c r="I108" s="92"/>
      <c r="J108" s="40"/>
      <c r="K108" s="88" t="str">
        <f t="shared" si="11"/>
        <v/>
      </c>
      <c r="L108" s="89"/>
      <c r="M108" s="6" t="str">
        <f>IF(J108="","",(K108/J108)/LOOKUP(RIGHT($D$2,3),定数!$A$6:$A$13,定数!$B$6:$B$13))</f>
        <v/>
      </c>
      <c r="N108" s="40"/>
      <c r="O108" s="8"/>
      <c r="P108" s="92"/>
      <c r="Q108" s="92"/>
      <c r="R108" s="90" t="str">
        <f>IF(P108="","",T108*M108*LOOKUP(RIGHT($D$2,3),定数!$A$6:$A$13,定数!$B$6:$B$13))</f>
        <v/>
      </c>
      <c r="S108" s="90"/>
      <c r="T108" s="91" t="str">
        <f t="shared" si="15"/>
        <v/>
      </c>
      <c r="U108" s="9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4 G53:G108">
    <cfRule type="cellIs" dxfId="193" priority="153" stopIfTrue="1" operator="equal">
      <formula>"買"</formula>
    </cfRule>
    <cfRule type="cellIs" dxfId="192" priority="154" stopIfTrue="1" operator="equal">
      <formula>"売"</formula>
    </cfRule>
  </conditionalFormatting>
  <conditionalFormatting sqref="G9">
    <cfRule type="cellIs" dxfId="191" priority="87" stopIfTrue="1" operator="equal">
      <formula>"買"</formula>
    </cfRule>
    <cfRule type="cellIs" dxfId="190" priority="88" stopIfTrue="1" operator="equal">
      <formula>"売"</formula>
    </cfRule>
  </conditionalFormatting>
  <conditionalFormatting sqref="G10">
    <cfRule type="cellIs" dxfId="189" priority="85" stopIfTrue="1" operator="equal">
      <formula>"買"</formula>
    </cfRule>
    <cfRule type="cellIs" dxfId="188" priority="86" stopIfTrue="1" operator="equal">
      <formula>"売"</formula>
    </cfRule>
  </conditionalFormatting>
  <conditionalFormatting sqref="G11">
    <cfRule type="cellIs" dxfId="187" priority="83" stopIfTrue="1" operator="equal">
      <formula>"買"</formula>
    </cfRule>
    <cfRule type="cellIs" dxfId="186" priority="84" stopIfTrue="1" operator="equal">
      <formula>"売"</formula>
    </cfRule>
  </conditionalFormatting>
  <conditionalFormatting sqref="G12">
    <cfRule type="cellIs" dxfId="185" priority="81" stopIfTrue="1" operator="equal">
      <formula>"買"</formula>
    </cfRule>
    <cfRule type="cellIs" dxfId="184" priority="82" stopIfTrue="1" operator="equal">
      <formula>"売"</formula>
    </cfRule>
  </conditionalFormatting>
  <conditionalFormatting sqref="G13">
    <cfRule type="cellIs" dxfId="183" priority="79" stopIfTrue="1" operator="equal">
      <formula>"買"</formula>
    </cfRule>
    <cfRule type="cellIs" dxfId="182" priority="80" stopIfTrue="1" operator="equal">
      <formula>"売"</formula>
    </cfRule>
  </conditionalFormatting>
  <conditionalFormatting sqref="G14">
    <cfRule type="cellIs" dxfId="181" priority="77" stopIfTrue="1" operator="equal">
      <formula>"買"</formula>
    </cfRule>
    <cfRule type="cellIs" dxfId="180" priority="78" stopIfTrue="1" operator="equal">
      <formula>"売"</formula>
    </cfRule>
  </conditionalFormatting>
  <conditionalFormatting sqref="G15">
    <cfRule type="cellIs" dxfId="179" priority="75" stopIfTrue="1" operator="equal">
      <formula>"買"</formula>
    </cfRule>
    <cfRule type="cellIs" dxfId="178" priority="76" stopIfTrue="1" operator="equal">
      <formula>"売"</formula>
    </cfRule>
  </conditionalFormatting>
  <conditionalFormatting sqref="G16">
    <cfRule type="cellIs" dxfId="177" priority="73" stopIfTrue="1" operator="equal">
      <formula>"買"</formula>
    </cfRule>
    <cfRule type="cellIs" dxfId="176" priority="74" stopIfTrue="1" operator="equal">
      <formula>"売"</formula>
    </cfRule>
  </conditionalFormatting>
  <conditionalFormatting sqref="G17">
    <cfRule type="cellIs" dxfId="175" priority="71" stopIfTrue="1" operator="equal">
      <formula>"買"</formula>
    </cfRule>
    <cfRule type="cellIs" dxfId="174" priority="72" stopIfTrue="1" operator="equal">
      <formula>"売"</formula>
    </cfRule>
  </conditionalFormatting>
  <conditionalFormatting sqref="G18">
    <cfRule type="cellIs" dxfId="173" priority="69" stopIfTrue="1" operator="equal">
      <formula>"買"</formula>
    </cfRule>
    <cfRule type="cellIs" dxfId="172" priority="70" stopIfTrue="1" operator="equal">
      <formula>"売"</formula>
    </cfRule>
  </conditionalFormatting>
  <conditionalFormatting sqref="G19">
    <cfRule type="cellIs" dxfId="171" priority="67" stopIfTrue="1" operator="equal">
      <formula>"買"</formula>
    </cfRule>
    <cfRule type="cellIs" dxfId="170" priority="68" stopIfTrue="1" operator="equal">
      <formula>"売"</formula>
    </cfRule>
  </conditionalFormatting>
  <conditionalFormatting sqref="G20">
    <cfRule type="cellIs" dxfId="169" priority="65" stopIfTrue="1" operator="equal">
      <formula>"買"</formula>
    </cfRule>
    <cfRule type="cellIs" dxfId="168" priority="66" stopIfTrue="1" operator="equal">
      <formula>"売"</formula>
    </cfRule>
  </conditionalFormatting>
  <conditionalFormatting sqref="G21">
    <cfRule type="cellIs" dxfId="167" priority="63" stopIfTrue="1" operator="equal">
      <formula>"買"</formula>
    </cfRule>
    <cfRule type="cellIs" dxfId="166" priority="64" stopIfTrue="1" operator="equal">
      <formula>"売"</formula>
    </cfRule>
  </conditionalFormatting>
  <conditionalFormatting sqref="G22">
    <cfRule type="cellIs" dxfId="165" priority="61" stopIfTrue="1" operator="equal">
      <formula>"買"</formula>
    </cfRule>
    <cfRule type="cellIs" dxfId="164" priority="62" stopIfTrue="1" operator="equal">
      <formula>"売"</formula>
    </cfRule>
  </conditionalFormatting>
  <conditionalFormatting sqref="G23">
    <cfRule type="cellIs" dxfId="163" priority="59" stopIfTrue="1" operator="equal">
      <formula>"買"</formula>
    </cfRule>
    <cfRule type="cellIs" dxfId="162" priority="60" stopIfTrue="1" operator="equal">
      <formula>"売"</formula>
    </cfRule>
  </conditionalFormatting>
  <conditionalFormatting sqref="G24">
    <cfRule type="cellIs" dxfId="161" priority="57" stopIfTrue="1" operator="equal">
      <formula>"買"</formula>
    </cfRule>
    <cfRule type="cellIs" dxfId="160" priority="58" stopIfTrue="1" operator="equal">
      <formula>"売"</formula>
    </cfRule>
  </conditionalFormatting>
  <conditionalFormatting sqref="G25">
    <cfRule type="cellIs" dxfId="159" priority="55" stopIfTrue="1" operator="equal">
      <formula>"買"</formula>
    </cfRule>
    <cfRule type="cellIs" dxfId="158" priority="56" stopIfTrue="1" operator="equal">
      <formula>"売"</formula>
    </cfRule>
  </conditionalFormatting>
  <conditionalFormatting sqref="G26">
    <cfRule type="cellIs" dxfId="157" priority="53" stopIfTrue="1" operator="equal">
      <formula>"買"</formula>
    </cfRule>
    <cfRule type="cellIs" dxfId="156" priority="54" stopIfTrue="1" operator="equal">
      <formula>"売"</formula>
    </cfRule>
  </conditionalFormatting>
  <conditionalFormatting sqref="G27">
    <cfRule type="cellIs" dxfId="155" priority="49" stopIfTrue="1" operator="equal">
      <formula>"買"</formula>
    </cfRule>
    <cfRule type="cellIs" dxfId="154" priority="50" stopIfTrue="1" operator="equal">
      <formula>"売"</formula>
    </cfRule>
  </conditionalFormatting>
  <conditionalFormatting sqref="G28">
    <cfRule type="cellIs" dxfId="153" priority="47" stopIfTrue="1" operator="equal">
      <formula>"買"</formula>
    </cfRule>
    <cfRule type="cellIs" dxfId="152" priority="48" stopIfTrue="1" operator="equal">
      <formula>"売"</formula>
    </cfRule>
  </conditionalFormatting>
  <conditionalFormatting sqref="G29">
    <cfRule type="cellIs" dxfId="151" priority="45" stopIfTrue="1" operator="equal">
      <formula>"買"</formula>
    </cfRule>
    <cfRule type="cellIs" dxfId="150" priority="46" stopIfTrue="1" operator="equal">
      <formula>"売"</formula>
    </cfRule>
  </conditionalFormatting>
  <conditionalFormatting sqref="G30">
    <cfRule type="cellIs" dxfId="149" priority="43" stopIfTrue="1" operator="equal">
      <formula>"買"</formula>
    </cfRule>
    <cfRule type="cellIs" dxfId="148" priority="44" stopIfTrue="1" operator="equal">
      <formula>"売"</formula>
    </cfRule>
  </conditionalFormatting>
  <conditionalFormatting sqref="G31">
    <cfRule type="cellIs" dxfId="147" priority="41" stopIfTrue="1" operator="equal">
      <formula>"買"</formula>
    </cfRule>
    <cfRule type="cellIs" dxfId="146" priority="42" stopIfTrue="1" operator="equal">
      <formula>"売"</formula>
    </cfRule>
  </conditionalFormatting>
  <conditionalFormatting sqref="G32">
    <cfRule type="cellIs" dxfId="145" priority="39" stopIfTrue="1" operator="equal">
      <formula>"買"</formula>
    </cfRule>
    <cfRule type="cellIs" dxfId="144" priority="40" stopIfTrue="1" operator="equal">
      <formula>"売"</formula>
    </cfRule>
  </conditionalFormatting>
  <conditionalFormatting sqref="G33">
    <cfRule type="cellIs" dxfId="143" priority="37" stopIfTrue="1" operator="equal">
      <formula>"買"</formula>
    </cfRule>
    <cfRule type="cellIs" dxfId="142" priority="38" stopIfTrue="1" operator="equal">
      <formula>"売"</formula>
    </cfRule>
  </conditionalFormatting>
  <conditionalFormatting sqref="G34">
    <cfRule type="cellIs" dxfId="141" priority="35" stopIfTrue="1" operator="equal">
      <formula>"買"</formula>
    </cfRule>
    <cfRule type="cellIs" dxfId="140" priority="36" stopIfTrue="1" operator="equal">
      <formula>"売"</formula>
    </cfRule>
  </conditionalFormatting>
  <conditionalFormatting sqref="G35">
    <cfRule type="cellIs" dxfId="139" priority="33" stopIfTrue="1" operator="equal">
      <formula>"買"</formula>
    </cfRule>
    <cfRule type="cellIs" dxfId="138" priority="34" stopIfTrue="1" operator="equal">
      <formula>"売"</formula>
    </cfRule>
  </conditionalFormatting>
  <conditionalFormatting sqref="G36">
    <cfRule type="cellIs" dxfId="137" priority="31" stopIfTrue="1" operator="equal">
      <formula>"買"</formula>
    </cfRule>
    <cfRule type="cellIs" dxfId="136" priority="32" stopIfTrue="1" operator="equal">
      <formula>"売"</formula>
    </cfRule>
  </conditionalFormatting>
  <conditionalFormatting sqref="G37">
    <cfRule type="cellIs" dxfId="135" priority="29" stopIfTrue="1" operator="equal">
      <formula>"買"</formula>
    </cfRule>
    <cfRule type="cellIs" dxfId="134" priority="30" stopIfTrue="1" operator="equal">
      <formula>"売"</formula>
    </cfRule>
  </conditionalFormatting>
  <conditionalFormatting sqref="G38">
    <cfRule type="cellIs" dxfId="133" priority="27" stopIfTrue="1" operator="equal">
      <formula>"買"</formula>
    </cfRule>
    <cfRule type="cellIs" dxfId="132" priority="28" stopIfTrue="1" operator="equal">
      <formula>"売"</formula>
    </cfRule>
  </conditionalFormatting>
  <conditionalFormatting sqref="G39">
    <cfRule type="cellIs" dxfId="131" priority="25" stopIfTrue="1" operator="equal">
      <formula>"買"</formula>
    </cfRule>
    <cfRule type="cellIs" dxfId="130" priority="26" stopIfTrue="1" operator="equal">
      <formula>"売"</formula>
    </cfRule>
  </conditionalFormatting>
  <conditionalFormatting sqref="G40">
    <cfRule type="cellIs" dxfId="129" priority="23" stopIfTrue="1" operator="equal">
      <formula>"買"</formula>
    </cfRule>
    <cfRule type="cellIs" dxfId="128" priority="24" stopIfTrue="1" operator="equal">
      <formula>"売"</formula>
    </cfRule>
  </conditionalFormatting>
  <conditionalFormatting sqref="G41">
    <cfRule type="cellIs" dxfId="127" priority="21" stopIfTrue="1" operator="equal">
      <formula>"買"</formula>
    </cfRule>
    <cfRule type="cellIs" dxfId="126" priority="22" stopIfTrue="1" operator="equal">
      <formula>"売"</formula>
    </cfRule>
  </conditionalFormatting>
  <conditionalFormatting sqref="G42">
    <cfRule type="cellIs" dxfId="125" priority="19" stopIfTrue="1" operator="equal">
      <formula>"買"</formula>
    </cfRule>
    <cfRule type="cellIs" dxfId="124" priority="20" stopIfTrue="1" operator="equal">
      <formula>"売"</formula>
    </cfRule>
  </conditionalFormatting>
  <conditionalFormatting sqref="G43">
    <cfRule type="cellIs" dxfId="123" priority="17" stopIfTrue="1" operator="equal">
      <formula>"買"</formula>
    </cfRule>
    <cfRule type="cellIs" dxfId="122" priority="18" stopIfTrue="1" operator="equal">
      <formula>"売"</formula>
    </cfRule>
  </conditionalFormatting>
  <conditionalFormatting sqref="G45">
    <cfRule type="cellIs" dxfId="121" priority="15" stopIfTrue="1" operator="equal">
      <formula>"買"</formula>
    </cfRule>
    <cfRule type="cellIs" dxfId="120" priority="16" stopIfTrue="1" operator="equal">
      <formula>"売"</formula>
    </cfRule>
  </conditionalFormatting>
  <conditionalFormatting sqref="G46">
    <cfRule type="cellIs" dxfId="119" priority="13" stopIfTrue="1" operator="equal">
      <formula>"買"</formula>
    </cfRule>
    <cfRule type="cellIs" dxfId="118" priority="14" stopIfTrue="1" operator="equal">
      <formula>"売"</formula>
    </cfRule>
  </conditionalFormatting>
  <conditionalFormatting sqref="G47">
    <cfRule type="cellIs" dxfId="31" priority="11" stopIfTrue="1" operator="equal">
      <formula>"買"</formula>
    </cfRule>
    <cfRule type="cellIs" dxfId="30" priority="12" stopIfTrue="1" operator="equal">
      <formula>"売"</formula>
    </cfRule>
  </conditionalFormatting>
  <conditionalFormatting sqref="G48">
    <cfRule type="cellIs" dxfId="27" priority="9" stopIfTrue="1" operator="equal">
      <formula>"買"</formula>
    </cfRule>
    <cfRule type="cellIs" dxfId="26" priority="10" stopIfTrue="1" operator="equal">
      <formula>"売"</formula>
    </cfRule>
  </conditionalFormatting>
  <conditionalFormatting sqref="G49">
    <cfRule type="cellIs" dxfId="19" priority="7" stopIfTrue="1" operator="equal">
      <formula>"買"</formula>
    </cfRule>
    <cfRule type="cellIs" dxfId="18" priority="8" stopIfTrue="1" operator="equal">
      <formula>"売"</formula>
    </cfRule>
  </conditionalFormatting>
  <conditionalFormatting sqref="G50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51">
    <cfRule type="cellIs" dxfId="7" priority="3" stopIfTrue="1" operator="equal">
      <formula>"買"</formula>
    </cfRule>
    <cfRule type="cellIs" dxfId="6" priority="4" stopIfTrue="1" operator="equal">
      <formula>"売"</formula>
    </cfRule>
  </conditionalFormatting>
  <conditionalFormatting sqref="G52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topLeftCell="E1" zoomScale="90" zoomScaleNormal="90" workbookViewId="0">
      <pane ySplit="8" topLeftCell="A39" activePane="bottomLeft" state="frozen"/>
      <selection pane="bottomLeft" activeCell="R27" sqref="R27:S2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2" t="s">
        <v>5</v>
      </c>
      <c r="C2" s="52"/>
      <c r="D2" s="57" t="s">
        <v>48</v>
      </c>
      <c r="E2" s="57"/>
      <c r="F2" s="52" t="s">
        <v>6</v>
      </c>
      <c r="G2" s="52"/>
      <c r="H2" s="55" t="s">
        <v>36</v>
      </c>
      <c r="I2" s="55"/>
      <c r="J2" s="52" t="s">
        <v>7</v>
      </c>
      <c r="K2" s="52"/>
      <c r="L2" s="56">
        <v>100000</v>
      </c>
      <c r="M2" s="57"/>
      <c r="N2" s="52" t="s">
        <v>8</v>
      </c>
      <c r="O2" s="52"/>
      <c r="P2" s="58">
        <f>SUM(L2,D4)</f>
        <v>178985.4143065706</v>
      </c>
      <c r="Q2" s="55"/>
      <c r="R2" s="1"/>
      <c r="S2" s="1"/>
      <c r="T2" s="1"/>
    </row>
    <row r="3" spans="2:25" ht="57" customHeight="1" x14ac:dyDescent="0.2">
      <c r="B3" s="52" t="s">
        <v>9</v>
      </c>
      <c r="C3" s="52"/>
      <c r="D3" s="59" t="s">
        <v>38</v>
      </c>
      <c r="E3" s="59"/>
      <c r="F3" s="59"/>
      <c r="G3" s="59"/>
      <c r="H3" s="59"/>
      <c r="I3" s="59"/>
      <c r="J3" s="52" t="s">
        <v>10</v>
      </c>
      <c r="K3" s="52"/>
      <c r="L3" s="59" t="s">
        <v>64</v>
      </c>
      <c r="M3" s="60"/>
      <c r="N3" s="60"/>
      <c r="O3" s="60"/>
      <c r="P3" s="60"/>
      <c r="Q3" s="60"/>
      <c r="R3" s="1"/>
      <c r="S3" s="1"/>
    </row>
    <row r="4" spans="2:25" x14ac:dyDescent="0.2">
      <c r="B4" s="52" t="s">
        <v>11</v>
      </c>
      <c r="C4" s="52"/>
      <c r="D4" s="53">
        <f>SUM($R$9:$S$993)</f>
        <v>78985.414306570587</v>
      </c>
      <c r="E4" s="53"/>
      <c r="F4" s="52" t="s">
        <v>12</v>
      </c>
      <c r="G4" s="52"/>
      <c r="H4" s="54">
        <f>SUM($T$9:$U$108)</f>
        <v>192.60000000000281</v>
      </c>
      <c r="I4" s="55"/>
      <c r="J4" s="61" t="s">
        <v>61</v>
      </c>
      <c r="K4" s="61"/>
      <c r="L4" s="58">
        <f>MAX($C$9:$D$990)-C9</f>
        <v>87352.502754564892</v>
      </c>
      <c r="M4" s="58"/>
      <c r="N4" s="61" t="s">
        <v>60</v>
      </c>
      <c r="O4" s="61"/>
      <c r="P4" s="62">
        <f>MAX(Y:Y)</f>
        <v>0.12952736829831668</v>
      </c>
      <c r="Q4" s="62"/>
      <c r="R4" s="1"/>
      <c r="S4" s="1"/>
      <c r="T4" s="1"/>
    </row>
    <row r="5" spans="2:25" x14ac:dyDescent="0.2">
      <c r="B5" s="36" t="s">
        <v>15</v>
      </c>
      <c r="C5" s="2">
        <f>COUNTIF($R$9:$R$990,"&gt;0")</f>
        <v>24</v>
      </c>
      <c r="D5" s="37" t="s">
        <v>16</v>
      </c>
      <c r="E5" s="15">
        <f>COUNTIF($R$9:$R$990,"&lt;0")</f>
        <v>26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0.48</v>
      </c>
      <c r="J5" s="63" t="s">
        <v>19</v>
      </c>
      <c r="K5" s="52"/>
      <c r="L5" s="64">
        <f>MAX(V9:V993)</f>
        <v>3</v>
      </c>
      <c r="M5" s="65"/>
      <c r="N5" s="17" t="s">
        <v>20</v>
      </c>
      <c r="O5" s="9"/>
      <c r="P5" s="64">
        <f>MAX(W9:W993)</f>
        <v>4</v>
      </c>
      <c r="Q5" s="6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4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73" t="s">
        <v>21</v>
      </c>
      <c r="C7" s="75" t="s">
        <v>22</v>
      </c>
      <c r="D7" s="76"/>
      <c r="E7" s="79" t="s">
        <v>23</v>
      </c>
      <c r="F7" s="80"/>
      <c r="G7" s="80"/>
      <c r="H7" s="80"/>
      <c r="I7" s="68"/>
      <c r="J7" s="81" t="s">
        <v>24</v>
      </c>
      <c r="K7" s="82"/>
      <c r="L7" s="70"/>
      <c r="M7" s="83" t="s">
        <v>25</v>
      </c>
      <c r="N7" s="84" t="s">
        <v>26</v>
      </c>
      <c r="O7" s="85"/>
      <c r="P7" s="85"/>
      <c r="Q7" s="72"/>
      <c r="R7" s="66" t="s">
        <v>27</v>
      </c>
      <c r="S7" s="66"/>
      <c r="T7" s="66"/>
      <c r="U7" s="66"/>
    </row>
    <row r="8" spans="2:25" x14ac:dyDescent="0.2">
      <c r="B8" s="74"/>
      <c r="C8" s="77"/>
      <c r="D8" s="78"/>
      <c r="E8" s="18" t="s">
        <v>28</v>
      </c>
      <c r="F8" s="18" t="s">
        <v>29</v>
      </c>
      <c r="G8" s="18" t="s">
        <v>30</v>
      </c>
      <c r="H8" s="67" t="s">
        <v>31</v>
      </c>
      <c r="I8" s="68"/>
      <c r="J8" s="4" t="s">
        <v>32</v>
      </c>
      <c r="K8" s="69" t="s">
        <v>33</v>
      </c>
      <c r="L8" s="70"/>
      <c r="M8" s="83"/>
      <c r="N8" s="5" t="s">
        <v>28</v>
      </c>
      <c r="O8" s="5" t="s">
        <v>29</v>
      </c>
      <c r="P8" s="71" t="s">
        <v>31</v>
      </c>
      <c r="Q8" s="72"/>
      <c r="R8" s="66" t="s">
        <v>34</v>
      </c>
      <c r="S8" s="66"/>
      <c r="T8" s="66" t="s">
        <v>32</v>
      </c>
      <c r="U8" s="66"/>
      <c r="Y8" t="s">
        <v>59</v>
      </c>
    </row>
    <row r="9" spans="2:25" x14ac:dyDescent="0.2">
      <c r="B9" s="35">
        <v>1</v>
      </c>
      <c r="C9" s="86">
        <f>L2</f>
        <v>100000</v>
      </c>
      <c r="D9" s="86"/>
      <c r="E9" s="47">
        <v>2016</v>
      </c>
      <c r="F9" s="8">
        <v>43660</v>
      </c>
      <c r="G9" s="45" t="s">
        <v>4</v>
      </c>
      <c r="H9" s="87">
        <v>1.113</v>
      </c>
      <c r="I9" s="87"/>
      <c r="J9" s="45">
        <v>43</v>
      </c>
      <c r="K9" s="86">
        <f>IF(J9="","",C9*0.03)</f>
        <v>3000</v>
      </c>
      <c r="L9" s="86"/>
      <c r="M9" s="6">
        <f>IF(J9="","",(K9/J9)/LOOKUP(RIGHT($D$2,3),定数!$A$6:$A$13,定数!$B$6:$B$13))</f>
        <v>0.58139534883720922</v>
      </c>
      <c r="N9" s="45">
        <v>2016</v>
      </c>
      <c r="O9" s="8">
        <v>43661</v>
      </c>
      <c r="P9" s="99">
        <v>1.1087</v>
      </c>
      <c r="Q9" s="99"/>
      <c r="R9" s="90">
        <f>IF(P9="","",T9*M9*LOOKUP(RIGHT($D$2,3),定数!$A$6:$A$13,定数!$B$6:$B$13))</f>
        <v>-2999.9999999999786</v>
      </c>
      <c r="S9" s="90"/>
      <c r="T9" s="91">
        <f>IF(P9="","",IF(G9="買",(P9-H9),(H9-P9))*IF(RIGHT($D$2,3)="JPY",100,10000))</f>
        <v>-42.999999999999702</v>
      </c>
      <c r="U9" s="91"/>
      <c r="V9" s="1">
        <f>IF(T9&lt;&gt;"",IF(T9&gt;0,1+V8,0),"")</f>
        <v>0</v>
      </c>
      <c r="W9">
        <f>IF(T9&lt;&gt;"",IF(T9&lt;0,1+W8,0),"")</f>
        <v>1</v>
      </c>
    </row>
    <row r="10" spans="2:25" x14ac:dyDescent="0.2">
      <c r="B10" s="35">
        <v>2</v>
      </c>
      <c r="C10" s="86">
        <f t="shared" ref="C10:C73" si="0">IF(R9="","",C9+R9)</f>
        <v>97000.000000000015</v>
      </c>
      <c r="D10" s="86"/>
      <c r="E10" s="45">
        <v>2016</v>
      </c>
      <c r="F10" s="8">
        <v>43685</v>
      </c>
      <c r="G10" s="45" t="s">
        <v>3</v>
      </c>
      <c r="H10" s="87">
        <v>1.1077999999999999</v>
      </c>
      <c r="I10" s="87"/>
      <c r="J10" s="45">
        <v>20</v>
      </c>
      <c r="K10" s="88">
        <f t="shared" ref="K10:K58" si="1">IF(J10="","",C10*0.03)</f>
        <v>2910.0000000000005</v>
      </c>
      <c r="L10" s="89"/>
      <c r="M10" s="6">
        <f>IF(J10="","",(K10/J10)/LOOKUP(RIGHT($D$2,3),定数!$A$6:$A$13,定数!$B$6:$B$13))</f>
        <v>1.2125000000000001</v>
      </c>
      <c r="N10" s="45">
        <v>2016</v>
      </c>
      <c r="O10" s="8">
        <v>43686</v>
      </c>
      <c r="P10" s="99">
        <v>1.1097999999999999</v>
      </c>
      <c r="Q10" s="99"/>
      <c r="R10" s="90">
        <f>IF(P10="","",T10*M10*LOOKUP(RIGHT($D$2,3),定数!$A$6:$A$13,定数!$B$6:$B$13))</f>
        <v>-2910.0000000000032</v>
      </c>
      <c r="S10" s="90"/>
      <c r="T10" s="91">
        <f>IF(P10="","",IF(G10="買",(P10-H10),(H10-P10))*IF(RIGHT($D$2,3)="JPY",100,10000))</f>
        <v>-20.000000000000018</v>
      </c>
      <c r="U10" s="91"/>
      <c r="V10" s="22">
        <f t="shared" ref="V10:V22" si="2">IF(T10&lt;&gt;"",IF(T10&gt;0,1+V9,0),"")</f>
        <v>0</v>
      </c>
      <c r="W10">
        <f t="shared" ref="W10:W73" si="3">IF(T10&lt;&gt;"",IF(T10&lt;0,1+W9,0),"")</f>
        <v>2</v>
      </c>
      <c r="X10" s="41">
        <f>IF(C10&lt;&gt;"",MAX(C10,C9),"")</f>
        <v>100000</v>
      </c>
    </row>
    <row r="11" spans="2:25" x14ac:dyDescent="0.2">
      <c r="B11" s="35">
        <v>3</v>
      </c>
      <c r="C11" s="86">
        <f t="shared" ref="C11:C16" si="4">IF(R10="","",C10+R10)</f>
        <v>94090.000000000015</v>
      </c>
      <c r="D11" s="86"/>
      <c r="E11" s="45">
        <v>2016</v>
      </c>
      <c r="F11" s="8">
        <v>43694</v>
      </c>
      <c r="G11" s="45" t="s">
        <v>4</v>
      </c>
      <c r="H11" s="87">
        <v>1.1316999999999999</v>
      </c>
      <c r="I11" s="87"/>
      <c r="J11" s="45">
        <v>78</v>
      </c>
      <c r="K11" s="88">
        <f t="shared" si="1"/>
        <v>2822.7000000000003</v>
      </c>
      <c r="L11" s="89"/>
      <c r="M11" s="6">
        <f>IF(J11="","",(K11/J11)/LOOKUP(RIGHT($D$2,3),定数!$A$6:$A$13,定数!$B$6:$B$13))</f>
        <v>0.30157051282051284</v>
      </c>
      <c r="N11" s="45">
        <v>2016</v>
      </c>
      <c r="O11" s="8">
        <v>43701</v>
      </c>
      <c r="P11" s="99">
        <v>1.1238999999999999</v>
      </c>
      <c r="Q11" s="99"/>
      <c r="R11" s="90">
        <f>IF(P11="","",T11*M11*LOOKUP(RIGHT($D$2,3),定数!$A$6:$A$13,定数!$B$6:$B$13))</f>
        <v>-2822.7000000000103</v>
      </c>
      <c r="S11" s="90"/>
      <c r="T11" s="91">
        <f>IF(P11="","",IF(G11="買",(P11-H11),(H11-P11))*IF(RIGHT($D$2,3)="JPY",100,10000))</f>
        <v>-78.000000000000284</v>
      </c>
      <c r="U11" s="91"/>
      <c r="V11" s="22">
        <f t="shared" si="2"/>
        <v>0</v>
      </c>
      <c r="W11">
        <f t="shared" si="3"/>
        <v>3</v>
      </c>
      <c r="X11" s="41">
        <f>IF(C11&lt;&gt;"",MAX(X10,C11),"")</f>
        <v>100000</v>
      </c>
      <c r="Y11" s="42">
        <f>IF(X11&lt;&gt;"",1-(C11/X11),"")</f>
        <v>5.9099999999999819E-2</v>
      </c>
    </row>
    <row r="12" spans="2:25" x14ac:dyDescent="0.2">
      <c r="B12" s="35">
        <v>4</v>
      </c>
      <c r="C12" s="86">
        <f t="shared" si="4"/>
        <v>91267.3</v>
      </c>
      <c r="D12" s="86"/>
      <c r="E12" s="45">
        <v>2016</v>
      </c>
      <c r="F12" s="8">
        <v>43701</v>
      </c>
      <c r="G12" s="45" t="s">
        <v>3</v>
      </c>
      <c r="H12" s="87">
        <v>1.1292</v>
      </c>
      <c r="I12" s="87"/>
      <c r="J12" s="45">
        <v>20</v>
      </c>
      <c r="K12" s="88">
        <f t="shared" si="1"/>
        <v>2738.0189999999998</v>
      </c>
      <c r="L12" s="89"/>
      <c r="M12" s="6">
        <f>IF(J12="","",(K12/J12)/LOOKUP(RIGHT($D$2,3),定数!$A$6:$A$13,定数!$B$6:$B$13))</f>
        <v>1.14084125</v>
      </c>
      <c r="N12" s="45">
        <v>2016</v>
      </c>
      <c r="O12" s="8">
        <v>43701</v>
      </c>
      <c r="P12" s="99">
        <v>1.12557</v>
      </c>
      <c r="Q12" s="99"/>
      <c r="R12" s="90">
        <f>IF(P12="","",T12*M12*LOOKUP(RIGHT($D$2,3),定数!$A$6:$A$13,定数!$B$6:$B$13))</f>
        <v>4969.5044850000304</v>
      </c>
      <c r="S12" s="90"/>
      <c r="T12" s="91">
        <f t="shared" ref="T12:T75" si="5">IF(P12="","",IF(G12="買",(P12-H12),(H12-P12))*IF(RIGHT($D$2,3)="JPY",100,10000))</f>
        <v>36.300000000000225</v>
      </c>
      <c r="U12" s="91"/>
      <c r="V12" s="22">
        <f t="shared" si="2"/>
        <v>1</v>
      </c>
      <c r="W12">
        <f t="shared" si="3"/>
        <v>0</v>
      </c>
      <c r="X12" s="41">
        <f t="shared" ref="X12:X75" si="6">IF(C12&lt;&gt;"",MAX(X11,C12),"")</f>
        <v>100000</v>
      </c>
      <c r="Y12" s="42">
        <f t="shared" ref="Y12:Y75" si="7">IF(X12&lt;&gt;"",1-(C12/X12),"")</f>
        <v>8.7326999999999932E-2</v>
      </c>
    </row>
    <row r="13" spans="2:25" x14ac:dyDescent="0.2">
      <c r="B13" s="35">
        <v>5</v>
      </c>
      <c r="C13" s="86">
        <f t="shared" si="4"/>
        <v>96236.80448500003</v>
      </c>
      <c r="D13" s="86"/>
      <c r="E13" s="45">
        <v>2016</v>
      </c>
      <c r="F13" s="8">
        <v>43709</v>
      </c>
      <c r="G13" s="45" t="s">
        <v>3</v>
      </c>
      <c r="H13" s="87">
        <v>1.1151</v>
      </c>
      <c r="I13" s="87"/>
      <c r="J13" s="45">
        <v>16</v>
      </c>
      <c r="K13" s="88">
        <f t="shared" si="1"/>
        <v>2887.1041345500007</v>
      </c>
      <c r="L13" s="89"/>
      <c r="M13" s="6">
        <f>IF(J13="","",(K13/J13)/LOOKUP(RIGHT($D$2,3),定数!$A$6:$A$13,定数!$B$6:$B$13))</f>
        <v>1.5037000700781253</v>
      </c>
      <c r="N13" s="45">
        <v>2016</v>
      </c>
      <c r="O13" s="8">
        <v>43709</v>
      </c>
      <c r="P13" s="99">
        <v>1.1167</v>
      </c>
      <c r="Q13" s="99"/>
      <c r="R13" s="90">
        <f>IF(P13="","",T13*M13*LOOKUP(RIGHT($D$2,3),定数!$A$6:$A$13,定数!$B$6:$B$13))</f>
        <v>-2887.1041345500835</v>
      </c>
      <c r="S13" s="90"/>
      <c r="T13" s="91">
        <f t="shared" si="5"/>
        <v>-16.000000000000458</v>
      </c>
      <c r="U13" s="91"/>
      <c r="V13" s="22">
        <f t="shared" si="2"/>
        <v>0</v>
      </c>
      <c r="W13">
        <f t="shared" si="3"/>
        <v>1</v>
      </c>
      <c r="X13" s="41">
        <f t="shared" si="6"/>
        <v>100000</v>
      </c>
      <c r="Y13" s="42">
        <f t="shared" si="7"/>
        <v>3.763195514999973E-2</v>
      </c>
    </row>
    <row r="14" spans="2:25" x14ac:dyDescent="0.2">
      <c r="B14" s="35">
        <v>6</v>
      </c>
      <c r="C14" s="86">
        <f t="shared" si="4"/>
        <v>93349.700350449944</v>
      </c>
      <c r="D14" s="86"/>
      <c r="E14" s="45">
        <v>2016</v>
      </c>
      <c r="F14" s="8">
        <v>43720</v>
      </c>
      <c r="G14" s="45" t="s">
        <v>3</v>
      </c>
      <c r="H14" s="87">
        <v>1.1234</v>
      </c>
      <c r="I14" s="87"/>
      <c r="J14" s="45">
        <v>30</v>
      </c>
      <c r="K14" s="88">
        <f t="shared" si="1"/>
        <v>2800.4910105134982</v>
      </c>
      <c r="L14" s="89"/>
      <c r="M14" s="6">
        <f>IF(J14="","",(K14/J14)/LOOKUP(RIGHT($D$2,3),定数!$A$6:$A$13,定数!$B$6:$B$13))</f>
        <v>0.77791416958708282</v>
      </c>
      <c r="N14" s="45">
        <v>2016</v>
      </c>
      <c r="O14" s="8">
        <v>43720</v>
      </c>
      <c r="P14" s="87">
        <v>1.1264000000000001</v>
      </c>
      <c r="Q14" s="87"/>
      <c r="R14" s="90">
        <f>IF(P14="","",T14*M14*LOOKUP(RIGHT($D$2,3),定数!$A$6:$A$13,定数!$B$6:$B$13))</f>
        <v>-2800.4910105136041</v>
      </c>
      <c r="S14" s="90"/>
      <c r="T14" s="91">
        <f t="shared" si="5"/>
        <v>-30.000000000001137</v>
      </c>
      <c r="U14" s="91"/>
      <c r="V14" s="22">
        <f t="shared" si="2"/>
        <v>0</v>
      </c>
      <c r="W14">
        <f t="shared" si="3"/>
        <v>2</v>
      </c>
      <c r="X14" s="41">
        <f t="shared" si="6"/>
        <v>100000</v>
      </c>
      <c r="Y14" s="42">
        <f t="shared" si="7"/>
        <v>6.650299649550051E-2</v>
      </c>
    </row>
    <row r="15" spans="2:25" x14ac:dyDescent="0.2">
      <c r="B15" s="35">
        <v>7</v>
      </c>
      <c r="C15" s="86">
        <f t="shared" si="4"/>
        <v>90549.209339936337</v>
      </c>
      <c r="D15" s="86"/>
      <c r="E15" s="45">
        <v>2016</v>
      </c>
      <c r="F15" s="8">
        <v>43727</v>
      </c>
      <c r="G15" s="45" t="s">
        <v>3</v>
      </c>
      <c r="H15" s="87">
        <v>1.1165</v>
      </c>
      <c r="I15" s="87"/>
      <c r="J15" s="45">
        <v>34</v>
      </c>
      <c r="K15" s="88">
        <f t="shared" si="1"/>
        <v>2716.4762801980901</v>
      </c>
      <c r="L15" s="89"/>
      <c r="M15" s="6">
        <f>IF(J15="","",(K15/J15)/LOOKUP(RIGHT($D$2,3),定数!$A$6:$A$13,定数!$B$6:$B$13))</f>
        <v>0.66580300985247309</v>
      </c>
      <c r="N15" s="45">
        <v>2016</v>
      </c>
      <c r="O15" s="8">
        <v>43730</v>
      </c>
      <c r="P15" s="87">
        <v>1.1198999999999999</v>
      </c>
      <c r="Q15" s="87"/>
      <c r="R15" s="90">
        <f>IF(P15="","",T15*M15*LOOKUP(RIGHT($D$2,3),定数!$A$6:$A$13,定数!$B$6:$B$13))</f>
        <v>-2716.4762801979687</v>
      </c>
      <c r="S15" s="90"/>
      <c r="T15" s="91">
        <f t="shared" si="5"/>
        <v>-33.999999999998479</v>
      </c>
      <c r="U15" s="91"/>
      <c r="V15" s="22">
        <f t="shared" si="2"/>
        <v>0</v>
      </c>
      <c r="W15">
        <f t="shared" si="3"/>
        <v>3</v>
      </c>
      <c r="X15" s="41">
        <f t="shared" si="6"/>
        <v>100000</v>
      </c>
      <c r="Y15" s="42">
        <f t="shared" si="7"/>
        <v>9.4507906600636682E-2</v>
      </c>
    </row>
    <row r="16" spans="2:25" x14ac:dyDescent="0.2">
      <c r="B16" s="35">
        <v>8</v>
      </c>
      <c r="C16" s="86">
        <f t="shared" si="4"/>
        <v>87832.73305973837</v>
      </c>
      <c r="D16" s="86"/>
      <c r="E16" s="45">
        <v>2016</v>
      </c>
      <c r="F16" s="8">
        <v>43744</v>
      </c>
      <c r="G16" s="45" t="s">
        <v>3</v>
      </c>
      <c r="H16" s="87">
        <v>1.1200000000000001</v>
      </c>
      <c r="I16" s="87"/>
      <c r="J16" s="45">
        <v>13</v>
      </c>
      <c r="K16" s="88">
        <f t="shared" si="1"/>
        <v>2634.9819917921509</v>
      </c>
      <c r="L16" s="89"/>
      <c r="M16" s="6">
        <f>IF(J16="","",(K16/J16)/LOOKUP(RIGHT($D$2,3),定数!$A$6:$A$13,定数!$B$6:$B$13))</f>
        <v>1.6890910203795839</v>
      </c>
      <c r="N16" s="45">
        <v>2016</v>
      </c>
      <c r="O16" s="8">
        <v>43744</v>
      </c>
      <c r="P16" s="99">
        <v>1.1176900000000001</v>
      </c>
      <c r="Q16" s="99"/>
      <c r="R16" s="90">
        <f>IF(P16="","",T16*M16*LOOKUP(RIGHT($D$2,3),定数!$A$6:$A$13,定数!$B$6:$B$13))</f>
        <v>4682.1603084922754</v>
      </c>
      <c r="S16" s="90"/>
      <c r="T16" s="91">
        <f t="shared" si="5"/>
        <v>23.100000000000342</v>
      </c>
      <c r="U16" s="91"/>
      <c r="V16" s="22">
        <f t="shared" si="2"/>
        <v>1</v>
      </c>
      <c r="W16">
        <f t="shared" si="3"/>
        <v>0</v>
      </c>
      <c r="X16" s="41">
        <f t="shared" si="6"/>
        <v>100000</v>
      </c>
      <c r="Y16" s="42">
        <f t="shared" si="7"/>
        <v>0.12167266940261634</v>
      </c>
    </row>
    <row r="17" spans="2:25" x14ac:dyDescent="0.2">
      <c r="B17" s="35">
        <v>9</v>
      </c>
      <c r="C17" s="86">
        <f t="shared" si="0"/>
        <v>92514.893368230638</v>
      </c>
      <c r="D17" s="86"/>
      <c r="E17" s="45">
        <v>2016</v>
      </c>
      <c r="F17" s="8">
        <v>43758</v>
      </c>
      <c r="G17" s="45" t="s">
        <v>3</v>
      </c>
      <c r="H17" s="87">
        <v>1.0960000000000001</v>
      </c>
      <c r="I17" s="87"/>
      <c r="J17" s="45">
        <v>80</v>
      </c>
      <c r="K17" s="88">
        <f t="shared" si="1"/>
        <v>2775.4468010469191</v>
      </c>
      <c r="L17" s="89"/>
      <c r="M17" s="6">
        <f>IF(J17="","",(K17/J17)/LOOKUP(RIGHT($D$2,3),定数!$A$6:$A$13,定数!$B$6:$B$13))</f>
        <v>0.28910904177572072</v>
      </c>
      <c r="N17" s="45">
        <v>2016</v>
      </c>
      <c r="O17" s="8">
        <v>43770</v>
      </c>
      <c r="P17" s="87">
        <v>1.1040000000000001</v>
      </c>
      <c r="Q17" s="87"/>
      <c r="R17" s="90">
        <f>IF(P17="","",T17*M17*LOOKUP(RIGHT($D$2,3),定数!$A$6:$A$13,定数!$B$6:$B$13))</f>
        <v>-2775.4468010469213</v>
      </c>
      <c r="S17" s="90"/>
      <c r="T17" s="91">
        <f t="shared" si="5"/>
        <v>-80.000000000000071</v>
      </c>
      <c r="U17" s="91"/>
      <c r="V17" s="22">
        <f t="shared" si="2"/>
        <v>0</v>
      </c>
      <c r="W17">
        <f t="shared" si="3"/>
        <v>1</v>
      </c>
      <c r="X17" s="41">
        <f t="shared" si="6"/>
        <v>100000</v>
      </c>
      <c r="Y17" s="42">
        <f t="shared" si="7"/>
        <v>7.4851066317693671E-2</v>
      </c>
    </row>
    <row r="18" spans="2:25" x14ac:dyDescent="0.2">
      <c r="B18" s="35">
        <v>10</v>
      </c>
      <c r="C18" s="86">
        <f t="shared" si="0"/>
        <v>89739.44656718371</v>
      </c>
      <c r="D18" s="86"/>
      <c r="E18" s="45">
        <v>2016</v>
      </c>
      <c r="F18" s="8">
        <v>43773</v>
      </c>
      <c r="G18" s="45" t="s">
        <v>4</v>
      </c>
      <c r="H18" s="87">
        <v>1.1114999999999999</v>
      </c>
      <c r="I18" s="87"/>
      <c r="J18" s="45">
        <v>36</v>
      </c>
      <c r="K18" s="88">
        <f t="shared" si="1"/>
        <v>2692.1833970155112</v>
      </c>
      <c r="L18" s="89"/>
      <c r="M18" s="6">
        <f>IF(J18="","",(K18/J18)/LOOKUP(RIGHT($D$2,3),定数!$A$6:$A$13,定数!$B$6:$B$13))</f>
        <v>0.62319060116099789</v>
      </c>
      <c r="N18" s="45">
        <v>2016</v>
      </c>
      <c r="O18" s="8">
        <v>43776</v>
      </c>
      <c r="P18" s="87">
        <v>1.1079000000000001</v>
      </c>
      <c r="Q18" s="87"/>
      <c r="R18" s="90">
        <f>IF(P18="","",T18*M18*LOOKUP(RIGHT($D$2,3),定数!$A$6:$A$13,定数!$B$6:$B$13))</f>
        <v>-2692.1833970153803</v>
      </c>
      <c r="S18" s="90"/>
      <c r="T18" s="91">
        <f t="shared" si="5"/>
        <v>-35.999999999998252</v>
      </c>
      <c r="U18" s="91"/>
      <c r="V18" s="22">
        <f t="shared" si="2"/>
        <v>0</v>
      </c>
      <c r="W18">
        <f t="shared" si="3"/>
        <v>2</v>
      </c>
      <c r="X18" s="41">
        <f t="shared" si="6"/>
        <v>100000</v>
      </c>
      <c r="Y18" s="42">
        <f t="shared" si="7"/>
        <v>0.10260553432816288</v>
      </c>
    </row>
    <row r="19" spans="2:25" x14ac:dyDescent="0.2">
      <c r="B19" s="35">
        <v>11</v>
      </c>
      <c r="C19" s="86">
        <f t="shared" si="0"/>
        <v>87047.263170168328</v>
      </c>
      <c r="D19" s="86"/>
      <c r="E19" s="45">
        <v>2016</v>
      </c>
      <c r="F19" s="8">
        <v>43800</v>
      </c>
      <c r="G19" s="45" t="s">
        <v>4</v>
      </c>
      <c r="H19" s="87">
        <v>1.0636000000000001</v>
      </c>
      <c r="I19" s="87"/>
      <c r="J19" s="45">
        <v>23</v>
      </c>
      <c r="K19" s="88">
        <f t="shared" si="1"/>
        <v>2611.4178951050499</v>
      </c>
      <c r="L19" s="89"/>
      <c r="M19" s="6">
        <f>IF(J19="","",(K19/J19)/LOOKUP(RIGHT($D$2,3),定数!$A$6:$A$13,定数!$B$6:$B$13))</f>
        <v>0.94616590402356882</v>
      </c>
      <c r="N19" s="45">
        <v>2016</v>
      </c>
      <c r="O19" s="8">
        <v>43801</v>
      </c>
      <c r="P19" s="99">
        <v>1.0680700000000001</v>
      </c>
      <c r="Q19" s="99"/>
      <c r="R19" s="90">
        <f>IF(P19="","",T19*M19*LOOKUP(RIGHT($D$2,3),定数!$A$6:$A$13,定数!$B$6:$B$13))</f>
        <v>5075.2339091823933</v>
      </c>
      <c r="S19" s="90"/>
      <c r="T19" s="91">
        <f t="shared" si="5"/>
        <v>44.69999999999974</v>
      </c>
      <c r="U19" s="91"/>
      <c r="V19" s="22">
        <f t="shared" si="2"/>
        <v>1</v>
      </c>
      <c r="W19">
        <f t="shared" si="3"/>
        <v>0</v>
      </c>
      <c r="X19" s="41">
        <f t="shared" si="6"/>
        <v>100000</v>
      </c>
      <c r="Y19" s="42">
        <f t="shared" si="7"/>
        <v>0.12952736829831668</v>
      </c>
    </row>
    <row r="20" spans="2:25" x14ac:dyDescent="0.2">
      <c r="B20" s="35">
        <v>12</v>
      </c>
      <c r="C20" s="86">
        <f t="shared" si="0"/>
        <v>92122.497079350724</v>
      </c>
      <c r="D20" s="86"/>
      <c r="E20" s="45">
        <v>2016</v>
      </c>
      <c r="F20" s="8">
        <v>43828</v>
      </c>
      <c r="G20" s="45" t="s">
        <v>4</v>
      </c>
      <c r="H20" s="87">
        <v>1.0478000000000001</v>
      </c>
      <c r="I20" s="87"/>
      <c r="J20" s="45">
        <v>34</v>
      </c>
      <c r="K20" s="88">
        <f t="shared" si="1"/>
        <v>2763.6749123805216</v>
      </c>
      <c r="L20" s="89"/>
      <c r="M20" s="6">
        <f>IF(J20="","",(K20/J20)/LOOKUP(RIGHT($D$2,3),定数!$A$6:$A$13,定数!$B$6:$B$13))</f>
        <v>0.6773713020540495</v>
      </c>
      <c r="N20" s="45">
        <v>2016</v>
      </c>
      <c r="O20" s="8">
        <v>43829</v>
      </c>
      <c r="P20" s="99">
        <v>1.05393</v>
      </c>
      <c r="Q20" s="99"/>
      <c r="R20" s="90">
        <f>IF(P20="","",T20*M20*LOOKUP(RIGHT($D$2,3),定数!$A$6:$A$13,定数!$B$6:$B$13))</f>
        <v>4982.7432979095629</v>
      </c>
      <c r="S20" s="90"/>
      <c r="T20" s="91">
        <f t="shared" si="5"/>
        <v>61.299999999999685</v>
      </c>
      <c r="U20" s="91"/>
      <c r="V20" s="22">
        <f t="shared" si="2"/>
        <v>2</v>
      </c>
      <c r="W20">
        <f t="shared" si="3"/>
        <v>0</v>
      </c>
      <c r="X20" s="41">
        <f t="shared" si="6"/>
        <v>100000</v>
      </c>
      <c r="Y20" s="42">
        <f t="shared" si="7"/>
        <v>7.8775029206492708E-2</v>
      </c>
    </row>
    <row r="21" spans="2:25" x14ac:dyDescent="0.2">
      <c r="B21" s="35">
        <v>13</v>
      </c>
      <c r="C21" s="86">
        <f t="shared" si="0"/>
        <v>97105.240377260285</v>
      </c>
      <c r="D21" s="86"/>
      <c r="E21" s="45">
        <v>2017</v>
      </c>
      <c r="F21" s="8">
        <v>43478</v>
      </c>
      <c r="G21" s="45" t="s">
        <v>4</v>
      </c>
      <c r="H21" s="87">
        <v>1.0620000000000001</v>
      </c>
      <c r="I21" s="87"/>
      <c r="J21" s="45">
        <v>18</v>
      </c>
      <c r="K21" s="88">
        <f t="shared" si="1"/>
        <v>2913.1572113178086</v>
      </c>
      <c r="L21" s="89"/>
      <c r="M21" s="6">
        <f>IF(J21="","",(K21/J21)/LOOKUP(RIGHT($D$2,3),定数!$A$6:$A$13,定数!$B$6:$B$13))</f>
        <v>1.3486838941286152</v>
      </c>
      <c r="N21" s="45">
        <v>2017</v>
      </c>
      <c r="O21" s="8">
        <v>43478</v>
      </c>
      <c r="P21" s="99">
        <v>1.0652900000000001</v>
      </c>
      <c r="Q21" s="99"/>
      <c r="R21" s="90">
        <f>IF(P21="","",T21*M21*LOOKUP(RIGHT($D$2,3),定数!$A$6:$A$13,定数!$B$6:$B$13))</f>
        <v>5324.6040140197965</v>
      </c>
      <c r="S21" s="90"/>
      <c r="T21" s="91">
        <f t="shared" si="5"/>
        <v>32.900000000000148</v>
      </c>
      <c r="U21" s="91"/>
      <c r="V21" s="22">
        <f t="shared" si="2"/>
        <v>3</v>
      </c>
      <c r="W21">
        <f t="shared" si="3"/>
        <v>0</v>
      </c>
      <c r="X21" s="41">
        <f t="shared" si="6"/>
        <v>100000</v>
      </c>
      <c r="Y21" s="42">
        <f t="shared" si="7"/>
        <v>2.8947596227397177E-2</v>
      </c>
    </row>
    <row r="22" spans="2:25" x14ac:dyDescent="0.2">
      <c r="B22" s="35">
        <v>14</v>
      </c>
      <c r="C22" s="86">
        <f t="shared" si="0"/>
        <v>102429.84439128009</v>
      </c>
      <c r="D22" s="86"/>
      <c r="E22" s="45">
        <v>2017</v>
      </c>
      <c r="F22" s="8">
        <v>43478</v>
      </c>
      <c r="G22" s="45" t="s">
        <v>4</v>
      </c>
      <c r="H22" s="87">
        <v>1.0652999999999999</v>
      </c>
      <c r="I22" s="87"/>
      <c r="J22" s="45">
        <v>58</v>
      </c>
      <c r="K22" s="88">
        <f t="shared" si="1"/>
        <v>3072.8953317384025</v>
      </c>
      <c r="L22" s="89"/>
      <c r="M22" s="6">
        <f>IF(J22="","",(K22/J22)/LOOKUP(RIGHT($D$2,3),定数!$A$6:$A$13,定数!$B$6:$B$13))</f>
        <v>0.44150794996241416</v>
      </c>
      <c r="N22" s="45">
        <v>2017</v>
      </c>
      <c r="O22" s="8">
        <v>43478</v>
      </c>
      <c r="P22" s="87">
        <v>1.0595000000000001</v>
      </c>
      <c r="Q22" s="87"/>
      <c r="R22" s="90">
        <f>IF(P22="","",T22*M22*LOOKUP(RIGHT($D$2,3),定数!$A$6:$A$13,定数!$B$6:$B$13))</f>
        <v>-3072.8953317382993</v>
      </c>
      <c r="S22" s="90"/>
      <c r="T22" s="91">
        <f t="shared" si="5"/>
        <v>-57.999999999998053</v>
      </c>
      <c r="U22" s="91"/>
      <c r="V22" s="22">
        <f t="shared" si="2"/>
        <v>0</v>
      </c>
      <c r="W22">
        <f t="shared" si="3"/>
        <v>1</v>
      </c>
      <c r="X22" s="41">
        <f t="shared" si="6"/>
        <v>102429.84439128009</v>
      </c>
      <c r="Y22" s="42">
        <f t="shared" si="7"/>
        <v>0</v>
      </c>
    </row>
    <row r="23" spans="2:25" x14ac:dyDescent="0.2">
      <c r="B23" s="35">
        <v>15</v>
      </c>
      <c r="C23" s="86">
        <f t="shared" si="0"/>
        <v>99356.949059541788</v>
      </c>
      <c r="D23" s="86"/>
      <c r="E23" s="45">
        <v>2017</v>
      </c>
      <c r="F23" s="8">
        <v>43506</v>
      </c>
      <c r="G23" s="45" t="s">
        <v>3</v>
      </c>
      <c r="H23" s="87">
        <v>1.0624</v>
      </c>
      <c r="I23" s="87"/>
      <c r="J23" s="45">
        <v>30</v>
      </c>
      <c r="K23" s="88">
        <f t="shared" si="1"/>
        <v>2980.7084717862535</v>
      </c>
      <c r="L23" s="89"/>
      <c r="M23" s="6">
        <f>IF(J23="","",(K23/J23)/LOOKUP(RIGHT($D$2,3),定数!$A$6:$A$13,定数!$B$6:$B$13))</f>
        <v>0.82797457549618159</v>
      </c>
      <c r="N23" s="45">
        <v>2017</v>
      </c>
      <c r="O23" s="8">
        <v>43510</v>
      </c>
      <c r="P23" s="99">
        <v>1.05664</v>
      </c>
      <c r="Q23" s="99"/>
      <c r="R23" s="90">
        <f>IF(P23="","",T23*M23*LOOKUP(RIGHT($D$2,3),定数!$A$6:$A$13,定数!$B$6:$B$13))</f>
        <v>5722.9602658295953</v>
      </c>
      <c r="S23" s="90"/>
      <c r="T23" s="91">
        <f t="shared" si="5"/>
        <v>57.599999999999874</v>
      </c>
      <c r="U23" s="91"/>
      <c r="V23" t="str">
        <f t="shared" ref="V23:W74" si="8">IF(S23&lt;&gt;"",IF(S23&lt;0,1+V22,0),"")</f>
        <v/>
      </c>
      <c r="W23">
        <f t="shared" si="3"/>
        <v>0</v>
      </c>
      <c r="X23" s="41">
        <f t="shared" si="6"/>
        <v>102429.84439128009</v>
      </c>
      <c r="Y23" s="42">
        <f t="shared" si="7"/>
        <v>2.9999999999999027E-2</v>
      </c>
    </row>
    <row r="24" spans="2:25" x14ac:dyDescent="0.2">
      <c r="B24" s="35">
        <v>16</v>
      </c>
      <c r="C24" s="86">
        <f t="shared" si="0"/>
        <v>105079.90932537138</v>
      </c>
      <c r="D24" s="86"/>
      <c r="E24" s="46">
        <v>2017</v>
      </c>
      <c r="F24" s="8">
        <v>43510</v>
      </c>
      <c r="G24" s="46" t="s">
        <v>3</v>
      </c>
      <c r="H24" s="87">
        <v>1.06077</v>
      </c>
      <c r="I24" s="87"/>
      <c r="J24" s="46">
        <v>25</v>
      </c>
      <c r="K24" s="88">
        <f t="shared" si="1"/>
        <v>3152.3972797611414</v>
      </c>
      <c r="L24" s="89"/>
      <c r="M24" s="6">
        <f>IF(J24="","",(K24/J24)/LOOKUP(RIGHT($D$2,3),定数!$A$6:$A$13,定数!$B$6:$B$13))</f>
        <v>1.0507990932537139</v>
      </c>
      <c r="N24" s="46">
        <v>2017</v>
      </c>
      <c r="O24" s="8">
        <v>43511</v>
      </c>
      <c r="P24" s="99">
        <v>1.05548</v>
      </c>
      <c r="Q24" s="99"/>
      <c r="R24" s="90">
        <f>IF(P24="","",T24*M24*LOOKUP(RIGHT($D$2,3),定数!$A$6:$A$13,定数!$B$6:$B$13))</f>
        <v>6670.4726439745973</v>
      </c>
      <c r="S24" s="90"/>
      <c r="T24" s="91">
        <f t="shared" si="5"/>
        <v>52.900000000000169</v>
      </c>
      <c r="U24" s="91"/>
      <c r="V24" t="str">
        <f t="shared" si="8"/>
        <v/>
      </c>
      <c r="W24">
        <f t="shared" si="3"/>
        <v>0</v>
      </c>
      <c r="X24" s="41">
        <f t="shared" si="6"/>
        <v>105079.90932537138</v>
      </c>
      <c r="Y24" s="42">
        <f t="shared" si="7"/>
        <v>0</v>
      </c>
    </row>
    <row r="25" spans="2:25" x14ac:dyDescent="0.2">
      <c r="B25" s="35">
        <v>17</v>
      </c>
      <c r="C25" s="86">
        <f t="shared" si="0"/>
        <v>111750.38196934598</v>
      </c>
      <c r="D25" s="86"/>
      <c r="E25" s="46">
        <v>2017</v>
      </c>
      <c r="F25" s="8">
        <v>43524</v>
      </c>
      <c r="G25" s="46" t="s">
        <v>4</v>
      </c>
      <c r="H25" s="87">
        <v>1.0589999999999999</v>
      </c>
      <c r="I25" s="87"/>
      <c r="J25" s="46">
        <v>22</v>
      </c>
      <c r="K25" s="88">
        <f t="shared" si="1"/>
        <v>3352.5114590803792</v>
      </c>
      <c r="L25" s="89"/>
      <c r="M25" s="6">
        <f>IF(J25="","",(K25/J25)/LOOKUP(RIGHT($D$2,3),定数!$A$6:$A$13,定数!$B$6:$B$13))</f>
        <v>1.2698907041971133</v>
      </c>
      <c r="N25" s="46">
        <v>2017</v>
      </c>
      <c r="O25" s="8">
        <v>43525</v>
      </c>
      <c r="P25" s="99">
        <v>1.0568</v>
      </c>
      <c r="Q25" s="99"/>
      <c r="R25" s="90">
        <f>IF(P25="","",T25*M25*LOOKUP(RIGHT($D$2,3),定数!$A$6:$A$13,定数!$B$6:$B$13))</f>
        <v>-3352.5114590803482</v>
      </c>
      <c r="S25" s="90"/>
      <c r="T25" s="91">
        <f t="shared" si="5"/>
        <v>-21.999999999999797</v>
      </c>
      <c r="U25" s="91"/>
      <c r="V25" t="str">
        <f t="shared" si="8"/>
        <v/>
      </c>
      <c r="W25">
        <f t="shared" si="3"/>
        <v>1</v>
      </c>
      <c r="X25" s="41">
        <f t="shared" si="6"/>
        <v>111750.38196934598</v>
      </c>
      <c r="Y25" s="42">
        <f t="shared" si="7"/>
        <v>0</v>
      </c>
    </row>
    <row r="26" spans="2:25" x14ac:dyDescent="0.2">
      <c r="B26" s="35">
        <v>18</v>
      </c>
      <c r="C26" s="86">
        <f t="shared" si="0"/>
        <v>108397.87051026564</v>
      </c>
      <c r="D26" s="86"/>
      <c r="E26" s="48">
        <v>2017</v>
      </c>
      <c r="F26" s="8">
        <v>43559</v>
      </c>
      <c r="G26" s="48" t="s">
        <v>3</v>
      </c>
      <c r="H26" s="87">
        <v>1.0664199999999999</v>
      </c>
      <c r="I26" s="87"/>
      <c r="J26" s="48">
        <v>9</v>
      </c>
      <c r="K26" s="88">
        <f t="shared" si="1"/>
        <v>3251.936115307969</v>
      </c>
      <c r="L26" s="89"/>
      <c r="M26" s="6">
        <f>IF(J26="","",(K26/J26)/LOOKUP(RIGHT($D$2,3),定数!$A$6:$A$13,定数!$B$6:$B$13))</f>
        <v>3.0110519586184896</v>
      </c>
      <c r="N26" s="48">
        <v>2017</v>
      </c>
      <c r="O26" s="8">
        <v>43559</v>
      </c>
      <c r="P26" s="99">
        <v>1.06447</v>
      </c>
      <c r="Q26" s="99"/>
      <c r="R26" s="90">
        <f>IF(P26="","",T26*M26*LOOKUP(RIGHT($D$2,3),定数!$A$6:$A$13,定数!$B$6:$B$13))</f>
        <v>7045.8615831668913</v>
      </c>
      <c r="S26" s="90"/>
      <c r="T26" s="91">
        <f t="shared" si="5"/>
        <v>19.499999999998963</v>
      </c>
      <c r="U26" s="91"/>
      <c r="V26" t="str">
        <f t="shared" si="8"/>
        <v/>
      </c>
      <c r="W26">
        <f t="shared" si="3"/>
        <v>0</v>
      </c>
      <c r="X26" s="41">
        <f t="shared" si="6"/>
        <v>111750.38196934598</v>
      </c>
      <c r="Y26" s="42">
        <f t="shared" si="7"/>
        <v>2.9999999999999694E-2</v>
      </c>
    </row>
    <row r="27" spans="2:25" x14ac:dyDescent="0.2">
      <c r="B27" s="35">
        <v>19</v>
      </c>
      <c r="C27" s="86">
        <f t="shared" si="0"/>
        <v>115443.73209343253</v>
      </c>
      <c r="D27" s="86"/>
      <c r="E27" s="48">
        <v>2017</v>
      </c>
      <c r="F27" s="8">
        <v>43562</v>
      </c>
      <c r="G27" s="48" t="s">
        <v>3</v>
      </c>
      <c r="H27" s="87">
        <v>1.0637700000000001</v>
      </c>
      <c r="I27" s="87"/>
      <c r="J27" s="48">
        <v>22</v>
      </c>
      <c r="K27" s="88">
        <f t="shared" si="1"/>
        <v>3463.3119628029758</v>
      </c>
      <c r="L27" s="89"/>
      <c r="M27" s="6">
        <f>IF(J27="","",(K27/J27)/LOOKUP(RIGHT($D$2,3),定数!$A$6:$A$13,定数!$B$6:$B$13))</f>
        <v>1.3118605919708242</v>
      </c>
      <c r="N27" s="48">
        <v>2017</v>
      </c>
      <c r="O27" s="8">
        <v>43562</v>
      </c>
      <c r="P27" s="99">
        <v>1.0592299999999999</v>
      </c>
      <c r="Q27" s="99"/>
      <c r="R27" s="90">
        <f>IF(P27="","",T27*M27*LOOKUP(RIGHT($D$2,3),定数!$A$6:$A$13,定数!$B$6:$B$13))</f>
        <v>7147.0165050573823</v>
      </c>
      <c r="S27" s="90"/>
      <c r="T27" s="91">
        <f t="shared" si="5"/>
        <v>45.400000000002109</v>
      </c>
      <c r="U27" s="91"/>
      <c r="V27" t="str">
        <f t="shared" si="8"/>
        <v/>
      </c>
      <c r="W27">
        <f t="shared" si="3"/>
        <v>0</v>
      </c>
      <c r="X27" s="41">
        <f t="shared" si="6"/>
        <v>115443.73209343253</v>
      </c>
      <c r="Y27" s="42">
        <f t="shared" si="7"/>
        <v>0</v>
      </c>
    </row>
    <row r="28" spans="2:25" x14ac:dyDescent="0.2">
      <c r="B28" s="35">
        <v>20</v>
      </c>
      <c r="C28" s="86">
        <f t="shared" si="0"/>
        <v>122590.74859848991</v>
      </c>
      <c r="D28" s="86"/>
      <c r="E28" s="48">
        <v>2017</v>
      </c>
      <c r="F28" s="8">
        <v>43562</v>
      </c>
      <c r="G28" s="48" t="s">
        <v>3</v>
      </c>
      <c r="H28" s="87">
        <v>1.0609999999999999</v>
      </c>
      <c r="I28" s="87"/>
      <c r="J28" s="48">
        <v>56</v>
      </c>
      <c r="K28" s="88">
        <f t="shared" si="1"/>
        <v>3677.7224579546973</v>
      </c>
      <c r="L28" s="89"/>
      <c r="M28" s="6">
        <f>IF(J28="","",(K28/J28)/LOOKUP(RIGHT($D$2,3),定数!$A$6:$A$13,定数!$B$6:$B$13))</f>
        <v>0.54728012767182987</v>
      </c>
      <c r="N28" s="48">
        <v>2017</v>
      </c>
      <c r="O28" s="8">
        <v>43567</v>
      </c>
      <c r="P28" s="87">
        <v>1.06664</v>
      </c>
      <c r="Q28" s="87"/>
      <c r="R28" s="90">
        <f>IF(P28="","",T28*M28*LOOKUP(RIGHT($D$2,3),定数!$A$6:$A$13,定数!$B$6:$B$13))</f>
        <v>-3703.9919040830036</v>
      </c>
      <c r="S28" s="90"/>
      <c r="T28" s="91">
        <f t="shared" si="5"/>
        <v>-56.400000000000894</v>
      </c>
      <c r="U28" s="91"/>
      <c r="V28" t="str">
        <f t="shared" si="8"/>
        <v/>
      </c>
      <c r="W28">
        <f t="shared" si="3"/>
        <v>1</v>
      </c>
      <c r="X28" s="41">
        <f t="shared" si="6"/>
        <v>122590.74859848991</v>
      </c>
      <c r="Y28" s="42">
        <f t="shared" si="7"/>
        <v>0</v>
      </c>
    </row>
    <row r="29" spans="2:25" x14ac:dyDescent="0.2">
      <c r="B29" s="35">
        <v>21</v>
      </c>
      <c r="C29" s="86">
        <f t="shared" si="0"/>
        <v>118886.75669440691</v>
      </c>
      <c r="D29" s="86"/>
      <c r="E29" s="48">
        <v>2017</v>
      </c>
      <c r="F29" s="8">
        <v>43587</v>
      </c>
      <c r="G29" s="48" t="s">
        <v>4</v>
      </c>
      <c r="H29" s="87">
        <v>1.0917300000000001</v>
      </c>
      <c r="I29" s="87"/>
      <c r="J29" s="48">
        <v>30</v>
      </c>
      <c r="K29" s="88">
        <f t="shared" si="1"/>
        <v>3566.6027008322071</v>
      </c>
      <c r="L29" s="89"/>
      <c r="M29" s="6">
        <f>IF(J29="","",(K29/J29)/LOOKUP(RIGHT($D$2,3),定数!$A$6:$A$13,定数!$B$6:$B$13))</f>
        <v>0.9907229724533908</v>
      </c>
      <c r="N29" s="48">
        <v>2017</v>
      </c>
      <c r="O29" s="8">
        <v>43588</v>
      </c>
      <c r="P29" s="87">
        <v>1.0887800000000001</v>
      </c>
      <c r="Q29" s="87"/>
      <c r="R29" s="90">
        <f>IF(P29="","",T29*M29*LOOKUP(RIGHT($D$2,3),定数!$A$6:$A$13,定数!$B$6:$B$13))</f>
        <v>-3507.1593224850135</v>
      </c>
      <c r="S29" s="90"/>
      <c r="T29" s="91">
        <f t="shared" si="5"/>
        <v>-29.500000000000082</v>
      </c>
      <c r="U29" s="91"/>
      <c r="V29" t="str">
        <f t="shared" si="8"/>
        <v/>
      </c>
      <c r="W29">
        <f t="shared" si="3"/>
        <v>2</v>
      </c>
      <c r="X29" s="41">
        <f t="shared" si="6"/>
        <v>122590.74859848991</v>
      </c>
      <c r="Y29" s="42">
        <f t="shared" si="7"/>
        <v>3.0214285714286193E-2</v>
      </c>
    </row>
    <row r="30" spans="2:25" x14ac:dyDescent="0.2">
      <c r="B30" s="35">
        <v>22</v>
      </c>
      <c r="C30" s="86">
        <f t="shared" si="0"/>
        <v>115379.5973719219</v>
      </c>
      <c r="D30" s="86"/>
      <c r="E30" s="48">
        <v>2017</v>
      </c>
      <c r="F30" s="8">
        <v>43639</v>
      </c>
      <c r="G30" s="48" t="s">
        <v>4</v>
      </c>
      <c r="H30" s="87">
        <v>1.1180000000000001</v>
      </c>
      <c r="I30" s="87"/>
      <c r="J30" s="48">
        <v>19</v>
      </c>
      <c r="K30" s="88">
        <f t="shared" si="1"/>
        <v>3461.3879211576568</v>
      </c>
      <c r="L30" s="89"/>
      <c r="M30" s="6">
        <f>IF(J30="","",(K30/J30)/LOOKUP(RIGHT($D$2,3),定数!$A$6:$A$13,定数!$B$6:$B$13))</f>
        <v>1.5181525969989724</v>
      </c>
      <c r="N30" s="48">
        <v>2017</v>
      </c>
      <c r="O30" s="8">
        <v>43642</v>
      </c>
      <c r="P30" s="99">
        <v>1.1218399999999999</v>
      </c>
      <c r="Q30" s="99"/>
      <c r="R30" s="90">
        <f>IF(P30="","",T30*M30*LOOKUP(RIGHT($D$2,3),定数!$A$6:$A$13,定数!$B$6:$B$13))</f>
        <v>6995.6471669709799</v>
      </c>
      <c r="S30" s="90"/>
      <c r="T30" s="91">
        <f t="shared" si="5"/>
        <v>38.399999999998435</v>
      </c>
      <c r="U30" s="91"/>
      <c r="V30" t="str">
        <f t="shared" si="8"/>
        <v/>
      </c>
      <c r="W30">
        <f t="shared" si="3"/>
        <v>0</v>
      </c>
      <c r="X30" s="41">
        <f t="shared" si="6"/>
        <v>122590.74859848991</v>
      </c>
      <c r="Y30" s="42">
        <f t="shared" si="7"/>
        <v>5.8822964285714763E-2</v>
      </c>
    </row>
    <row r="31" spans="2:25" x14ac:dyDescent="0.2">
      <c r="B31" s="35">
        <v>23</v>
      </c>
      <c r="C31" s="86">
        <f t="shared" si="0"/>
        <v>122375.24453889289</v>
      </c>
      <c r="D31" s="86"/>
      <c r="E31" s="48">
        <v>2017</v>
      </c>
      <c r="F31" s="8">
        <v>43653</v>
      </c>
      <c r="G31" s="48" t="s">
        <v>4</v>
      </c>
      <c r="H31" s="87">
        <v>1.1408400000000001</v>
      </c>
      <c r="I31" s="87"/>
      <c r="J31" s="48">
        <v>29</v>
      </c>
      <c r="K31" s="88">
        <f t="shared" si="1"/>
        <v>3671.2573361667864</v>
      </c>
      <c r="L31" s="89"/>
      <c r="M31" s="6">
        <f>IF(J31="","",(K31/J31)/LOOKUP(RIGHT($D$2,3),定数!$A$6:$A$13,定数!$B$6:$B$13))</f>
        <v>1.0549590046456283</v>
      </c>
      <c r="N31" s="48">
        <v>2017</v>
      </c>
      <c r="O31" s="8">
        <v>43657</v>
      </c>
      <c r="P31" s="99">
        <v>1.14646</v>
      </c>
      <c r="Q31" s="99"/>
      <c r="R31" s="90">
        <f>IF(P31="","",T31*M31*LOOKUP(RIGHT($D$2,3),定数!$A$6:$A$13,定数!$B$6:$B$13))</f>
        <v>7114.643527330064</v>
      </c>
      <c r="S31" s="90"/>
      <c r="T31" s="91">
        <f t="shared" si="5"/>
        <v>56.199999999999584</v>
      </c>
      <c r="U31" s="91"/>
      <c r="V31" t="str">
        <f t="shared" si="8"/>
        <v/>
      </c>
      <c r="W31">
        <f t="shared" si="3"/>
        <v>0</v>
      </c>
      <c r="X31" s="41">
        <f t="shared" si="6"/>
        <v>122590.74859848991</v>
      </c>
      <c r="Y31" s="42">
        <f t="shared" si="7"/>
        <v>1.7579145413560981E-3</v>
      </c>
    </row>
    <row r="32" spans="2:25" x14ac:dyDescent="0.2">
      <c r="B32" s="35">
        <v>24</v>
      </c>
      <c r="C32" s="86">
        <f t="shared" si="0"/>
        <v>129489.88806622295</v>
      </c>
      <c r="D32" s="86"/>
      <c r="E32" s="48">
        <v>2017</v>
      </c>
      <c r="F32" s="8">
        <v>43663</v>
      </c>
      <c r="G32" s="48" t="s">
        <v>4</v>
      </c>
      <c r="H32" s="87">
        <v>1.14646</v>
      </c>
      <c r="I32" s="87"/>
      <c r="J32" s="48">
        <v>30</v>
      </c>
      <c r="K32" s="88">
        <f t="shared" si="1"/>
        <v>3884.6966419866885</v>
      </c>
      <c r="L32" s="89"/>
      <c r="M32" s="6">
        <f>IF(J32="","",(K32/J32)/LOOKUP(RIGHT($D$2,3),定数!$A$6:$A$13,定数!$B$6:$B$13))</f>
        <v>1.079082400551858</v>
      </c>
      <c r="N32" s="48">
        <v>2017</v>
      </c>
      <c r="O32" s="8">
        <v>43664</v>
      </c>
      <c r="P32" s="99">
        <v>1.15307</v>
      </c>
      <c r="Q32" s="99"/>
      <c r="R32" s="90">
        <f>IF(P32="","",T32*M32*LOOKUP(RIGHT($D$2,3),定数!$A$6:$A$13,定数!$B$6:$B$13))</f>
        <v>8559.2816011773448</v>
      </c>
      <c r="S32" s="90"/>
      <c r="T32" s="91">
        <f t="shared" si="5"/>
        <v>66.100000000000051</v>
      </c>
      <c r="U32" s="91"/>
      <c r="V32" t="str">
        <f t="shared" si="8"/>
        <v/>
      </c>
      <c r="W32">
        <f t="shared" si="3"/>
        <v>0</v>
      </c>
      <c r="X32" s="41">
        <f t="shared" si="6"/>
        <v>129489.88806622295</v>
      </c>
      <c r="Y32" s="42">
        <f t="shared" si="7"/>
        <v>0</v>
      </c>
    </row>
    <row r="33" spans="2:25" x14ac:dyDescent="0.2">
      <c r="B33" s="35">
        <v>25</v>
      </c>
      <c r="C33" s="86">
        <f t="shared" si="0"/>
        <v>138049.1696674003</v>
      </c>
      <c r="D33" s="86"/>
      <c r="E33" s="48">
        <v>2017</v>
      </c>
      <c r="F33" s="8">
        <v>43679</v>
      </c>
      <c r="G33" s="48" t="s">
        <v>4</v>
      </c>
      <c r="H33" s="87">
        <v>1.18177</v>
      </c>
      <c r="I33" s="87"/>
      <c r="J33" s="48">
        <v>24</v>
      </c>
      <c r="K33" s="88">
        <f t="shared" si="1"/>
        <v>4141.4750900220088</v>
      </c>
      <c r="L33" s="89"/>
      <c r="M33" s="6">
        <f>IF(J33="","",(K33/J33)/LOOKUP(RIGHT($D$2,3),定数!$A$6:$A$13,定数!$B$6:$B$13))</f>
        <v>1.4380121840354196</v>
      </c>
      <c r="N33" s="48">
        <v>2017</v>
      </c>
      <c r="O33" s="8">
        <v>43679</v>
      </c>
      <c r="P33" s="99">
        <v>1.18682</v>
      </c>
      <c r="Q33" s="99"/>
      <c r="R33" s="90">
        <f>IF(P33="","",T33*M33*LOOKUP(RIGHT($D$2,3),定数!$A$6:$A$13,定数!$B$6:$B$13))</f>
        <v>8714.3538352546402</v>
      </c>
      <c r="S33" s="90"/>
      <c r="T33" s="91">
        <f t="shared" si="5"/>
        <v>50.499999999999986</v>
      </c>
      <c r="U33" s="91"/>
      <c r="V33" t="str">
        <f t="shared" si="8"/>
        <v/>
      </c>
      <c r="W33">
        <f t="shared" si="3"/>
        <v>0</v>
      </c>
      <c r="X33" s="41">
        <f t="shared" si="6"/>
        <v>138049.1696674003</v>
      </c>
      <c r="Y33" s="42">
        <f t="shared" si="7"/>
        <v>0</v>
      </c>
    </row>
    <row r="34" spans="2:25" x14ac:dyDescent="0.2">
      <c r="B34" s="35">
        <v>26</v>
      </c>
      <c r="C34" s="86">
        <f t="shared" si="0"/>
        <v>146763.52350265495</v>
      </c>
      <c r="D34" s="86"/>
      <c r="E34" s="48">
        <v>2017</v>
      </c>
      <c r="F34" s="8">
        <v>43735</v>
      </c>
      <c r="G34" s="48" t="s">
        <v>3</v>
      </c>
      <c r="H34" s="87">
        <v>1.17449</v>
      </c>
      <c r="I34" s="87"/>
      <c r="J34" s="48">
        <v>31</v>
      </c>
      <c r="K34" s="88">
        <f t="shared" si="1"/>
        <v>4402.9057050796482</v>
      </c>
      <c r="L34" s="89"/>
      <c r="M34" s="6">
        <f>IF(J34="","",(K34/J34)/LOOKUP(RIGHT($D$2,3),定数!$A$6:$A$13,定数!$B$6:$B$13))</f>
        <v>1.1835768024407656</v>
      </c>
      <c r="N34" s="48">
        <v>2017</v>
      </c>
      <c r="O34" s="8">
        <v>43736</v>
      </c>
      <c r="P34" s="87">
        <v>1.17757</v>
      </c>
      <c r="Q34" s="87"/>
      <c r="R34" s="90">
        <f>IF(P34="","",T34*M34*LOOKUP(RIGHT($D$2,3),定数!$A$6:$A$13,定数!$B$6:$B$13))</f>
        <v>-4374.4998618210293</v>
      </c>
      <c r="S34" s="90"/>
      <c r="T34" s="91">
        <f t="shared" si="5"/>
        <v>-30.799999999999716</v>
      </c>
      <c r="U34" s="91"/>
      <c r="V34" t="str">
        <f t="shared" si="8"/>
        <v/>
      </c>
      <c r="W34">
        <f t="shared" si="3"/>
        <v>1</v>
      </c>
      <c r="X34" s="41">
        <f t="shared" si="6"/>
        <v>146763.52350265495</v>
      </c>
      <c r="Y34" s="42">
        <f t="shared" si="7"/>
        <v>0</v>
      </c>
    </row>
    <row r="35" spans="2:25" x14ac:dyDescent="0.2">
      <c r="B35" s="35">
        <v>27</v>
      </c>
      <c r="C35" s="86">
        <f t="shared" si="0"/>
        <v>142389.02364083391</v>
      </c>
      <c r="D35" s="86"/>
      <c r="E35" s="48">
        <v>2017</v>
      </c>
      <c r="F35" s="8">
        <v>43754</v>
      </c>
      <c r="G35" s="48" t="s">
        <v>3</v>
      </c>
      <c r="H35" s="87">
        <v>1.17943</v>
      </c>
      <c r="I35" s="87"/>
      <c r="J35" s="48">
        <v>25</v>
      </c>
      <c r="K35" s="88">
        <f t="shared" si="1"/>
        <v>4271.6707092250172</v>
      </c>
      <c r="L35" s="89"/>
      <c r="M35" s="6">
        <f>IF(J35="","",(K35/J35)/LOOKUP(RIGHT($D$2,3),定数!$A$6:$A$13,定数!$B$6:$B$13))</f>
        <v>1.4238902364083392</v>
      </c>
      <c r="N35" s="48">
        <v>2017</v>
      </c>
      <c r="O35" s="8">
        <v>43755</v>
      </c>
      <c r="P35" s="99">
        <v>1.17428</v>
      </c>
      <c r="Q35" s="99"/>
      <c r="R35" s="90">
        <f>IF(P35="","",T35*M35*LOOKUP(RIGHT($D$2,3),定数!$A$6:$A$13,定数!$B$6:$B$13))</f>
        <v>8799.6416610035158</v>
      </c>
      <c r="S35" s="90"/>
      <c r="T35" s="91">
        <f t="shared" si="5"/>
        <v>51.499999999999879</v>
      </c>
      <c r="U35" s="91"/>
      <c r="V35" t="str">
        <f t="shared" si="8"/>
        <v/>
      </c>
      <c r="W35">
        <f t="shared" si="3"/>
        <v>0</v>
      </c>
      <c r="X35" s="41">
        <f t="shared" si="6"/>
        <v>146763.52350265495</v>
      </c>
      <c r="Y35" s="42">
        <f t="shared" si="7"/>
        <v>2.9806451612902962E-2</v>
      </c>
    </row>
    <row r="36" spans="2:25" x14ac:dyDescent="0.2">
      <c r="B36" s="35">
        <v>28</v>
      </c>
      <c r="C36" s="86">
        <f t="shared" si="0"/>
        <v>151188.66530183743</v>
      </c>
      <c r="D36" s="86"/>
      <c r="E36" s="49">
        <v>2017</v>
      </c>
      <c r="F36" s="8">
        <v>43756</v>
      </c>
      <c r="G36" s="49" t="s">
        <v>3</v>
      </c>
      <c r="H36" s="87">
        <v>1.17665</v>
      </c>
      <c r="I36" s="87"/>
      <c r="J36" s="49">
        <v>14</v>
      </c>
      <c r="K36" s="88">
        <f t="shared" si="1"/>
        <v>4535.6599590551232</v>
      </c>
      <c r="L36" s="89"/>
      <c r="M36" s="6">
        <f>IF(J36="","",(K36/J36)/LOOKUP(RIGHT($D$2,3),定数!$A$6:$A$13,定数!$B$6:$B$13))</f>
        <v>2.6997975946756685</v>
      </c>
      <c r="N36" s="49">
        <v>2017</v>
      </c>
      <c r="O36" s="8">
        <v>43757</v>
      </c>
      <c r="P36" s="99">
        <v>1.1779999999999999</v>
      </c>
      <c r="Q36" s="99"/>
      <c r="R36" s="90">
        <f>IF(P36="","",T36*M36*LOOKUP(RIGHT($D$2,3),定数!$A$6:$A$13,定数!$B$6:$B$13))</f>
        <v>-4373.6721033744607</v>
      </c>
      <c r="S36" s="90"/>
      <c r="T36" s="91">
        <f t="shared" si="5"/>
        <v>-13.499999999999623</v>
      </c>
      <c r="U36" s="91"/>
      <c r="V36" t="str">
        <f t="shared" si="8"/>
        <v/>
      </c>
      <c r="W36">
        <f t="shared" si="3"/>
        <v>1</v>
      </c>
      <c r="X36" s="41">
        <f t="shared" si="6"/>
        <v>151188.66530183743</v>
      </c>
      <c r="Y36" s="42">
        <f t="shared" si="7"/>
        <v>0</v>
      </c>
    </row>
    <row r="37" spans="2:25" x14ac:dyDescent="0.2">
      <c r="B37" s="35">
        <v>29</v>
      </c>
      <c r="C37" s="86">
        <f t="shared" si="0"/>
        <v>146814.99319846297</v>
      </c>
      <c r="D37" s="86"/>
      <c r="E37" s="49">
        <v>2017</v>
      </c>
      <c r="F37" s="8">
        <v>43776</v>
      </c>
      <c r="G37" s="49" t="s">
        <v>3</v>
      </c>
      <c r="H37" s="87">
        <v>1.16011</v>
      </c>
      <c r="I37" s="87"/>
      <c r="J37" s="49">
        <v>13</v>
      </c>
      <c r="K37" s="88">
        <f t="shared" si="1"/>
        <v>4404.4497959538885</v>
      </c>
      <c r="L37" s="89"/>
      <c r="M37" s="6">
        <f>IF(J37="","",(K37/J37)/LOOKUP(RIGHT($D$2,3),定数!$A$6:$A$13,定数!$B$6:$B$13))</f>
        <v>2.8233652538165952</v>
      </c>
      <c r="N37" s="49">
        <v>2017</v>
      </c>
      <c r="O37" s="8">
        <v>43776</v>
      </c>
      <c r="P37" s="99">
        <v>1.15733</v>
      </c>
      <c r="Q37" s="99"/>
      <c r="R37" s="90">
        <f>IF(P37="","",T37*M37*LOOKUP(RIGHT($D$2,3),定数!$A$6:$A$13,定数!$B$6:$B$13))</f>
        <v>9418.7464867321778</v>
      </c>
      <c r="S37" s="90"/>
      <c r="T37" s="91">
        <f t="shared" si="5"/>
        <v>27.800000000000047</v>
      </c>
      <c r="U37" s="91"/>
      <c r="V37" t="str">
        <f t="shared" si="8"/>
        <v/>
      </c>
      <c r="W37">
        <f t="shared" si="3"/>
        <v>0</v>
      </c>
      <c r="X37" s="41">
        <f t="shared" si="6"/>
        <v>151188.66530183743</v>
      </c>
      <c r="Y37" s="42">
        <f t="shared" si="7"/>
        <v>2.8928571428570637E-2</v>
      </c>
    </row>
    <row r="38" spans="2:25" x14ac:dyDescent="0.2">
      <c r="B38" s="35">
        <v>30</v>
      </c>
      <c r="C38" s="86">
        <f t="shared" si="0"/>
        <v>156233.73968519515</v>
      </c>
      <c r="D38" s="86"/>
      <c r="E38" s="49">
        <v>2017</v>
      </c>
      <c r="F38" s="8">
        <v>43811</v>
      </c>
      <c r="G38" s="49" t="s">
        <v>3</v>
      </c>
      <c r="H38" s="87">
        <v>1.1766399999999999</v>
      </c>
      <c r="I38" s="87"/>
      <c r="J38" s="49">
        <v>14</v>
      </c>
      <c r="K38" s="88">
        <f t="shared" si="1"/>
        <v>4687.0121905558544</v>
      </c>
      <c r="L38" s="89"/>
      <c r="M38" s="6">
        <f>IF(J38="","",(K38/J38)/LOOKUP(RIGHT($D$2,3),定数!$A$6:$A$13,定数!$B$6:$B$13))</f>
        <v>2.7898882086641992</v>
      </c>
      <c r="N38" s="49">
        <v>2017</v>
      </c>
      <c r="O38" s="8">
        <v>43811</v>
      </c>
      <c r="P38" s="87">
        <v>1.1779999999999999</v>
      </c>
      <c r="Q38" s="87"/>
      <c r="R38" s="90">
        <f>IF(P38="","",T38*M38*LOOKUP(RIGHT($D$2,3),定数!$A$6:$A$13,定数!$B$6:$B$13))</f>
        <v>-4553.0975565400659</v>
      </c>
      <c r="S38" s="90"/>
      <c r="T38" s="91">
        <f t="shared" si="5"/>
        <v>-13.600000000000279</v>
      </c>
      <c r="U38" s="91"/>
      <c r="V38" t="str">
        <f t="shared" si="8"/>
        <v/>
      </c>
      <c r="W38">
        <f t="shared" si="3"/>
        <v>1</v>
      </c>
      <c r="X38" s="41">
        <f t="shared" si="6"/>
        <v>156233.73968519515</v>
      </c>
      <c r="Y38" s="42">
        <f t="shared" si="7"/>
        <v>0</v>
      </c>
    </row>
    <row r="39" spans="2:25" x14ac:dyDescent="0.2">
      <c r="B39" s="35">
        <v>31</v>
      </c>
      <c r="C39" s="86">
        <f t="shared" si="0"/>
        <v>151680.64212865508</v>
      </c>
      <c r="D39" s="86"/>
      <c r="E39" s="50">
        <v>2018</v>
      </c>
      <c r="F39" s="8">
        <v>43487</v>
      </c>
      <c r="G39" s="50" t="s">
        <v>4</v>
      </c>
      <c r="H39" s="92">
        <v>1.2261</v>
      </c>
      <c r="I39" s="92"/>
      <c r="J39" s="50">
        <v>36</v>
      </c>
      <c r="K39" s="88">
        <f t="shared" si="1"/>
        <v>4550.4192638596523</v>
      </c>
      <c r="L39" s="89"/>
      <c r="M39" s="6">
        <f>IF(J39="","",(K39/J39)/LOOKUP(RIGHT($D$2,3),定数!$A$6:$A$13,定数!$B$6:$B$13))</f>
        <v>1.0533377925601046</v>
      </c>
      <c r="N39" s="50">
        <v>2017</v>
      </c>
      <c r="O39" s="8">
        <v>43488</v>
      </c>
      <c r="P39" s="92">
        <v>1.2222999999999999</v>
      </c>
      <c r="Q39" s="92"/>
      <c r="R39" s="90">
        <f>IF(P39="","",T39*M39*LOOKUP(RIGHT($D$2,3),定数!$A$6:$A$13,定数!$B$6:$B$13))</f>
        <v>-4803.2203340741098</v>
      </c>
      <c r="S39" s="90"/>
      <c r="T39" s="91">
        <f t="shared" ref="T39:T58" si="9">IF(P39="","",IF(G39="買",(P39-H39),(H39-P39))*IF(RIGHT($D$2,3)="JPY",100,10000))</f>
        <v>-38.000000000000256</v>
      </c>
      <c r="U39" s="91"/>
      <c r="V39" t="str">
        <f t="shared" si="8"/>
        <v/>
      </c>
      <c r="W39">
        <f t="shared" si="3"/>
        <v>2</v>
      </c>
      <c r="X39" s="41">
        <f t="shared" si="6"/>
        <v>156233.73968519515</v>
      </c>
      <c r="Y39" s="42">
        <f t="shared" si="7"/>
        <v>2.9142857142857803E-2</v>
      </c>
    </row>
    <row r="40" spans="2:25" x14ac:dyDescent="0.2">
      <c r="B40" s="35">
        <v>32</v>
      </c>
      <c r="C40" s="86">
        <f t="shared" si="0"/>
        <v>146877.42179458097</v>
      </c>
      <c r="D40" s="86"/>
      <c r="E40" s="50">
        <v>2018</v>
      </c>
      <c r="F40" s="8">
        <v>43497</v>
      </c>
      <c r="G40" s="50" t="s">
        <v>4</v>
      </c>
      <c r="H40" s="92">
        <v>1.2463</v>
      </c>
      <c r="I40" s="92"/>
      <c r="J40" s="50">
        <v>39</v>
      </c>
      <c r="K40" s="88">
        <f t="shared" si="1"/>
        <v>4406.3226538374292</v>
      </c>
      <c r="L40" s="89"/>
      <c r="M40" s="6">
        <f>IF(J40="","",(K40/J40)/LOOKUP(RIGHT($D$2,3),定数!$A$6:$A$13,定数!$B$6:$B$13))</f>
        <v>0.94152193458064726</v>
      </c>
      <c r="N40" s="50">
        <v>2018</v>
      </c>
      <c r="O40" s="8">
        <v>43498</v>
      </c>
      <c r="P40" s="99">
        <v>1.2423999999999999</v>
      </c>
      <c r="Q40" s="99"/>
      <c r="R40" s="90">
        <f>IF(P40="","",T40*M40*LOOKUP(RIGHT($D$2,3),定数!$A$6:$A$13,定数!$B$6:$B$13))</f>
        <v>-4406.3226538374447</v>
      </c>
      <c r="S40" s="90"/>
      <c r="T40" s="91">
        <f t="shared" si="9"/>
        <v>-39.000000000000142</v>
      </c>
      <c r="U40" s="91"/>
      <c r="V40" t="str">
        <f t="shared" si="8"/>
        <v/>
      </c>
      <c r="W40">
        <f t="shared" si="3"/>
        <v>3</v>
      </c>
      <c r="X40" s="41">
        <f t="shared" si="6"/>
        <v>156233.73968519515</v>
      </c>
      <c r="Y40" s="42">
        <f t="shared" si="7"/>
        <v>5.9886666666667532E-2</v>
      </c>
    </row>
    <row r="41" spans="2:25" x14ac:dyDescent="0.2">
      <c r="B41" s="35">
        <v>33</v>
      </c>
      <c r="C41" s="86">
        <f t="shared" si="0"/>
        <v>142471.09914074352</v>
      </c>
      <c r="D41" s="86"/>
      <c r="E41" s="50">
        <v>2018</v>
      </c>
      <c r="F41" s="8">
        <v>43529</v>
      </c>
      <c r="G41" s="50" t="s">
        <v>4</v>
      </c>
      <c r="H41" s="92">
        <v>1.2335</v>
      </c>
      <c r="I41" s="92"/>
      <c r="J41" s="50">
        <v>66</v>
      </c>
      <c r="K41" s="88">
        <f t="shared" si="1"/>
        <v>4274.1329742223052</v>
      </c>
      <c r="L41" s="89"/>
      <c r="M41" s="6">
        <f>IF(J41="","",(K41/J41)/LOOKUP(RIGHT($D$2,3),定数!$A$6:$A$13,定数!$B$6:$B$13))</f>
        <v>0.53966325432099815</v>
      </c>
      <c r="N41" s="50">
        <v>2018</v>
      </c>
      <c r="O41" s="8">
        <v>43532</v>
      </c>
      <c r="P41" s="99">
        <v>1.2267999999999999</v>
      </c>
      <c r="Q41" s="99"/>
      <c r="R41" s="90">
        <f>IF(P41="","",T41*M41*LOOKUP(RIGHT($D$2,3),定数!$A$6:$A$13,定数!$B$6:$B$13))</f>
        <v>-4338.8925647409224</v>
      </c>
      <c r="S41" s="90"/>
      <c r="T41" s="91">
        <f t="shared" si="9"/>
        <v>-67.000000000001506</v>
      </c>
      <c r="U41" s="91"/>
      <c r="V41" t="str">
        <f t="shared" si="8"/>
        <v/>
      </c>
      <c r="W41">
        <f t="shared" si="3"/>
        <v>4</v>
      </c>
      <c r="X41" s="41">
        <f t="shared" si="6"/>
        <v>156233.73968519515</v>
      </c>
      <c r="Y41" s="42">
        <f t="shared" si="7"/>
        <v>8.8090066666667521E-2</v>
      </c>
    </row>
    <row r="42" spans="2:25" x14ac:dyDescent="0.2">
      <c r="B42" s="35">
        <v>34</v>
      </c>
      <c r="C42" s="86">
        <f t="shared" si="0"/>
        <v>138132.20657600259</v>
      </c>
      <c r="D42" s="86"/>
      <c r="E42" s="50">
        <v>2018</v>
      </c>
      <c r="F42" s="8">
        <v>43558</v>
      </c>
      <c r="G42" s="50" t="s">
        <v>3</v>
      </c>
      <c r="H42" s="92">
        <v>1.2302999999999999</v>
      </c>
      <c r="I42" s="92"/>
      <c r="J42" s="50">
        <v>34</v>
      </c>
      <c r="K42" s="88">
        <f t="shared" si="1"/>
        <v>4143.9661972800777</v>
      </c>
      <c r="L42" s="89"/>
      <c r="M42" s="6">
        <f>IF(J42="","",(K42/J42)/LOOKUP(RIGHT($D$2,3),定数!$A$6:$A$13,定数!$B$6:$B$13))</f>
        <v>1.0156779895294308</v>
      </c>
      <c r="N42" s="50">
        <v>2018</v>
      </c>
      <c r="O42" s="8">
        <v>43560</v>
      </c>
      <c r="P42" s="99">
        <v>1.2238599999999999</v>
      </c>
      <c r="Q42" s="99"/>
      <c r="R42" s="90">
        <f>IF(P42="","",T42*M42*LOOKUP(RIGHT($D$2,3),定数!$A$6:$A$13,定数!$B$6:$B$13))</f>
        <v>7849.1595030834424</v>
      </c>
      <c r="S42" s="90"/>
      <c r="T42" s="91">
        <f t="shared" si="9"/>
        <v>64.400000000000006</v>
      </c>
      <c r="U42" s="91"/>
      <c r="V42" t="str">
        <f t="shared" si="8"/>
        <v/>
      </c>
      <c r="W42">
        <f t="shared" si="3"/>
        <v>0</v>
      </c>
      <c r="X42" s="41">
        <f t="shared" si="6"/>
        <v>156233.73968519515</v>
      </c>
      <c r="Y42" s="42">
        <f t="shared" si="7"/>
        <v>0.11586186918181973</v>
      </c>
    </row>
    <row r="43" spans="2:25" x14ac:dyDescent="0.2">
      <c r="B43" s="35">
        <v>35</v>
      </c>
      <c r="C43" s="86">
        <f t="shared" si="0"/>
        <v>145981.36607908603</v>
      </c>
      <c r="D43" s="86"/>
      <c r="E43" s="50">
        <v>2018</v>
      </c>
      <c r="F43" s="8">
        <v>43559</v>
      </c>
      <c r="G43" s="50" t="s">
        <v>3</v>
      </c>
      <c r="H43" s="92">
        <v>1.2271000000000001</v>
      </c>
      <c r="I43" s="92"/>
      <c r="J43" s="50">
        <v>15</v>
      </c>
      <c r="K43" s="88">
        <f t="shared" si="1"/>
        <v>4379.4409823725809</v>
      </c>
      <c r="L43" s="89"/>
      <c r="M43" s="6">
        <f>IF(J43="","",(K43/J43)/LOOKUP(RIGHT($D$2,3),定数!$A$6:$A$13,定数!$B$6:$B$13))</f>
        <v>2.4330227679847671</v>
      </c>
      <c r="N43" s="50">
        <v>2018</v>
      </c>
      <c r="O43" s="8">
        <v>43559</v>
      </c>
      <c r="P43" s="87">
        <v>1.2287999999999999</v>
      </c>
      <c r="Q43" s="87"/>
      <c r="R43" s="90">
        <f>IF(P43="","",T43*M43*LOOKUP(RIGHT($D$2,3),定数!$A$6:$A$13,定数!$B$6:$B$13))</f>
        <v>-4963.3664466883783</v>
      </c>
      <c r="S43" s="90"/>
      <c r="T43" s="91">
        <f t="shared" si="9"/>
        <v>-16.999999999998128</v>
      </c>
      <c r="U43" s="91"/>
      <c r="V43" t="str">
        <f t="shared" si="8"/>
        <v/>
      </c>
      <c r="W43">
        <f t="shared" si="3"/>
        <v>1</v>
      </c>
      <c r="X43" s="41">
        <f t="shared" si="6"/>
        <v>156233.73968519515</v>
      </c>
      <c r="Y43" s="42">
        <f t="shared" si="7"/>
        <v>6.562202010121021E-2</v>
      </c>
    </row>
    <row r="44" spans="2:25" x14ac:dyDescent="0.2">
      <c r="B44" s="35">
        <v>36</v>
      </c>
      <c r="C44" s="86">
        <f t="shared" si="0"/>
        <v>141017.99963239767</v>
      </c>
      <c r="D44" s="86"/>
      <c r="E44" s="50">
        <v>2018</v>
      </c>
      <c r="F44" s="8">
        <v>43566</v>
      </c>
      <c r="G44" s="50" t="s">
        <v>4</v>
      </c>
      <c r="H44" s="95">
        <v>1.2374000000000001</v>
      </c>
      <c r="I44" s="96"/>
      <c r="J44" s="50">
        <v>28</v>
      </c>
      <c r="K44" s="88">
        <f t="shared" si="1"/>
        <v>4230.5399889719301</v>
      </c>
      <c r="L44" s="89"/>
      <c r="M44" s="6">
        <f>IF(J44="","",(K44/J44)/LOOKUP(RIGHT($D$2,3),定数!$A$6:$A$13,定数!$B$6:$B$13))</f>
        <v>1.259089282432122</v>
      </c>
      <c r="N44" s="50">
        <v>2018</v>
      </c>
      <c r="O44" s="8">
        <v>43567</v>
      </c>
      <c r="P44" s="100">
        <v>1.2345999999999999</v>
      </c>
      <c r="Q44" s="101"/>
      <c r="R44" s="90">
        <f>IF(P44="","",T44*M44*LOOKUP(RIGHT($D$2,3),定数!$A$6:$A$13,定数!$B$6:$B$13))</f>
        <v>-4230.5399889721348</v>
      </c>
      <c r="S44" s="90"/>
      <c r="T44" s="91">
        <f t="shared" si="9"/>
        <v>-28.000000000001357</v>
      </c>
      <c r="U44" s="91"/>
      <c r="V44" t="str">
        <f t="shared" si="8"/>
        <v/>
      </c>
      <c r="W44">
        <f t="shared" si="3"/>
        <v>2</v>
      </c>
      <c r="X44" s="41">
        <f t="shared" si="6"/>
        <v>156233.73968519515</v>
      </c>
      <c r="Y44" s="42">
        <f t="shared" si="7"/>
        <v>9.7390871417765479E-2</v>
      </c>
    </row>
    <row r="45" spans="2:25" x14ac:dyDescent="0.2">
      <c r="B45" s="35">
        <v>37</v>
      </c>
      <c r="C45" s="86">
        <f t="shared" si="0"/>
        <v>136787.45964342554</v>
      </c>
      <c r="D45" s="86"/>
      <c r="E45" s="50">
        <v>2018</v>
      </c>
      <c r="F45" s="8">
        <v>43581</v>
      </c>
      <c r="G45" s="50" t="s">
        <v>3</v>
      </c>
      <c r="H45" s="92">
        <v>1.2144999999999999</v>
      </c>
      <c r="I45" s="92"/>
      <c r="J45" s="50">
        <v>65</v>
      </c>
      <c r="K45" s="88">
        <f t="shared" si="1"/>
        <v>4103.6237893027655</v>
      </c>
      <c r="L45" s="89"/>
      <c r="M45" s="6">
        <f>IF(J45="","",(K45/J45)/LOOKUP(RIGHT($D$2,3),定数!$A$6:$A$13,定数!$B$6:$B$13))</f>
        <v>0.52610561401317513</v>
      </c>
      <c r="N45" s="50">
        <v>2018</v>
      </c>
      <c r="O45" s="8">
        <v>43586</v>
      </c>
      <c r="P45" s="99">
        <v>1.2017500000000001</v>
      </c>
      <c r="Q45" s="99"/>
      <c r="R45" s="90">
        <f>IF(P45="","",T45*M45*LOOKUP(RIGHT($D$2,3),定数!$A$6:$A$13,定数!$B$6:$B$13))</f>
        <v>8049.4158944014634</v>
      </c>
      <c r="S45" s="90"/>
      <c r="T45" s="91">
        <f t="shared" si="9"/>
        <v>127.49999999999817</v>
      </c>
      <c r="U45" s="91"/>
      <c r="V45" t="str">
        <f t="shared" si="8"/>
        <v/>
      </c>
      <c r="W45">
        <f t="shared" si="3"/>
        <v>0</v>
      </c>
      <c r="X45" s="41">
        <f t="shared" si="6"/>
        <v>156233.73968519515</v>
      </c>
      <c r="Y45" s="42">
        <f t="shared" si="7"/>
        <v>0.12446914527523378</v>
      </c>
    </row>
    <row r="46" spans="2:25" x14ac:dyDescent="0.2">
      <c r="B46" s="35">
        <v>38</v>
      </c>
      <c r="C46" s="86">
        <f t="shared" si="0"/>
        <v>144836.875537827</v>
      </c>
      <c r="D46" s="86"/>
      <c r="E46" s="51">
        <v>2018</v>
      </c>
      <c r="F46" s="8">
        <v>43587</v>
      </c>
      <c r="G46" s="51" t="s">
        <v>3</v>
      </c>
      <c r="H46" s="92">
        <v>1.1989000000000001</v>
      </c>
      <c r="I46" s="92"/>
      <c r="J46" s="51">
        <v>43</v>
      </c>
      <c r="K46" s="88">
        <f t="shared" si="1"/>
        <v>4345.1062661348096</v>
      </c>
      <c r="L46" s="89"/>
      <c r="M46" s="6">
        <f>IF(J46="","",(K46/J46)/LOOKUP(RIGHT($D$2,3),定数!$A$6:$A$13,定数!$B$6:$B$13))</f>
        <v>0.8420748577780639</v>
      </c>
      <c r="N46" s="51">
        <v>2018</v>
      </c>
      <c r="O46" s="8">
        <v>43592</v>
      </c>
      <c r="P46" s="99">
        <v>1.1907399999999999</v>
      </c>
      <c r="Q46" s="99"/>
      <c r="R46" s="90">
        <f>IF(P46="","",T46*M46*LOOKUP(RIGHT($D$2,3),定数!$A$6:$A$13,定数!$B$6:$B$13))</f>
        <v>8245.5970073629705</v>
      </c>
      <c r="S46" s="90"/>
      <c r="T46" s="91">
        <f t="shared" si="9"/>
        <v>81.600000000001671</v>
      </c>
      <c r="U46" s="91"/>
      <c r="V46" t="str">
        <f t="shared" si="8"/>
        <v/>
      </c>
      <c r="W46">
        <f t="shared" si="3"/>
        <v>0</v>
      </c>
      <c r="X46" s="41">
        <f t="shared" si="6"/>
        <v>156233.73968519515</v>
      </c>
      <c r="Y46" s="42">
        <f t="shared" si="7"/>
        <v>7.2947521901046364E-2</v>
      </c>
    </row>
    <row r="47" spans="2:25" x14ac:dyDescent="0.2">
      <c r="B47" s="35">
        <v>39</v>
      </c>
      <c r="C47" s="86">
        <f t="shared" si="0"/>
        <v>153082.47254518996</v>
      </c>
      <c r="D47" s="86"/>
      <c r="E47" s="51">
        <v>2018</v>
      </c>
      <c r="F47" s="8">
        <v>43658</v>
      </c>
      <c r="G47" s="51" t="s">
        <v>3</v>
      </c>
      <c r="H47" s="87">
        <v>1.16686</v>
      </c>
      <c r="I47" s="87"/>
      <c r="J47" s="51">
        <v>27</v>
      </c>
      <c r="K47" s="88">
        <f t="shared" si="1"/>
        <v>4592.4741763556985</v>
      </c>
      <c r="L47" s="89"/>
      <c r="M47" s="6">
        <f>IF(J47="","",(K47/J47)/LOOKUP(RIGHT($D$2,3),定数!$A$6:$A$13,定数!$B$6:$B$13))</f>
        <v>1.4174303013443512</v>
      </c>
      <c r="N47" s="51">
        <v>2018</v>
      </c>
      <c r="O47" s="8">
        <v>43659</v>
      </c>
      <c r="P47" s="99">
        <v>1.1615599999999999</v>
      </c>
      <c r="Q47" s="99"/>
      <c r="R47" s="90">
        <f>IF(P47="","",T47*M47*LOOKUP(RIGHT($D$2,3),定数!$A$6:$A$13,定数!$B$6:$B$13))</f>
        <v>9014.8567165502136</v>
      </c>
      <c r="S47" s="90"/>
      <c r="T47" s="91">
        <f t="shared" si="9"/>
        <v>53.000000000000824</v>
      </c>
      <c r="U47" s="91"/>
      <c r="V47" t="str">
        <f t="shared" si="8"/>
        <v/>
      </c>
      <c r="W47">
        <f t="shared" si="3"/>
        <v>0</v>
      </c>
      <c r="X47" s="41">
        <f t="shared" si="6"/>
        <v>156233.73968519515</v>
      </c>
      <c r="Y47" s="42">
        <f t="shared" si="7"/>
        <v>2.0170208729272332E-2</v>
      </c>
    </row>
    <row r="48" spans="2:25" x14ac:dyDescent="0.2">
      <c r="B48" s="35">
        <v>40</v>
      </c>
      <c r="C48" s="86">
        <f t="shared" si="0"/>
        <v>162097.32926174017</v>
      </c>
      <c r="D48" s="86"/>
      <c r="E48" s="51">
        <v>2018</v>
      </c>
      <c r="F48" s="8">
        <v>43680</v>
      </c>
      <c r="G48" s="51" t="s">
        <v>3</v>
      </c>
      <c r="H48" s="95">
        <v>1.15594</v>
      </c>
      <c r="I48" s="96"/>
      <c r="J48" s="51">
        <v>51</v>
      </c>
      <c r="K48" s="88">
        <f t="shared" si="1"/>
        <v>4862.919877852205</v>
      </c>
      <c r="L48" s="89"/>
      <c r="M48" s="6">
        <f>IF(J48="","",(K48/J48)/LOOKUP(RIGHT($D$2,3),定数!$A$6:$A$13,定数!$B$6:$B$13))</f>
        <v>0.79459475128304002</v>
      </c>
      <c r="N48" s="51">
        <v>2018</v>
      </c>
      <c r="O48" s="8">
        <v>43685</v>
      </c>
      <c r="P48" s="100">
        <v>1.161</v>
      </c>
      <c r="Q48" s="101"/>
      <c r="R48" s="90">
        <f>IF(P48="","",T48*M48*LOOKUP(RIGHT($D$2,3),定数!$A$6:$A$13,定数!$B$6:$B$13))</f>
        <v>-4824.779329790681</v>
      </c>
      <c r="S48" s="90"/>
      <c r="T48" s="91">
        <f t="shared" si="9"/>
        <v>-50.600000000000648</v>
      </c>
      <c r="U48" s="91"/>
      <c r="V48" t="str">
        <f t="shared" si="8"/>
        <v/>
      </c>
      <c r="W48">
        <f t="shared" si="3"/>
        <v>1</v>
      </c>
      <c r="X48" s="41">
        <f t="shared" si="6"/>
        <v>162097.32926174017</v>
      </c>
      <c r="Y48" s="42">
        <f t="shared" si="7"/>
        <v>0</v>
      </c>
    </row>
    <row r="49" spans="2:25" x14ac:dyDescent="0.2">
      <c r="B49" s="35">
        <v>41</v>
      </c>
      <c r="C49" s="86">
        <f t="shared" si="0"/>
        <v>157272.5499319495</v>
      </c>
      <c r="D49" s="86"/>
      <c r="E49" s="51">
        <v>2018</v>
      </c>
      <c r="F49" s="8">
        <v>43712</v>
      </c>
      <c r="G49" s="51" t="s">
        <v>3</v>
      </c>
      <c r="H49" s="87">
        <v>1.1595</v>
      </c>
      <c r="I49" s="87"/>
      <c r="J49" s="51">
        <v>15</v>
      </c>
      <c r="K49" s="88">
        <f t="shared" si="1"/>
        <v>4718.176497958485</v>
      </c>
      <c r="L49" s="89"/>
      <c r="M49" s="6">
        <f>IF(J49="","",(K49/J49)/LOOKUP(RIGHT($D$2,3),定数!$A$6:$A$13,定数!$B$6:$B$13))</f>
        <v>2.6212091655324916</v>
      </c>
      <c r="N49" s="51">
        <v>2018</v>
      </c>
      <c r="O49" s="8">
        <v>43712</v>
      </c>
      <c r="P49" s="99">
        <v>1.1565799999999999</v>
      </c>
      <c r="Q49" s="99"/>
      <c r="R49" s="90">
        <f>IF(P49="","",T49*M49*LOOKUP(RIGHT($D$2,3),定数!$A$6:$A$13,定数!$B$6:$B$13))</f>
        <v>9184.7169160259564</v>
      </c>
      <c r="S49" s="90"/>
      <c r="T49" s="91">
        <f t="shared" si="9"/>
        <v>29.200000000000337</v>
      </c>
      <c r="U49" s="91"/>
      <c r="V49" t="str">
        <f t="shared" si="8"/>
        <v/>
      </c>
      <c r="W49">
        <f t="shared" si="3"/>
        <v>0</v>
      </c>
      <c r="X49" s="41">
        <f t="shared" si="6"/>
        <v>162097.32926174017</v>
      </c>
      <c r="Y49" s="42">
        <f t="shared" si="7"/>
        <v>2.9764705882353248E-2</v>
      </c>
    </row>
    <row r="50" spans="2:25" x14ac:dyDescent="0.2">
      <c r="B50" s="35">
        <v>42</v>
      </c>
      <c r="C50" s="86">
        <f t="shared" si="0"/>
        <v>166457.26684797546</v>
      </c>
      <c r="D50" s="86"/>
      <c r="E50" s="51">
        <v>2018</v>
      </c>
      <c r="F50" s="8">
        <v>43720</v>
      </c>
      <c r="G50" s="51" t="s">
        <v>4</v>
      </c>
      <c r="H50" s="87">
        <v>1.1599699999999999</v>
      </c>
      <c r="I50" s="87"/>
      <c r="J50" s="51">
        <v>28</v>
      </c>
      <c r="K50" s="88">
        <f t="shared" si="1"/>
        <v>4993.7180054392638</v>
      </c>
      <c r="L50" s="89"/>
      <c r="M50" s="6">
        <f>IF(J50="","",(K50/J50)/LOOKUP(RIGHT($D$2,3),定数!$A$6:$A$13,定数!$B$6:$B$13))</f>
        <v>1.4862255968569236</v>
      </c>
      <c r="N50" s="51">
        <v>2018</v>
      </c>
      <c r="O50" s="8">
        <v>43721</v>
      </c>
      <c r="P50" s="99">
        <v>1.1657999999999999</v>
      </c>
      <c r="Q50" s="99"/>
      <c r="R50" s="90">
        <f>IF(P50="","",T50*M50*LOOKUP(RIGHT($D$2,3),定数!$A$6:$A$13,定数!$B$6:$B$13))</f>
        <v>10397.634275611041</v>
      </c>
      <c r="S50" s="90"/>
      <c r="T50" s="91">
        <f t="shared" si="9"/>
        <v>58.300000000000018</v>
      </c>
      <c r="U50" s="91"/>
      <c r="V50" t="str">
        <f t="shared" si="8"/>
        <v/>
      </c>
      <c r="W50">
        <f t="shared" si="3"/>
        <v>0</v>
      </c>
      <c r="X50" s="41">
        <f t="shared" si="6"/>
        <v>166457.26684797546</v>
      </c>
      <c r="Y50" s="42">
        <f t="shared" si="7"/>
        <v>0</v>
      </c>
    </row>
    <row r="51" spans="2:25" x14ac:dyDescent="0.2">
      <c r="B51" s="35">
        <v>43</v>
      </c>
      <c r="C51" s="86">
        <f t="shared" si="0"/>
        <v>176854.90112358652</v>
      </c>
      <c r="D51" s="86"/>
      <c r="E51" s="51">
        <v>2018</v>
      </c>
      <c r="F51" s="8">
        <v>43762</v>
      </c>
      <c r="G51" s="51" t="s">
        <v>3</v>
      </c>
      <c r="H51" s="87">
        <v>1.1460399999999999</v>
      </c>
      <c r="I51" s="87"/>
      <c r="J51" s="51">
        <v>14</v>
      </c>
      <c r="K51" s="88">
        <f t="shared" si="1"/>
        <v>5305.6470337075953</v>
      </c>
      <c r="L51" s="89"/>
      <c r="M51" s="6">
        <f>IF(J51="","",(K51/J51)/LOOKUP(RIGHT($D$2,3),定数!$A$6:$A$13,定数!$B$6:$B$13))</f>
        <v>3.1581232343497589</v>
      </c>
      <c r="N51" s="51">
        <v>2018</v>
      </c>
      <c r="O51" s="8">
        <v>43762</v>
      </c>
      <c r="P51" s="99">
        <v>1.14327</v>
      </c>
      <c r="Q51" s="99"/>
      <c r="R51" s="90">
        <f>IF(P51="","",T51*M51*LOOKUP(RIGHT($D$2,3),定数!$A$6:$A$13,定数!$B$6:$B$13))</f>
        <v>10497.601630978368</v>
      </c>
      <c r="S51" s="90"/>
      <c r="T51" s="91">
        <f t="shared" si="9"/>
        <v>27.699999999999392</v>
      </c>
      <c r="U51" s="91"/>
      <c r="V51" t="str">
        <f t="shared" si="8"/>
        <v/>
      </c>
      <c r="W51">
        <f t="shared" si="3"/>
        <v>0</v>
      </c>
      <c r="X51" s="41">
        <f t="shared" si="6"/>
        <v>176854.90112358652</v>
      </c>
      <c r="Y51" s="42">
        <f t="shared" si="7"/>
        <v>0</v>
      </c>
    </row>
    <row r="52" spans="2:25" x14ac:dyDescent="0.2">
      <c r="B52" s="35">
        <v>44</v>
      </c>
      <c r="C52" s="86">
        <f t="shared" si="0"/>
        <v>187352.50275456489</v>
      </c>
      <c r="D52" s="86"/>
      <c r="E52" s="35">
        <v>2018</v>
      </c>
      <c r="F52" s="8">
        <v>43767</v>
      </c>
      <c r="G52" s="35" t="s">
        <v>3</v>
      </c>
      <c r="H52" s="92">
        <v>1.1367</v>
      </c>
      <c r="I52" s="92"/>
      <c r="J52" s="35">
        <v>49</v>
      </c>
      <c r="K52" s="88">
        <f t="shared" si="1"/>
        <v>5620.5750826369467</v>
      </c>
      <c r="L52" s="89"/>
      <c r="M52" s="6">
        <f>IF(J52="","",(K52/J52)/LOOKUP(RIGHT($D$2,3),定数!$A$6:$A$13,定数!$B$6:$B$13))</f>
        <v>0.95588011609471879</v>
      </c>
      <c r="N52" s="35">
        <v>2018</v>
      </c>
      <c r="O52" s="8">
        <v>43770</v>
      </c>
      <c r="P52" s="99">
        <v>1.1416999999999999</v>
      </c>
      <c r="Q52" s="99"/>
      <c r="R52" s="90">
        <f>IF(P52="","",T52*M52*LOOKUP(RIGHT($D$2,3),定数!$A$6:$A$13,定数!$B$6:$B$13))</f>
        <v>-5735.2806965681903</v>
      </c>
      <c r="S52" s="90"/>
      <c r="T52" s="91">
        <f t="shared" si="9"/>
        <v>-49.999999999998934</v>
      </c>
      <c r="U52" s="91"/>
      <c r="V52" t="str">
        <f t="shared" si="8"/>
        <v/>
      </c>
      <c r="W52">
        <f t="shared" si="3"/>
        <v>1</v>
      </c>
      <c r="X52" s="41">
        <f t="shared" si="6"/>
        <v>187352.50275456489</v>
      </c>
      <c r="Y52" s="42">
        <f t="shared" si="7"/>
        <v>0</v>
      </c>
    </row>
    <row r="53" spans="2:25" x14ac:dyDescent="0.2">
      <c r="B53" s="35">
        <v>45</v>
      </c>
      <c r="C53" s="86">
        <f t="shared" si="0"/>
        <v>181617.2220579967</v>
      </c>
      <c r="D53" s="86"/>
      <c r="E53" s="35">
        <v>2018</v>
      </c>
      <c r="F53" s="8">
        <v>43769</v>
      </c>
      <c r="G53" s="35" t="s">
        <v>3</v>
      </c>
      <c r="H53" s="92">
        <v>1.1329</v>
      </c>
      <c r="I53" s="92"/>
      <c r="J53" s="35">
        <v>31</v>
      </c>
      <c r="K53" s="88">
        <f t="shared" si="1"/>
        <v>5448.5166617399009</v>
      </c>
      <c r="L53" s="89"/>
      <c r="M53" s="6">
        <f>IF(J53="","",(K53/J53)/LOOKUP(RIGHT($D$2,3),定数!$A$6:$A$13,定数!$B$6:$B$13))</f>
        <v>1.4646550165967476</v>
      </c>
      <c r="N53" s="35">
        <v>2018</v>
      </c>
      <c r="O53" s="8">
        <v>43770</v>
      </c>
      <c r="P53" s="99">
        <v>1.1359999999999999</v>
      </c>
      <c r="Q53" s="99"/>
      <c r="R53" s="90">
        <f>IF(P53="","",T53*M53*LOOKUP(RIGHT($D$2,3),定数!$A$6:$A$13,定数!$B$6:$B$13))</f>
        <v>-5448.5166617396908</v>
      </c>
      <c r="S53" s="90"/>
      <c r="T53" s="91">
        <f t="shared" si="9"/>
        <v>-30.999999999998806</v>
      </c>
      <c r="U53" s="91"/>
      <c r="V53" t="str">
        <f t="shared" si="8"/>
        <v/>
      </c>
      <c r="W53">
        <f t="shared" si="3"/>
        <v>2</v>
      </c>
      <c r="X53" s="41">
        <f t="shared" si="6"/>
        <v>187352.50275456489</v>
      </c>
      <c r="Y53" s="42">
        <f t="shared" si="7"/>
        <v>3.0612244897958552E-2</v>
      </c>
    </row>
    <row r="54" spans="2:25" x14ac:dyDescent="0.2">
      <c r="B54" s="35">
        <v>46</v>
      </c>
      <c r="C54" s="86">
        <f t="shared" si="0"/>
        <v>176168.70539625699</v>
      </c>
      <c r="D54" s="86"/>
      <c r="E54" s="51">
        <v>2018</v>
      </c>
      <c r="F54" s="8">
        <v>43816</v>
      </c>
      <c r="G54" s="51" t="s">
        <v>4</v>
      </c>
      <c r="H54" s="92">
        <v>1.1355</v>
      </c>
      <c r="I54" s="92"/>
      <c r="J54" s="51">
        <v>26</v>
      </c>
      <c r="K54" s="88">
        <f t="shared" si="1"/>
        <v>5285.0611618877092</v>
      </c>
      <c r="L54" s="89"/>
      <c r="M54" s="6">
        <f>IF(J54="","",(K54/J54)/LOOKUP(RIGHT($D$2,3),定数!$A$6:$A$13,定数!$B$6:$B$13))</f>
        <v>1.6939298595793941</v>
      </c>
      <c r="N54" s="51">
        <v>2018</v>
      </c>
      <c r="O54" s="8">
        <v>43818</v>
      </c>
      <c r="P54" s="99">
        <v>1.1403399999999999</v>
      </c>
      <c r="Q54" s="99"/>
      <c r="R54" s="90">
        <f>IF(P54="","",T54*M54*LOOKUP(RIGHT($D$2,3),定数!$A$6:$A$13,定数!$B$6:$B$13))</f>
        <v>9838.3446244370298</v>
      </c>
      <c r="S54" s="90"/>
      <c r="T54" s="91">
        <f t="shared" si="9"/>
        <v>48.399999999999551</v>
      </c>
      <c r="U54" s="91"/>
      <c r="V54" t="str">
        <f t="shared" si="8"/>
        <v/>
      </c>
      <c r="W54">
        <f t="shared" si="3"/>
        <v>0</v>
      </c>
      <c r="X54" s="41">
        <f t="shared" si="6"/>
        <v>187352.50275456489</v>
      </c>
      <c r="Y54" s="42">
        <f t="shared" si="7"/>
        <v>5.9693877551018737E-2</v>
      </c>
    </row>
    <row r="55" spans="2:25" x14ac:dyDescent="0.2">
      <c r="B55" s="35">
        <v>47</v>
      </c>
      <c r="C55" s="86">
        <f t="shared" si="0"/>
        <v>186007.05002069403</v>
      </c>
      <c r="D55" s="86"/>
      <c r="E55" s="35">
        <v>2018</v>
      </c>
      <c r="F55" s="8">
        <v>43819</v>
      </c>
      <c r="G55" s="35" t="s">
        <v>4</v>
      </c>
      <c r="H55" s="92">
        <v>1.1465000000000001</v>
      </c>
      <c r="I55" s="92"/>
      <c r="J55" s="35">
        <v>65</v>
      </c>
      <c r="K55" s="88">
        <f t="shared" si="1"/>
        <v>5580.2115006208205</v>
      </c>
      <c r="L55" s="89"/>
      <c r="M55" s="6">
        <f>IF(J55="","",(K55/J55)/LOOKUP(RIGHT($D$2,3),定数!$A$6:$A$13,定数!$B$6:$B$13))</f>
        <v>0.71541173084882315</v>
      </c>
      <c r="N55" s="35">
        <v>2018</v>
      </c>
      <c r="O55" s="8">
        <v>43820</v>
      </c>
      <c r="P55" s="99">
        <v>1.1399999999999999</v>
      </c>
      <c r="Q55" s="99"/>
      <c r="R55" s="90">
        <f>IF(P55="","",T55*M55*LOOKUP(RIGHT($D$2,3),定数!$A$6:$A$13,定数!$B$6:$B$13))</f>
        <v>-5580.2115006209679</v>
      </c>
      <c r="S55" s="90"/>
      <c r="T55" s="91">
        <f t="shared" si="9"/>
        <v>-65.00000000000172</v>
      </c>
      <c r="U55" s="91"/>
      <c r="V55" t="str">
        <f t="shared" si="8"/>
        <v/>
      </c>
      <c r="W55">
        <f t="shared" si="3"/>
        <v>1</v>
      </c>
      <c r="X55" s="41">
        <f t="shared" si="6"/>
        <v>187352.50275456489</v>
      </c>
      <c r="Y55" s="42">
        <f t="shared" si="7"/>
        <v>7.1813971742530347E-3</v>
      </c>
    </row>
    <row r="56" spans="2:25" x14ac:dyDescent="0.2">
      <c r="B56" s="35">
        <v>48</v>
      </c>
      <c r="C56" s="86">
        <f t="shared" si="0"/>
        <v>180426.83852007307</v>
      </c>
      <c r="D56" s="86"/>
      <c r="E56" s="35">
        <v>2018</v>
      </c>
      <c r="F56" s="8">
        <v>43830</v>
      </c>
      <c r="G56" s="35" t="s">
        <v>4</v>
      </c>
      <c r="H56" s="92">
        <v>1.1458999999999999</v>
      </c>
      <c r="I56" s="92"/>
      <c r="J56" s="35">
        <v>35</v>
      </c>
      <c r="K56" s="88">
        <f t="shared" si="1"/>
        <v>5412.8051556021919</v>
      </c>
      <c r="L56" s="89"/>
      <c r="M56" s="6">
        <f>IF(J56="","",(K56/J56)/LOOKUP(RIGHT($D$2,3),定数!$A$6:$A$13,定数!$B$6:$B$13))</f>
        <v>1.2887631322862361</v>
      </c>
      <c r="N56" s="35">
        <v>2019</v>
      </c>
      <c r="O56" s="8">
        <v>43467</v>
      </c>
      <c r="P56" s="99">
        <v>1.1424000000000001</v>
      </c>
      <c r="Q56" s="99"/>
      <c r="R56" s="90">
        <f>IF(P56="","",T56*M56*LOOKUP(RIGHT($D$2,3),定数!$A$6:$A$13,定数!$B$6:$B$13))</f>
        <v>-5412.8051556019382</v>
      </c>
      <c r="S56" s="90"/>
      <c r="T56" s="91">
        <f t="shared" si="9"/>
        <v>-34.999999999998366</v>
      </c>
      <c r="U56" s="91"/>
      <c r="V56" t="str">
        <f t="shared" si="8"/>
        <v/>
      </c>
      <c r="W56">
        <f t="shared" si="3"/>
        <v>2</v>
      </c>
      <c r="X56" s="41">
        <f t="shared" si="6"/>
        <v>187352.50275456489</v>
      </c>
      <c r="Y56" s="42">
        <f t="shared" si="7"/>
        <v>3.6965955259026129E-2</v>
      </c>
    </row>
    <row r="57" spans="2:25" x14ac:dyDescent="0.2">
      <c r="B57" s="35">
        <v>49</v>
      </c>
      <c r="C57" s="86">
        <f t="shared" si="0"/>
        <v>175014.03336447114</v>
      </c>
      <c r="D57" s="86"/>
      <c r="E57" s="35">
        <v>2019</v>
      </c>
      <c r="F57" s="8">
        <v>43474</v>
      </c>
      <c r="G57" s="35" t="s">
        <v>4</v>
      </c>
      <c r="H57" s="92">
        <v>1.1465000000000001</v>
      </c>
      <c r="I57" s="92"/>
      <c r="J57" s="35">
        <v>28</v>
      </c>
      <c r="K57" s="88">
        <f t="shared" si="1"/>
        <v>5250.4210009341341</v>
      </c>
      <c r="L57" s="89"/>
      <c r="M57" s="6">
        <f>IF(J57="","",(K57/J57)/LOOKUP(RIGHT($D$2,3),定数!$A$6:$A$13,定数!$B$6:$B$13))</f>
        <v>1.5626252978970638</v>
      </c>
      <c r="N57" s="35">
        <v>2019</v>
      </c>
      <c r="O57" s="8">
        <v>43474</v>
      </c>
      <c r="P57" s="99">
        <v>1.15157</v>
      </c>
      <c r="Q57" s="99"/>
      <c r="R57" s="90">
        <f>IF(P57="","",T57*M57*LOOKUP(RIGHT($D$2,3),定数!$A$6:$A$13,定数!$B$6:$B$13))</f>
        <v>9507.0123124055644</v>
      </c>
      <c r="S57" s="90"/>
      <c r="T57" s="91">
        <f t="shared" si="9"/>
        <v>50.699999999999079</v>
      </c>
      <c r="U57" s="91"/>
      <c r="V57" t="str">
        <f t="shared" si="8"/>
        <v/>
      </c>
      <c r="W57">
        <f t="shared" si="3"/>
        <v>0</v>
      </c>
      <c r="X57" s="41">
        <f t="shared" si="6"/>
        <v>187352.50275456489</v>
      </c>
      <c r="Y57" s="42">
        <f t="shared" si="7"/>
        <v>6.5856976601254003E-2</v>
      </c>
    </row>
    <row r="58" spans="2:25" x14ac:dyDescent="0.2">
      <c r="B58" s="35">
        <v>50</v>
      </c>
      <c r="C58" s="86">
        <f t="shared" si="0"/>
        <v>184521.0456768767</v>
      </c>
      <c r="D58" s="86"/>
      <c r="E58" s="35">
        <v>2019</v>
      </c>
      <c r="F58" s="8">
        <v>43494</v>
      </c>
      <c r="G58" s="35" t="s">
        <v>4</v>
      </c>
      <c r="H58" s="92">
        <v>1.1439999999999999</v>
      </c>
      <c r="I58" s="92"/>
      <c r="J58" s="35">
        <v>31</v>
      </c>
      <c r="K58" s="88">
        <f t="shared" si="1"/>
        <v>5535.6313703063006</v>
      </c>
      <c r="L58" s="89"/>
      <c r="M58" s="6">
        <f>IF(J58="","",(K58/J58)/LOOKUP(RIGHT($D$2,3),定数!$A$6:$A$13,定数!$B$6:$B$13))</f>
        <v>1.4880729490070701</v>
      </c>
      <c r="N58" s="35">
        <v>2019</v>
      </c>
      <c r="O58" s="8">
        <v>43495</v>
      </c>
      <c r="P58" s="99">
        <v>1.1409</v>
      </c>
      <c r="Q58" s="99"/>
      <c r="R58" s="90">
        <f>IF(P58="","",T58*M58*LOOKUP(RIGHT($D$2,3),定数!$A$6:$A$13,定数!$B$6:$B$13))</f>
        <v>-5535.6313703060878</v>
      </c>
      <c r="S58" s="90"/>
      <c r="T58" s="91">
        <f t="shared" si="9"/>
        <v>-30.999999999998806</v>
      </c>
      <c r="U58" s="91"/>
      <c r="V58" t="str">
        <f t="shared" si="8"/>
        <v/>
      </c>
      <c r="W58">
        <f t="shared" si="3"/>
        <v>1</v>
      </c>
      <c r="X58" s="41">
        <f t="shared" si="6"/>
        <v>187352.50275456489</v>
      </c>
      <c r="Y58" s="42">
        <f t="shared" si="7"/>
        <v>1.5112993080201642E-2</v>
      </c>
    </row>
    <row r="59" spans="2:25" x14ac:dyDescent="0.2">
      <c r="B59" s="35">
        <v>51</v>
      </c>
      <c r="C59" s="86">
        <f t="shared" si="0"/>
        <v>178985.4143065706</v>
      </c>
      <c r="D59" s="86"/>
      <c r="E59" s="35"/>
      <c r="F59" s="8"/>
      <c r="G59" s="35"/>
      <c r="H59" s="92"/>
      <c r="I59" s="92"/>
      <c r="J59" s="35"/>
      <c r="K59" s="88" t="str">
        <f t="shared" ref="K46:K74" si="10">IF(J59="","",C59*0.03)</f>
        <v/>
      </c>
      <c r="L59" s="89"/>
      <c r="M59" s="6" t="str">
        <f>IF(J59="","",(K59/J59)/LOOKUP(RIGHT($D$2,3),定数!$A$6:$A$13,定数!$B$6:$B$13))</f>
        <v/>
      </c>
      <c r="N59" s="35"/>
      <c r="O59" s="8"/>
      <c r="P59" s="99"/>
      <c r="Q59" s="99"/>
      <c r="R59" s="90" t="str">
        <f>IF(P59="","",T59*M59*LOOKUP(RIGHT($D$2,3),定数!$A$6:$A$13,定数!$B$6:$B$13))</f>
        <v/>
      </c>
      <c r="S59" s="90"/>
      <c r="T59" s="91" t="str">
        <f t="shared" si="5"/>
        <v/>
      </c>
      <c r="U59" s="91"/>
      <c r="V59" t="str">
        <f t="shared" si="8"/>
        <v/>
      </c>
      <c r="W59" t="str">
        <f t="shared" si="3"/>
        <v/>
      </c>
      <c r="X59" s="41">
        <f t="shared" si="6"/>
        <v>187352.50275456489</v>
      </c>
      <c r="Y59" s="42">
        <f t="shared" si="7"/>
        <v>4.4659603287794503E-2</v>
      </c>
    </row>
    <row r="60" spans="2:25" x14ac:dyDescent="0.2">
      <c r="B60" s="35">
        <v>52</v>
      </c>
      <c r="C60" s="86" t="str">
        <f t="shared" si="0"/>
        <v/>
      </c>
      <c r="D60" s="86"/>
      <c r="E60" s="35"/>
      <c r="F60" s="8"/>
      <c r="G60" s="35"/>
      <c r="H60" s="92"/>
      <c r="I60" s="92"/>
      <c r="J60" s="35"/>
      <c r="K60" s="88" t="str">
        <f t="shared" si="10"/>
        <v/>
      </c>
      <c r="L60" s="89"/>
      <c r="M60" s="6" t="str">
        <f>IF(J60="","",(K60/J60)/LOOKUP(RIGHT($D$2,3),定数!$A$6:$A$13,定数!$B$6:$B$13))</f>
        <v/>
      </c>
      <c r="N60" s="35"/>
      <c r="O60" s="8"/>
      <c r="P60" s="99"/>
      <c r="Q60" s="99"/>
      <c r="R60" s="90" t="str">
        <f>IF(P60="","",T60*M60*LOOKUP(RIGHT($D$2,3),定数!$A$6:$A$13,定数!$B$6:$B$13))</f>
        <v/>
      </c>
      <c r="S60" s="90"/>
      <c r="T60" s="91" t="str">
        <f t="shared" si="5"/>
        <v/>
      </c>
      <c r="U60" s="91"/>
      <c r="V60" t="str">
        <f t="shared" si="8"/>
        <v/>
      </c>
      <c r="W60" t="str">
        <f t="shared" si="3"/>
        <v/>
      </c>
      <c r="X60" s="41" t="str">
        <f t="shared" si="6"/>
        <v/>
      </c>
      <c r="Y60" s="42" t="str">
        <f t="shared" si="7"/>
        <v/>
      </c>
    </row>
    <row r="61" spans="2:25" x14ac:dyDescent="0.2">
      <c r="B61" s="35">
        <v>53</v>
      </c>
      <c r="C61" s="86" t="str">
        <f t="shared" si="0"/>
        <v/>
      </c>
      <c r="D61" s="86"/>
      <c r="E61" s="35"/>
      <c r="F61" s="8"/>
      <c r="G61" s="35"/>
      <c r="H61" s="92"/>
      <c r="I61" s="92"/>
      <c r="J61" s="35"/>
      <c r="K61" s="88" t="str">
        <f t="shared" si="10"/>
        <v/>
      </c>
      <c r="L61" s="89"/>
      <c r="M61" s="6" t="str">
        <f>IF(J61="","",(K61/J61)/LOOKUP(RIGHT($D$2,3),定数!$A$6:$A$13,定数!$B$6:$B$13))</f>
        <v/>
      </c>
      <c r="N61" s="35"/>
      <c r="O61" s="8"/>
      <c r="P61" s="99"/>
      <c r="Q61" s="99"/>
      <c r="R61" s="90" t="str">
        <f>IF(P61="","",T61*M61*LOOKUP(RIGHT($D$2,3),定数!$A$6:$A$13,定数!$B$6:$B$13))</f>
        <v/>
      </c>
      <c r="S61" s="90"/>
      <c r="T61" s="91" t="str">
        <f t="shared" si="5"/>
        <v/>
      </c>
      <c r="U61" s="91"/>
      <c r="V61" t="str">
        <f t="shared" si="8"/>
        <v/>
      </c>
      <c r="W61" t="str">
        <f t="shared" si="3"/>
        <v/>
      </c>
      <c r="X61" s="41" t="str">
        <f t="shared" si="6"/>
        <v/>
      </c>
      <c r="Y61" s="42" t="str">
        <f t="shared" si="7"/>
        <v/>
      </c>
    </row>
    <row r="62" spans="2:25" x14ac:dyDescent="0.2">
      <c r="B62" s="35">
        <v>54</v>
      </c>
      <c r="C62" s="86" t="str">
        <f t="shared" si="0"/>
        <v/>
      </c>
      <c r="D62" s="86"/>
      <c r="E62" s="35"/>
      <c r="F62" s="8"/>
      <c r="G62" s="35"/>
      <c r="H62" s="92"/>
      <c r="I62" s="92"/>
      <c r="J62" s="35"/>
      <c r="K62" s="88" t="str">
        <f t="shared" si="10"/>
        <v/>
      </c>
      <c r="L62" s="89"/>
      <c r="M62" s="6" t="str">
        <f>IF(J62="","",(K62/J62)/LOOKUP(RIGHT($D$2,3),定数!$A$6:$A$13,定数!$B$6:$B$13))</f>
        <v/>
      </c>
      <c r="N62" s="35"/>
      <c r="O62" s="8"/>
      <c r="P62" s="99"/>
      <c r="Q62" s="99"/>
      <c r="R62" s="90" t="str">
        <f>IF(P62="","",T62*M62*LOOKUP(RIGHT($D$2,3),定数!$A$6:$A$13,定数!$B$6:$B$13))</f>
        <v/>
      </c>
      <c r="S62" s="90"/>
      <c r="T62" s="91" t="str">
        <f t="shared" si="5"/>
        <v/>
      </c>
      <c r="U62" s="91"/>
      <c r="V62" t="str">
        <f t="shared" si="8"/>
        <v/>
      </c>
      <c r="W62" t="str">
        <f t="shared" si="3"/>
        <v/>
      </c>
      <c r="X62" s="41" t="str">
        <f t="shared" si="6"/>
        <v/>
      </c>
      <c r="Y62" s="42" t="str">
        <f t="shared" si="7"/>
        <v/>
      </c>
    </row>
    <row r="63" spans="2:25" x14ac:dyDescent="0.2">
      <c r="B63" s="35">
        <v>55</v>
      </c>
      <c r="C63" s="86" t="str">
        <f t="shared" si="0"/>
        <v/>
      </c>
      <c r="D63" s="86"/>
      <c r="E63" s="35"/>
      <c r="F63" s="8"/>
      <c r="G63" s="35"/>
      <c r="H63" s="92"/>
      <c r="I63" s="92"/>
      <c r="J63" s="35"/>
      <c r="K63" s="88" t="str">
        <f t="shared" si="10"/>
        <v/>
      </c>
      <c r="L63" s="89"/>
      <c r="M63" s="6" t="str">
        <f>IF(J63="","",(K63/J63)/LOOKUP(RIGHT($D$2,3),定数!$A$6:$A$13,定数!$B$6:$B$13))</f>
        <v/>
      </c>
      <c r="N63" s="35"/>
      <c r="O63" s="8"/>
      <c r="P63" s="99"/>
      <c r="Q63" s="99"/>
      <c r="R63" s="90" t="str">
        <f>IF(P63="","",T63*M63*LOOKUP(RIGHT($D$2,3),定数!$A$6:$A$13,定数!$B$6:$B$13))</f>
        <v/>
      </c>
      <c r="S63" s="90"/>
      <c r="T63" s="91" t="str">
        <f t="shared" si="5"/>
        <v/>
      </c>
      <c r="U63" s="91"/>
      <c r="V63" t="str">
        <f t="shared" si="8"/>
        <v/>
      </c>
      <c r="W63" t="str">
        <f t="shared" si="3"/>
        <v/>
      </c>
      <c r="X63" s="41" t="str">
        <f t="shared" si="6"/>
        <v/>
      </c>
      <c r="Y63" s="42" t="str">
        <f t="shared" si="7"/>
        <v/>
      </c>
    </row>
    <row r="64" spans="2:25" x14ac:dyDescent="0.2">
      <c r="B64" s="35">
        <v>56</v>
      </c>
      <c r="C64" s="86" t="str">
        <f t="shared" si="0"/>
        <v/>
      </c>
      <c r="D64" s="86"/>
      <c r="E64" s="35"/>
      <c r="F64" s="8"/>
      <c r="G64" s="35"/>
      <c r="H64" s="92"/>
      <c r="I64" s="92"/>
      <c r="J64" s="35"/>
      <c r="K64" s="88" t="str">
        <f t="shared" si="10"/>
        <v/>
      </c>
      <c r="L64" s="89"/>
      <c r="M64" s="6" t="str">
        <f>IF(J64="","",(K64/J64)/LOOKUP(RIGHT($D$2,3),定数!$A$6:$A$13,定数!$B$6:$B$13))</f>
        <v/>
      </c>
      <c r="N64" s="35"/>
      <c r="O64" s="8"/>
      <c r="P64" s="99"/>
      <c r="Q64" s="99"/>
      <c r="R64" s="90" t="str">
        <f>IF(P64="","",T64*M64*LOOKUP(RIGHT($D$2,3),定数!$A$6:$A$13,定数!$B$6:$B$13))</f>
        <v/>
      </c>
      <c r="S64" s="90"/>
      <c r="T64" s="91" t="str">
        <f t="shared" si="5"/>
        <v/>
      </c>
      <c r="U64" s="91"/>
      <c r="V64" t="str">
        <f t="shared" si="8"/>
        <v/>
      </c>
      <c r="W64" t="str">
        <f t="shared" si="3"/>
        <v/>
      </c>
      <c r="X64" s="41" t="str">
        <f t="shared" si="6"/>
        <v/>
      </c>
      <c r="Y64" s="42" t="str">
        <f t="shared" si="7"/>
        <v/>
      </c>
    </row>
    <row r="65" spans="2:25" x14ac:dyDescent="0.2">
      <c r="B65" s="35">
        <v>57</v>
      </c>
      <c r="C65" s="86" t="str">
        <f t="shared" si="0"/>
        <v/>
      </c>
      <c r="D65" s="86"/>
      <c r="E65" s="35"/>
      <c r="F65" s="8"/>
      <c r="G65" s="35"/>
      <c r="H65" s="92"/>
      <c r="I65" s="92"/>
      <c r="J65" s="35"/>
      <c r="K65" s="88" t="str">
        <f t="shared" si="10"/>
        <v/>
      </c>
      <c r="L65" s="89"/>
      <c r="M65" s="6" t="str">
        <f>IF(J65="","",(K65/J65)/LOOKUP(RIGHT($D$2,3),定数!$A$6:$A$13,定数!$B$6:$B$13))</f>
        <v/>
      </c>
      <c r="N65" s="35"/>
      <c r="O65" s="8"/>
      <c r="P65" s="99"/>
      <c r="Q65" s="99"/>
      <c r="R65" s="90" t="str">
        <f>IF(P65="","",T65*M65*LOOKUP(RIGHT($D$2,3),定数!$A$6:$A$13,定数!$B$6:$B$13))</f>
        <v/>
      </c>
      <c r="S65" s="90"/>
      <c r="T65" s="91" t="str">
        <f t="shared" si="5"/>
        <v/>
      </c>
      <c r="U65" s="91"/>
      <c r="V65" t="str">
        <f t="shared" si="8"/>
        <v/>
      </c>
      <c r="W65" t="str">
        <f t="shared" si="3"/>
        <v/>
      </c>
      <c r="X65" s="41" t="str">
        <f t="shared" si="6"/>
        <v/>
      </c>
      <c r="Y65" s="42" t="str">
        <f t="shared" si="7"/>
        <v/>
      </c>
    </row>
    <row r="66" spans="2:25" x14ac:dyDescent="0.2">
      <c r="B66" s="35">
        <v>58</v>
      </c>
      <c r="C66" s="86" t="str">
        <f t="shared" si="0"/>
        <v/>
      </c>
      <c r="D66" s="86"/>
      <c r="E66" s="35"/>
      <c r="F66" s="8"/>
      <c r="G66" s="35"/>
      <c r="H66" s="92"/>
      <c r="I66" s="92"/>
      <c r="J66" s="35"/>
      <c r="K66" s="88" t="str">
        <f t="shared" si="10"/>
        <v/>
      </c>
      <c r="L66" s="89"/>
      <c r="M66" s="6" t="str">
        <f>IF(J66="","",(K66/J66)/LOOKUP(RIGHT($D$2,3),定数!$A$6:$A$13,定数!$B$6:$B$13))</f>
        <v/>
      </c>
      <c r="N66" s="35"/>
      <c r="O66" s="8"/>
      <c r="P66" s="99"/>
      <c r="Q66" s="99"/>
      <c r="R66" s="90" t="str">
        <f>IF(P66="","",T66*M66*LOOKUP(RIGHT($D$2,3),定数!$A$6:$A$13,定数!$B$6:$B$13))</f>
        <v/>
      </c>
      <c r="S66" s="90"/>
      <c r="T66" s="91" t="str">
        <f t="shared" si="5"/>
        <v/>
      </c>
      <c r="U66" s="91"/>
      <c r="V66" t="str">
        <f t="shared" si="8"/>
        <v/>
      </c>
      <c r="W66" t="str">
        <f t="shared" si="3"/>
        <v/>
      </c>
      <c r="X66" s="41" t="str">
        <f t="shared" si="6"/>
        <v/>
      </c>
      <c r="Y66" s="42" t="str">
        <f t="shared" si="7"/>
        <v/>
      </c>
    </row>
    <row r="67" spans="2:25" x14ac:dyDescent="0.2">
      <c r="B67" s="35">
        <v>59</v>
      </c>
      <c r="C67" s="86" t="str">
        <f t="shared" si="0"/>
        <v/>
      </c>
      <c r="D67" s="86"/>
      <c r="E67" s="35"/>
      <c r="F67" s="8"/>
      <c r="G67" s="35"/>
      <c r="H67" s="92"/>
      <c r="I67" s="92"/>
      <c r="J67" s="35"/>
      <c r="K67" s="88" t="str">
        <f t="shared" si="10"/>
        <v/>
      </c>
      <c r="L67" s="89"/>
      <c r="M67" s="6" t="str">
        <f>IF(J67="","",(K67/J67)/LOOKUP(RIGHT($D$2,3),定数!$A$6:$A$13,定数!$B$6:$B$13))</f>
        <v/>
      </c>
      <c r="N67" s="35"/>
      <c r="O67" s="8"/>
      <c r="P67" s="99"/>
      <c r="Q67" s="99"/>
      <c r="R67" s="90" t="str">
        <f>IF(P67="","",T67*M67*LOOKUP(RIGHT($D$2,3),定数!$A$6:$A$13,定数!$B$6:$B$13))</f>
        <v/>
      </c>
      <c r="S67" s="90"/>
      <c r="T67" s="91" t="str">
        <f t="shared" si="5"/>
        <v/>
      </c>
      <c r="U67" s="91"/>
      <c r="V67" t="str">
        <f t="shared" si="8"/>
        <v/>
      </c>
      <c r="W67" t="str">
        <f t="shared" si="3"/>
        <v/>
      </c>
      <c r="X67" s="41" t="str">
        <f t="shared" si="6"/>
        <v/>
      </c>
      <c r="Y67" s="42" t="str">
        <f t="shared" si="7"/>
        <v/>
      </c>
    </row>
    <row r="68" spans="2:25" x14ac:dyDescent="0.2">
      <c r="B68" s="35">
        <v>60</v>
      </c>
      <c r="C68" s="86" t="str">
        <f t="shared" si="0"/>
        <v/>
      </c>
      <c r="D68" s="86"/>
      <c r="E68" s="35"/>
      <c r="F68" s="8"/>
      <c r="G68" s="35"/>
      <c r="H68" s="92"/>
      <c r="I68" s="92"/>
      <c r="J68" s="35"/>
      <c r="K68" s="88" t="str">
        <f t="shared" si="10"/>
        <v/>
      </c>
      <c r="L68" s="89"/>
      <c r="M68" s="6" t="str">
        <f>IF(J68="","",(K68/J68)/LOOKUP(RIGHT($D$2,3),定数!$A$6:$A$13,定数!$B$6:$B$13))</f>
        <v/>
      </c>
      <c r="N68" s="35"/>
      <c r="O68" s="8"/>
      <c r="P68" s="99"/>
      <c r="Q68" s="99"/>
      <c r="R68" s="90" t="str">
        <f>IF(P68="","",T68*M68*LOOKUP(RIGHT($D$2,3),定数!$A$6:$A$13,定数!$B$6:$B$13))</f>
        <v/>
      </c>
      <c r="S68" s="90"/>
      <c r="T68" s="91" t="str">
        <f t="shared" si="5"/>
        <v/>
      </c>
      <c r="U68" s="91"/>
      <c r="V68" t="str">
        <f t="shared" si="8"/>
        <v/>
      </c>
      <c r="W68" t="str">
        <f t="shared" si="3"/>
        <v/>
      </c>
      <c r="X68" s="41" t="str">
        <f t="shared" si="6"/>
        <v/>
      </c>
      <c r="Y68" s="42" t="str">
        <f t="shared" si="7"/>
        <v/>
      </c>
    </row>
    <row r="69" spans="2:25" x14ac:dyDescent="0.2">
      <c r="B69" s="35">
        <v>61</v>
      </c>
      <c r="C69" s="86" t="str">
        <f t="shared" si="0"/>
        <v/>
      </c>
      <c r="D69" s="86"/>
      <c r="E69" s="35"/>
      <c r="F69" s="8"/>
      <c r="G69" s="35"/>
      <c r="H69" s="92"/>
      <c r="I69" s="92"/>
      <c r="J69" s="35"/>
      <c r="K69" s="88" t="str">
        <f t="shared" si="10"/>
        <v/>
      </c>
      <c r="L69" s="89"/>
      <c r="M69" s="6" t="str">
        <f>IF(J69="","",(K69/J69)/LOOKUP(RIGHT($D$2,3),定数!$A$6:$A$13,定数!$B$6:$B$13))</f>
        <v/>
      </c>
      <c r="N69" s="35"/>
      <c r="O69" s="8"/>
      <c r="P69" s="99"/>
      <c r="Q69" s="99"/>
      <c r="R69" s="90" t="str">
        <f>IF(P69="","",T69*M69*LOOKUP(RIGHT($D$2,3),定数!$A$6:$A$13,定数!$B$6:$B$13))</f>
        <v/>
      </c>
      <c r="S69" s="90"/>
      <c r="T69" s="91" t="str">
        <f t="shared" si="5"/>
        <v/>
      </c>
      <c r="U69" s="91"/>
      <c r="V69" t="str">
        <f t="shared" si="8"/>
        <v/>
      </c>
      <c r="W69" t="str">
        <f t="shared" si="3"/>
        <v/>
      </c>
      <c r="X69" s="41" t="str">
        <f t="shared" si="6"/>
        <v/>
      </c>
      <c r="Y69" s="42" t="str">
        <f t="shared" si="7"/>
        <v/>
      </c>
    </row>
    <row r="70" spans="2:25" x14ac:dyDescent="0.2">
      <c r="B70" s="35">
        <v>62</v>
      </c>
      <c r="C70" s="86" t="str">
        <f t="shared" si="0"/>
        <v/>
      </c>
      <c r="D70" s="86"/>
      <c r="E70" s="35"/>
      <c r="F70" s="8"/>
      <c r="G70" s="35"/>
      <c r="H70" s="92"/>
      <c r="I70" s="92"/>
      <c r="J70" s="35"/>
      <c r="K70" s="88" t="str">
        <f t="shared" si="10"/>
        <v/>
      </c>
      <c r="L70" s="89"/>
      <c r="M70" s="6" t="str">
        <f>IF(J70="","",(K70/J70)/LOOKUP(RIGHT($D$2,3),定数!$A$6:$A$13,定数!$B$6:$B$13))</f>
        <v/>
      </c>
      <c r="N70" s="35"/>
      <c r="O70" s="8"/>
      <c r="P70" s="99"/>
      <c r="Q70" s="99"/>
      <c r="R70" s="90" t="str">
        <f>IF(P70="","",T70*M70*LOOKUP(RIGHT($D$2,3),定数!$A$6:$A$13,定数!$B$6:$B$13))</f>
        <v/>
      </c>
      <c r="S70" s="90"/>
      <c r="T70" s="91" t="str">
        <f t="shared" si="5"/>
        <v/>
      </c>
      <c r="U70" s="91"/>
      <c r="V70" t="str">
        <f t="shared" si="8"/>
        <v/>
      </c>
      <c r="W70" t="str">
        <f t="shared" si="3"/>
        <v/>
      </c>
      <c r="X70" s="41" t="str">
        <f t="shared" si="6"/>
        <v/>
      </c>
      <c r="Y70" s="42" t="str">
        <f t="shared" si="7"/>
        <v/>
      </c>
    </row>
    <row r="71" spans="2:25" x14ac:dyDescent="0.2">
      <c r="B71" s="35">
        <v>63</v>
      </c>
      <c r="C71" s="86" t="str">
        <f t="shared" si="0"/>
        <v/>
      </c>
      <c r="D71" s="86"/>
      <c r="E71" s="35"/>
      <c r="F71" s="8"/>
      <c r="G71" s="35"/>
      <c r="H71" s="92"/>
      <c r="I71" s="92"/>
      <c r="J71" s="35"/>
      <c r="K71" s="88" t="str">
        <f t="shared" si="10"/>
        <v/>
      </c>
      <c r="L71" s="89"/>
      <c r="M71" s="6" t="str">
        <f>IF(J71="","",(K71/J71)/LOOKUP(RIGHT($D$2,3),定数!$A$6:$A$13,定数!$B$6:$B$13))</f>
        <v/>
      </c>
      <c r="N71" s="35"/>
      <c r="O71" s="8"/>
      <c r="P71" s="99"/>
      <c r="Q71" s="99"/>
      <c r="R71" s="90" t="str">
        <f>IF(P71="","",T71*M71*LOOKUP(RIGHT($D$2,3),定数!$A$6:$A$13,定数!$B$6:$B$13))</f>
        <v/>
      </c>
      <c r="S71" s="90"/>
      <c r="T71" s="91" t="str">
        <f t="shared" si="5"/>
        <v/>
      </c>
      <c r="U71" s="91"/>
      <c r="V71" t="str">
        <f t="shared" si="8"/>
        <v/>
      </c>
      <c r="W71" t="str">
        <f t="shared" si="3"/>
        <v/>
      </c>
      <c r="X71" s="41" t="str">
        <f t="shared" si="6"/>
        <v/>
      </c>
      <c r="Y71" s="42" t="str">
        <f t="shared" si="7"/>
        <v/>
      </c>
    </row>
    <row r="72" spans="2:25" x14ac:dyDescent="0.2">
      <c r="B72" s="35">
        <v>64</v>
      </c>
      <c r="C72" s="86" t="str">
        <f t="shared" si="0"/>
        <v/>
      </c>
      <c r="D72" s="86"/>
      <c r="E72" s="35"/>
      <c r="F72" s="8"/>
      <c r="G72" s="35"/>
      <c r="H72" s="92"/>
      <c r="I72" s="92"/>
      <c r="J72" s="35"/>
      <c r="K72" s="88" t="str">
        <f t="shared" si="10"/>
        <v/>
      </c>
      <c r="L72" s="89"/>
      <c r="M72" s="6" t="str">
        <f>IF(J72="","",(K72/J72)/LOOKUP(RIGHT($D$2,3),定数!$A$6:$A$13,定数!$B$6:$B$13))</f>
        <v/>
      </c>
      <c r="N72" s="35"/>
      <c r="O72" s="8"/>
      <c r="P72" s="99"/>
      <c r="Q72" s="99"/>
      <c r="R72" s="90" t="str">
        <f>IF(P72="","",T72*M72*LOOKUP(RIGHT($D$2,3),定数!$A$6:$A$13,定数!$B$6:$B$13))</f>
        <v/>
      </c>
      <c r="S72" s="90"/>
      <c r="T72" s="91" t="str">
        <f t="shared" si="5"/>
        <v/>
      </c>
      <c r="U72" s="91"/>
      <c r="V72" t="str">
        <f t="shared" si="8"/>
        <v/>
      </c>
      <c r="W72" t="str">
        <f t="shared" si="3"/>
        <v/>
      </c>
      <c r="X72" s="41" t="str">
        <f t="shared" si="6"/>
        <v/>
      </c>
      <c r="Y72" s="42" t="str">
        <f t="shared" si="7"/>
        <v/>
      </c>
    </row>
    <row r="73" spans="2:25" x14ac:dyDescent="0.2">
      <c r="B73" s="35">
        <v>65</v>
      </c>
      <c r="C73" s="86" t="str">
        <f t="shared" si="0"/>
        <v/>
      </c>
      <c r="D73" s="86"/>
      <c r="E73" s="35"/>
      <c r="F73" s="8"/>
      <c r="G73" s="35"/>
      <c r="H73" s="92"/>
      <c r="I73" s="92"/>
      <c r="J73" s="35"/>
      <c r="K73" s="88" t="str">
        <f t="shared" si="10"/>
        <v/>
      </c>
      <c r="L73" s="89"/>
      <c r="M73" s="6" t="str">
        <f>IF(J73="","",(K73/J73)/LOOKUP(RIGHT($D$2,3),定数!$A$6:$A$13,定数!$B$6:$B$13))</f>
        <v/>
      </c>
      <c r="N73" s="35"/>
      <c r="O73" s="8"/>
      <c r="P73" s="99"/>
      <c r="Q73" s="99"/>
      <c r="R73" s="90" t="str">
        <f>IF(P73="","",T73*M73*LOOKUP(RIGHT($D$2,3),定数!$A$6:$A$13,定数!$B$6:$B$13))</f>
        <v/>
      </c>
      <c r="S73" s="90"/>
      <c r="T73" s="91" t="str">
        <f t="shared" si="5"/>
        <v/>
      </c>
      <c r="U73" s="91"/>
      <c r="V73" t="str">
        <f t="shared" si="8"/>
        <v/>
      </c>
      <c r="W73" t="str">
        <f t="shared" si="3"/>
        <v/>
      </c>
      <c r="X73" s="41" t="str">
        <f t="shared" si="6"/>
        <v/>
      </c>
      <c r="Y73" s="42" t="str">
        <f t="shared" si="7"/>
        <v/>
      </c>
    </row>
    <row r="74" spans="2:25" x14ac:dyDescent="0.2">
      <c r="B74" s="35">
        <v>66</v>
      </c>
      <c r="C74" s="86" t="str">
        <f t="shared" ref="C74:C108" si="11">IF(R73="","",C73+R73)</f>
        <v/>
      </c>
      <c r="D74" s="86"/>
      <c r="E74" s="35"/>
      <c r="F74" s="8"/>
      <c r="G74" s="35"/>
      <c r="H74" s="92"/>
      <c r="I74" s="92"/>
      <c r="J74" s="35"/>
      <c r="K74" s="88" t="str">
        <f t="shared" si="10"/>
        <v/>
      </c>
      <c r="L74" s="89"/>
      <c r="M74" s="6" t="str">
        <f>IF(J74="","",(K74/J74)/LOOKUP(RIGHT($D$2,3),定数!$A$6:$A$13,定数!$B$6:$B$13))</f>
        <v/>
      </c>
      <c r="N74" s="35"/>
      <c r="O74" s="8"/>
      <c r="P74" s="99"/>
      <c r="Q74" s="99"/>
      <c r="R74" s="90" t="str">
        <f>IF(P74="","",T74*M74*LOOKUP(RIGHT($D$2,3),定数!$A$6:$A$13,定数!$B$6:$B$13))</f>
        <v/>
      </c>
      <c r="S74" s="90"/>
      <c r="T74" s="91" t="str">
        <f t="shared" si="5"/>
        <v/>
      </c>
      <c r="U74" s="91"/>
      <c r="V74" t="str">
        <f t="shared" si="8"/>
        <v/>
      </c>
      <c r="W74" t="str">
        <f t="shared" si="8"/>
        <v/>
      </c>
      <c r="X74" s="41" t="str">
        <f t="shared" si="6"/>
        <v/>
      </c>
      <c r="Y74" s="42" t="str">
        <f t="shared" si="7"/>
        <v/>
      </c>
    </row>
    <row r="75" spans="2:25" x14ac:dyDescent="0.2">
      <c r="B75" s="35">
        <v>67</v>
      </c>
      <c r="C75" s="86" t="str">
        <f t="shared" si="11"/>
        <v/>
      </c>
      <c r="D75" s="86"/>
      <c r="E75" s="35"/>
      <c r="F75" s="8"/>
      <c r="G75" s="35"/>
      <c r="H75" s="92"/>
      <c r="I75" s="92"/>
      <c r="J75" s="35"/>
      <c r="K75" s="88" t="str">
        <f t="shared" ref="K75:K108" si="12">IF(J75="","",C75*0.03)</f>
        <v/>
      </c>
      <c r="L75" s="89"/>
      <c r="M75" s="6" t="str">
        <f>IF(J75="","",(K75/J75)/LOOKUP(RIGHT($D$2,3),定数!$A$6:$A$13,定数!$B$6:$B$13))</f>
        <v/>
      </c>
      <c r="N75" s="35"/>
      <c r="O75" s="8"/>
      <c r="P75" s="99"/>
      <c r="Q75" s="99"/>
      <c r="R75" s="90" t="str">
        <f>IF(P75="","",T75*M75*LOOKUP(RIGHT($D$2,3),定数!$A$6:$A$13,定数!$B$6:$B$13))</f>
        <v/>
      </c>
      <c r="S75" s="90"/>
      <c r="T75" s="91" t="str">
        <f t="shared" si="5"/>
        <v/>
      </c>
      <c r="U75" s="91"/>
      <c r="V75" t="str">
        <f t="shared" ref="V75:W90" si="13">IF(S75&lt;&gt;"",IF(S75&lt;0,1+V74,0),"")</f>
        <v/>
      </c>
      <c r="W75" t="str">
        <f t="shared" si="13"/>
        <v/>
      </c>
      <c r="X75" s="41" t="str">
        <f t="shared" si="6"/>
        <v/>
      </c>
      <c r="Y75" s="42" t="str">
        <f t="shared" si="7"/>
        <v/>
      </c>
    </row>
    <row r="76" spans="2:25" x14ac:dyDescent="0.2">
      <c r="B76" s="35">
        <v>68</v>
      </c>
      <c r="C76" s="86" t="str">
        <f t="shared" si="11"/>
        <v/>
      </c>
      <c r="D76" s="86"/>
      <c r="E76" s="35"/>
      <c r="F76" s="8"/>
      <c r="G76" s="35"/>
      <c r="H76" s="92"/>
      <c r="I76" s="92"/>
      <c r="J76" s="35"/>
      <c r="K76" s="88" t="str">
        <f t="shared" si="12"/>
        <v/>
      </c>
      <c r="L76" s="89"/>
      <c r="M76" s="6" t="str">
        <f>IF(J76="","",(K76/J76)/LOOKUP(RIGHT($D$2,3),定数!$A$6:$A$13,定数!$B$6:$B$13))</f>
        <v/>
      </c>
      <c r="N76" s="35"/>
      <c r="O76" s="8"/>
      <c r="P76" s="99"/>
      <c r="Q76" s="99"/>
      <c r="R76" s="90" t="str">
        <f>IF(P76="","",T76*M76*LOOKUP(RIGHT($D$2,3),定数!$A$6:$A$13,定数!$B$6:$B$13))</f>
        <v/>
      </c>
      <c r="S76" s="90"/>
      <c r="T76" s="91" t="str">
        <f t="shared" ref="T76:T108" si="14">IF(P76="","",IF(G76="買",(P76-H76),(H76-P76))*IF(RIGHT($D$2,3)="JPY",100,10000))</f>
        <v/>
      </c>
      <c r="U76" s="91"/>
      <c r="V76" t="str">
        <f t="shared" si="13"/>
        <v/>
      </c>
      <c r="W76" t="str">
        <f t="shared" si="13"/>
        <v/>
      </c>
      <c r="X76" s="41" t="str">
        <f t="shared" ref="X76:X108" si="15">IF(C76&lt;&gt;"",MAX(X75,C76),"")</f>
        <v/>
      </c>
      <c r="Y76" s="42" t="str">
        <f t="shared" ref="Y76:Y108" si="16">IF(X76&lt;&gt;"",1-(C76/X76),"")</f>
        <v/>
      </c>
    </row>
    <row r="77" spans="2:25" x14ac:dyDescent="0.2">
      <c r="B77" s="35">
        <v>69</v>
      </c>
      <c r="C77" s="86" t="str">
        <f t="shared" si="11"/>
        <v/>
      </c>
      <c r="D77" s="86"/>
      <c r="E77" s="35"/>
      <c r="F77" s="8"/>
      <c r="G77" s="35"/>
      <c r="H77" s="92"/>
      <c r="I77" s="92"/>
      <c r="J77" s="35"/>
      <c r="K77" s="88" t="str">
        <f t="shared" si="12"/>
        <v/>
      </c>
      <c r="L77" s="89"/>
      <c r="M77" s="6" t="str">
        <f>IF(J77="","",(K77/J77)/LOOKUP(RIGHT($D$2,3),定数!$A$6:$A$13,定数!$B$6:$B$13))</f>
        <v/>
      </c>
      <c r="N77" s="35"/>
      <c r="O77" s="8"/>
      <c r="P77" s="99"/>
      <c r="Q77" s="99"/>
      <c r="R77" s="90" t="str">
        <f>IF(P77="","",T77*M77*LOOKUP(RIGHT($D$2,3),定数!$A$6:$A$13,定数!$B$6:$B$13))</f>
        <v/>
      </c>
      <c r="S77" s="90"/>
      <c r="T77" s="91" t="str">
        <f t="shared" si="14"/>
        <v/>
      </c>
      <c r="U77" s="91"/>
      <c r="V77" t="str">
        <f t="shared" si="13"/>
        <v/>
      </c>
      <c r="W77" t="str">
        <f t="shared" si="13"/>
        <v/>
      </c>
      <c r="X77" s="41" t="str">
        <f t="shared" si="15"/>
        <v/>
      </c>
      <c r="Y77" s="42" t="str">
        <f t="shared" si="16"/>
        <v/>
      </c>
    </row>
    <row r="78" spans="2:25" x14ac:dyDescent="0.2">
      <c r="B78" s="35">
        <v>70</v>
      </c>
      <c r="C78" s="86" t="str">
        <f t="shared" si="11"/>
        <v/>
      </c>
      <c r="D78" s="86"/>
      <c r="E78" s="35"/>
      <c r="F78" s="8"/>
      <c r="G78" s="35"/>
      <c r="H78" s="92"/>
      <c r="I78" s="92"/>
      <c r="J78" s="35"/>
      <c r="K78" s="88" t="str">
        <f t="shared" si="12"/>
        <v/>
      </c>
      <c r="L78" s="89"/>
      <c r="M78" s="6" t="str">
        <f>IF(J78="","",(K78/J78)/LOOKUP(RIGHT($D$2,3),定数!$A$6:$A$13,定数!$B$6:$B$13))</f>
        <v/>
      </c>
      <c r="N78" s="35"/>
      <c r="O78" s="8"/>
      <c r="P78" s="99"/>
      <c r="Q78" s="99"/>
      <c r="R78" s="90" t="str">
        <f>IF(P78="","",T78*M78*LOOKUP(RIGHT($D$2,3),定数!$A$6:$A$13,定数!$B$6:$B$13))</f>
        <v/>
      </c>
      <c r="S78" s="90"/>
      <c r="T78" s="91" t="str">
        <f t="shared" si="14"/>
        <v/>
      </c>
      <c r="U78" s="91"/>
      <c r="V78" t="str">
        <f t="shared" si="13"/>
        <v/>
      </c>
      <c r="W78" t="str">
        <f t="shared" si="13"/>
        <v/>
      </c>
      <c r="X78" s="41" t="str">
        <f t="shared" si="15"/>
        <v/>
      </c>
      <c r="Y78" s="42" t="str">
        <f t="shared" si="16"/>
        <v/>
      </c>
    </row>
    <row r="79" spans="2:25" x14ac:dyDescent="0.2">
      <c r="B79" s="35">
        <v>71</v>
      </c>
      <c r="C79" s="86" t="str">
        <f t="shared" si="11"/>
        <v/>
      </c>
      <c r="D79" s="86"/>
      <c r="E79" s="35"/>
      <c r="F79" s="8"/>
      <c r="G79" s="35"/>
      <c r="H79" s="92"/>
      <c r="I79" s="92"/>
      <c r="J79" s="35"/>
      <c r="K79" s="88" t="str">
        <f t="shared" si="12"/>
        <v/>
      </c>
      <c r="L79" s="89"/>
      <c r="M79" s="6" t="str">
        <f>IF(J79="","",(K79/J79)/LOOKUP(RIGHT($D$2,3),定数!$A$6:$A$13,定数!$B$6:$B$13))</f>
        <v/>
      </c>
      <c r="N79" s="35"/>
      <c r="O79" s="8"/>
      <c r="P79" s="99"/>
      <c r="Q79" s="99"/>
      <c r="R79" s="90" t="str">
        <f>IF(P79="","",T79*M79*LOOKUP(RIGHT($D$2,3),定数!$A$6:$A$13,定数!$B$6:$B$13))</f>
        <v/>
      </c>
      <c r="S79" s="90"/>
      <c r="T79" s="91" t="str">
        <f t="shared" si="14"/>
        <v/>
      </c>
      <c r="U79" s="91"/>
      <c r="V79" t="str">
        <f t="shared" si="13"/>
        <v/>
      </c>
      <c r="W79" t="str">
        <f t="shared" si="13"/>
        <v/>
      </c>
      <c r="X79" s="41" t="str">
        <f t="shared" si="15"/>
        <v/>
      </c>
      <c r="Y79" s="42" t="str">
        <f t="shared" si="16"/>
        <v/>
      </c>
    </row>
    <row r="80" spans="2:25" x14ac:dyDescent="0.2">
      <c r="B80" s="35">
        <v>72</v>
      </c>
      <c r="C80" s="86" t="str">
        <f t="shared" si="11"/>
        <v/>
      </c>
      <c r="D80" s="86"/>
      <c r="E80" s="35"/>
      <c r="F80" s="8"/>
      <c r="G80" s="35"/>
      <c r="H80" s="92"/>
      <c r="I80" s="92"/>
      <c r="J80" s="35"/>
      <c r="K80" s="88" t="str">
        <f t="shared" si="12"/>
        <v/>
      </c>
      <c r="L80" s="89"/>
      <c r="M80" s="6" t="str">
        <f>IF(J80="","",(K80/J80)/LOOKUP(RIGHT($D$2,3),定数!$A$6:$A$13,定数!$B$6:$B$13))</f>
        <v/>
      </c>
      <c r="N80" s="35"/>
      <c r="O80" s="8"/>
      <c r="P80" s="99"/>
      <c r="Q80" s="99"/>
      <c r="R80" s="90" t="str">
        <f>IF(P80="","",T80*M80*LOOKUP(RIGHT($D$2,3),定数!$A$6:$A$13,定数!$B$6:$B$13))</f>
        <v/>
      </c>
      <c r="S80" s="90"/>
      <c r="T80" s="91" t="str">
        <f t="shared" si="14"/>
        <v/>
      </c>
      <c r="U80" s="91"/>
      <c r="V80" t="str">
        <f t="shared" si="13"/>
        <v/>
      </c>
      <c r="W80" t="str">
        <f t="shared" si="13"/>
        <v/>
      </c>
      <c r="X80" s="41" t="str">
        <f t="shared" si="15"/>
        <v/>
      </c>
      <c r="Y80" s="42" t="str">
        <f t="shared" si="16"/>
        <v/>
      </c>
    </row>
    <row r="81" spans="2:25" x14ac:dyDescent="0.2">
      <c r="B81" s="35">
        <v>73</v>
      </c>
      <c r="C81" s="86" t="str">
        <f t="shared" si="11"/>
        <v/>
      </c>
      <c r="D81" s="86"/>
      <c r="E81" s="35"/>
      <c r="F81" s="8"/>
      <c r="G81" s="35"/>
      <c r="H81" s="92"/>
      <c r="I81" s="92"/>
      <c r="J81" s="35"/>
      <c r="K81" s="88" t="str">
        <f t="shared" si="12"/>
        <v/>
      </c>
      <c r="L81" s="89"/>
      <c r="M81" s="6" t="str">
        <f>IF(J81="","",(K81/J81)/LOOKUP(RIGHT($D$2,3),定数!$A$6:$A$13,定数!$B$6:$B$13))</f>
        <v/>
      </c>
      <c r="N81" s="35"/>
      <c r="O81" s="8"/>
      <c r="P81" s="99"/>
      <c r="Q81" s="99"/>
      <c r="R81" s="90" t="str">
        <f>IF(P81="","",T81*M81*LOOKUP(RIGHT($D$2,3),定数!$A$6:$A$13,定数!$B$6:$B$13))</f>
        <v/>
      </c>
      <c r="S81" s="90"/>
      <c r="T81" s="91" t="str">
        <f t="shared" si="14"/>
        <v/>
      </c>
      <c r="U81" s="91"/>
      <c r="V81" t="str">
        <f t="shared" si="13"/>
        <v/>
      </c>
      <c r="W81" t="str">
        <f t="shared" si="13"/>
        <v/>
      </c>
      <c r="X81" s="41" t="str">
        <f t="shared" si="15"/>
        <v/>
      </c>
      <c r="Y81" s="42" t="str">
        <f t="shared" si="16"/>
        <v/>
      </c>
    </row>
    <row r="82" spans="2:25" x14ac:dyDescent="0.2">
      <c r="B82" s="35">
        <v>74</v>
      </c>
      <c r="C82" s="86" t="str">
        <f t="shared" si="11"/>
        <v/>
      </c>
      <c r="D82" s="86"/>
      <c r="E82" s="35"/>
      <c r="F82" s="8"/>
      <c r="G82" s="35"/>
      <c r="H82" s="92"/>
      <c r="I82" s="92"/>
      <c r="J82" s="35"/>
      <c r="K82" s="88" t="str">
        <f t="shared" si="12"/>
        <v/>
      </c>
      <c r="L82" s="89"/>
      <c r="M82" s="6" t="str">
        <f>IF(J82="","",(K82/J82)/LOOKUP(RIGHT($D$2,3),定数!$A$6:$A$13,定数!$B$6:$B$13))</f>
        <v/>
      </c>
      <c r="N82" s="35"/>
      <c r="O82" s="8"/>
      <c r="P82" s="99"/>
      <c r="Q82" s="99"/>
      <c r="R82" s="90" t="str">
        <f>IF(P82="","",T82*M82*LOOKUP(RIGHT($D$2,3),定数!$A$6:$A$13,定数!$B$6:$B$13))</f>
        <v/>
      </c>
      <c r="S82" s="90"/>
      <c r="T82" s="91" t="str">
        <f t="shared" si="14"/>
        <v/>
      </c>
      <c r="U82" s="91"/>
      <c r="V82" t="str">
        <f t="shared" si="13"/>
        <v/>
      </c>
      <c r="W82" t="str">
        <f t="shared" si="13"/>
        <v/>
      </c>
      <c r="X82" s="41" t="str">
        <f t="shared" si="15"/>
        <v/>
      </c>
      <c r="Y82" s="42" t="str">
        <f t="shared" si="16"/>
        <v/>
      </c>
    </row>
    <row r="83" spans="2:25" x14ac:dyDescent="0.2">
      <c r="B83" s="35">
        <v>75</v>
      </c>
      <c r="C83" s="86" t="str">
        <f t="shared" si="11"/>
        <v/>
      </c>
      <c r="D83" s="86"/>
      <c r="E83" s="35"/>
      <c r="F83" s="8"/>
      <c r="G83" s="35"/>
      <c r="H83" s="92"/>
      <c r="I83" s="92"/>
      <c r="J83" s="35"/>
      <c r="K83" s="88" t="str">
        <f t="shared" si="12"/>
        <v/>
      </c>
      <c r="L83" s="89"/>
      <c r="M83" s="6" t="str">
        <f>IF(J83="","",(K83/J83)/LOOKUP(RIGHT($D$2,3),定数!$A$6:$A$13,定数!$B$6:$B$13))</f>
        <v/>
      </c>
      <c r="N83" s="35"/>
      <c r="O83" s="8"/>
      <c r="P83" s="99"/>
      <c r="Q83" s="99"/>
      <c r="R83" s="90" t="str">
        <f>IF(P83="","",T83*M83*LOOKUP(RIGHT($D$2,3),定数!$A$6:$A$13,定数!$B$6:$B$13))</f>
        <v/>
      </c>
      <c r="S83" s="90"/>
      <c r="T83" s="91" t="str">
        <f t="shared" si="14"/>
        <v/>
      </c>
      <c r="U83" s="91"/>
      <c r="V83" t="str">
        <f t="shared" si="13"/>
        <v/>
      </c>
      <c r="W83" t="str">
        <f t="shared" si="13"/>
        <v/>
      </c>
      <c r="X83" s="41" t="str">
        <f t="shared" si="15"/>
        <v/>
      </c>
      <c r="Y83" s="42" t="str">
        <f t="shared" si="16"/>
        <v/>
      </c>
    </row>
    <row r="84" spans="2:25" x14ac:dyDescent="0.2">
      <c r="B84" s="35">
        <v>76</v>
      </c>
      <c r="C84" s="86" t="str">
        <f t="shared" si="11"/>
        <v/>
      </c>
      <c r="D84" s="86"/>
      <c r="E84" s="35"/>
      <c r="F84" s="8"/>
      <c r="G84" s="35"/>
      <c r="H84" s="92"/>
      <c r="I84" s="92"/>
      <c r="J84" s="35"/>
      <c r="K84" s="88" t="str">
        <f t="shared" si="12"/>
        <v/>
      </c>
      <c r="L84" s="89"/>
      <c r="M84" s="6" t="str">
        <f>IF(J84="","",(K84/J84)/LOOKUP(RIGHT($D$2,3),定数!$A$6:$A$13,定数!$B$6:$B$13))</f>
        <v/>
      </c>
      <c r="N84" s="35"/>
      <c r="O84" s="8"/>
      <c r="P84" s="99"/>
      <c r="Q84" s="99"/>
      <c r="R84" s="90" t="str">
        <f>IF(P84="","",T84*M84*LOOKUP(RIGHT($D$2,3),定数!$A$6:$A$13,定数!$B$6:$B$13))</f>
        <v/>
      </c>
      <c r="S84" s="90"/>
      <c r="T84" s="91" t="str">
        <f t="shared" si="14"/>
        <v/>
      </c>
      <c r="U84" s="91"/>
      <c r="V84" t="str">
        <f t="shared" si="13"/>
        <v/>
      </c>
      <c r="W84" t="str">
        <f t="shared" si="13"/>
        <v/>
      </c>
      <c r="X84" s="41" t="str">
        <f t="shared" si="15"/>
        <v/>
      </c>
      <c r="Y84" s="42" t="str">
        <f t="shared" si="16"/>
        <v/>
      </c>
    </row>
    <row r="85" spans="2:25" x14ac:dyDescent="0.2">
      <c r="B85" s="35">
        <v>77</v>
      </c>
      <c r="C85" s="86" t="str">
        <f t="shared" si="11"/>
        <v/>
      </c>
      <c r="D85" s="86"/>
      <c r="E85" s="35"/>
      <c r="F85" s="8"/>
      <c r="G85" s="35"/>
      <c r="H85" s="92"/>
      <c r="I85" s="92"/>
      <c r="J85" s="35"/>
      <c r="K85" s="88" t="str">
        <f t="shared" si="12"/>
        <v/>
      </c>
      <c r="L85" s="89"/>
      <c r="M85" s="6" t="str">
        <f>IF(J85="","",(K85/J85)/LOOKUP(RIGHT($D$2,3),定数!$A$6:$A$13,定数!$B$6:$B$13))</f>
        <v/>
      </c>
      <c r="N85" s="35"/>
      <c r="O85" s="8"/>
      <c r="P85" s="99"/>
      <c r="Q85" s="99"/>
      <c r="R85" s="90" t="str">
        <f>IF(P85="","",T85*M85*LOOKUP(RIGHT($D$2,3),定数!$A$6:$A$13,定数!$B$6:$B$13))</f>
        <v/>
      </c>
      <c r="S85" s="90"/>
      <c r="T85" s="91" t="str">
        <f t="shared" si="14"/>
        <v/>
      </c>
      <c r="U85" s="91"/>
      <c r="V85" t="str">
        <f t="shared" si="13"/>
        <v/>
      </c>
      <c r="W85" t="str">
        <f t="shared" si="13"/>
        <v/>
      </c>
      <c r="X85" s="41" t="str">
        <f t="shared" si="15"/>
        <v/>
      </c>
      <c r="Y85" s="42" t="str">
        <f t="shared" si="16"/>
        <v/>
      </c>
    </row>
    <row r="86" spans="2:25" x14ac:dyDescent="0.2">
      <c r="B86" s="35">
        <v>78</v>
      </c>
      <c r="C86" s="86" t="str">
        <f t="shared" si="11"/>
        <v/>
      </c>
      <c r="D86" s="86"/>
      <c r="E86" s="35"/>
      <c r="F86" s="8"/>
      <c r="G86" s="35"/>
      <c r="H86" s="92"/>
      <c r="I86" s="92"/>
      <c r="J86" s="35"/>
      <c r="K86" s="88" t="str">
        <f t="shared" si="12"/>
        <v/>
      </c>
      <c r="L86" s="89"/>
      <c r="M86" s="6" t="str">
        <f>IF(J86="","",(K86/J86)/LOOKUP(RIGHT($D$2,3),定数!$A$6:$A$13,定数!$B$6:$B$13))</f>
        <v/>
      </c>
      <c r="N86" s="35"/>
      <c r="O86" s="8"/>
      <c r="P86" s="99"/>
      <c r="Q86" s="99"/>
      <c r="R86" s="90" t="str">
        <f>IF(P86="","",T86*M86*LOOKUP(RIGHT($D$2,3),定数!$A$6:$A$13,定数!$B$6:$B$13))</f>
        <v/>
      </c>
      <c r="S86" s="90"/>
      <c r="T86" s="91" t="str">
        <f t="shared" si="14"/>
        <v/>
      </c>
      <c r="U86" s="91"/>
      <c r="V86" t="str">
        <f t="shared" si="13"/>
        <v/>
      </c>
      <c r="W86" t="str">
        <f t="shared" si="13"/>
        <v/>
      </c>
      <c r="X86" s="41" t="str">
        <f t="shared" si="15"/>
        <v/>
      </c>
      <c r="Y86" s="42" t="str">
        <f t="shared" si="16"/>
        <v/>
      </c>
    </row>
    <row r="87" spans="2:25" x14ac:dyDescent="0.2">
      <c r="B87" s="35">
        <v>79</v>
      </c>
      <c r="C87" s="86" t="str">
        <f t="shared" si="11"/>
        <v/>
      </c>
      <c r="D87" s="86"/>
      <c r="E87" s="35"/>
      <c r="F87" s="8"/>
      <c r="G87" s="35"/>
      <c r="H87" s="92"/>
      <c r="I87" s="92"/>
      <c r="J87" s="35"/>
      <c r="K87" s="88" t="str">
        <f t="shared" si="12"/>
        <v/>
      </c>
      <c r="L87" s="89"/>
      <c r="M87" s="6" t="str">
        <f>IF(J87="","",(K87/J87)/LOOKUP(RIGHT($D$2,3),定数!$A$6:$A$13,定数!$B$6:$B$13))</f>
        <v/>
      </c>
      <c r="N87" s="35"/>
      <c r="O87" s="8"/>
      <c r="P87" s="99"/>
      <c r="Q87" s="99"/>
      <c r="R87" s="90" t="str">
        <f>IF(P87="","",T87*M87*LOOKUP(RIGHT($D$2,3),定数!$A$6:$A$13,定数!$B$6:$B$13))</f>
        <v/>
      </c>
      <c r="S87" s="90"/>
      <c r="T87" s="91" t="str">
        <f t="shared" si="14"/>
        <v/>
      </c>
      <c r="U87" s="91"/>
      <c r="V87" t="str">
        <f t="shared" si="13"/>
        <v/>
      </c>
      <c r="W87" t="str">
        <f t="shared" si="13"/>
        <v/>
      </c>
      <c r="X87" s="41" t="str">
        <f t="shared" si="15"/>
        <v/>
      </c>
      <c r="Y87" s="42" t="str">
        <f t="shared" si="16"/>
        <v/>
      </c>
    </row>
    <row r="88" spans="2:25" x14ac:dyDescent="0.2">
      <c r="B88" s="35">
        <v>80</v>
      </c>
      <c r="C88" s="86" t="str">
        <f t="shared" si="11"/>
        <v/>
      </c>
      <c r="D88" s="86"/>
      <c r="E88" s="35"/>
      <c r="F88" s="8"/>
      <c r="G88" s="35"/>
      <c r="H88" s="92"/>
      <c r="I88" s="92"/>
      <c r="J88" s="35"/>
      <c r="K88" s="88" t="str">
        <f t="shared" si="12"/>
        <v/>
      </c>
      <c r="L88" s="89"/>
      <c r="M88" s="6" t="str">
        <f>IF(J88="","",(K88/J88)/LOOKUP(RIGHT($D$2,3),定数!$A$6:$A$13,定数!$B$6:$B$13))</f>
        <v/>
      </c>
      <c r="N88" s="35"/>
      <c r="O88" s="8"/>
      <c r="P88" s="99"/>
      <c r="Q88" s="99"/>
      <c r="R88" s="90" t="str">
        <f>IF(P88="","",T88*M88*LOOKUP(RIGHT($D$2,3),定数!$A$6:$A$13,定数!$B$6:$B$13))</f>
        <v/>
      </c>
      <c r="S88" s="90"/>
      <c r="T88" s="91" t="str">
        <f t="shared" si="14"/>
        <v/>
      </c>
      <c r="U88" s="91"/>
      <c r="V88" t="str">
        <f t="shared" si="13"/>
        <v/>
      </c>
      <c r="W88" t="str">
        <f t="shared" si="13"/>
        <v/>
      </c>
      <c r="X88" s="41" t="str">
        <f t="shared" si="15"/>
        <v/>
      </c>
      <c r="Y88" s="42" t="str">
        <f t="shared" si="16"/>
        <v/>
      </c>
    </row>
    <row r="89" spans="2:25" x14ac:dyDescent="0.2">
      <c r="B89" s="35">
        <v>81</v>
      </c>
      <c r="C89" s="86" t="str">
        <f t="shared" si="11"/>
        <v/>
      </c>
      <c r="D89" s="86"/>
      <c r="E89" s="35"/>
      <c r="F89" s="8"/>
      <c r="G89" s="35"/>
      <c r="H89" s="92"/>
      <c r="I89" s="92"/>
      <c r="J89" s="35"/>
      <c r="K89" s="88" t="str">
        <f t="shared" si="12"/>
        <v/>
      </c>
      <c r="L89" s="89"/>
      <c r="M89" s="6" t="str">
        <f>IF(J89="","",(K89/J89)/LOOKUP(RIGHT($D$2,3),定数!$A$6:$A$13,定数!$B$6:$B$13))</f>
        <v/>
      </c>
      <c r="N89" s="35"/>
      <c r="O89" s="8"/>
      <c r="P89" s="99"/>
      <c r="Q89" s="99"/>
      <c r="R89" s="90" t="str">
        <f>IF(P89="","",T89*M89*LOOKUP(RIGHT($D$2,3),定数!$A$6:$A$13,定数!$B$6:$B$13))</f>
        <v/>
      </c>
      <c r="S89" s="90"/>
      <c r="T89" s="91" t="str">
        <f t="shared" si="14"/>
        <v/>
      </c>
      <c r="U89" s="91"/>
      <c r="V89" t="str">
        <f t="shared" si="13"/>
        <v/>
      </c>
      <c r="W89" t="str">
        <f t="shared" si="13"/>
        <v/>
      </c>
      <c r="X89" s="41" t="str">
        <f t="shared" si="15"/>
        <v/>
      </c>
      <c r="Y89" s="42" t="str">
        <f t="shared" si="16"/>
        <v/>
      </c>
    </row>
    <row r="90" spans="2:25" x14ac:dyDescent="0.2">
      <c r="B90" s="35">
        <v>82</v>
      </c>
      <c r="C90" s="86" t="str">
        <f t="shared" si="11"/>
        <v/>
      </c>
      <c r="D90" s="86"/>
      <c r="E90" s="35"/>
      <c r="F90" s="8"/>
      <c r="G90" s="35"/>
      <c r="H90" s="92"/>
      <c r="I90" s="92"/>
      <c r="J90" s="35"/>
      <c r="K90" s="88" t="str">
        <f t="shared" si="12"/>
        <v/>
      </c>
      <c r="L90" s="89"/>
      <c r="M90" s="6" t="str">
        <f>IF(J90="","",(K90/J90)/LOOKUP(RIGHT($D$2,3),定数!$A$6:$A$13,定数!$B$6:$B$13))</f>
        <v/>
      </c>
      <c r="N90" s="35"/>
      <c r="O90" s="8"/>
      <c r="P90" s="99"/>
      <c r="Q90" s="99"/>
      <c r="R90" s="90" t="str">
        <f>IF(P90="","",T90*M90*LOOKUP(RIGHT($D$2,3),定数!$A$6:$A$13,定数!$B$6:$B$13))</f>
        <v/>
      </c>
      <c r="S90" s="90"/>
      <c r="T90" s="91" t="str">
        <f t="shared" si="14"/>
        <v/>
      </c>
      <c r="U90" s="91"/>
      <c r="V90" t="str">
        <f t="shared" si="13"/>
        <v/>
      </c>
      <c r="W90" t="str">
        <f t="shared" si="13"/>
        <v/>
      </c>
      <c r="X90" s="41" t="str">
        <f t="shared" si="15"/>
        <v/>
      </c>
      <c r="Y90" s="42" t="str">
        <f t="shared" si="16"/>
        <v/>
      </c>
    </row>
    <row r="91" spans="2:25" x14ac:dyDescent="0.2">
      <c r="B91" s="35">
        <v>83</v>
      </c>
      <c r="C91" s="86" t="str">
        <f t="shared" si="11"/>
        <v/>
      </c>
      <c r="D91" s="86"/>
      <c r="E91" s="35"/>
      <c r="F91" s="8"/>
      <c r="G91" s="35"/>
      <c r="H91" s="92"/>
      <c r="I91" s="92"/>
      <c r="J91" s="35"/>
      <c r="K91" s="88" t="str">
        <f t="shared" si="12"/>
        <v/>
      </c>
      <c r="L91" s="89"/>
      <c r="M91" s="6" t="str">
        <f>IF(J91="","",(K91/J91)/LOOKUP(RIGHT($D$2,3),定数!$A$6:$A$13,定数!$B$6:$B$13))</f>
        <v/>
      </c>
      <c r="N91" s="35"/>
      <c r="O91" s="8"/>
      <c r="P91" s="99"/>
      <c r="Q91" s="99"/>
      <c r="R91" s="90" t="str">
        <f>IF(P91="","",T91*M91*LOOKUP(RIGHT($D$2,3),定数!$A$6:$A$13,定数!$B$6:$B$13))</f>
        <v/>
      </c>
      <c r="S91" s="90"/>
      <c r="T91" s="91" t="str">
        <f t="shared" si="14"/>
        <v/>
      </c>
      <c r="U91" s="91"/>
      <c r="V91" t="str">
        <f t="shared" ref="V91:W106" si="17">IF(S91&lt;&gt;"",IF(S91&lt;0,1+V90,0),"")</f>
        <v/>
      </c>
      <c r="W91" t="str">
        <f t="shared" si="17"/>
        <v/>
      </c>
      <c r="X91" s="41" t="str">
        <f t="shared" si="15"/>
        <v/>
      </c>
      <c r="Y91" s="42" t="str">
        <f t="shared" si="16"/>
        <v/>
      </c>
    </row>
    <row r="92" spans="2:25" x14ac:dyDescent="0.2">
      <c r="B92" s="35">
        <v>84</v>
      </c>
      <c r="C92" s="86" t="str">
        <f t="shared" si="11"/>
        <v/>
      </c>
      <c r="D92" s="86"/>
      <c r="E92" s="35"/>
      <c r="F92" s="8"/>
      <c r="G92" s="35"/>
      <c r="H92" s="92"/>
      <c r="I92" s="92"/>
      <c r="J92" s="35"/>
      <c r="K92" s="88" t="str">
        <f t="shared" si="12"/>
        <v/>
      </c>
      <c r="L92" s="89"/>
      <c r="M92" s="6" t="str">
        <f>IF(J92="","",(K92/J92)/LOOKUP(RIGHT($D$2,3),定数!$A$6:$A$13,定数!$B$6:$B$13))</f>
        <v/>
      </c>
      <c r="N92" s="35"/>
      <c r="O92" s="8"/>
      <c r="P92" s="99"/>
      <c r="Q92" s="99"/>
      <c r="R92" s="90" t="str">
        <f>IF(P92="","",T92*M92*LOOKUP(RIGHT($D$2,3),定数!$A$6:$A$13,定数!$B$6:$B$13))</f>
        <v/>
      </c>
      <c r="S92" s="90"/>
      <c r="T92" s="91" t="str">
        <f t="shared" si="14"/>
        <v/>
      </c>
      <c r="U92" s="91"/>
      <c r="V92" t="str">
        <f t="shared" si="17"/>
        <v/>
      </c>
      <c r="W92" t="str">
        <f t="shared" si="17"/>
        <v/>
      </c>
      <c r="X92" s="41" t="str">
        <f t="shared" si="15"/>
        <v/>
      </c>
      <c r="Y92" s="42" t="str">
        <f t="shared" si="16"/>
        <v/>
      </c>
    </row>
    <row r="93" spans="2:25" x14ac:dyDescent="0.2">
      <c r="B93" s="35">
        <v>85</v>
      </c>
      <c r="C93" s="86" t="str">
        <f t="shared" si="11"/>
        <v/>
      </c>
      <c r="D93" s="86"/>
      <c r="E93" s="35"/>
      <c r="F93" s="8"/>
      <c r="G93" s="35"/>
      <c r="H93" s="92"/>
      <c r="I93" s="92"/>
      <c r="J93" s="35"/>
      <c r="K93" s="88" t="str">
        <f t="shared" si="12"/>
        <v/>
      </c>
      <c r="L93" s="89"/>
      <c r="M93" s="6" t="str">
        <f>IF(J93="","",(K93/J93)/LOOKUP(RIGHT($D$2,3),定数!$A$6:$A$13,定数!$B$6:$B$13))</f>
        <v/>
      </c>
      <c r="N93" s="35"/>
      <c r="O93" s="8"/>
      <c r="P93" s="99"/>
      <c r="Q93" s="99"/>
      <c r="R93" s="90" t="str">
        <f>IF(P93="","",T93*M93*LOOKUP(RIGHT($D$2,3),定数!$A$6:$A$13,定数!$B$6:$B$13))</f>
        <v/>
      </c>
      <c r="S93" s="90"/>
      <c r="T93" s="91" t="str">
        <f t="shared" si="14"/>
        <v/>
      </c>
      <c r="U93" s="91"/>
      <c r="V93" t="str">
        <f t="shared" si="17"/>
        <v/>
      </c>
      <c r="W93" t="str">
        <f t="shared" si="17"/>
        <v/>
      </c>
      <c r="X93" s="41" t="str">
        <f t="shared" si="15"/>
        <v/>
      </c>
      <c r="Y93" s="42" t="str">
        <f t="shared" si="16"/>
        <v/>
      </c>
    </row>
    <row r="94" spans="2:25" x14ac:dyDescent="0.2">
      <c r="B94" s="35">
        <v>86</v>
      </c>
      <c r="C94" s="86" t="str">
        <f t="shared" si="11"/>
        <v/>
      </c>
      <c r="D94" s="86"/>
      <c r="E94" s="35"/>
      <c r="F94" s="8"/>
      <c r="G94" s="35"/>
      <c r="H94" s="92"/>
      <c r="I94" s="92"/>
      <c r="J94" s="35"/>
      <c r="K94" s="88" t="str">
        <f t="shared" si="12"/>
        <v/>
      </c>
      <c r="L94" s="89"/>
      <c r="M94" s="6" t="str">
        <f>IF(J94="","",(K94/J94)/LOOKUP(RIGHT($D$2,3),定数!$A$6:$A$13,定数!$B$6:$B$13))</f>
        <v/>
      </c>
      <c r="N94" s="35"/>
      <c r="O94" s="8"/>
      <c r="P94" s="92"/>
      <c r="Q94" s="92"/>
      <c r="R94" s="90" t="str">
        <f>IF(P94="","",T94*M94*LOOKUP(RIGHT($D$2,3),定数!$A$6:$A$13,定数!$B$6:$B$13))</f>
        <v/>
      </c>
      <c r="S94" s="90"/>
      <c r="T94" s="91" t="str">
        <f t="shared" si="14"/>
        <v/>
      </c>
      <c r="U94" s="91"/>
      <c r="V94" t="str">
        <f t="shared" si="17"/>
        <v/>
      </c>
      <c r="W94" t="str">
        <f t="shared" si="17"/>
        <v/>
      </c>
      <c r="X94" s="41" t="str">
        <f t="shared" si="15"/>
        <v/>
      </c>
      <c r="Y94" s="42" t="str">
        <f t="shared" si="16"/>
        <v/>
      </c>
    </row>
    <row r="95" spans="2:25" x14ac:dyDescent="0.2">
      <c r="B95" s="35">
        <v>87</v>
      </c>
      <c r="C95" s="86" t="str">
        <f t="shared" si="11"/>
        <v/>
      </c>
      <c r="D95" s="86"/>
      <c r="E95" s="35"/>
      <c r="F95" s="8"/>
      <c r="G95" s="35"/>
      <c r="H95" s="92"/>
      <c r="I95" s="92"/>
      <c r="J95" s="35"/>
      <c r="K95" s="88" t="str">
        <f t="shared" si="12"/>
        <v/>
      </c>
      <c r="L95" s="89"/>
      <c r="M95" s="6" t="str">
        <f>IF(J95="","",(K95/J95)/LOOKUP(RIGHT($D$2,3),定数!$A$6:$A$13,定数!$B$6:$B$13))</f>
        <v/>
      </c>
      <c r="N95" s="35"/>
      <c r="O95" s="8"/>
      <c r="P95" s="92"/>
      <c r="Q95" s="92"/>
      <c r="R95" s="90" t="str">
        <f>IF(P95="","",T95*M95*LOOKUP(RIGHT($D$2,3),定数!$A$6:$A$13,定数!$B$6:$B$13))</f>
        <v/>
      </c>
      <c r="S95" s="90"/>
      <c r="T95" s="91" t="str">
        <f t="shared" si="14"/>
        <v/>
      </c>
      <c r="U95" s="91"/>
      <c r="V95" t="str">
        <f t="shared" si="17"/>
        <v/>
      </c>
      <c r="W95" t="str">
        <f t="shared" si="17"/>
        <v/>
      </c>
      <c r="X95" s="41" t="str">
        <f t="shared" si="15"/>
        <v/>
      </c>
      <c r="Y95" s="42" t="str">
        <f t="shared" si="16"/>
        <v/>
      </c>
    </row>
    <row r="96" spans="2:25" x14ac:dyDescent="0.2">
      <c r="B96" s="35">
        <v>88</v>
      </c>
      <c r="C96" s="86" t="str">
        <f t="shared" si="11"/>
        <v/>
      </c>
      <c r="D96" s="86"/>
      <c r="E96" s="35"/>
      <c r="F96" s="8"/>
      <c r="G96" s="35"/>
      <c r="H96" s="92"/>
      <c r="I96" s="92"/>
      <c r="J96" s="35"/>
      <c r="K96" s="88" t="str">
        <f t="shared" si="12"/>
        <v/>
      </c>
      <c r="L96" s="89"/>
      <c r="M96" s="6" t="str">
        <f>IF(J96="","",(K96/J96)/LOOKUP(RIGHT($D$2,3),定数!$A$6:$A$13,定数!$B$6:$B$13))</f>
        <v/>
      </c>
      <c r="N96" s="35"/>
      <c r="O96" s="8"/>
      <c r="P96" s="92"/>
      <c r="Q96" s="92"/>
      <c r="R96" s="90" t="str">
        <f>IF(P96="","",T96*M96*LOOKUP(RIGHT($D$2,3),定数!$A$6:$A$13,定数!$B$6:$B$13))</f>
        <v/>
      </c>
      <c r="S96" s="90"/>
      <c r="T96" s="91" t="str">
        <f t="shared" si="14"/>
        <v/>
      </c>
      <c r="U96" s="91"/>
      <c r="V96" t="str">
        <f t="shared" si="17"/>
        <v/>
      </c>
      <c r="W96" t="str">
        <f t="shared" si="17"/>
        <v/>
      </c>
      <c r="X96" s="41" t="str">
        <f t="shared" si="15"/>
        <v/>
      </c>
      <c r="Y96" s="42" t="str">
        <f t="shared" si="16"/>
        <v/>
      </c>
    </row>
    <row r="97" spans="2:25" x14ac:dyDescent="0.2">
      <c r="B97" s="35">
        <v>89</v>
      </c>
      <c r="C97" s="86" t="str">
        <f t="shared" si="11"/>
        <v/>
      </c>
      <c r="D97" s="86"/>
      <c r="E97" s="35"/>
      <c r="F97" s="8"/>
      <c r="G97" s="35"/>
      <c r="H97" s="92"/>
      <c r="I97" s="92"/>
      <c r="J97" s="35"/>
      <c r="K97" s="88" t="str">
        <f t="shared" si="12"/>
        <v/>
      </c>
      <c r="L97" s="89"/>
      <c r="M97" s="6" t="str">
        <f>IF(J97="","",(K97/J97)/LOOKUP(RIGHT($D$2,3),定数!$A$6:$A$13,定数!$B$6:$B$13))</f>
        <v/>
      </c>
      <c r="N97" s="35"/>
      <c r="O97" s="8"/>
      <c r="P97" s="92"/>
      <c r="Q97" s="92"/>
      <c r="R97" s="90" t="str">
        <f>IF(P97="","",T97*M97*LOOKUP(RIGHT($D$2,3),定数!$A$6:$A$13,定数!$B$6:$B$13))</f>
        <v/>
      </c>
      <c r="S97" s="90"/>
      <c r="T97" s="91" t="str">
        <f t="shared" si="14"/>
        <v/>
      </c>
      <c r="U97" s="91"/>
      <c r="V97" t="str">
        <f t="shared" si="17"/>
        <v/>
      </c>
      <c r="W97" t="str">
        <f t="shared" si="17"/>
        <v/>
      </c>
      <c r="X97" s="41" t="str">
        <f t="shared" si="15"/>
        <v/>
      </c>
      <c r="Y97" s="42" t="str">
        <f t="shared" si="16"/>
        <v/>
      </c>
    </row>
    <row r="98" spans="2:25" x14ac:dyDescent="0.2">
      <c r="B98" s="35">
        <v>90</v>
      </c>
      <c r="C98" s="86" t="str">
        <f t="shared" si="11"/>
        <v/>
      </c>
      <c r="D98" s="86"/>
      <c r="E98" s="35"/>
      <c r="F98" s="8"/>
      <c r="G98" s="35"/>
      <c r="H98" s="92"/>
      <c r="I98" s="92"/>
      <c r="J98" s="35"/>
      <c r="K98" s="88" t="str">
        <f t="shared" si="12"/>
        <v/>
      </c>
      <c r="L98" s="89"/>
      <c r="M98" s="6" t="str">
        <f>IF(J98="","",(K98/J98)/LOOKUP(RIGHT($D$2,3),定数!$A$6:$A$13,定数!$B$6:$B$13))</f>
        <v/>
      </c>
      <c r="N98" s="35"/>
      <c r="O98" s="8"/>
      <c r="P98" s="92"/>
      <c r="Q98" s="92"/>
      <c r="R98" s="90" t="str">
        <f>IF(P98="","",T98*M98*LOOKUP(RIGHT($D$2,3),定数!$A$6:$A$13,定数!$B$6:$B$13))</f>
        <v/>
      </c>
      <c r="S98" s="90"/>
      <c r="T98" s="91" t="str">
        <f t="shared" si="14"/>
        <v/>
      </c>
      <c r="U98" s="91"/>
      <c r="V98" t="str">
        <f t="shared" si="17"/>
        <v/>
      </c>
      <c r="W98" t="str">
        <f t="shared" si="17"/>
        <v/>
      </c>
      <c r="X98" s="41" t="str">
        <f t="shared" si="15"/>
        <v/>
      </c>
      <c r="Y98" s="42" t="str">
        <f t="shared" si="16"/>
        <v/>
      </c>
    </row>
    <row r="99" spans="2:25" x14ac:dyDescent="0.2">
      <c r="B99" s="35">
        <v>91</v>
      </c>
      <c r="C99" s="86" t="str">
        <f t="shared" si="11"/>
        <v/>
      </c>
      <c r="D99" s="86"/>
      <c r="E99" s="35"/>
      <c r="F99" s="8"/>
      <c r="G99" s="35"/>
      <c r="H99" s="92"/>
      <c r="I99" s="92"/>
      <c r="J99" s="35"/>
      <c r="K99" s="88" t="str">
        <f t="shared" si="12"/>
        <v/>
      </c>
      <c r="L99" s="89"/>
      <c r="M99" s="6" t="str">
        <f>IF(J99="","",(K99/J99)/LOOKUP(RIGHT($D$2,3),定数!$A$6:$A$13,定数!$B$6:$B$13))</f>
        <v/>
      </c>
      <c r="N99" s="35"/>
      <c r="O99" s="8"/>
      <c r="P99" s="92"/>
      <c r="Q99" s="92"/>
      <c r="R99" s="90" t="str">
        <f>IF(P99="","",T99*M99*LOOKUP(RIGHT($D$2,3),定数!$A$6:$A$13,定数!$B$6:$B$13))</f>
        <v/>
      </c>
      <c r="S99" s="90"/>
      <c r="T99" s="91" t="str">
        <f t="shared" si="14"/>
        <v/>
      </c>
      <c r="U99" s="91"/>
      <c r="V99" t="str">
        <f t="shared" si="17"/>
        <v/>
      </c>
      <c r="W99" t="str">
        <f t="shared" si="17"/>
        <v/>
      </c>
      <c r="X99" s="41" t="str">
        <f t="shared" si="15"/>
        <v/>
      </c>
      <c r="Y99" s="42" t="str">
        <f t="shared" si="16"/>
        <v/>
      </c>
    </row>
    <row r="100" spans="2:25" x14ac:dyDescent="0.2">
      <c r="B100" s="35">
        <v>92</v>
      </c>
      <c r="C100" s="86" t="str">
        <f t="shared" si="11"/>
        <v/>
      </c>
      <c r="D100" s="86"/>
      <c r="E100" s="35"/>
      <c r="F100" s="8"/>
      <c r="G100" s="35"/>
      <c r="H100" s="92"/>
      <c r="I100" s="92"/>
      <c r="J100" s="35"/>
      <c r="K100" s="88" t="str">
        <f t="shared" si="12"/>
        <v/>
      </c>
      <c r="L100" s="89"/>
      <c r="M100" s="6" t="str">
        <f>IF(J100="","",(K100/J100)/LOOKUP(RIGHT($D$2,3),定数!$A$6:$A$13,定数!$B$6:$B$13))</f>
        <v/>
      </c>
      <c r="N100" s="35"/>
      <c r="O100" s="8"/>
      <c r="P100" s="92"/>
      <c r="Q100" s="92"/>
      <c r="R100" s="90" t="str">
        <f>IF(P100="","",T100*M100*LOOKUP(RIGHT($D$2,3),定数!$A$6:$A$13,定数!$B$6:$B$13))</f>
        <v/>
      </c>
      <c r="S100" s="90"/>
      <c r="T100" s="91" t="str">
        <f t="shared" si="14"/>
        <v/>
      </c>
      <c r="U100" s="91"/>
      <c r="V100" t="str">
        <f t="shared" si="17"/>
        <v/>
      </c>
      <c r="W100" t="str">
        <f t="shared" si="17"/>
        <v/>
      </c>
      <c r="X100" s="41" t="str">
        <f t="shared" si="15"/>
        <v/>
      </c>
      <c r="Y100" s="42" t="str">
        <f t="shared" si="16"/>
        <v/>
      </c>
    </row>
    <row r="101" spans="2:25" x14ac:dyDescent="0.2">
      <c r="B101" s="35">
        <v>93</v>
      </c>
      <c r="C101" s="86" t="str">
        <f t="shared" si="11"/>
        <v/>
      </c>
      <c r="D101" s="86"/>
      <c r="E101" s="35"/>
      <c r="F101" s="8"/>
      <c r="G101" s="35"/>
      <c r="H101" s="92"/>
      <c r="I101" s="92"/>
      <c r="J101" s="35"/>
      <c r="K101" s="88" t="str">
        <f t="shared" si="12"/>
        <v/>
      </c>
      <c r="L101" s="89"/>
      <c r="M101" s="6" t="str">
        <f>IF(J101="","",(K101/J101)/LOOKUP(RIGHT($D$2,3),定数!$A$6:$A$13,定数!$B$6:$B$13))</f>
        <v/>
      </c>
      <c r="N101" s="35"/>
      <c r="O101" s="8"/>
      <c r="P101" s="92"/>
      <c r="Q101" s="92"/>
      <c r="R101" s="90" t="str">
        <f>IF(P101="","",T101*M101*LOOKUP(RIGHT($D$2,3),定数!$A$6:$A$13,定数!$B$6:$B$13))</f>
        <v/>
      </c>
      <c r="S101" s="90"/>
      <c r="T101" s="91" t="str">
        <f t="shared" si="14"/>
        <v/>
      </c>
      <c r="U101" s="91"/>
      <c r="V101" t="str">
        <f t="shared" si="17"/>
        <v/>
      </c>
      <c r="W101" t="str">
        <f t="shared" si="17"/>
        <v/>
      </c>
      <c r="X101" s="41" t="str">
        <f t="shared" si="15"/>
        <v/>
      </c>
      <c r="Y101" s="42" t="str">
        <f t="shared" si="16"/>
        <v/>
      </c>
    </row>
    <row r="102" spans="2:25" x14ac:dyDescent="0.2">
      <c r="B102" s="35">
        <v>94</v>
      </c>
      <c r="C102" s="86" t="str">
        <f t="shared" si="11"/>
        <v/>
      </c>
      <c r="D102" s="86"/>
      <c r="E102" s="35"/>
      <c r="F102" s="8"/>
      <c r="G102" s="35"/>
      <c r="H102" s="92"/>
      <c r="I102" s="92"/>
      <c r="J102" s="35"/>
      <c r="K102" s="88" t="str">
        <f t="shared" si="12"/>
        <v/>
      </c>
      <c r="L102" s="89"/>
      <c r="M102" s="6" t="str">
        <f>IF(J102="","",(K102/J102)/LOOKUP(RIGHT($D$2,3),定数!$A$6:$A$13,定数!$B$6:$B$13))</f>
        <v/>
      </c>
      <c r="N102" s="35"/>
      <c r="O102" s="8"/>
      <c r="P102" s="92"/>
      <c r="Q102" s="92"/>
      <c r="R102" s="90" t="str">
        <f>IF(P102="","",T102*M102*LOOKUP(RIGHT($D$2,3),定数!$A$6:$A$13,定数!$B$6:$B$13))</f>
        <v/>
      </c>
      <c r="S102" s="90"/>
      <c r="T102" s="91" t="str">
        <f t="shared" si="14"/>
        <v/>
      </c>
      <c r="U102" s="91"/>
      <c r="V102" t="str">
        <f t="shared" si="17"/>
        <v/>
      </c>
      <c r="W102" t="str">
        <f t="shared" si="17"/>
        <v/>
      </c>
      <c r="X102" s="41" t="str">
        <f t="shared" si="15"/>
        <v/>
      </c>
      <c r="Y102" s="42" t="str">
        <f t="shared" si="16"/>
        <v/>
      </c>
    </row>
    <row r="103" spans="2:25" x14ac:dyDescent="0.2">
      <c r="B103" s="35">
        <v>95</v>
      </c>
      <c r="C103" s="86" t="str">
        <f t="shared" si="11"/>
        <v/>
      </c>
      <c r="D103" s="86"/>
      <c r="E103" s="35"/>
      <c r="F103" s="8"/>
      <c r="G103" s="35"/>
      <c r="H103" s="92"/>
      <c r="I103" s="92"/>
      <c r="J103" s="35"/>
      <c r="K103" s="88" t="str">
        <f t="shared" si="12"/>
        <v/>
      </c>
      <c r="L103" s="89"/>
      <c r="M103" s="6" t="str">
        <f>IF(J103="","",(K103/J103)/LOOKUP(RIGHT($D$2,3),定数!$A$6:$A$13,定数!$B$6:$B$13))</f>
        <v/>
      </c>
      <c r="N103" s="35"/>
      <c r="O103" s="8"/>
      <c r="P103" s="92"/>
      <c r="Q103" s="92"/>
      <c r="R103" s="90" t="str">
        <f>IF(P103="","",T103*M103*LOOKUP(RIGHT($D$2,3),定数!$A$6:$A$13,定数!$B$6:$B$13))</f>
        <v/>
      </c>
      <c r="S103" s="90"/>
      <c r="T103" s="91" t="str">
        <f t="shared" si="14"/>
        <v/>
      </c>
      <c r="U103" s="91"/>
      <c r="V103" t="str">
        <f t="shared" si="17"/>
        <v/>
      </c>
      <c r="W103" t="str">
        <f t="shared" si="17"/>
        <v/>
      </c>
      <c r="X103" s="41" t="str">
        <f t="shared" si="15"/>
        <v/>
      </c>
      <c r="Y103" s="42" t="str">
        <f t="shared" si="16"/>
        <v/>
      </c>
    </row>
    <row r="104" spans="2:25" x14ac:dyDescent="0.2">
      <c r="B104" s="35">
        <v>96</v>
      </c>
      <c r="C104" s="86" t="str">
        <f t="shared" si="11"/>
        <v/>
      </c>
      <c r="D104" s="86"/>
      <c r="E104" s="35"/>
      <c r="F104" s="8"/>
      <c r="G104" s="35"/>
      <c r="H104" s="92"/>
      <c r="I104" s="92"/>
      <c r="J104" s="35"/>
      <c r="K104" s="88" t="str">
        <f t="shared" si="12"/>
        <v/>
      </c>
      <c r="L104" s="89"/>
      <c r="M104" s="6" t="str">
        <f>IF(J104="","",(K104/J104)/LOOKUP(RIGHT($D$2,3),定数!$A$6:$A$13,定数!$B$6:$B$13))</f>
        <v/>
      </c>
      <c r="N104" s="35"/>
      <c r="O104" s="8"/>
      <c r="P104" s="92"/>
      <c r="Q104" s="92"/>
      <c r="R104" s="90" t="str">
        <f>IF(P104="","",T104*M104*LOOKUP(RIGHT($D$2,3),定数!$A$6:$A$13,定数!$B$6:$B$13))</f>
        <v/>
      </c>
      <c r="S104" s="90"/>
      <c r="T104" s="91" t="str">
        <f t="shared" si="14"/>
        <v/>
      </c>
      <c r="U104" s="91"/>
      <c r="V104" t="str">
        <f t="shared" si="17"/>
        <v/>
      </c>
      <c r="W104" t="str">
        <f t="shared" si="17"/>
        <v/>
      </c>
      <c r="X104" s="41" t="str">
        <f t="shared" si="15"/>
        <v/>
      </c>
      <c r="Y104" s="42" t="str">
        <f t="shared" si="16"/>
        <v/>
      </c>
    </row>
    <row r="105" spans="2:25" x14ac:dyDescent="0.2">
      <c r="B105" s="35">
        <v>97</v>
      </c>
      <c r="C105" s="86" t="str">
        <f t="shared" si="11"/>
        <v/>
      </c>
      <c r="D105" s="86"/>
      <c r="E105" s="35"/>
      <c r="F105" s="8"/>
      <c r="G105" s="35"/>
      <c r="H105" s="92"/>
      <c r="I105" s="92"/>
      <c r="J105" s="35"/>
      <c r="K105" s="88" t="str">
        <f t="shared" si="12"/>
        <v/>
      </c>
      <c r="L105" s="89"/>
      <c r="M105" s="6" t="str">
        <f>IF(J105="","",(K105/J105)/LOOKUP(RIGHT($D$2,3),定数!$A$6:$A$13,定数!$B$6:$B$13))</f>
        <v/>
      </c>
      <c r="N105" s="35"/>
      <c r="O105" s="8"/>
      <c r="P105" s="92"/>
      <c r="Q105" s="92"/>
      <c r="R105" s="90" t="str">
        <f>IF(P105="","",T105*M105*LOOKUP(RIGHT($D$2,3),定数!$A$6:$A$13,定数!$B$6:$B$13))</f>
        <v/>
      </c>
      <c r="S105" s="90"/>
      <c r="T105" s="91" t="str">
        <f t="shared" si="14"/>
        <v/>
      </c>
      <c r="U105" s="91"/>
      <c r="V105" t="str">
        <f t="shared" si="17"/>
        <v/>
      </c>
      <c r="W105" t="str">
        <f t="shared" si="17"/>
        <v/>
      </c>
      <c r="X105" s="41" t="str">
        <f t="shared" si="15"/>
        <v/>
      </c>
      <c r="Y105" s="42" t="str">
        <f t="shared" si="16"/>
        <v/>
      </c>
    </row>
    <row r="106" spans="2:25" x14ac:dyDescent="0.2">
      <c r="B106" s="35">
        <v>98</v>
      </c>
      <c r="C106" s="86" t="str">
        <f t="shared" si="11"/>
        <v/>
      </c>
      <c r="D106" s="86"/>
      <c r="E106" s="35"/>
      <c r="F106" s="8"/>
      <c r="G106" s="35"/>
      <c r="H106" s="92"/>
      <c r="I106" s="92"/>
      <c r="J106" s="35"/>
      <c r="K106" s="88" t="str">
        <f t="shared" si="12"/>
        <v/>
      </c>
      <c r="L106" s="89"/>
      <c r="M106" s="6" t="str">
        <f>IF(J106="","",(K106/J106)/LOOKUP(RIGHT($D$2,3),定数!$A$6:$A$13,定数!$B$6:$B$13))</f>
        <v/>
      </c>
      <c r="N106" s="35"/>
      <c r="O106" s="8"/>
      <c r="P106" s="92"/>
      <c r="Q106" s="92"/>
      <c r="R106" s="90" t="str">
        <f>IF(P106="","",T106*M106*LOOKUP(RIGHT($D$2,3),定数!$A$6:$A$13,定数!$B$6:$B$13))</f>
        <v/>
      </c>
      <c r="S106" s="90"/>
      <c r="T106" s="91" t="str">
        <f t="shared" si="14"/>
        <v/>
      </c>
      <c r="U106" s="91"/>
      <c r="V106" t="str">
        <f t="shared" si="17"/>
        <v/>
      </c>
      <c r="W106" t="str">
        <f t="shared" si="17"/>
        <v/>
      </c>
      <c r="X106" s="41" t="str">
        <f t="shared" si="15"/>
        <v/>
      </c>
      <c r="Y106" s="42" t="str">
        <f t="shared" si="16"/>
        <v/>
      </c>
    </row>
    <row r="107" spans="2:25" x14ac:dyDescent="0.2">
      <c r="B107" s="35">
        <v>99</v>
      </c>
      <c r="C107" s="86" t="str">
        <f t="shared" si="11"/>
        <v/>
      </c>
      <c r="D107" s="86"/>
      <c r="E107" s="35"/>
      <c r="F107" s="8"/>
      <c r="G107" s="35"/>
      <c r="H107" s="92"/>
      <c r="I107" s="92"/>
      <c r="J107" s="35"/>
      <c r="K107" s="88" t="str">
        <f t="shared" si="12"/>
        <v/>
      </c>
      <c r="L107" s="89"/>
      <c r="M107" s="6" t="str">
        <f>IF(J107="","",(K107/J107)/LOOKUP(RIGHT($D$2,3),定数!$A$6:$A$13,定数!$B$6:$B$13))</f>
        <v/>
      </c>
      <c r="N107" s="35"/>
      <c r="O107" s="8"/>
      <c r="P107" s="92"/>
      <c r="Q107" s="92"/>
      <c r="R107" s="90" t="str">
        <f>IF(P107="","",T107*M107*LOOKUP(RIGHT($D$2,3),定数!$A$6:$A$13,定数!$B$6:$B$13))</f>
        <v/>
      </c>
      <c r="S107" s="90"/>
      <c r="T107" s="91" t="str">
        <f t="shared" si="14"/>
        <v/>
      </c>
      <c r="U107" s="9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5"/>
        <v/>
      </c>
      <c r="Y107" s="42" t="str">
        <f t="shared" si="16"/>
        <v/>
      </c>
    </row>
    <row r="108" spans="2:25" x14ac:dyDescent="0.2">
      <c r="B108" s="35">
        <v>100</v>
      </c>
      <c r="C108" s="86" t="str">
        <f t="shared" si="11"/>
        <v/>
      </c>
      <c r="D108" s="86"/>
      <c r="E108" s="35"/>
      <c r="F108" s="8"/>
      <c r="G108" s="35"/>
      <c r="H108" s="92"/>
      <c r="I108" s="92"/>
      <c r="J108" s="35"/>
      <c r="K108" s="88" t="str">
        <f t="shared" si="12"/>
        <v/>
      </c>
      <c r="L108" s="89"/>
      <c r="M108" s="6" t="str">
        <f>IF(J108="","",(K108/J108)/LOOKUP(RIGHT($D$2,3),定数!$A$6:$A$13,定数!$B$6:$B$13))</f>
        <v/>
      </c>
      <c r="N108" s="35"/>
      <c r="O108" s="8"/>
      <c r="P108" s="92"/>
      <c r="Q108" s="92"/>
      <c r="R108" s="90" t="str">
        <f>IF(P108="","",T108*M108*LOOKUP(RIGHT($D$2,3),定数!$A$6:$A$13,定数!$B$6:$B$13))</f>
        <v/>
      </c>
      <c r="S108" s="90"/>
      <c r="T108" s="91" t="str">
        <f t="shared" si="14"/>
        <v/>
      </c>
      <c r="U108" s="9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5"/>
        <v/>
      </c>
      <c r="Y108" s="42" t="str">
        <f t="shared" si="16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8 G44 G52:G53 G55:G108">
    <cfRule type="cellIs" dxfId="115" priority="147" stopIfTrue="1" operator="equal">
      <formula>"買"</formula>
    </cfRule>
    <cfRule type="cellIs" dxfId="114" priority="148" stopIfTrue="1" operator="equal">
      <formula>"売"</formula>
    </cfRule>
  </conditionalFormatting>
  <conditionalFormatting sqref="G9">
    <cfRule type="cellIs" dxfId="113" priority="85" stopIfTrue="1" operator="equal">
      <formula>"買"</formula>
    </cfRule>
    <cfRule type="cellIs" dxfId="112" priority="86" stopIfTrue="1" operator="equal">
      <formula>"売"</formula>
    </cfRule>
  </conditionalFormatting>
  <conditionalFormatting sqref="G10">
    <cfRule type="cellIs" dxfId="111" priority="83" stopIfTrue="1" operator="equal">
      <formula>"買"</formula>
    </cfRule>
    <cfRule type="cellIs" dxfId="110" priority="84" stopIfTrue="1" operator="equal">
      <formula>"売"</formula>
    </cfRule>
  </conditionalFormatting>
  <conditionalFormatting sqref="G11">
    <cfRule type="cellIs" dxfId="109" priority="81" stopIfTrue="1" operator="equal">
      <formula>"買"</formula>
    </cfRule>
    <cfRule type="cellIs" dxfId="108" priority="82" stopIfTrue="1" operator="equal">
      <formula>"売"</formula>
    </cfRule>
  </conditionalFormatting>
  <conditionalFormatting sqref="G12">
    <cfRule type="cellIs" dxfId="107" priority="79" stopIfTrue="1" operator="equal">
      <formula>"買"</formula>
    </cfRule>
    <cfRule type="cellIs" dxfId="106" priority="80" stopIfTrue="1" operator="equal">
      <formula>"売"</formula>
    </cfRule>
  </conditionalFormatting>
  <conditionalFormatting sqref="G13">
    <cfRule type="cellIs" dxfId="105" priority="77" stopIfTrue="1" operator="equal">
      <formula>"買"</formula>
    </cfRule>
    <cfRule type="cellIs" dxfId="104" priority="78" stopIfTrue="1" operator="equal">
      <formula>"売"</formula>
    </cfRule>
  </conditionalFormatting>
  <conditionalFormatting sqref="G14">
    <cfRule type="cellIs" dxfId="103" priority="75" stopIfTrue="1" operator="equal">
      <formula>"買"</formula>
    </cfRule>
    <cfRule type="cellIs" dxfId="102" priority="76" stopIfTrue="1" operator="equal">
      <formula>"売"</formula>
    </cfRule>
  </conditionalFormatting>
  <conditionalFormatting sqref="G15">
    <cfRule type="cellIs" dxfId="101" priority="73" stopIfTrue="1" operator="equal">
      <formula>"買"</formula>
    </cfRule>
    <cfRule type="cellIs" dxfId="100" priority="74" stopIfTrue="1" operator="equal">
      <formula>"売"</formula>
    </cfRule>
  </conditionalFormatting>
  <conditionalFormatting sqref="G16">
    <cfRule type="cellIs" dxfId="99" priority="71" stopIfTrue="1" operator="equal">
      <formula>"買"</formula>
    </cfRule>
    <cfRule type="cellIs" dxfId="98" priority="72" stopIfTrue="1" operator="equal">
      <formula>"売"</formula>
    </cfRule>
  </conditionalFormatting>
  <conditionalFormatting sqref="G17">
    <cfRule type="cellIs" dxfId="97" priority="69" stopIfTrue="1" operator="equal">
      <formula>"買"</formula>
    </cfRule>
    <cfRule type="cellIs" dxfId="96" priority="70" stopIfTrue="1" operator="equal">
      <formula>"売"</formula>
    </cfRule>
  </conditionalFormatting>
  <conditionalFormatting sqref="G18">
    <cfRule type="cellIs" dxfId="95" priority="67" stopIfTrue="1" operator="equal">
      <formula>"買"</formula>
    </cfRule>
    <cfRule type="cellIs" dxfId="94" priority="68" stopIfTrue="1" operator="equal">
      <formula>"売"</formula>
    </cfRule>
  </conditionalFormatting>
  <conditionalFormatting sqref="G19">
    <cfRule type="cellIs" dxfId="93" priority="65" stopIfTrue="1" operator="equal">
      <formula>"買"</formula>
    </cfRule>
    <cfRule type="cellIs" dxfId="92" priority="66" stopIfTrue="1" operator="equal">
      <formula>"売"</formula>
    </cfRule>
  </conditionalFormatting>
  <conditionalFormatting sqref="G20">
    <cfRule type="cellIs" dxfId="91" priority="63" stopIfTrue="1" operator="equal">
      <formula>"買"</formula>
    </cfRule>
    <cfRule type="cellIs" dxfId="90" priority="64" stopIfTrue="1" operator="equal">
      <formula>"売"</formula>
    </cfRule>
  </conditionalFormatting>
  <conditionalFormatting sqref="G21">
    <cfRule type="cellIs" dxfId="89" priority="61" stopIfTrue="1" operator="equal">
      <formula>"買"</formula>
    </cfRule>
    <cfRule type="cellIs" dxfId="88" priority="62" stopIfTrue="1" operator="equal">
      <formula>"売"</formula>
    </cfRule>
  </conditionalFormatting>
  <conditionalFormatting sqref="G22">
    <cfRule type="cellIs" dxfId="87" priority="59" stopIfTrue="1" operator="equal">
      <formula>"買"</formula>
    </cfRule>
    <cfRule type="cellIs" dxfId="86" priority="60" stopIfTrue="1" operator="equal">
      <formula>"売"</formula>
    </cfRule>
  </conditionalFormatting>
  <conditionalFormatting sqref="G23">
    <cfRule type="cellIs" dxfId="85" priority="57" stopIfTrue="1" operator="equal">
      <formula>"買"</formula>
    </cfRule>
    <cfRule type="cellIs" dxfId="84" priority="58" stopIfTrue="1" operator="equal">
      <formula>"売"</formula>
    </cfRule>
  </conditionalFormatting>
  <conditionalFormatting sqref="G24">
    <cfRule type="cellIs" dxfId="83" priority="55" stopIfTrue="1" operator="equal">
      <formula>"買"</formula>
    </cfRule>
    <cfRule type="cellIs" dxfId="82" priority="56" stopIfTrue="1" operator="equal">
      <formula>"売"</formula>
    </cfRule>
  </conditionalFormatting>
  <conditionalFormatting sqref="G25">
    <cfRule type="cellIs" dxfId="81" priority="53" stopIfTrue="1" operator="equal">
      <formula>"買"</formula>
    </cfRule>
    <cfRule type="cellIs" dxfId="80" priority="54" stopIfTrue="1" operator="equal">
      <formula>"売"</formula>
    </cfRule>
  </conditionalFormatting>
  <conditionalFormatting sqref="G26">
    <cfRule type="cellIs" dxfId="79" priority="51" stopIfTrue="1" operator="equal">
      <formula>"買"</formula>
    </cfRule>
    <cfRule type="cellIs" dxfId="78" priority="52" stopIfTrue="1" operator="equal">
      <formula>"売"</formula>
    </cfRule>
  </conditionalFormatting>
  <conditionalFormatting sqref="G27">
    <cfRule type="cellIs" dxfId="77" priority="47" stopIfTrue="1" operator="equal">
      <formula>"買"</formula>
    </cfRule>
    <cfRule type="cellIs" dxfId="76" priority="48" stopIfTrue="1" operator="equal">
      <formula>"売"</formula>
    </cfRule>
  </conditionalFormatting>
  <conditionalFormatting sqref="G28">
    <cfRule type="cellIs" dxfId="75" priority="45" stopIfTrue="1" operator="equal">
      <formula>"買"</formula>
    </cfRule>
    <cfRule type="cellIs" dxfId="74" priority="46" stopIfTrue="1" operator="equal">
      <formula>"売"</formula>
    </cfRule>
  </conditionalFormatting>
  <conditionalFormatting sqref="G29">
    <cfRule type="cellIs" dxfId="73" priority="43" stopIfTrue="1" operator="equal">
      <formula>"買"</formula>
    </cfRule>
    <cfRule type="cellIs" dxfId="72" priority="44" stopIfTrue="1" operator="equal">
      <formula>"売"</formula>
    </cfRule>
  </conditionalFormatting>
  <conditionalFormatting sqref="G30">
    <cfRule type="cellIs" dxfId="71" priority="41" stopIfTrue="1" operator="equal">
      <formula>"買"</formula>
    </cfRule>
    <cfRule type="cellIs" dxfId="70" priority="42" stopIfTrue="1" operator="equal">
      <formula>"売"</formula>
    </cfRule>
  </conditionalFormatting>
  <conditionalFormatting sqref="G31">
    <cfRule type="cellIs" dxfId="69" priority="39" stopIfTrue="1" operator="equal">
      <formula>"買"</formula>
    </cfRule>
    <cfRule type="cellIs" dxfId="68" priority="40" stopIfTrue="1" operator="equal">
      <formula>"売"</formula>
    </cfRule>
  </conditionalFormatting>
  <conditionalFormatting sqref="G32">
    <cfRule type="cellIs" dxfId="67" priority="37" stopIfTrue="1" operator="equal">
      <formula>"買"</formula>
    </cfRule>
    <cfRule type="cellIs" dxfId="66" priority="38" stopIfTrue="1" operator="equal">
      <formula>"売"</formula>
    </cfRule>
  </conditionalFormatting>
  <conditionalFormatting sqref="G33">
    <cfRule type="cellIs" dxfId="65" priority="35" stopIfTrue="1" operator="equal">
      <formula>"買"</formula>
    </cfRule>
    <cfRule type="cellIs" dxfId="64" priority="36" stopIfTrue="1" operator="equal">
      <formula>"売"</formula>
    </cfRule>
  </conditionalFormatting>
  <conditionalFormatting sqref="G34">
    <cfRule type="cellIs" dxfId="63" priority="33" stopIfTrue="1" operator="equal">
      <formula>"買"</formula>
    </cfRule>
    <cfRule type="cellIs" dxfId="62" priority="34" stopIfTrue="1" operator="equal">
      <formula>"売"</formula>
    </cfRule>
  </conditionalFormatting>
  <conditionalFormatting sqref="G35">
    <cfRule type="cellIs" dxfId="61" priority="31" stopIfTrue="1" operator="equal">
      <formula>"買"</formula>
    </cfRule>
    <cfRule type="cellIs" dxfId="60" priority="32" stopIfTrue="1" operator="equal">
      <formula>"売"</formula>
    </cfRule>
  </conditionalFormatting>
  <conditionalFormatting sqref="G36">
    <cfRule type="cellIs" dxfId="59" priority="29" stopIfTrue="1" operator="equal">
      <formula>"買"</formula>
    </cfRule>
    <cfRule type="cellIs" dxfId="58" priority="30" stopIfTrue="1" operator="equal">
      <formula>"売"</formula>
    </cfRule>
  </conditionalFormatting>
  <conditionalFormatting sqref="G37">
    <cfRule type="cellIs" dxfId="57" priority="27" stopIfTrue="1" operator="equal">
      <formula>"買"</formula>
    </cfRule>
    <cfRule type="cellIs" dxfId="56" priority="28" stopIfTrue="1" operator="equal">
      <formula>"売"</formula>
    </cfRule>
  </conditionalFormatting>
  <conditionalFormatting sqref="G38">
    <cfRule type="cellIs" dxfId="55" priority="25" stopIfTrue="1" operator="equal">
      <formula>"買"</formula>
    </cfRule>
    <cfRule type="cellIs" dxfId="54" priority="26" stopIfTrue="1" operator="equal">
      <formula>"売"</formula>
    </cfRule>
  </conditionalFormatting>
  <conditionalFormatting sqref="G39">
    <cfRule type="cellIs" dxfId="53" priority="23" stopIfTrue="1" operator="equal">
      <formula>"買"</formula>
    </cfRule>
    <cfRule type="cellIs" dxfId="52" priority="24" stopIfTrue="1" operator="equal">
      <formula>"売"</formula>
    </cfRule>
  </conditionalFormatting>
  <conditionalFormatting sqref="G40">
    <cfRule type="cellIs" dxfId="51" priority="21" stopIfTrue="1" operator="equal">
      <formula>"買"</formula>
    </cfRule>
    <cfRule type="cellIs" dxfId="50" priority="22" stopIfTrue="1" operator="equal">
      <formula>"売"</formula>
    </cfRule>
  </conditionalFormatting>
  <conditionalFormatting sqref="G41">
    <cfRule type="cellIs" dxfId="49" priority="19" stopIfTrue="1" operator="equal">
      <formula>"買"</formula>
    </cfRule>
    <cfRule type="cellIs" dxfId="48" priority="20" stopIfTrue="1" operator="equal">
      <formula>"売"</formula>
    </cfRule>
  </conditionalFormatting>
  <conditionalFormatting sqref="G42">
    <cfRule type="cellIs" dxfId="47" priority="17" stopIfTrue="1" operator="equal">
      <formula>"買"</formula>
    </cfRule>
    <cfRule type="cellIs" dxfId="46" priority="18" stopIfTrue="1" operator="equal">
      <formula>"売"</formula>
    </cfRule>
  </conditionalFormatting>
  <conditionalFormatting sqref="G43">
    <cfRule type="cellIs" dxfId="45" priority="15" stopIfTrue="1" operator="equal">
      <formula>"買"</formula>
    </cfRule>
    <cfRule type="cellIs" dxfId="44" priority="16" stopIfTrue="1" operator="equal">
      <formula>"売"</formula>
    </cfRule>
  </conditionalFormatting>
  <conditionalFormatting sqref="G45">
    <cfRule type="cellIs" dxfId="43" priority="13" stopIfTrue="1" operator="equal">
      <formula>"買"</formula>
    </cfRule>
    <cfRule type="cellIs" dxfId="42" priority="14" stopIfTrue="1" operator="equal">
      <formula>"売"</formula>
    </cfRule>
  </conditionalFormatting>
  <conditionalFormatting sqref="G46">
    <cfRule type="cellIs" dxfId="33" priority="11" stopIfTrue="1" operator="equal">
      <formula>"買"</formula>
    </cfRule>
    <cfRule type="cellIs" dxfId="32" priority="12" stopIfTrue="1" operator="equal">
      <formula>"売"</formula>
    </cfRule>
  </conditionalFormatting>
  <conditionalFormatting sqref="G47">
    <cfRule type="cellIs" dxfId="29" priority="9" stopIfTrue="1" operator="equal">
      <formula>"買"</formula>
    </cfRule>
    <cfRule type="cellIs" dxfId="28" priority="10" stopIfTrue="1" operator="equal">
      <formula>"売"</formula>
    </cfRule>
  </conditionalFormatting>
  <conditionalFormatting sqref="G49">
    <cfRule type="cellIs" dxfId="17" priority="7" stopIfTrue="1" operator="equal">
      <formula>"買"</formula>
    </cfRule>
    <cfRule type="cellIs" dxfId="16" priority="8" stopIfTrue="1" operator="equal">
      <formula>"売"</formula>
    </cfRule>
  </conditionalFormatting>
  <conditionalFormatting sqref="G50">
    <cfRule type="cellIs" dxfId="11" priority="5" stopIfTrue="1" operator="equal">
      <formula>"買"</formula>
    </cfRule>
    <cfRule type="cellIs" dxfId="10" priority="6" stopIfTrue="1" operator="equal">
      <formula>"売"</formula>
    </cfRule>
  </conditionalFormatting>
  <conditionalFormatting sqref="G51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conditionalFormatting sqref="G54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964" workbookViewId="0">
      <selection activeCell="G994" sqref="G994"/>
    </sheetView>
  </sheetViews>
  <sheetFormatPr defaultRowHeight="14.4" x14ac:dyDescent="0.2"/>
  <cols>
    <col min="1" max="1" width="7.441406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12" sqref="A12:J1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02" t="s">
        <v>71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</row>
    <row r="4" spans="1:10" x14ac:dyDescent="0.2">
      <c r="A4" s="103"/>
      <c r="B4" s="103"/>
      <c r="C4" s="103"/>
      <c r="D4" s="103"/>
      <c r="E4" s="103"/>
      <c r="F4" s="103"/>
      <c r="G4" s="103"/>
      <c r="H4" s="103"/>
      <c r="I4" s="103"/>
      <c r="J4" s="103"/>
    </row>
    <row r="5" spans="1:10" x14ac:dyDescent="0.2">
      <c r="A5" s="103"/>
      <c r="B5" s="103"/>
      <c r="C5" s="103"/>
      <c r="D5" s="103"/>
      <c r="E5" s="103"/>
      <c r="F5" s="103"/>
      <c r="G5" s="103"/>
      <c r="H5" s="103"/>
      <c r="I5" s="103"/>
      <c r="J5" s="103"/>
    </row>
    <row r="6" spans="1:10" x14ac:dyDescent="0.2">
      <c r="A6" s="103"/>
      <c r="B6" s="103"/>
      <c r="C6" s="103"/>
      <c r="D6" s="103"/>
      <c r="E6" s="103"/>
      <c r="F6" s="103"/>
      <c r="G6" s="103"/>
      <c r="H6" s="103"/>
      <c r="I6" s="103"/>
      <c r="J6" s="103"/>
    </row>
    <row r="7" spans="1:10" x14ac:dyDescent="0.2">
      <c r="A7" s="103"/>
      <c r="B7" s="103"/>
      <c r="C7" s="103"/>
      <c r="D7" s="103"/>
      <c r="E7" s="103"/>
      <c r="F7" s="103"/>
      <c r="G7" s="103"/>
      <c r="H7" s="103"/>
      <c r="I7" s="103"/>
      <c r="J7" s="103"/>
    </row>
    <row r="8" spans="1:10" x14ac:dyDescent="0.2">
      <c r="A8" s="103"/>
      <c r="B8" s="103"/>
      <c r="C8" s="103"/>
      <c r="D8" s="103"/>
      <c r="E8" s="103"/>
      <c r="F8" s="103"/>
      <c r="G8" s="103"/>
      <c r="H8" s="103"/>
      <c r="I8" s="103"/>
      <c r="J8" s="103"/>
    </row>
    <row r="9" spans="1:10" x14ac:dyDescent="0.2">
      <c r="A9" s="103"/>
      <c r="B9" s="103"/>
      <c r="C9" s="103"/>
      <c r="D9" s="103"/>
      <c r="E9" s="103"/>
      <c r="F9" s="103"/>
      <c r="G9" s="103"/>
      <c r="H9" s="103"/>
      <c r="I9" s="103"/>
      <c r="J9" s="103"/>
    </row>
    <row r="11" spans="1:10" x14ac:dyDescent="0.2">
      <c r="A11" t="s">
        <v>1</v>
      </c>
    </row>
    <row r="12" spans="1:10" x14ac:dyDescent="0.2">
      <c r="A12" s="104" t="s">
        <v>72</v>
      </c>
      <c r="B12" s="105"/>
      <c r="C12" s="105"/>
      <c r="D12" s="105"/>
      <c r="E12" s="105"/>
      <c r="F12" s="105"/>
      <c r="G12" s="105"/>
      <c r="H12" s="105"/>
      <c r="I12" s="105"/>
      <c r="J12" s="105"/>
    </row>
    <row r="13" spans="1:10" x14ac:dyDescent="0.2">
      <c r="A13" s="105"/>
      <c r="B13" s="105"/>
      <c r="C13" s="105"/>
      <c r="D13" s="105"/>
      <c r="E13" s="105"/>
      <c r="F13" s="105"/>
      <c r="G13" s="105"/>
      <c r="H13" s="105"/>
      <c r="I13" s="105"/>
      <c r="J13" s="105"/>
    </row>
    <row r="14" spans="1:10" x14ac:dyDescent="0.2">
      <c r="A14" s="105"/>
      <c r="B14" s="105"/>
      <c r="C14" s="105"/>
      <c r="D14" s="105"/>
      <c r="E14" s="105"/>
      <c r="F14" s="105"/>
      <c r="G14" s="105"/>
      <c r="H14" s="105"/>
      <c r="I14" s="105"/>
      <c r="J14" s="105"/>
    </row>
    <row r="15" spans="1:10" x14ac:dyDescent="0.2">
      <c r="A15" s="105"/>
      <c r="B15" s="105"/>
      <c r="C15" s="105"/>
      <c r="D15" s="105"/>
      <c r="E15" s="105"/>
      <c r="F15" s="105"/>
      <c r="G15" s="105"/>
      <c r="H15" s="105"/>
      <c r="I15" s="105"/>
      <c r="J15" s="105"/>
    </row>
    <row r="16" spans="1:10" x14ac:dyDescent="0.2">
      <c r="A16" s="105"/>
      <c r="B16" s="105"/>
      <c r="C16" s="105"/>
      <c r="D16" s="105"/>
      <c r="E16" s="105"/>
      <c r="F16" s="105"/>
      <c r="G16" s="105"/>
      <c r="H16" s="105"/>
      <c r="I16" s="105"/>
      <c r="J16" s="105"/>
    </row>
    <row r="17" spans="1:10" x14ac:dyDescent="0.2">
      <c r="A17" s="105"/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0" x14ac:dyDescent="0.2">
      <c r="A18" s="105"/>
      <c r="B18" s="105"/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105"/>
      <c r="B19" s="105"/>
      <c r="C19" s="105"/>
      <c r="D19" s="105"/>
      <c r="E19" s="105"/>
      <c r="F19" s="105"/>
      <c r="G19" s="105"/>
      <c r="H19" s="105"/>
      <c r="I19" s="105"/>
      <c r="J19" s="105"/>
    </row>
    <row r="21" spans="1:10" x14ac:dyDescent="0.2">
      <c r="A21" t="s">
        <v>2</v>
      </c>
    </row>
    <row r="22" spans="1:10" x14ac:dyDescent="0.2">
      <c r="A22" s="104" t="s">
        <v>68</v>
      </c>
      <c r="B22" s="104"/>
      <c r="C22" s="104"/>
      <c r="D22" s="104"/>
      <c r="E22" s="104"/>
      <c r="F22" s="104"/>
      <c r="G22" s="104"/>
      <c r="H22" s="104"/>
      <c r="I22" s="104"/>
      <c r="J22" s="104"/>
    </row>
    <row r="23" spans="1:10" x14ac:dyDescent="0.2">
      <c r="A23" s="104"/>
      <c r="B23" s="104"/>
      <c r="C23" s="104"/>
      <c r="D23" s="104"/>
      <c r="E23" s="104"/>
      <c r="F23" s="104"/>
      <c r="G23" s="104"/>
      <c r="H23" s="104"/>
      <c r="I23" s="104"/>
      <c r="J23" s="104"/>
    </row>
    <row r="24" spans="1:10" x14ac:dyDescent="0.2">
      <c r="A24" s="104"/>
      <c r="B24" s="104"/>
      <c r="C24" s="104"/>
      <c r="D24" s="104"/>
      <c r="E24" s="104"/>
      <c r="F24" s="104"/>
      <c r="G24" s="104"/>
      <c r="H24" s="104"/>
      <c r="I24" s="104"/>
      <c r="J24" s="104"/>
    </row>
    <row r="25" spans="1:10" x14ac:dyDescent="0.2">
      <c r="A25" s="104"/>
      <c r="B25" s="104"/>
      <c r="C25" s="104"/>
      <c r="D25" s="104"/>
      <c r="E25" s="104"/>
      <c r="F25" s="104"/>
      <c r="G25" s="104"/>
      <c r="H25" s="104"/>
      <c r="I25" s="104"/>
      <c r="J25" s="104"/>
    </row>
    <row r="26" spans="1:10" x14ac:dyDescent="0.2">
      <c r="A26" s="104"/>
      <c r="B26" s="104"/>
      <c r="C26" s="104"/>
      <c r="D26" s="104"/>
      <c r="E26" s="104"/>
      <c r="F26" s="104"/>
      <c r="G26" s="104"/>
      <c r="H26" s="104"/>
      <c r="I26" s="104"/>
      <c r="J26" s="104"/>
    </row>
    <row r="27" spans="1:10" x14ac:dyDescent="0.2">
      <c r="A27" s="104"/>
      <c r="B27" s="104"/>
      <c r="C27" s="104"/>
      <c r="D27" s="104"/>
      <c r="E27" s="104"/>
      <c r="F27" s="104"/>
      <c r="G27" s="104"/>
      <c r="H27" s="104"/>
      <c r="I27" s="104"/>
      <c r="J27" s="104"/>
    </row>
    <row r="28" spans="1:10" x14ac:dyDescent="0.2">
      <c r="A28" s="104"/>
      <c r="B28" s="104"/>
      <c r="C28" s="104"/>
      <c r="D28" s="104"/>
      <c r="E28" s="104"/>
      <c r="F28" s="104"/>
      <c r="G28" s="104"/>
      <c r="H28" s="104"/>
      <c r="I28" s="104"/>
      <c r="J28" s="104"/>
    </row>
    <row r="29" spans="1:10" x14ac:dyDescent="0.2">
      <c r="A29" s="104"/>
      <c r="B29" s="104"/>
      <c r="C29" s="104"/>
      <c r="D29" s="104"/>
      <c r="E29" s="104"/>
      <c r="F29" s="104"/>
      <c r="G29" s="104"/>
      <c r="H29" s="104"/>
      <c r="I29" s="104"/>
      <c r="J29" s="10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F11" sqref="F11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30</v>
      </c>
      <c r="E5" s="32">
        <v>43661</v>
      </c>
      <c r="F5" s="28">
        <v>50</v>
      </c>
      <c r="G5" s="32">
        <v>43666</v>
      </c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52" t="s">
        <v>5</v>
      </c>
      <c r="C2" s="52"/>
      <c r="D2" s="55"/>
      <c r="E2" s="55"/>
      <c r="F2" s="52" t="s">
        <v>6</v>
      </c>
      <c r="G2" s="52"/>
      <c r="H2" s="55" t="s">
        <v>36</v>
      </c>
      <c r="I2" s="55"/>
      <c r="J2" s="52" t="s">
        <v>7</v>
      </c>
      <c r="K2" s="52"/>
      <c r="L2" s="58">
        <f>C9</f>
        <v>1000000</v>
      </c>
      <c r="M2" s="55"/>
      <c r="N2" s="52" t="s">
        <v>8</v>
      </c>
      <c r="O2" s="52"/>
      <c r="P2" s="58" t="e">
        <f>C108+R108</f>
        <v>#VALUE!</v>
      </c>
      <c r="Q2" s="55"/>
      <c r="R2" s="1"/>
      <c r="S2" s="1"/>
      <c r="T2" s="1"/>
    </row>
    <row r="3" spans="2:21" ht="57" customHeight="1" x14ac:dyDescent="0.2">
      <c r="B3" s="52" t="s">
        <v>9</v>
      </c>
      <c r="C3" s="52"/>
      <c r="D3" s="59" t="s">
        <v>38</v>
      </c>
      <c r="E3" s="59"/>
      <c r="F3" s="59"/>
      <c r="G3" s="59"/>
      <c r="H3" s="59"/>
      <c r="I3" s="59"/>
      <c r="J3" s="52" t="s">
        <v>10</v>
      </c>
      <c r="K3" s="52"/>
      <c r="L3" s="59" t="s">
        <v>35</v>
      </c>
      <c r="M3" s="60"/>
      <c r="N3" s="60"/>
      <c r="O3" s="60"/>
      <c r="P3" s="60"/>
      <c r="Q3" s="60"/>
      <c r="R3" s="1"/>
      <c r="S3" s="1"/>
    </row>
    <row r="4" spans="2:21" x14ac:dyDescent="0.2">
      <c r="B4" s="52" t="s">
        <v>11</v>
      </c>
      <c r="C4" s="52"/>
      <c r="D4" s="53">
        <f>SUM($R$9:$S$993)</f>
        <v>153684.21052631587</v>
      </c>
      <c r="E4" s="53"/>
      <c r="F4" s="52" t="s">
        <v>12</v>
      </c>
      <c r="G4" s="52"/>
      <c r="H4" s="54">
        <f>SUM($T$9:$U$108)</f>
        <v>292.00000000000017</v>
      </c>
      <c r="I4" s="55"/>
      <c r="J4" s="61" t="s">
        <v>13</v>
      </c>
      <c r="K4" s="61"/>
      <c r="L4" s="58">
        <f>MAX($C$9:$D$990)-C9</f>
        <v>153684.21052631596</v>
      </c>
      <c r="M4" s="58"/>
      <c r="N4" s="61" t="s">
        <v>14</v>
      </c>
      <c r="O4" s="61"/>
      <c r="P4" s="53">
        <f>MIN($C$9:$D$990)-C9</f>
        <v>0</v>
      </c>
      <c r="Q4" s="53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3" t="s">
        <v>19</v>
      </c>
      <c r="K5" s="52"/>
      <c r="L5" s="64"/>
      <c r="M5" s="65"/>
      <c r="N5" s="17" t="s">
        <v>20</v>
      </c>
      <c r="O5" s="9"/>
      <c r="P5" s="64"/>
      <c r="Q5" s="65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73" t="s">
        <v>21</v>
      </c>
      <c r="C7" s="75" t="s">
        <v>22</v>
      </c>
      <c r="D7" s="76"/>
      <c r="E7" s="79" t="s">
        <v>23</v>
      </c>
      <c r="F7" s="80"/>
      <c r="G7" s="80"/>
      <c r="H7" s="80"/>
      <c r="I7" s="68"/>
      <c r="J7" s="81" t="s">
        <v>24</v>
      </c>
      <c r="K7" s="82"/>
      <c r="L7" s="70"/>
      <c r="M7" s="83" t="s">
        <v>25</v>
      </c>
      <c r="N7" s="84" t="s">
        <v>26</v>
      </c>
      <c r="O7" s="85"/>
      <c r="P7" s="85"/>
      <c r="Q7" s="72"/>
      <c r="R7" s="66" t="s">
        <v>27</v>
      </c>
      <c r="S7" s="66"/>
      <c r="T7" s="66"/>
      <c r="U7" s="66"/>
    </row>
    <row r="8" spans="2:21" x14ac:dyDescent="0.2">
      <c r="B8" s="74"/>
      <c r="C8" s="77"/>
      <c r="D8" s="78"/>
      <c r="E8" s="18" t="s">
        <v>28</v>
      </c>
      <c r="F8" s="18" t="s">
        <v>29</v>
      </c>
      <c r="G8" s="18" t="s">
        <v>30</v>
      </c>
      <c r="H8" s="67" t="s">
        <v>31</v>
      </c>
      <c r="I8" s="68"/>
      <c r="J8" s="4" t="s">
        <v>32</v>
      </c>
      <c r="K8" s="69" t="s">
        <v>33</v>
      </c>
      <c r="L8" s="70"/>
      <c r="M8" s="83"/>
      <c r="N8" s="5" t="s">
        <v>28</v>
      </c>
      <c r="O8" s="5" t="s">
        <v>29</v>
      </c>
      <c r="P8" s="71" t="s">
        <v>31</v>
      </c>
      <c r="Q8" s="72"/>
      <c r="R8" s="66" t="s">
        <v>34</v>
      </c>
      <c r="S8" s="66"/>
      <c r="T8" s="66" t="s">
        <v>32</v>
      </c>
      <c r="U8" s="66"/>
    </row>
    <row r="9" spans="2:21" x14ac:dyDescent="0.2">
      <c r="B9" s="19">
        <v>1</v>
      </c>
      <c r="C9" s="86">
        <v>1000000</v>
      </c>
      <c r="D9" s="86"/>
      <c r="E9" s="19">
        <v>2001</v>
      </c>
      <c r="F9" s="8">
        <v>42111</v>
      </c>
      <c r="G9" s="19" t="s">
        <v>4</v>
      </c>
      <c r="H9" s="92">
        <v>105.33</v>
      </c>
      <c r="I9" s="92"/>
      <c r="J9" s="19">
        <v>57</v>
      </c>
      <c r="K9" s="86">
        <f t="shared" ref="K9:K72" si="0">IF(F9="","",C9*0.03)</f>
        <v>30000</v>
      </c>
      <c r="L9" s="86"/>
      <c r="M9" s="6">
        <f>IF(J9="","",(K9/J9)/1000)</f>
        <v>0.52631578947368418</v>
      </c>
      <c r="N9" s="19">
        <v>2001</v>
      </c>
      <c r="O9" s="8">
        <v>42111</v>
      </c>
      <c r="P9" s="92">
        <v>108.25</v>
      </c>
      <c r="Q9" s="92"/>
      <c r="R9" s="90">
        <f>IF(O9="","",(IF(G9="売",H9-P9,P9-H9))*M9*100000)</f>
        <v>153684.21052631587</v>
      </c>
      <c r="S9" s="90"/>
      <c r="T9" s="91">
        <f>IF(O9="","",IF(R9&lt;0,J9*(-1),IF(G9="買",(P9-H9)*100,(H9-P9)*100)))</f>
        <v>292.00000000000017</v>
      </c>
      <c r="U9" s="91"/>
    </row>
    <row r="10" spans="2:21" x14ac:dyDescent="0.2">
      <c r="B10" s="19">
        <v>2</v>
      </c>
      <c r="C10" s="86">
        <f t="shared" ref="C10:C73" si="1">IF(R9="","",C9+R9)</f>
        <v>1153684.210526316</v>
      </c>
      <c r="D10" s="86"/>
      <c r="E10" s="19"/>
      <c r="F10" s="8"/>
      <c r="G10" s="19" t="s">
        <v>4</v>
      </c>
      <c r="H10" s="92"/>
      <c r="I10" s="92"/>
      <c r="J10" s="19"/>
      <c r="K10" s="86" t="str">
        <f t="shared" si="0"/>
        <v/>
      </c>
      <c r="L10" s="86"/>
      <c r="M10" s="6" t="str">
        <f t="shared" ref="M10:M73" si="2">IF(J10="","",(K10/J10)/1000)</f>
        <v/>
      </c>
      <c r="N10" s="19"/>
      <c r="O10" s="8"/>
      <c r="P10" s="92"/>
      <c r="Q10" s="92"/>
      <c r="R10" s="90" t="str">
        <f t="shared" ref="R10:R73" si="3">IF(O10="","",(IF(G10="売",H10-P10,P10-H10))*M10*100000)</f>
        <v/>
      </c>
      <c r="S10" s="90"/>
      <c r="T10" s="91" t="str">
        <f t="shared" ref="T10:T73" si="4">IF(O10="","",IF(R10&lt;0,J10*(-1),IF(G10="買",(P10-H10)*100,(H10-P10)*100)))</f>
        <v/>
      </c>
      <c r="U10" s="91"/>
    </row>
    <row r="11" spans="2:21" x14ac:dyDescent="0.2">
      <c r="B11" s="19">
        <v>3</v>
      </c>
      <c r="C11" s="86" t="str">
        <f t="shared" si="1"/>
        <v/>
      </c>
      <c r="D11" s="86"/>
      <c r="E11" s="19"/>
      <c r="F11" s="8"/>
      <c r="G11" s="19" t="s">
        <v>4</v>
      </c>
      <c r="H11" s="92"/>
      <c r="I11" s="92"/>
      <c r="J11" s="19"/>
      <c r="K11" s="86" t="str">
        <f t="shared" si="0"/>
        <v/>
      </c>
      <c r="L11" s="86"/>
      <c r="M11" s="6" t="str">
        <f t="shared" si="2"/>
        <v/>
      </c>
      <c r="N11" s="19"/>
      <c r="O11" s="8"/>
      <c r="P11" s="92"/>
      <c r="Q11" s="92"/>
      <c r="R11" s="90" t="str">
        <f t="shared" si="3"/>
        <v/>
      </c>
      <c r="S11" s="90"/>
      <c r="T11" s="91" t="str">
        <f t="shared" si="4"/>
        <v/>
      </c>
      <c r="U11" s="91"/>
    </row>
    <row r="12" spans="2:21" x14ac:dyDescent="0.2">
      <c r="B12" s="19">
        <v>4</v>
      </c>
      <c r="C12" s="86" t="str">
        <f t="shared" si="1"/>
        <v/>
      </c>
      <c r="D12" s="86"/>
      <c r="E12" s="19"/>
      <c r="F12" s="8"/>
      <c r="G12" s="19" t="s">
        <v>3</v>
      </c>
      <c r="H12" s="92"/>
      <c r="I12" s="92"/>
      <c r="J12" s="19"/>
      <c r="K12" s="86" t="str">
        <f t="shared" si="0"/>
        <v/>
      </c>
      <c r="L12" s="86"/>
      <c r="M12" s="6" t="str">
        <f t="shared" si="2"/>
        <v/>
      </c>
      <c r="N12" s="19"/>
      <c r="O12" s="8"/>
      <c r="P12" s="92"/>
      <c r="Q12" s="92"/>
      <c r="R12" s="90" t="str">
        <f t="shared" si="3"/>
        <v/>
      </c>
      <c r="S12" s="90"/>
      <c r="T12" s="91" t="str">
        <f t="shared" si="4"/>
        <v/>
      </c>
      <c r="U12" s="91"/>
    </row>
    <row r="13" spans="2:21" x14ac:dyDescent="0.2">
      <c r="B13" s="19">
        <v>5</v>
      </c>
      <c r="C13" s="86" t="str">
        <f t="shared" si="1"/>
        <v/>
      </c>
      <c r="D13" s="86"/>
      <c r="E13" s="19"/>
      <c r="F13" s="8"/>
      <c r="G13" s="19" t="s">
        <v>3</v>
      </c>
      <c r="H13" s="92"/>
      <c r="I13" s="92"/>
      <c r="J13" s="19"/>
      <c r="K13" s="86" t="str">
        <f t="shared" si="0"/>
        <v/>
      </c>
      <c r="L13" s="86"/>
      <c r="M13" s="6" t="str">
        <f t="shared" si="2"/>
        <v/>
      </c>
      <c r="N13" s="19"/>
      <c r="O13" s="8"/>
      <c r="P13" s="92"/>
      <c r="Q13" s="92"/>
      <c r="R13" s="90" t="str">
        <f t="shared" si="3"/>
        <v/>
      </c>
      <c r="S13" s="90"/>
      <c r="T13" s="91" t="str">
        <f t="shared" si="4"/>
        <v/>
      </c>
      <c r="U13" s="91"/>
    </row>
    <row r="14" spans="2:21" x14ac:dyDescent="0.2">
      <c r="B14" s="19">
        <v>6</v>
      </c>
      <c r="C14" s="86" t="str">
        <f t="shared" si="1"/>
        <v/>
      </c>
      <c r="D14" s="86"/>
      <c r="E14" s="19"/>
      <c r="F14" s="8"/>
      <c r="G14" s="19" t="s">
        <v>4</v>
      </c>
      <c r="H14" s="92"/>
      <c r="I14" s="92"/>
      <c r="J14" s="19"/>
      <c r="K14" s="86" t="str">
        <f t="shared" si="0"/>
        <v/>
      </c>
      <c r="L14" s="86"/>
      <c r="M14" s="6" t="str">
        <f t="shared" si="2"/>
        <v/>
      </c>
      <c r="N14" s="19"/>
      <c r="O14" s="8"/>
      <c r="P14" s="92"/>
      <c r="Q14" s="92"/>
      <c r="R14" s="90" t="str">
        <f t="shared" si="3"/>
        <v/>
      </c>
      <c r="S14" s="90"/>
      <c r="T14" s="91" t="str">
        <f t="shared" si="4"/>
        <v/>
      </c>
      <c r="U14" s="91"/>
    </row>
    <row r="15" spans="2:21" x14ac:dyDescent="0.2">
      <c r="B15" s="19">
        <v>7</v>
      </c>
      <c r="C15" s="86" t="str">
        <f t="shared" si="1"/>
        <v/>
      </c>
      <c r="D15" s="86"/>
      <c r="E15" s="19"/>
      <c r="F15" s="8"/>
      <c r="G15" s="19" t="s">
        <v>4</v>
      </c>
      <c r="H15" s="92"/>
      <c r="I15" s="92"/>
      <c r="J15" s="19"/>
      <c r="K15" s="86" t="str">
        <f t="shared" si="0"/>
        <v/>
      </c>
      <c r="L15" s="86"/>
      <c r="M15" s="6" t="str">
        <f t="shared" si="2"/>
        <v/>
      </c>
      <c r="N15" s="19"/>
      <c r="O15" s="8"/>
      <c r="P15" s="92"/>
      <c r="Q15" s="92"/>
      <c r="R15" s="90" t="str">
        <f t="shared" si="3"/>
        <v/>
      </c>
      <c r="S15" s="90"/>
      <c r="T15" s="91" t="str">
        <f t="shared" si="4"/>
        <v/>
      </c>
      <c r="U15" s="91"/>
    </row>
    <row r="16" spans="2:21" x14ac:dyDescent="0.2">
      <c r="B16" s="19">
        <v>8</v>
      </c>
      <c r="C16" s="86" t="str">
        <f t="shared" si="1"/>
        <v/>
      </c>
      <c r="D16" s="86"/>
      <c r="E16" s="19"/>
      <c r="F16" s="8"/>
      <c r="G16" s="19" t="s">
        <v>4</v>
      </c>
      <c r="H16" s="92"/>
      <c r="I16" s="92"/>
      <c r="J16" s="19"/>
      <c r="K16" s="86" t="str">
        <f t="shared" si="0"/>
        <v/>
      </c>
      <c r="L16" s="86"/>
      <c r="M16" s="6" t="str">
        <f t="shared" si="2"/>
        <v/>
      </c>
      <c r="N16" s="19"/>
      <c r="O16" s="8"/>
      <c r="P16" s="92"/>
      <c r="Q16" s="92"/>
      <c r="R16" s="90" t="str">
        <f t="shared" si="3"/>
        <v/>
      </c>
      <c r="S16" s="90"/>
      <c r="T16" s="91" t="str">
        <f t="shared" si="4"/>
        <v/>
      </c>
      <c r="U16" s="91"/>
    </row>
    <row r="17" spans="2:21" x14ac:dyDescent="0.2">
      <c r="B17" s="19">
        <v>9</v>
      </c>
      <c r="C17" s="86" t="str">
        <f t="shared" si="1"/>
        <v/>
      </c>
      <c r="D17" s="86"/>
      <c r="E17" s="19"/>
      <c r="F17" s="8"/>
      <c r="G17" s="19" t="s">
        <v>4</v>
      </c>
      <c r="H17" s="92"/>
      <c r="I17" s="92"/>
      <c r="J17" s="19"/>
      <c r="K17" s="86" t="str">
        <f t="shared" si="0"/>
        <v/>
      </c>
      <c r="L17" s="86"/>
      <c r="M17" s="6" t="str">
        <f t="shared" si="2"/>
        <v/>
      </c>
      <c r="N17" s="19"/>
      <c r="O17" s="8"/>
      <c r="P17" s="92"/>
      <c r="Q17" s="92"/>
      <c r="R17" s="90" t="str">
        <f t="shared" si="3"/>
        <v/>
      </c>
      <c r="S17" s="90"/>
      <c r="T17" s="91" t="str">
        <f t="shared" si="4"/>
        <v/>
      </c>
      <c r="U17" s="91"/>
    </row>
    <row r="18" spans="2:21" x14ac:dyDescent="0.2">
      <c r="B18" s="19">
        <v>10</v>
      </c>
      <c r="C18" s="86" t="str">
        <f t="shared" si="1"/>
        <v/>
      </c>
      <c r="D18" s="86"/>
      <c r="E18" s="19"/>
      <c r="F18" s="8"/>
      <c r="G18" s="19" t="s">
        <v>4</v>
      </c>
      <c r="H18" s="92"/>
      <c r="I18" s="92"/>
      <c r="J18" s="19"/>
      <c r="K18" s="86" t="str">
        <f t="shared" si="0"/>
        <v/>
      </c>
      <c r="L18" s="86"/>
      <c r="M18" s="6" t="str">
        <f t="shared" si="2"/>
        <v/>
      </c>
      <c r="N18" s="19"/>
      <c r="O18" s="8"/>
      <c r="P18" s="92"/>
      <c r="Q18" s="92"/>
      <c r="R18" s="90" t="str">
        <f t="shared" si="3"/>
        <v/>
      </c>
      <c r="S18" s="90"/>
      <c r="T18" s="91" t="str">
        <f t="shared" si="4"/>
        <v/>
      </c>
      <c r="U18" s="91"/>
    </row>
    <row r="19" spans="2:21" x14ac:dyDescent="0.2">
      <c r="B19" s="19">
        <v>11</v>
      </c>
      <c r="C19" s="86" t="str">
        <f t="shared" si="1"/>
        <v/>
      </c>
      <c r="D19" s="86"/>
      <c r="E19" s="19"/>
      <c r="F19" s="8"/>
      <c r="G19" s="19" t="s">
        <v>4</v>
      </c>
      <c r="H19" s="92"/>
      <c r="I19" s="92"/>
      <c r="J19" s="19"/>
      <c r="K19" s="86" t="str">
        <f t="shared" si="0"/>
        <v/>
      </c>
      <c r="L19" s="86"/>
      <c r="M19" s="6" t="str">
        <f t="shared" si="2"/>
        <v/>
      </c>
      <c r="N19" s="19"/>
      <c r="O19" s="8"/>
      <c r="P19" s="92"/>
      <c r="Q19" s="92"/>
      <c r="R19" s="90" t="str">
        <f t="shared" si="3"/>
        <v/>
      </c>
      <c r="S19" s="90"/>
      <c r="T19" s="91" t="str">
        <f t="shared" si="4"/>
        <v/>
      </c>
      <c r="U19" s="91"/>
    </row>
    <row r="20" spans="2:21" x14ac:dyDescent="0.2">
      <c r="B20" s="19">
        <v>12</v>
      </c>
      <c r="C20" s="86" t="str">
        <f t="shared" si="1"/>
        <v/>
      </c>
      <c r="D20" s="86"/>
      <c r="E20" s="19"/>
      <c r="F20" s="8"/>
      <c r="G20" s="19" t="s">
        <v>4</v>
      </c>
      <c r="H20" s="92"/>
      <c r="I20" s="92"/>
      <c r="J20" s="19"/>
      <c r="K20" s="86" t="str">
        <f t="shared" si="0"/>
        <v/>
      </c>
      <c r="L20" s="86"/>
      <c r="M20" s="6" t="str">
        <f t="shared" si="2"/>
        <v/>
      </c>
      <c r="N20" s="19"/>
      <c r="O20" s="8"/>
      <c r="P20" s="92"/>
      <c r="Q20" s="92"/>
      <c r="R20" s="90" t="str">
        <f t="shared" si="3"/>
        <v/>
      </c>
      <c r="S20" s="90"/>
      <c r="T20" s="91" t="str">
        <f t="shared" si="4"/>
        <v/>
      </c>
      <c r="U20" s="91"/>
    </row>
    <row r="21" spans="2:21" x14ac:dyDescent="0.2">
      <c r="B21" s="19">
        <v>13</v>
      </c>
      <c r="C21" s="86" t="str">
        <f t="shared" si="1"/>
        <v/>
      </c>
      <c r="D21" s="86"/>
      <c r="E21" s="19"/>
      <c r="F21" s="8"/>
      <c r="G21" s="19" t="s">
        <v>4</v>
      </c>
      <c r="H21" s="92"/>
      <c r="I21" s="92"/>
      <c r="J21" s="19"/>
      <c r="K21" s="86" t="str">
        <f t="shared" si="0"/>
        <v/>
      </c>
      <c r="L21" s="86"/>
      <c r="M21" s="6" t="str">
        <f t="shared" si="2"/>
        <v/>
      </c>
      <c r="N21" s="19"/>
      <c r="O21" s="8"/>
      <c r="P21" s="92"/>
      <c r="Q21" s="92"/>
      <c r="R21" s="90" t="str">
        <f t="shared" si="3"/>
        <v/>
      </c>
      <c r="S21" s="90"/>
      <c r="T21" s="91" t="str">
        <f t="shared" si="4"/>
        <v/>
      </c>
      <c r="U21" s="91"/>
    </row>
    <row r="22" spans="2:21" x14ac:dyDescent="0.2">
      <c r="B22" s="19">
        <v>14</v>
      </c>
      <c r="C22" s="86" t="str">
        <f t="shared" si="1"/>
        <v/>
      </c>
      <c r="D22" s="86"/>
      <c r="E22" s="19"/>
      <c r="F22" s="8"/>
      <c r="G22" s="19" t="s">
        <v>3</v>
      </c>
      <c r="H22" s="92"/>
      <c r="I22" s="92"/>
      <c r="J22" s="19"/>
      <c r="K22" s="86" t="str">
        <f t="shared" si="0"/>
        <v/>
      </c>
      <c r="L22" s="86"/>
      <c r="M22" s="6" t="str">
        <f t="shared" si="2"/>
        <v/>
      </c>
      <c r="N22" s="19"/>
      <c r="O22" s="8"/>
      <c r="P22" s="92"/>
      <c r="Q22" s="92"/>
      <c r="R22" s="90" t="str">
        <f t="shared" si="3"/>
        <v/>
      </c>
      <c r="S22" s="90"/>
      <c r="T22" s="91" t="str">
        <f t="shared" si="4"/>
        <v/>
      </c>
      <c r="U22" s="91"/>
    </row>
    <row r="23" spans="2:21" x14ac:dyDescent="0.2">
      <c r="B23" s="19">
        <v>15</v>
      </c>
      <c r="C23" s="86" t="str">
        <f t="shared" si="1"/>
        <v/>
      </c>
      <c r="D23" s="86"/>
      <c r="E23" s="19"/>
      <c r="F23" s="8"/>
      <c r="G23" s="19" t="s">
        <v>4</v>
      </c>
      <c r="H23" s="92"/>
      <c r="I23" s="92"/>
      <c r="J23" s="19"/>
      <c r="K23" s="86" t="str">
        <f t="shared" si="0"/>
        <v/>
      </c>
      <c r="L23" s="86"/>
      <c r="M23" s="6" t="str">
        <f t="shared" si="2"/>
        <v/>
      </c>
      <c r="N23" s="19"/>
      <c r="O23" s="8"/>
      <c r="P23" s="92"/>
      <c r="Q23" s="92"/>
      <c r="R23" s="90" t="str">
        <f t="shared" si="3"/>
        <v/>
      </c>
      <c r="S23" s="90"/>
      <c r="T23" s="91" t="str">
        <f t="shared" si="4"/>
        <v/>
      </c>
      <c r="U23" s="91"/>
    </row>
    <row r="24" spans="2:21" x14ac:dyDescent="0.2">
      <c r="B24" s="19">
        <v>16</v>
      </c>
      <c r="C24" s="86" t="str">
        <f t="shared" si="1"/>
        <v/>
      </c>
      <c r="D24" s="86"/>
      <c r="E24" s="19"/>
      <c r="F24" s="8"/>
      <c r="G24" s="19" t="s">
        <v>4</v>
      </c>
      <c r="H24" s="92"/>
      <c r="I24" s="92"/>
      <c r="J24" s="19"/>
      <c r="K24" s="86" t="str">
        <f t="shared" si="0"/>
        <v/>
      </c>
      <c r="L24" s="86"/>
      <c r="M24" s="6" t="str">
        <f t="shared" si="2"/>
        <v/>
      </c>
      <c r="N24" s="19"/>
      <c r="O24" s="8"/>
      <c r="P24" s="92"/>
      <c r="Q24" s="92"/>
      <c r="R24" s="90" t="str">
        <f t="shared" si="3"/>
        <v/>
      </c>
      <c r="S24" s="90"/>
      <c r="T24" s="91" t="str">
        <f t="shared" si="4"/>
        <v/>
      </c>
      <c r="U24" s="91"/>
    </row>
    <row r="25" spans="2:21" x14ac:dyDescent="0.2">
      <c r="B25" s="19">
        <v>17</v>
      </c>
      <c r="C25" s="86" t="str">
        <f t="shared" si="1"/>
        <v/>
      </c>
      <c r="D25" s="86"/>
      <c r="E25" s="19"/>
      <c r="F25" s="8"/>
      <c r="G25" s="19" t="s">
        <v>4</v>
      </c>
      <c r="H25" s="92"/>
      <c r="I25" s="92"/>
      <c r="J25" s="19"/>
      <c r="K25" s="86" t="str">
        <f t="shared" si="0"/>
        <v/>
      </c>
      <c r="L25" s="86"/>
      <c r="M25" s="6" t="str">
        <f t="shared" si="2"/>
        <v/>
      </c>
      <c r="N25" s="19"/>
      <c r="O25" s="8"/>
      <c r="P25" s="92"/>
      <c r="Q25" s="92"/>
      <c r="R25" s="90" t="str">
        <f t="shared" si="3"/>
        <v/>
      </c>
      <c r="S25" s="90"/>
      <c r="T25" s="91" t="str">
        <f t="shared" si="4"/>
        <v/>
      </c>
      <c r="U25" s="91"/>
    </row>
    <row r="26" spans="2:21" x14ac:dyDescent="0.2">
      <c r="B26" s="19">
        <v>18</v>
      </c>
      <c r="C26" s="86" t="str">
        <f t="shared" si="1"/>
        <v/>
      </c>
      <c r="D26" s="86"/>
      <c r="E26" s="19"/>
      <c r="F26" s="8"/>
      <c r="G26" s="19" t="s">
        <v>4</v>
      </c>
      <c r="H26" s="92"/>
      <c r="I26" s="92"/>
      <c r="J26" s="19"/>
      <c r="K26" s="86" t="str">
        <f t="shared" si="0"/>
        <v/>
      </c>
      <c r="L26" s="86"/>
      <c r="M26" s="6" t="str">
        <f t="shared" si="2"/>
        <v/>
      </c>
      <c r="N26" s="19"/>
      <c r="O26" s="8"/>
      <c r="P26" s="92"/>
      <c r="Q26" s="92"/>
      <c r="R26" s="90" t="str">
        <f t="shared" si="3"/>
        <v/>
      </c>
      <c r="S26" s="90"/>
      <c r="T26" s="91" t="str">
        <f t="shared" si="4"/>
        <v/>
      </c>
      <c r="U26" s="91"/>
    </row>
    <row r="27" spans="2:21" x14ac:dyDescent="0.2">
      <c r="B27" s="19">
        <v>19</v>
      </c>
      <c r="C27" s="86" t="str">
        <f t="shared" si="1"/>
        <v/>
      </c>
      <c r="D27" s="86"/>
      <c r="E27" s="19"/>
      <c r="F27" s="8"/>
      <c r="G27" s="19" t="s">
        <v>3</v>
      </c>
      <c r="H27" s="92"/>
      <c r="I27" s="92"/>
      <c r="J27" s="19"/>
      <c r="K27" s="86" t="str">
        <f t="shared" si="0"/>
        <v/>
      </c>
      <c r="L27" s="86"/>
      <c r="M27" s="6" t="str">
        <f t="shared" si="2"/>
        <v/>
      </c>
      <c r="N27" s="19"/>
      <c r="O27" s="8"/>
      <c r="P27" s="92"/>
      <c r="Q27" s="92"/>
      <c r="R27" s="90" t="str">
        <f t="shared" si="3"/>
        <v/>
      </c>
      <c r="S27" s="90"/>
      <c r="T27" s="91" t="str">
        <f t="shared" si="4"/>
        <v/>
      </c>
      <c r="U27" s="91"/>
    </row>
    <row r="28" spans="2:21" x14ac:dyDescent="0.2">
      <c r="B28" s="19">
        <v>20</v>
      </c>
      <c r="C28" s="86" t="str">
        <f t="shared" si="1"/>
        <v/>
      </c>
      <c r="D28" s="86"/>
      <c r="E28" s="19"/>
      <c r="F28" s="8"/>
      <c r="G28" s="19" t="s">
        <v>4</v>
      </c>
      <c r="H28" s="92"/>
      <c r="I28" s="92"/>
      <c r="J28" s="19"/>
      <c r="K28" s="86" t="str">
        <f t="shared" si="0"/>
        <v/>
      </c>
      <c r="L28" s="86"/>
      <c r="M28" s="6" t="str">
        <f t="shared" si="2"/>
        <v/>
      </c>
      <c r="N28" s="19"/>
      <c r="O28" s="8"/>
      <c r="P28" s="92"/>
      <c r="Q28" s="92"/>
      <c r="R28" s="90" t="str">
        <f t="shared" si="3"/>
        <v/>
      </c>
      <c r="S28" s="90"/>
      <c r="T28" s="91" t="str">
        <f t="shared" si="4"/>
        <v/>
      </c>
      <c r="U28" s="91"/>
    </row>
    <row r="29" spans="2:21" x14ac:dyDescent="0.2">
      <c r="B29" s="19">
        <v>21</v>
      </c>
      <c r="C29" s="86" t="str">
        <f t="shared" si="1"/>
        <v/>
      </c>
      <c r="D29" s="86"/>
      <c r="E29" s="19"/>
      <c r="F29" s="8"/>
      <c r="G29" s="19" t="s">
        <v>3</v>
      </c>
      <c r="H29" s="92"/>
      <c r="I29" s="92"/>
      <c r="J29" s="19"/>
      <c r="K29" s="86" t="str">
        <f t="shared" si="0"/>
        <v/>
      </c>
      <c r="L29" s="86"/>
      <c r="M29" s="6" t="str">
        <f t="shared" si="2"/>
        <v/>
      </c>
      <c r="N29" s="19"/>
      <c r="O29" s="8"/>
      <c r="P29" s="92"/>
      <c r="Q29" s="92"/>
      <c r="R29" s="90" t="str">
        <f t="shared" si="3"/>
        <v/>
      </c>
      <c r="S29" s="90"/>
      <c r="T29" s="91" t="str">
        <f t="shared" si="4"/>
        <v/>
      </c>
      <c r="U29" s="91"/>
    </row>
    <row r="30" spans="2:21" x14ac:dyDescent="0.2">
      <c r="B30" s="19">
        <v>22</v>
      </c>
      <c r="C30" s="86" t="str">
        <f t="shared" si="1"/>
        <v/>
      </c>
      <c r="D30" s="86"/>
      <c r="E30" s="19"/>
      <c r="F30" s="8"/>
      <c r="G30" s="19" t="s">
        <v>3</v>
      </c>
      <c r="H30" s="92"/>
      <c r="I30" s="92"/>
      <c r="J30" s="19"/>
      <c r="K30" s="86" t="str">
        <f t="shared" si="0"/>
        <v/>
      </c>
      <c r="L30" s="86"/>
      <c r="M30" s="6" t="str">
        <f t="shared" si="2"/>
        <v/>
      </c>
      <c r="N30" s="19"/>
      <c r="O30" s="8"/>
      <c r="P30" s="92"/>
      <c r="Q30" s="92"/>
      <c r="R30" s="90" t="str">
        <f t="shared" si="3"/>
        <v/>
      </c>
      <c r="S30" s="90"/>
      <c r="T30" s="91" t="str">
        <f t="shared" si="4"/>
        <v/>
      </c>
      <c r="U30" s="91"/>
    </row>
    <row r="31" spans="2:21" x14ac:dyDescent="0.2">
      <c r="B31" s="19">
        <v>23</v>
      </c>
      <c r="C31" s="86" t="str">
        <f t="shared" si="1"/>
        <v/>
      </c>
      <c r="D31" s="86"/>
      <c r="E31" s="19"/>
      <c r="F31" s="8"/>
      <c r="G31" s="19" t="s">
        <v>3</v>
      </c>
      <c r="H31" s="92"/>
      <c r="I31" s="92"/>
      <c r="J31" s="19"/>
      <c r="K31" s="86" t="str">
        <f t="shared" si="0"/>
        <v/>
      </c>
      <c r="L31" s="86"/>
      <c r="M31" s="6" t="str">
        <f t="shared" si="2"/>
        <v/>
      </c>
      <c r="N31" s="19"/>
      <c r="O31" s="8"/>
      <c r="P31" s="92"/>
      <c r="Q31" s="92"/>
      <c r="R31" s="90" t="str">
        <f t="shared" si="3"/>
        <v/>
      </c>
      <c r="S31" s="90"/>
      <c r="T31" s="91" t="str">
        <f t="shared" si="4"/>
        <v/>
      </c>
      <c r="U31" s="91"/>
    </row>
    <row r="32" spans="2:21" x14ac:dyDescent="0.2">
      <c r="B32" s="19">
        <v>24</v>
      </c>
      <c r="C32" s="86" t="str">
        <f t="shared" si="1"/>
        <v/>
      </c>
      <c r="D32" s="86"/>
      <c r="E32" s="19"/>
      <c r="F32" s="8"/>
      <c r="G32" s="19" t="s">
        <v>3</v>
      </c>
      <c r="H32" s="92"/>
      <c r="I32" s="92"/>
      <c r="J32" s="19"/>
      <c r="K32" s="86" t="str">
        <f t="shared" si="0"/>
        <v/>
      </c>
      <c r="L32" s="86"/>
      <c r="M32" s="6" t="str">
        <f t="shared" si="2"/>
        <v/>
      </c>
      <c r="N32" s="19"/>
      <c r="O32" s="8"/>
      <c r="P32" s="92"/>
      <c r="Q32" s="92"/>
      <c r="R32" s="90" t="str">
        <f t="shared" si="3"/>
        <v/>
      </c>
      <c r="S32" s="90"/>
      <c r="T32" s="91" t="str">
        <f t="shared" si="4"/>
        <v/>
      </c>
      <c r="U32" s="91"/>
    </row>
    <row r="33" spans="2:21" x14ac:dyDescent="0.2">
      <c r="B33" s="19">
        <v>25</v>
      </c>
      <c r="C33" s="86" t="str">
        <f t="shared" si="1"/>
        <v/>
      </c>
      <c r="D33" s="86"/>
      <c r="E33" s="19"/>
      <c r="F33" s="8"/>
      <c r="G33" s="19" t="s">
        <v>4</v>
      </c>
      <c r="H33" s="92"/>
      <c r="I33" s="92"/>
      <c r="J33" s="19"/>
      <c r="K33" s="86" t="str">
        <f t="shared" si="0"/>
        <v/>
      </c>
      <c r="L33" s="86"/>
      <c r="M33" s="6" t="str">
        <f t="shared" si="2"/>
        <v/>
      </c>
      <c r="N33" s="19"/>
      <c r="O33" s="8"/>
      <c r="P33" s="92"/>
      <c r="Q33" s="92"/>
      <c r="R33" s="90" t="str">
        <f t="shared" si="3"/>
        <v/>
      </c>
      <c r="S33" s="90"/>
      <c r="T33" s="91" t="str">
        <f t="shared" si="4"/>
        <v/>
      </c>
      <c r="U33" s="91"/>
    </row>
    <row r="34" spans="2:21" x14ac:dyDescent="0.2">
      <c r="B34" s="19">
        <v>26</v>
      </c>
      <c r="C34" s="86" t="str">
        <f t="shared" si="1"/>
        <v/>
      </c>
      <c r="D34" s="86"/>
      <c r="E34" s="19"/>
      <c r="F34" s="8"/>
      <c r="G34" s="19" t="s">
        <v>3</v>
      </c>
      <c r="H34" s="92"/>
      <c r="I34" s="92"/>
      <c r="J34" s="19"/>
      <c r="K34" s="86" t="str">
        <f t="shared" si="0"/>
        <v/>
      </c>
      <c r="L34" s="86"/>
      <c r="M34" s="6" t="str">
        <f t="shared" si="2"/>
        <v/>
      </c>
      <c r="N34" s="19"/>
      <c r="O34" s="8"/>
      <c r="P34" s="92"/>
      <c r="Q34" s="92"/>
      <c r="R34" s="90" t="str">
        <f t="shared" si="3"/>
        <v/>
      </c>
      <c r="S34" s="90"/>
      <c r="T34" s="91" t="str">
        <f t="shared" si="4"/>
        <v/>
      </c>
      <c r="U34" s="91"/>
    </row>
    <row r="35" spans="2:21" x14ac:dyDescent="0.2">
      <c r="B35" s="19">
        <v>27</v>
      </c>
      <c r="C35" s="86" t="str">
        <f t="shared" si="1"/>
        <v/>
      </c>
      <c r="D35" s="86"/>
      <c r="E35" s="19"/>
      <c r="F35" s="8"/>
      <c r="G35" s="19" t="s">
        <v>3</v>
      </c>
      <c r="H35" s="92"/>
      <c r="I35" s="92"/>
      <c r="J35" s="19"/>
      <c r="K35" s="86" t="str">
        <f t="shared" si="0"/>
        <v/>
      </c>
      <c r="L35" s="86"/>
      <c r="M35" s="6" t="str">
        <f t="shared" si="2"/>
        <v/>
      </c>
      <c r="N35" s="19"/>
      <c r="O35" s="8"/>
      <c r="P35" s="92"/>
      <c r="Q35" s="92"/>
      <c r="R35" s="90" t="str">
        <f t="shared" si="3"/>
        <v/>
      </c>
      <c r="S35" s="90"/>
      <c r="T35" s="91" t="str">
        <f t="shared" si="4"/>
        <v/>
      </c>
      <c r="U35" s="91"/>
    </row>
    <row r="36" spans="2:21" x14ac:dyDescent="0.2">
      <c r="B36" s="19">
        <v>28</v>
      </c>
      <c r="C36" s="86" t="str">
        <f t="shared" si="1"/>
        <v/>
      </c>
      <c r="D36" s="86"/>
      <c r="E36" s="19"/>
      <c r="F36" s="8"/>
      <c r="G36" s="19" t="s">
        <v>3</v>
      </c>
      <c r="H36" s="92"/>
      <c r="I36" s="92"/>
      <c r="J36" s="19"/>
      <c r="K36" s="86" t="str">
        <f t="shared" si="0"/>
        <v/>
      </c>
      <c r="L36" s="86"/>
      <c r="M36" s="6" t="str">
        <f t="shared" si="2"/>
        <v/>
      </c>
      <c r="N36" s="19"/>
      <c r="O36" s="8"/>
      <c r="P36" s="92"/>
      <c r="Q36" s="92"/>
      <c r="R36" s="90" t="str">
        <f t="shared" si="3"/>
        <v/>
      </c>
      <c r="S36" s="90"/>
      <c r="T36" s="91" t="str">
        <f t="shared" si="4"/>
        <v/>
      </c>
      <c r="U36" s="91"/>
    </row>
    <row r="37" spans="2:21" x14ac:dyDescent="0.2">
      <c r="B37" s="19">
        <v>29</v>
      </c>
      <c r="C37" s="86" t="str">
        <f t="shared" si="1"/>
        <v/>
      </c>
      <c r="D37" s="86"/>
      <c r="E37" s="19"/>
      <c r="F37" s="8"/>
      <c r="G37" s="19" t="s">
        <v>3</v>
      </c>
      <c r="H37" s="92"/>
      <c r="I37" s="92"/>
      <c r="J37" s="19"/>
      <c r="K37" s="86" t="str">
        <f t="shared" si="0"/>
        <v/>
      </c>
      <c r="L37" s="86"/>
      <c r="M37" s="6" t="str">
        <f t="shared" si="2"/>
        <v/>
      </c>
      <c r="N37" s="19"/>
      <c r="O37" s="8"/>
      <c r="P37" s="92"/>
      <c r="Q37" s="92"/>
      <c r="R37" s="90" t="str">
        <f t="shared" si="3"/>
        <v/>
      </c>
      <c r="S37" s="90"/>
      <c r="T37" s="91" t="str">
        <f t="shared" si="4"/>
        <v/>
      </c>
      <c r="U37" s="91"/>
    </row>
    <row r="38" spans="2:21" x14ac:dyDescent="0.2">
      <c r="B38" s="19">
        <v>30</v>
      </c>
      <c r="C38" s="86" t="str">
        <f t="shared" si="1"/>
        <v/>
      </c>
      <c r="D38" s="86"/>
      <c r="E38" s="19"/>
      <c r="F38" s="8"/>
      <c r="G38" s="19" t="s">
        <v>4</v>
      </c>
      <c r="H38" s="92"/>
      <c r="I38" s="92"/>
      <c r="J38" s="19"/>
      <c r="K38" s="86" t="str">
        <f t="shared" si="0"/>
        <v/>
      </c>
      <c r="L38" s="86"/>
      <c r="M38" s="6" t="str">
        <f t="shared" si="2"/>
        <v/>
      </c>
      <c r="N38" s="19"/>
      <c r="O38" s="8"/>
      <c r="P38" s="92"/>
      <c r="Q38" s="92"/>
      <c r="R38" s="90" t="str">
        <f t="shared" si="3"/>
        <v/>
      </c>
      <c r="S38" s="90"/>
      <c r="T38" s="91" t="str">
        <f t="shared" si="4"/>
        <v/>
      </c>
      <c r="U38" s="91"/>
    </row>
    <row r="39" spans="2:21" x14ac:dyDescent="0.2">
      <c r="B39" s="19">
        <v>31</v>
      </c>
      <c r="C39" s="86" t="str">
        <f t="shared" si="1"/>
        <v/>
      </c>
      <c r="D39" s="86"/>
      <c r="E39" s="19"/>
      <c r="F39" s="8"/>
      <c r="G39" s="19" t="s">
        <v>4</v>
      </c>
      <c r="H39" s="92"/>
      <c r="I39" s="92"/>
      <c r="J39" s="19"/>
      <c r="K39" s="86" t="str">
        <f t="shared" si="0"/>
        <v/>
      </c>
      <c r="L39" s="86"/>
      <c r="M39" s="6" t="str">
        <f t="shared" si="2"/>
        <v/>
      </c>
      <c r="N39" s="19"/>
      <c r="O39" s="8"/>
      <c r="P39" s="92"/>
      <c r="Q39" s="92"/>
      <c r="R39" s="90" t="str">
        <f t="shared" si="3"/>
        <v/>
      </c>
      <c r="S39" s="90"/>
      <c r="T39" s="91" t="str">
        <f t="shared" si="4"/>
        <v/>
      </c>
      <c r="U39" s="91"/>
    </row>
    <row r="40" spans="2:21" x14ac:dyDescent="0.2">
      <c r="B40" s="19">
        <v>32</v>
      </c>
      <c r="C40" s="86" t="str">
        <f t="shared" si="1"/>
        <v/>
      </c>
      <c r="D40" s="86"/>
      <c r="E40" s="19"/>
      <c r="F40" s="8"/>
      <c r="G40" s="19" t="s">
        <v>4</v>
      </c>
      <c r="H40" s="92"/>
      <c r="I40" s="92"/>
      <c r="J40" s="19"/>
      <c r="K40" s="86" t="str">
        <f t="shared" si="0"/>
        <v/>
      </c>
      <c r="L40" s="86"/>
      <c r="M40" s="6" t="str">
        <f t="shared" si="2"/>
        <v/>
      </c>
      <c r="N40" s="19"/>
      <c r="O40" s="8"/>
      <c r="P40" s="92"/>
      <c r="Q40" s="92"/>
      <c r="R40" s="90" t="str">
        <f t="shared" si="3"/>
        <v/>
      </c>
      <c r="S40" s="90"/>
      <c r="T40" s="91" t="str">
        <f t="shared" si="4"/>
        <v/>
      </c>
      <c r="U40" s="91"/>
    </row>
    <row r="41" spans="2:21" x14ac:dyDescent="0.2">
      <c r="B41" s="19">
        <v>33</v>
      </c>
      <c r="C41" s="86" t="str">
        <f t="shared" si="1"/>
        <v/>
      </c>
      <c r="D41" s="86"/>
      <c r="E41" s="19"/>
      <c r="F41" s="8"/>
      <c r="G41" s="19" t="s">
        <v>3</v>
      </c>
      <c r="H41" s="92"/>
      <c r="I41" s="92"/>
      <c r="J41" s="19"/>
      <c r="K41" s="86" t="str">
        <f t="shared" si="0"/>
        <v/>
      </c>
      <c r="L41" s="86"/>
      <c r="M41" s="6" t="str">
        <f t="shared" si="2"/>
        <v/>
      </c>
      <c r="N41" s="19"/>
      <c r="O41" s="8"/>
      <c r="P41" s="92"/>
      <c r="Q41" s="92"/>
      <c r="R41" s="90" t="str">
        <f t="shared" si="3"/>
        <v/>
      </c>
      <c r="S41" s="90"/>
      <c r="T41" s="91" t="str">
        <f t="shared" si="4"/>
        <v/>
      </c>
      <c r="U41" s="91"/>
    </row>
    <row r="42" spans="2:21" x14ac:dyDescent="0.2">
      <c r="B42" s="19">
        <v>34</v>
      </c>
      <c r="C42" s="86" t="str">
        <f t="shared" si="1"/>
        <v/>
      </c>
      <c r="D42" s="86"/>
      <c r="E42" s="19"/>
      <c r="F42" s="8"/>
      <c r="G42" s="19" t="s">
        <v>4</v>
      </c>
      <c r="H42" s="92"/>
      <c r="I42" s="92"/>
      <c r="J42" s="19"/>
      <c r="K42" s="86" t="str">
        <f t="shared" si="0"/>
        <v/>
      </c>
      <c r="L42" s="86"/>
      <c r="M42" s="6" t="str">
        <f t="shared" si="2"/>
        <v/>
      </c>
      <c r="N42" s="19"/>
      <c r="O42" s="8"/>
      <c r="P42" s="92"/>
      <c r="Q42" s="92"/>
      <c r="R42" s="90" t="str">
        <f t="shared" si="3"/>
        <v/>
      </c>
      <c r="S42" s="90"/>
      <c r="T42" s="91" t="str">
        <f t="shared" si="4"/>
        <v/>
      </c>
      <c r="U42" s="91"/>
    </row>
    <row r="43" spans="2:21" x14ac:dyDescent="0.2">
      <c r="B43" s="19">
        <v>35</v>
      </c>
      <c r="C43" s="86" t="str">
        <f t="shared" si="1"/>
        <v/>
      </c>
      <c r="D43" s="86"/>
      <c r="E43" s="19"/>
      <c r="F43" s="8"/>
      <c r="G43" s="19" t="s">
        <v>3</v>
      </c>
      <c r="H43" s="92"/>
      <c r="I43" s="92"/>
      <c r="J43" s="19"/>
      <c r="K43" s="86" t="str">
        <f t="shared" si="0"/>
        <v/>
      </c>
      <c r="L43" s="86"/>
      <c r="M43" s="6" t="str">
        <f t="shared" si="2"/>
        <v/>
      </c>
      <c r="N43" s="19"/>
      <c r="O43" s="8"/>
      <c r="P43" s="92"/>
      <c r="Q43" s="92"/>
      <c r="R43" s="90" t="str">
        <f t="shared" si="3"/>
        <v/>
      </c>
      <c r="S43" s="90"/>
      <c r="T43" s="91" t="str">
        <f t="shared" si="4"/>
        <v/>
      </c>
      <c r="U43" s="91"/>
    </row>
    <row r="44" spans="2:21" x14ac:dyDescent="0.2">
      <c r="B44" s="19">
        <v>36</v>
      </c>
      <c r="C44" s="86" t="str">
        <f t="shared" si="1"/>
        <v/>
      </c>
      <c r="D44" s="86"/>
      <c r="E44" s="19"/>
      <c r="F44" s="8"/>
      <c r="G44" s="19" t="s">
        <v>4</v>
      </c>
      <c r="H44" s="92"/>
      <c r="I44" s="92"/>
      <c r="J44" s="19"/>
      <c r="K44" s="86" t="str">
        <f t="shared" si="0"/>
        <v/>
      </c>
      <c r="L44" s="86"/>
      <c r="M44" s="6" t="str">
        <f t="shared" si="2"/>
        <v/>
      </c>
      <c r="N44" s="19"/>
      <c r="O44" s="8"/>
      <c r="P44" s="92"/>
      <c r="Q44" s="92"/>
      <c r="R44" s="90" t="str">
        <f t="shared" si="3"/>
        <v/>
      </c>
      <c r="S44" s="90"/>
      <c r="T44" s="91" t="str">
        <f t="shared" si="4"/>
        <v/>
      </c>
      <c r="U44" s="91"/>
    </row>
    <row r="45" spans="2:21" x14ac:dyDescent="0.2">
      <c r="B45" s="19">
        <v>37</v>
      </c>
      <c r="C45" s="86" t="str">
        <f t="shared" si="1"/>
        <v/>
      </c>
      <c r="D45" s="86"/>
      <c r="E45" s="19"/>
      <c r="F45" s="8"/>
      <c r="G45" s="19" t="s">
        <v>3</v>
      </c>
      <c r="H45" s="92"/>
      <c r="I45" s="92"/>
      <c r="J45" s="19"/>
      <c r="K45" s="86" t="str">
        <f t="shared" si="0"/>
        <v/>
      </c>
      <c r="L45" s="86"/>
      <c r="M45" s="6" t="str">
        <f t="shared" si="2"/>
        <v/>
      </c>
      <c r="N45" s="19"/>
      <c r="O45" s="8"/>
      <c r="P45" s="92"/>
      <c r="Q45" s="92"/>
      <c r="R45" s="90" t="str">
        <f t="shared" si="3"/>
        <v/>
      </c>
      <c r="S45" s="90"/>
      <c r="T45" s="91" t="str">
        <f t="shared" si="4"/>
        <v/>
      </c>
      <c r="U45" s="91"/>
    </row>
    <row r="46" spans="2:21" x14ac:dyDescent="0.2">
      <c r="B46" s="19">
        <v>38</v>
      </c>
      <c r="C46" s="86" t="str">
        <f t="shared" si="1"/>
        <v/>
      </c>
      <c r="D46" s="86"/>
      <c r="E46" s="19"/>
      <c r="F46" s="8"/>
      <c r="G46" s="19" t="s">
        <v>4</v>
      </c>
      <c r="H46" s="92"/>
      <c r="I46" s="92"/>
      <c r="J46" s="19"/>
      <c r="K46" s="86" t="str">
        <f t="shared" si="0"/>
        <v/>
      </c>
      <c r="L46" s="86"/>
      <c r="M46" s="6" t="str">
        <f t="shared" si="2"/>
        <v/>
      </c>
      <c r="N46" s="19"/>
      <c r="O46" s="8"/>
      <c r="P46" s="92"/>
      <c r="Q46" s="92"/>
      <c r="R46" s="90" t="str">
        <f t="shared" si="3"/>
        <v/>
      </c>
      <c r="S46" s="90"/>
      <c r="T46" s="91" t="str">
        <f t="shared" si="4"/>
        <v/>
      </c>
      <c r="U46" s="91"/>
    </row>
    <row r="47" spans="2:21" x14ac:dyDescent="0.2">
      <c r="B47" s="19">
        <v>39</v>
      </c>
      <c r="C47" s="86" t="str">
        <f t="shared" si="1"/>
        <v/>
      </c>
      <c r="D47" s="86"/>
      <c r="E47" s="19"/>
      <c r="F47" s="8"/>
      <c r="G47" s="19" t="s">
        <v>4</v>
      </c>
      <c r="H47" s="92"/>
      <c r="I47" s="92"/>
      <c r="J47" s="19"/>
      <c r="K47" s="86" t="str">
        <f t="shared" si="0"/>
        <v/>
      </c>
      <c r="L47" s="86"/>
      <c r="M47" s="6" t="str">
        <f t="shared" si="2"/>
        <v/>
      </c>
      <c r="N47" s="19"/>
      <c r="O47" s="8"/>
      <c r="P47" s="92"/>
      <c r="Q47" s="92"/>
      <c r="R47" s="90" t="str">
        <f t="shared" si="3"/>
        <v/>
      </c>
      <c r="S47" s="90"/>
      <c r="T47" s="91" t="str">
        <f t="shared" si="4"/>
        <v/>
      </c>
      <c r="U47" s="91"/>
    </row>
    <row r="48" spans="2:21" x14ac:dyDescent="0.2">
      <c r="B48" s="19">
        <v>40</v>
      </c>
      <c r="C48" s="86" t="str">
        <f t="shared" si="1"/>
        <v/>
      </c>
      <c r="D48" s="86"/>
      <c r="E48" s="19"/>
      <c r="F48" s="8"/>
      <c r="G48" s="19" t="s">
        <v>37</v>
      </c>
      <c r="H48" s="92"/>
      <c r="I48" s="92"/>
      <c r="J48" s="19"/>
      <c r="K48" s="86" t="str">
        <f t="shared" si="0"/>
        <v/>
      </c>
      <c r="L48" s="86"/>
      <c r="M48" s="6" t="str">
        <f t="shared" si="2"/>
        <v/>
      </c>
      <c r="N48" s="19"/>
      <c r="O48" s="8"/>
      <c r="P48" s="92"/>
      <c r="Q48" s="92"/>
      <c r="R48" s="90" t="str">
        <f t="shared" si="3"/>
        <v/>
      </c>
      <c r="S48" s="90"/>
      <c r="T48" s="91" t="str">
        <f t="shared" si="4"/>
        <v/>
      </c>
      <c r="U48" s="91"/>
    </row>
    <row r="49" spans="2:21" x14ac:dyDescent="0.2">
      <c r="B49" s="19">
        <v>41</v>
      </c>
      <c r="C49" s="86" t="str">
        <f t="shared" si="1"/>
        <v/>
      </c>
      <c r="D49" s="86"/>
      <c r="E49" s="19"/>
      <c r="F49" s="8"/>
      <c r="G49" s="19" t="s">
        <v>4</v>
      </c>
      <c r="H49" s="92"/>
      <c r="I49" s="92"/>
      <c r="J49" s="19"/>
      <c r="K49" s="86" t="str">
        <f t="shared" si="0"/>
        <v/>
      </c>
      <c r="L49" s="86"/>
      <c r="M49" s="6" t="str">
        <f t="shared" si="2"/>
        <v/>
      </c>
      <c r="N49" s="19"/>
      <c r="O49" s="8"/>
      <c r="P49" s="92"/>
      <c r="Q49" s="92"/>
      <c r="R49" s="90" t="str">
        <f t="shared" si="3"/>
        <v/>
      </c>
      <c r="S49" s="90"/>
      <c r="T49" s="91" t="str">
        <f t="shared" si="4"/>
        <v/>
      </c>
      <c r="U49" s="91"/>
    </row>
    <row r="50" spans="2:21" x14ac:dyDescent="0.2">
      <c r="B50" s="19">
        <v>42</v>
      </c>
      <c r="C50" s="86" t="str">
        <f t="shared" si="1"/>
        <v/>
      </c>
      <c r="D50" s="86"/>
      <c r="E50" s="19"/>
      <c r="F50" s="8"/>
      <c r="G50" s="19" t="s">
        <v>4</v>
      </c>
      <c r="H50" s="92"/>
      <c r="I50" s="92"/>
      <c r="J50" s="19"/>
      <c r="K50" s="86" t="str">
        <f t="shared" si="0"/>
        <v/>
      </c>
      <c r="L50" s="86"/>
      <c r="M50" s="6" t="str">
        <f t="shared" si="2"/>
        <v/>
      </c>
      <c r="N50" s="19"/>
      <c r="O50" s="8"/>
      <c r="P50" s="92"/>
      <c r="Q50" s="92"/>
      <c r="R50" s="90" t="str">
        <f t="shared" si="3"/>
        <v/>
      </c>
      <c r="S50" s="90"/>
      <c r="T50" s="91" t="str">
        <f t="shared" si="4"/>
        <v/>
      </c>
      <c r="U50" s="91"/>
    </row>
    <row r="51" spans="2:21" x14ac:dyDescent="0.2">
      <c r="B51" s="19">
        <v>43</v>
      </c>
      <c r="C51" s="86" t="str">
        <f t="shared" si="1"/>
        <v/>
      </c>
      <c r="D51" s="86"/>
      <c r="E51" s="19"/>
      <c r="F51" s="8"/>
      <c r="G51" s="19" t="s">
        <v>3</v>
      </c>
      <c r="H51" s="92"/>
      <c r="I51" s="92"/>
      <c r="J51" s="19"/>
      <c r="K51" s="86" t="str">
        <f t="shared" si="0"/>
        <v/>
      </c>
      <c r="L51" s="86"/>
      <c r="M51" s="6" t="str">
        <f t="shared" si="2"/>
        <v/>
      </c>
      <c r="N51" s="19"/>
      <c r="O51" s="8"/>
      <c r="P51" s="92"/>
      <c r="Q51" s="92"/>
      <c r="R51" s="90" t="str">
        <f t="shared" si="3"/>
        <v/>
      </c>
      <c r="S51" s="90"/>
      <c r="T51" s="91" t="str">
        <f t="shared" si="4"/>
        <v/>
      </c>
      <c r="U51" s="91"/>
    </row>
    <row r="52" spans="2:21" x14ac:dyDescent="0.2">
      <c r="B52" s="19">
        <v>44</v>
      </c>
      <c r="C52" s="86" t="str">
        <f t="shared" si="1"/>
        <v/>
      </c>
      <c r="D52" s="86"/>
      <c r="E52" s="19"/>
      <c r="F52" s="8"/>
      <c r="G52" s="19" t="s">
        <v>3</v>
      </c>
      <c r="H52" s="92"/>
      <c r="I52" s="92"/>
      <c r="J52" s="19"/>
      <c r="K52" s="86" t="str">
        <f t="shared" si="0"/>
        <v/>
      </c>
      <c r="L52" s="86"/>
      <c r="M52" s="6" t="str">
        <f t="shared" si="2"/>
        <v/>
      </c>
      <c r="N52" s="19"/>
      <c r="O52" s="8"/>
      <c r="P52" s="92"/>
      <c r="Q52" s="92"/>
      <c r="R52" s="90" t="str">
        <f t="shared" si="3"/>
        <v/>
      </c>
      <c r="S52" s="90"/>
      <c r="T52" s="91" t="str">
        <f t="shared" si="4"/>
        <v/>
      </c>
      <c r="U52" s="91"/>
    </row>
    <row r="53" spans="2:21" x14ac:dyDescent="0.2">
      <c r="B53" s="19">
        <v>45</v>
      </c>
      <c r="C53" s="86" t="str">
        <f t="shared" si="1"/>
        <v/>
      </c>
      <c r="D53" s="86"/>
      <c r="E53" s="19"/>
      <c r="F53" s="8"/>
      <c r="G53" s="19" t="s">
        <v>4</v>
      </c>
      <c r="H53" s="92"/>
      <c r="I53" s="92"/>
      <c r="J53" s="19"/>
      <c r="K53" s="86" t="str">
        <f t="shared" si="0"/>
        <v/>
      </c>
      <c r="L53" s="86"/>
      <c r="M53" s="6" t="str">
        <f t="shared" si="2"/>
        <v/>
      </c>
      <c r="N53" s="19"/>
      <c r="O53" s="8"/>
      <c r="P53" s="92"/>
      <c r="Q53" s="92"/>
      <c r="R53" s="90" t="str">
        <f t="shared" si="3"/>
        <v/>
      </c>
      <c r="S53" s="90"/>
      <c r="T53" s="91" t="str">
        <f t="shared" si="4"/>
        <v/>
      </c>
      <c r="U53" s="91"/>
    </row>
    <row r="54" spans="2:21" x14ac:dyDescent="0.2">
      <c r="B54" s="19">
        <v>46</v>
      </c>
      <c r="C54" s="86" t="str">
        <f t="shared" si="1"/>
        <v/>
      </c>
      <c r="D54" s="86"/>
      <c r="E54" s="19"/>
      <c r="F54" s="8"/>
      <c r="G54" s="19" t="s">
        <v>4</v>
      </c>
      <c r="H54" s="92"/>
      <c r="I54" s="92"/>
      <c r="J54" s="19"/>
      <c r="K54" s="86" t="str">
        <f t="shared" si="0"/>
        <v/>
      </c>
      <c r="L54" s="86"/>
      <c r="M54" s="6" t="str">
        <f t="shared" si="2"/>
        <v/>
      </c>
      <c r="N54" s="19"/>
      <c r="O54" s="8"/>
      <c r="P54" s="92"/>
      <c r="Q54" s="92"/>
      <c r="R54" s="90" t="str">
        <f t="shared" si="3"/>
        <v/>
      </c>
      <c r="S54" s="90"/>
      <c r="T54" s="91" t="str">
        <f t="shared" si="4"/>
        <v/>
      </c>
      <c r="U54" s="91"/>
    </row>
    <row r="55" spans="2:21" x14ac:dyDescent="0.2">
      <c r="B55" s="19">
        <v>47</v>
      </c>
      <c r="C55" s="86" t="str">
        <f t="shared" si="1"/>
        <v/>
      </c>
      <c r="D55" s="86"/>
      <c r="E55" s="19"/>
      <c r="F55" s="8"/>
      <c r="G55" s="19" t="s">
        <v>3</v>
      </c>
      <c r="H55" s="92"/>
      <c r="I55" s="92"/>
      <c r="J55" s="19"/>
      <c r="K55" s="86" t="str">
        <f t="shared" si="0"/>
        <v/>
      </c>
      <c r="L55" s="86"/>
      <c r="M55" s="6" t="str">
        <f t="shared" si="2"/>
        <v/>
      </c>
      <c r="N55" s="19"/>
      <c r="O55" s="8"/>
      <c r="P55" s="92"/>
      <c r="Q55" s="92"/>
      <c r="R55" s="90" t="str">
        <f t="shared" si="3"/>
        <v/>
      </c>
      <c r="S55" s="90"/>
      <c r="T55" s="91" t="str">
        <f t="shared" si="4"/>
        <v/>
      </c>
      <c r="U55" s="91"/>
    </row>
    <row r="56" spans="2:21" x14ac:dyDescent="0.2">
      <c r="B56" s="19">
        <v>48</v>
      </c>
      <c r="C56" s="86" t="str">
        <f t="shared" si="1"/>
        <v/>
      </c>
      <c r="D56" s="86"/>
      <c r="E56" s="19"/>
      <c r="F56" s="8"/>
      <c r="G56" s="19" t="s">
        <v>3</v>
      </c>
      <c r="H56" s="92"/>
      <c r="I56" s="92"/>
      <c r="J56" s="19"/>
      <c r="K56" s="86" t="str">
        <f t="shared" si="0"/>
        <v/>
      </c>
      <c r="L56" s="86"/>
      <c r="M56" s="6" t="str">
        <f t="shared" si="2"/>
        <v/>
      </c>
      <c r="N56" s="19"/>
      <c r="O56" s="8"/>
      <c r="P56" s="92"/>
      <c r="Q56" s="92"/>
      <c r="R56" s="90" t="str">
        <f t="shared" si="3"/>
        <v/>
      </c>
      <c r="S56" s="90"/>
      <c r="T56" s="91" t="str">
        <f t="shared" si="4"/>
        <v/>
      </c>
      <c r="U56" s="91"/>
    </row>
    <row r="57" spans="2:21" x14ac:dyDescent="0.2">
      <c r="B57" s="19">
        <v>49</v>
      </c>
      <c r="C57" s="86" t="str">
        <f t="shared" si="1"/>
        <v/>
      </c>
      <c r="D57" s="86"/>
      <c r="E57" s="19"/>
      <c r="F57" s="8"/>
      <c r="G57" s="19" t="s">
        <v>3</v>
      </c>
      <c r="H57" s="92"/>
      <c r="I57" s="92"/>
      <c r="J57" s="19"/>
      <c r="K57" s="86" t="str">
        <f t="shared" si="0"/>
        <v/>
      </c>
      <c r="L57" s="86"/>
      <c r="M57" s="6" t="str">
        <f t="shared" si="2"/>
        <v/>
      </c>
      <c r="N57" s="19"/>
      <c r="O57" s="8"/>
      <c r="P57" s="92"/>
      <c r="Q57" s="92"/>
      <c r="R57" s="90" t="str">
        <f t="shared" si="3"/>
        <v/>
      </c>
      <c r="S57" s="90"/>
      <c r="T57" s="91" t="str">
        <f t="shared" si="4"/>
        <v/>
      </c>
      <c r="U57" s="91"/>
    </row>
    <row r="58" spans="2:21" x14ac:dyDescent="0.2">
      <c r="B58" s="19">
        <v>50</v>
      </c>
      <c r="C58" s="86" t="str">
        <f t="shared" si="1"/>
        <v/>
      </c>
      <c r="D58" s="86"/>
      <c r="E58" s="19"/>
      <c r="F58" s="8"/>
      <c r="G58" s="19" t="s">
        <v>3</v>
      </c>
      <c r="H58" s="92"/>
      <c r="I58" s="92"/>
      <c r="J58" s="19"/>
      <c r="K58" s="86" t="str">
        <f t="shared" si="0"/>
        <v/>
      </c>
      <c r="L58" s="86"/>
      <c r="M58" s="6" t="str">
        <f t="shared" si="2"/>
        <v/>
      </c>
      <c r="N58" s="19"/>
      <c r="O58" s="8"/>
      <c r="P58" s="92"/>
      <c r="Q58" s="92"/>
      <c r="R58" s="90" t="str">
        <f t="shared" si="3"/>
        <v/>
      </c>
      <c r="S58" s="90"/>
      <c r="T58" s="91" t="str">
        <f t="shared" si="4"/>
        <v/>
      </c>
      <c r="U58" s="91"/>
    </row>
    <row r="59" spans="2:21" x14ac:dyDescent="0.2">
      <c r="B59" s="19">
        <v>51</v>
      </c>
      <c r="C59" s="86" t="str">
        <f t="shared" si="1"/>
        <v/>
      </c>
      <c r="D59" s="86"/>
      <c r="E59" s="19"/>
      <c r="F59" s="8"/>
      <c r="G59" s="19" t="s">
        <v>3</v>
      </c>
      <c r="H59" s="92"/>
      <c r="I59" s="92"/>
      <c r="J59" s="19"/>
      <c r="K59" s="86" t="str">
        <f t="shared" si="0"/>
        <v/>
      </c>
      <c r="L59" s="86"/>
      <c r="M59" s="6" t="str">
        <f t="shared" si="2"/>
        <v/>
      </c>
      <c r="N59" s="19"/>
      <c r="O59" s="8"/>
      <c r="P59" s="92"/>
      <c r="Q59" s="92"/>
      <c r="R59" s="90" t="str">
        <f t="shared" si="3"/>
        <v/>
      </c>
      <c r="S59" s="90"/>
      <c r="T59" s="91" t="str">
        <f t="shared" si="4"/>
        <v/>
      </c>
      <c r="U59" s="91"/>
    </row>
    <row r="60" spans="2:21" x14ac:dyDescent="0.2">
      <c r="B60" s="19">
        <v>52</v>
      </c>
      <c r="C60" s="86" t="str">
        <f t="shared" si="1"/>
        <v/>
      </c>
      <c r="D60" s="86"/>
      <c r="E60" s="19"/>
      <c r="F60" s="8"/>
      <c r="G60" s="19" t="s">
        <v>3</v>
      </c>
      <c r="H60" s="92"/>
      <c r="I60" s="92"/>
      <c r="J60" s="19"/>
      <c r="K60" s="86" t="str">
        <f t="shared" si="0"/>
        <v/>
      </c>
      <c r="L60" s="86"/>
      <c r="M60" s="6" t="str">
        <f t="shared" si="2"/>
        <v/>
      </c>
      <c r="N60" s="19"/>
      <c r="O60" s="8"/>
      <c r="P60" s="92"/>
      <c r="Q60" s="92"/>
      <c r="R60" s="90" t="str">
        <f t="shared" si="3"/>
        <v/>
      </c>
      <c r="S60" s="90"/>
      <c r="T60" s="91" t="str">
        <f t="shared" si="4"/>
        <v/>
      </c>
      <c r="U60" s="91"/>
    </row>
    <row r="61" spans="2:21" x14ac:dyDescent="0.2">
      <c r="B61" s="19">
        <v>53</v>
      </c>
      <c r="C61" s="86" t="str">
        <f t="shared" si="1"/>
        <v/>
      </c>
      <c r="D61" s="86"/>
      <c r="E61" s="19"/>
      <c r="F61" s="8"/>
      <c r="G61" s="19" t="s">
        <v>3</v>
      </c>
      <c r="H61" s="92"/>
      <c r="I61" s="92"/>
      <c r="J61" s="19"/>
      <c r="K61" s="86" t="str">
        <f t="shared" si="0"/>
        <v/>
      </c>
      <c r="L61" s="86"/>
      <c r="M61" s="6" t="str">
        <f t="shared" si="2"/>
        <v/>
      </c>
      <c r="N61" s="19"/>
      <c r="O61" s="8"/>
      <c r="P61" s="92"/>
      <c r="Q61" s="92"/>
      <c r="R61" s="90" t="str">
        <f t="shared" si="3"/>
        <v/>
      </c>
      <c r="S61" s="90"/>
      <c r="T61" s="91" t="str">
        <f t="shared" si="4"/>
        <v/>
      </c>
      <c r="U61" s="91"/>
    </row>
    <row r="62" spans="2:21" x14ac:dyDescent="0.2">
      <c r="B62" s="19">
        <v>54</v>
      </c>
      <c r="C62" s="86" t="str">
        <f t="shared" si="1"/>
        <v/>
      </c>
      <c r="D62" s="86"/>
      <c r="E62" s="19"/>
      <c r="F62" s="8"/>
      <c r="G62" s="19" t="s">
        <v>3</v>
      </c>
      <c r="H62" s="92"/>
      <c r="I62" s="92"/>
      <c r="J62" s="19"/>
      <c r="K62" s="86" t="str">
        <f t="shared" si="0"/>
        <v/>
      </c>
      <c r="L62" s="86"/>
      <c r="M62" s="6" t="str">
        <f t="shared" si="2"/>
        <v/>
      </c>
      <c r="N62" s="19"/>
      <c r="O62" s="8"/>
      <c r="P62" s="92"/>
      <c r="Q62" s="92"/>
      <c r="R62" s="90" t="str">
        <f t="shared" si="3"/>
        <v/>
      </c>
      <c r="S62" s="90"/>
      <c r="T62" s="91" t="str">
        <f t="shared" si="4"/>
        <v/>
      </c>
      <c r="U62" s="91"/>
    </row>
    <row r="63" spans="2:21" x14ac:dyDescent="0.2">
      <c r="B63" s="19">
        <v>55</v>
      </c>
      <c r="C63" s="86" t="str">
        <f t="shared" si="1"/>
        <v/>
      </c>
      <c r="D63" s="86"/>
      <c r="E63" s="19"/>
      <c r="F63" s="8"/>
      <c r="G63" s="19" t="s">
        <v>4</v>
      </c>
      <c r="H63" s="92"/>
      <c r="I63" s="92"/>
      <c r="J63" s="19"/>
      <c r="K63" s="86" t="str">
        <f t="shared" si="0"/>
        <v/>
      </c>
      <c r="L63" s="86"/>
      <c r="M63" s="6" t="str">
        <f t="shared" si="2"/>
        <v/>
      </c>
      <c r="N63" s="19"/>
      <c r="O63" s="8"/>
      <c r="P63" s="92"/>
      <c r="Q63" s="92"/>
      <c r="R63" s="90" t="str">
        <f t="shared" si="3"/>
        <v/>
      </c>
      <c r="S63" s="90"/>
      <c r="T63" s="91" t="str">
        <f t="shared" si="4"/>
        <v/>
      </c>
      <c r="U63" s="91"/>
    </row>
    <row r="64" spans="2:21" x14ac:dyDescent="0.2">
      <c r="B64" s="19">
        <v>56</v>
      </c>
      <c r="C64" s="86" t="str">
        <f t="shared" si="1"/>
        <v/>
      </c>
      <c r="D64" s="86"/>
      <c r="E64" s="19"/>
      <c r="F64" s="8"/>
      <c r="G64" s="19" t="s">
        <v>3</v>
      </c>
      <c r="H64" s="92"/>
      <c r="I64" s="92"/>
      <c r="J64" s="19"/>
      <c r="K64" s="86" t="str">
        <f t="shared" si="0"/>
        <v/>
      </c>
      <c r="L64" s="86"/>
      <c r="M64" s="6" t="str">
        <f t="shared" si="2"/>
        <v/>
      </c>
      <c r="N64" s="19"/>
      <c r="O64" s="8"/>
      <c r="P64" s="92"/>
      <c r="Q64" s="92"/>
      <c r="R64" s="90" t="str">
        <f t="shared" si="3"/>
        <v/>
      </c>
      <c r="S64" s="90"/>
      <c r="T64" s="91" t="str">
        <f t="shared" si="4"/>
        <v/>
      </c>
      <c r="U64" s="91"/>
    </row>
    <row r="65" spans="2:21" x14ac:dyDescent="0.2">
      <c r="B65" s="19">
        <v>57</v>
      </c>
      <c r="C65" s="86" t="str">
        <f t="shared" si="1"/>
        <v/>
      </c>
      <c r="D65" s="86"/>
      <c r="E65" s="19"/>
      <c r="F65" s="8"/>
      <c r="G65" s="19" t="s">
        <v>3</v>
      </c>
      <c r="H65" s="92"/>
      <c r="I65" s="92"/>
      <c r="J65" s="19"/>
      <c r="K65" s="86" t="str">
        <f t="shared" si="0"/>
        <v/>
      </c>
      <c r="L65" s="86"/>
      <c r="M65" s="6" t="str">
        <f t="shared" si="2"/>
        <v/>
      </c>
      <c r="N65" s="19"/>
      <c r="O65" s="8"/>
      <c r="P65" s="92"/>
      <c r="Q65" s="92"/>
      <c r="R65" s="90" t="str">
        <f t="shared" si="3"/>
        <v/>
      </c>
      <c r="S65" s="90"/>
      <c r="T65" s="91" t="str">
        <f t="shared" si="4"/>
        <v/>
      </c>
      <c r="U65" s="91"/>
    </row>
    <row r="66" spans="2:21" x14ac:dyDescent="0.2">
      <c r="B66" s="19">
        <v>58</v>
      </c>
      <c r="C66" s="86" t="str">
        <f t="shared" si="1"/>
        <v/>
      </c>
      <c r="D66" s="86"/>
      <c r="E66" s="19"/>
      <c r="F66" s="8"/>
      <c r="G66" s="19" t="s">
        <v>3</v>
      </c>
      <c r="H66" s="92"/>
      <c r="I66" s="92"/>
      <c r="J66" s="19"/>
      <c r="K66" s="86" t="str">
        <f t="shared" si="0"/>
        <v/>
      </c>
      <c r="L66" s="86"/>
      <c r="M66" s="6" t="str">
        <f t="shared" si="2"/>
        <v/>
      </c>
      <c r="N66" s="19"/>
      <c r="O66" s="8"/>
      <c r="P66" s="92"/>
      <c r="Q66" s="92"/>
      <c r="R66" s="90" t="str">
        <f t="shared" si="3"/>
        <v/>
      </c>
      <c r="S66" s="90"/>
      <c r="T66" s="91" t="str">
        <f t="shared" si="4"/>
        <v/>
      </c>
      <c r="U66" s="91"/>
    </row>
    <row r="67" spans="2:21" x14ac:dyDescent="0.2">
      <c r="B67" s="19">
        <v>59</v>
      </c>
      <c r="C67" s="86" t="str">
        <f t="shared" si="1"/>
        <v/>
      </c>
      <c r="D67" s="86"/>
      <c r="E67" s="19"/>
      <c r="F67" s="8"/>
      <c r="G67" s="19" t="s">
        <v>3</v>
      </c>
      <c r="H67" s="92"/>
      <c r="I67" s="92"/>
      <c r="J67" s="19"/>
      <c r="K67" s="86" t="str">
        <f t="shared" si="0"/>
        <v/>
      </c>
      <c r="L67" s="86"/>
      <c r="M67" s="6" t="str">
        <f t="shared" si="2"/>
        <v/>
      </c>
      <c r="N67" s="19"/>
      <c r="O67" s="8"/>
      <c r="P67" s="92"/>
      <c r="Q67" s="92"/>
      <c r="R67" s="90" t="str">
        <f t="shared" si="3"/>
        <v/>
      </c>
      <c r="S67" s="90"/>
      <c r="T67" s="91" t="str">
        <f t="shared" si="4"/>
        <v/>
      </c>
      <c r="U67" s="91"/>
    </row>
    <row r="68" spans="2:21" x14ac:dyDescent="0.2">
      <c r="B68" s="19">
        <v>60</v>
      </c>
      <c r="C68" s="86" t="str">
        <f t="shared" si="1"/>
        <v/>
      </c>
      <c r="D68" s="86"/>
      <c r="E68" s="19"/>
      <c r="F68" s="8"/>
      <c r="G68" s="19" t="s">
        <v>4</v>
      </c>
      <c r="H68" s="92"/>
      <c r="I68" s="92"/>
      <c r="J68" s="19"/>
      <c r="K68" s="86" t="str">
        <f t="shared" si="0"/>
        <v/>
      </c>
      <c r="L68" s="86"/>
      <c r="M68" s="6" t="str">
        <f t="shared" si="2"/>
        <v/>
      </c>
      <c r="N68" s="19"/>
      <c r="O68" s="8"/>
      <c r="P68" s="92"/>
      <c r="Q68" s="92"/>
      <c r="R68" s="90" t="str">
        <f t="shared" si="3"/>
        <v/>
      </c>
      <c r="S68" s="90"/>
      <c r="T68" s="91" t="str">
        <f t="shared" si="4"/>
        <v/>
      </c>
      <c r="U68" s="91"/>
    </row>
    <row r="69" spans="2:21" x14ac:dyDescent="0.2">
      <c r="B69" s="19">
        <v>61</v>
      </c>
      <c r="C69" s="86" t="str">
        <f t="shared" si="1"/>
        <v/>
      </c>
      <c r="D69" s="86"/>
      <c r="E69" s="19"/>
      <c r="F69" s="8"/>
      <c r="G69" s="19" t="s">
        <v>4</v>
      </c>
      <c r="H69" s="92"/>
      <c r="I69" s="92"/>
      <c r="J69" s="19"/>
      <c r="K69" s="86" t="str">
        <f t="shared" si="0"/>
        <v/>
      </c>
      <c r="L69" s="86"/>
      <c r="M69" s="6" t="str">
        <f t="shared" si="2"/>
        <v/>
      </c>
      <c r="N69" s="19"/>
      <c r="O69" s="8"/>
      <c r="P69" s="92"/>
      <c r="Q69" s="92"/>
      <c r="R69" s="90" t="str">
        <f t="shared" si="3"/>
        <v/>
      </c>
      <c r="S69" s="90"/>
      <c r="T69" s="91" t="str">
        <f t="shared" si="4"/>
        <v/>
      </c>
      <c r="U69" s="91"/>
    </row>
    <row r="70" spans="2:21" x14ac:dyDescent="0.2">
      <c r="B70" s="19">
        <v>62</v>
      </c>
      <c r="C70" s="86" t="str">
        <f t="shared" si="1"/>
        <v/>
      </c>
      <c r="D70" s="86"/>
      <c r="E70" s="19"/>
      <c r="F70" s="8"/>
      <c r="G70" s="19" t="s">
        <v>3</v>
      </c>
      <c r="H70" s="92"/>
      <c r="I70" s="92"/>
      <c r="J70" s="19"/>
      <c r="K70" s="86" t="str">
        <f t="shared" si="0"/>
        <v/>
      </c>
      <c r="L70" s="86"/>
      <c r="M70" s="6" t="str">
        <f t="shared" si="2"/>
        <v/>
      </c>
      <c r="N70" s="19"/>
      <c r="O70" s="8"/>
      <c r="P70" s="92"/>
      <c r="Q70" s="92"/>
      <c r="R70" s="90" t="str">
        <f t="shared" si="3"/>
        <v/>
      </c>
      <c r="S70" s="90"/>
      <c r="T70" s="91" t="str">
        <f t="shared" si="4"/>
        <v/>
      </c>
      <c r="U70" s="91"/>
    </row>
    <row r="71" spans="2:21" x14ac:dyDescent="0.2">
      <c r="B71" s="19">
        <v>63</v>
      </c>
      <c r="C71" s="86" t="str">
        <f t="shared" si="1"/>
        <v/>
      </c>
      <c r="D71" s="86"/>
      <c r="E71" s="19"/>
      <c r="F71" s="8"/>
      <c r="G71" s="19" t="s">
        <v>4</v>
      </c>
      <c r="H71" s="92"/>
      <c r="I71" s="92"/>
      <c r="J71" s="19"/>
      <c r="K71" s="86" t="str">
        <f t="shared" si="0"/>
        <v/>
      </c>
      <c r="L71" s="86"/>
      <c r="M71" s="6" t="str">
        <f t="shared" si="2"/>
        <v/>
      </c>
      <c r="N71" s="19"/>
      <c r="O71" s="8"/>
      <c r="P71" s="92"/>
      <c r="Q71" s="92"/>
      <c r="R71" s="90" t="str">
        <f t="shared" si="3"/>
        <v/>
      </c>
      <c r="S71" s="90"/>
      <c r="T71" s="91" t="str">
        <f t="shared" si="4"/>
        <v/>
      </c>
      <c r="U71" s="91"/>
    </row>
    <row r="72" spans="2:21" x14ac:dyDescent="0.2">
      <c r="B72" s="19">
        <v>64</v>
      </c>
      <c r="C72" s="86" t="str">
        <f t="shared" si="1"/>
        <v/>
      </c>
      <c r="D72" s="86"/>
      <c r="E72" s="19"/>
      <c r="F72" s="8"/>
      <c r="G72" s="19" t="s">
        <v>3</v>
      </c>
      <c r="H72" s="92"/>
      <c r="I72" s="92"/>
      <c r="J72" s="19"/>
      <c r="K72" s="86" t="str">
        <f t="shared" si="0"/>
        <v/>
      </c>
      <c r="L72" s="86"/>
      <c r="M72" s="6" t="str">
        <f t="shared" si="2"/>
        <v/>
      </c>
      <c r="N72" s="19"/>
      <c r="O72" s="8"/>
      <c r="P72" s="92"/>
      <c r="Q72" s="92"/>
      <c r="R72" s="90" t="str">
        <f t="shared" si="3"/>
        <v/>
      </c>
      <c r="S72" s="90"/>
      <c r="T72" s="91" t="str">
        <f t="shared" si="4"/>
        <v/>
      </c>
      <c r="U72" s="91"/>
    </row>
    <row r="73" spans="2:21" x14ac:dyDescent="0.2">
      <c r="B73" s="19">
        <v>65</v>
      </c>
      <c r="C73" s="86" t="str">
        <f t="shared" si="1"/>
        <v/>
      </c>
      <c r="D73" s="86"/>
      <c r="E73" s="19"/>
      <c r="F73" s="8"/>
      <c r="G73" s="19" t="s">
        <v>4</v>
      </c>
      <c r="H73" s="92"/>
      <c r="I73" s="92"/>
      <c r="J73" s="19"/>
      <c r="K73" s="86" t="str">
        <f t="shared" ref="K73:K108" si="5">IF(F73="","",C73*0.03)</f>
        <v/>
      </c>
      <c r="L73" s="86"/>
      <c r="M73" s="6" t="str">
        <f t="shared" si="2"/>
        <v/>
      </c>
      <c r="N73" s="19"/>
      <c r="O73" s="8"/>
      <c r="P73" s="92"/>
      <c r="Q73" s="92"/>
      <c r="R73" s="90" t="str">
        <f t="shared" si="3"/>
        <v/>
      </c>
      <c r="S73" s="90"/>
      <c r="T73" s="91" t="str">
        <f t="shared" si="4"/>
        <v/>
      </c>
      <c r="U73" s="91"/>
    </row>
    <row r="74" spans="2:21" x14ac:dyDescent="0.2">
      <c r="B74" s="19">
        <v>66</v>
      </c>
      <c r="C74" s="86" t="str">
        <f t="shared" ref="C74:C108" si="6">IF(R73="","",C73+R73)</f>
        <v/>
      </c>
      <c r="D74" s="86"/>
      <c r="E74" s="19"/>
      <c r="F74" s="8"/>
      <c r="G74" s="19" t="s">
        <v>4</v>
      </c>
      <c r="H74" s="92"/>
      <c r="I74" s="92"/>
      <c r="J74" s="19"/>
      <c r="K74" s="86" t="str">
        <f t="shared" si="5"/>
        <v/>
      </c>
      <c r="L74" s="86"/>
      <c r="M74" s="6" t="str">
        <f t="shared" ref="M74:M108" si="7">IF(J74="","",(K74/J74)/1000)</f>
        <v/>
      </c>
      <c r="N74" s="19"/>
      <c r="O74" s="8"/>
      <c r="P74" s="92"/>
      <c r="Q74" s="92"/>
      <c r="R74" s="90" t="str">
        <f t="shared" ref="R74:R108" si="8">IF(O74="","",(IF(G74="売",H74-P74,P74-H74))*M74*100000)</f>
        <v/>
      </c>
      <c r="S74" s="90"/>
      <c r="T74" s="91" t="str">
        <f t="shared" ref="T74:T108" si="9">IF(O74="","",IF(R74&lt;0,J74*(-1),IF(G74="買",(P74-H74)*100,(H74-P74)*100)))</f>
        <v/>
      </c>
      <c r="U74" s="91"/>
    </row>
    <row r="75" spans="2:21" x14ac:dyDescent="0.2">
      <c r="B75" s="19">
        <v>67</v>
      </c>
      <c r="C75" s="86" t="str">
        <f t="shared" si="6"/>
        <v/>
      </c>
      <c r="D75" s="86"/>
      <c r="E75" s="19"/>
      <c r="F75" s="8"/>
      <c r="G75" s="19" t="s">
        <v>3</v>
      </c>
      <c r="H75" s="92"/>
      <c r="I75" s="92"/>
      <c r="J75" s="19"/>
      <c r="K75" s="86" t="str">
        <f t="shared" si="5"/>
        <v/>
      </c>
      <c r="L75" s="86"/>
      <c r="M75" s="6" t="str">
        <f t="shared" si="7"/>
        <v/>
      </c>
      <c r="N75" s="19"/>
      <c r="O75" s="8"/>
      <c r="P75" s="92"/>
      <c r="Q75" s="92"/>
      <c r="R75" s="90" t="str">
        <f t="shared" si="8"/>
        <v/>
      </c>
      <c r="S75" s="90"/>
      <c r="T75" s="91" t="str">
        <f t="shared" si="9"/>
        <v/>
      </c>
      <c r="U75" s="91"/>
    </row>
    <row r="76" spans="2:21" x14ac:dyDescent="0.2">
      <c r="B76" s="19">
        <v>68</v>
      </c>
      <c r="C76" s="86" t="str">
        <f t="shared" si="6"/>
        <v/>
      </c>
      <c r="D76" s="86"/>
      <c r="E76" s="19"/>
      <c r="F76" s="8"/>
      <c r="G76" s="19" t="s">
        <v>3</v>
      </c>
      <c r="H76" s="92"/>
      <c r="I76" s="92"/>
      <c r="J76" s="19"/>
      <c r="K76" s="86" t="str">
        <f t="shared" si="5"/>
        <v/>
      </c>
      <c r="L76" s="86"/>
      <c r="M76" s="6" t="str">
        <f t="shared" si="7"/>
        <v/>
      </c>
      <c r="N76" s="19"/>
      <c r="O76" s="8"/>
      <c r="P76" s="92"/>
      <c r="Q76" s="92"/>
      <c r="R76" s="90" t="str">
        <f t="shared" si="8"/>
        <v/>
      </c>
      <c r="S76" s="90"/>
      <c r="T76" s="91" t="str">
        <f t="shared" si="9"/>
        <v/>
      </c>
      <c r="U76" s="91"/>
    </row>
    <row r="77" spans="2:21" x14ac:dyDescent="0.2">
      <c r="B77" s="19">
        <v>69</v>
      </c>
      <c r="C77" s="86" t="str">
        <f t="shared" si="6"/>
        <v/>
      </c>
      <c r="D77" s="86"/>
      <c r="E77" s="19"/>
      <c r="F77" s="8"/>
      <c r="G77" s="19" t="s">
        <v>3</v>
      </c>
      <c r="H77" s="92"/>
      <c r="I77" s="92"/>
      <c r="J77" s="19"/>
      <c r="K77" s="86" t="str">
        <f t="shared" si="5"/>
        <v/>
      </c>
      <c r="L77" s="86"/>
      <c r="M77" s="6" t="str">
        <f t="shared" si="7"/>
        <v/>
      </c>
      <c r="N77" s="19"/>
      <c r="O77" s="8"/>
      <c r="P77" s="92"/>
      <c r="Q77" s="92"/>
      <c r="R77" s="90" t="str">
        <f t="shared" si="8"/>
        <v/>
      </c>
      <c r="S77" s="90"/>
      <c r="T77" s="91" t="str">
        <f t="shared" si="9"/>
        <v/>
      </c>
      <c r="U77" s="91"/>
    </row>
    <row r="78" spans="2:21" x14ac:dyDescent="0.2">
      <c r="B78" s="19">
        <v>70</v>
      </c>
      <c r="C78" s="86" t="str">
        <f t="shared" si="6"/>
        <v/>
      </c>
      <c r="D78" s="86"/>
      <c r="E78" s="19"/>
      <c r="F78" s="8"/>
      <c r="G78" s="19" t="s">
        <v>4</v>
      </c>
      <c r="H78" s="92"/>
      <c r="I78" s="92"/>
      <c r="J78" s="19"/>
      <c r="K78" s="86" t="str">
        <f t="shared" si="5"/>
        <v/>
      </c>
      <c r="L78" s="86"/>
      <c r="M78" s="6" t="str">
        <f t="shared" si="7"/>
        <v/>
      </c>
      <c r="N78" s="19"/>
      <c r="O78" s="8"/>
      <c r="P78" s="92"/>
      <c r="Q78" s="92"/>
      <c r="R78" s="90" t="str">
        <f t="shared" si="8"/>
        <v/>
      </c>
      <c r="S78" s="90"/>
      <c r="T78" s="91" t="str">
        <f t="shared" si="9"/>
        <v/>
      </c>
      <c r="U78" s="91"/>
    </row>
    <row r="79" spans="2:21" x14ac:dyDescent="0.2">
      <c r="B79" s="19">
        <v>71</v>
      </c>
      <c r="C79" s="86" t="str">
        <f t="shared" si="6"/>
        <v/>
      </c>
      <c r="D79" s="86"/>
      <c r="E79" s="19"/>
      <c r="F79" s="8"/>
      <c r="G79" s="19" t="s">
        <v>3</v>
      </c>
      <c r="H79" s="92"/>
      <c r="I79" s="92"/>
      <c r="J79" s="19"/>
      <c r="K79" s="86" t="str">
        <f t="shared" si="5"/>
        <v/>
      </c>
      <c r="L79" s="86"/>
      <c r="M79" s="6" t="str">
        <f t="shared" si="7"/>
        <v/>
      </c>
      <c r="N79" s="19"/>
      <c r="O79" s="8"/>
      <c r="P79" s="92"/>
      <c r="Q79" s="92"/>
      <c r="R79" s="90" t="str">
        <f t="shared" si="8"/>
        <v/>
      </c>
      <c r="S79" s="90"/>
      <c r="T79" s="91" t="str">
        <f t="shared" si="9"/>
        <v/>
      </c>
      <c r="U79" s="91"/>
    </row>
    <row r="80" spans="2:21" x14ac:dyDescent="0.2">
      <c r="B80" s="19">
        <v>72</v>
      </c>
      <c r="C80" s="86" t="str">
        <f t="shared" si="6"/>
        <v/>
      </c>
      <c r="D80" s="86"/>
      <c r="E80" s="19"/>
      <c r="F80" s="8"/>
      <c r="G80" s="19" t="s">
        <v>4</v>
      </c>
      <c r="H80" s="92"/>
      <c r="I80" s="92"/>
      <c r="J80" s="19"/>
      <c r="K80" s="86" t="str">
        <f t="shared" si="5"/>
        <v/>
      </c>
      <c r="L80" s="86"/>
      <c r="M80" s="6" t="str">
        <f t="shared" si="7"/>
        <v/>
      </c>
      <c r="N80" s="19"/>
      <c r="O80" s="8"/>
      <c r="P80" s="92"/>
      <c r="Q80" s="92"/>
      <c r="R80" s="90" t="str">
        <f t="shared" si="8"/>
        <v/>
      </c>
      <c r="S80" s="90"/>
      <c r="T80" s="91" t="str">
        <f t="shared" si="9"/>
        <v/>
      </c>
      <c r="U80" s="91"/>
    </row>
    <row r="81" spans="2:21" x14ac:dyDescent="0.2">
      <c r="B81" s="19">
        <v>73</v>
      </c>
      <c r="C81" s="86" t="str">
        <f t="shared" si="6"/>
        <v/>
      </c>
      <c r="D81" s="86"/>
      <c r="E81" s="19"/>
      <c r="F81" s="8"/>
      <c r="G81" s="19" t="s">
        <v>3</v>
      </c>
      <c r="H81" s="92"/>
      <c r="I81" s="92"/>
      <c r="J81" s="19"/>
      <c r="K81" s="86" t="str">
        <f t="shared" si="5"/>
        <v/>
      </c>
      <c r="L81" s="86"/>
      <c r="M81" s="6" t="str">
        <f t="shared" si="7"/>
        <v/>
      </c>
      <c r="N81" s="19"/>
      <c r="O81" s="8"/>
      <c r="P81" s="92"/>
      <c r="Q81" s="92"/>
      <c r="R81" s="90" t="str">
        <f t="shared" si="8"/>
        <v/>
      </c>
      <c r="S81" s="90"/>
      <c r="T81" s="91" t="str">
        <f t="shared" si="9"/>
        <v/>
      </c>
      <c r="U81" s="91"/>
    </row>
    <row r="82" spans="2:21" x14ac:dyDescent="0.2">
      <c r="B82" s="19">
        <v>74</v>
      </c>
      <c r="C82" s="86" t="str">
        <f t="shared" si="6"/>
        <v/>
      </c>
      <c r="D82" s="86"/>
      <c r="E82" s="19"/>
      <c r="F82" s="8"/>
      <c r="G82" s="19" t="s">
        <v>3</v>
      </c>
      <c r="H82" s="92"/>
      <c r="I82" s="92"/>
      <c r="J82" s="19"/>
      <c r="K82" s="86" t="str">
        <f t="shared" si="5"/>
        <v/>
      </c>
      <c r="L82" s="86"/>
      <c r="M82" s="6" t="str">
        <f t="shared" si="7"/>
        <v/>
      </c>
      <c r="N82" s="19"/>
      <c r="O82" s="8"/>
      <c r="P82" s="92"/>
      <c r="Q82" s="92"/>
      <c r="R82" s="90" t="str">
        <f t="shared" si="8"/>
        <v/>
      </c>
      <c r="S82" s="90"/>
      <c r="T82" s="91" t="str">
        <f t="shared" si="9"/>
        <v/>
      </c>
      <c r="U82" s="91"/>
    </row>
    <row r="83" spans="2:21" x14ac:dyDescent="0.2">
      <c r="B83" s="19">
        <v>75</v>
      </c>
      <c r="C83" s="86" t="str">
        <f t="shared" si="6"/>
        <v/>
      </c>
      <c r="D83" s="86"/>
      <c r="E83" s="19"/>
      <c r="F83" s="8"/>
      <c r="G83" s="19" t="s">
        <v>3</v>
      </c>
      <c r="H83" s="92"/>
      <c r="I83" s="92"/>
      <c r="J83" s="19"/>
      <c r="K83" s="86" t="str">
        <f t="shared" si="5"/>
        <v/>
      </c>
      <c r="L83" s="86"/>
      <c r="M83" s="6" t="str">
        <f t="shared" si="7"/>
        <v/>
      </c>
      <c r="N83" s="19"/>
      <c r="O83" s="8"/>
      <c r="P83" s="92"/>
      <c r="Q83" s="92"/>
      <c r="R83" s="90" t="str">
        <f t="shared" si="8"/>
        <v/>
      </c>
      <c r="S83" s="90"/>
      <c r="T83" s="91" t="str">
        <f t="shared" si="9"/>
        <v/>
      </c>
      <c r="U83" s="91"/>
    </row>
    <row r="84" spans="2:21" x14ac:dyDescent="0.2">
      <c r="B84" s="19">
        <v>76</v>
      </c>
      <c r="C84" s="86" t="str">
        <f t="shared" si="6"/>
        <v/>
      </c>
      <c r="D84" s="86"/>
      <c r="E84" s="19"/>
      <c r="F84" s="8"/>
      <c r="G84" s="19" t="s">
        <v>3</v>
      </c>
      <c r="H84" s="92"/>
      <c r="I84" s="92"/>
      <c r="J84" s="19"/>
      <c r="K84" s="86" t="str">
        <f t="shared" si="5"/>
        <v/>
      </c>
      <c r="L84" s="86"/>
      <c r="M84" s="6" t="str">
        <f t="shared" si="7"/>
        <v/>
      </c>
      <c r="N84" s="19"/>
      <c r="O84" s="8"/>
      <c r="P84" s="92"/>
      <c r="Q84" s="92"/>
      <c r="R84" s="90" t="str">
        <f t="shared" si="8"/>
        <v/>
      </c>
      <c r="S84" s="90"/>
      <c r="T84" s="91" t="str">
        <f t="shared" si="9"/>
        <v/>
      </c>
      <c r="U84" s="91"/>
    </row>
    <row r="85" spans="2:21" x14ac:dyDescent="0.2">
      <c r="B85" s="19">
        <v>77</v>
      </c>
      <c r="C85" s="86" t="str">
        <f t="shared" si="6"/>
        <v/>
      </c>
      <c r="D85" s="86"/>
      <c r="E85" s="19"/>
      <c r="F85" s="8"/>
      <c r="G85" s="19" t="s">
        <v>4</v>
      </c>
      <c r="H85" s="92"/>
      <c r="I85" s="92"/>
      <c r="J85" s="19"/>
      <c r="K85" s="86" t="str">
        <f t="shared" si="5"/>
        <v/>
      </c>
      <c r="L85" s="86"/>
      <c r="M85" s="6" t="str">
        <f t="shared" si="7"/>
        <v/>
      </c>
      <c r="N85" s="19"/>
      <c r="O85" s="8"/>
      <c r="P85" s="92"/>
      <c r="Q85" s="92"/>
      <c r="R85" s="90" t="str">
        <f t="shared" si="8"/>
        <v/>
      </c>
      <c r="S85" s="90"/>
      <c r="T85" s="91" t="str">
        <f t="shared" si="9"/>
        <v/>
      </c>
      <c r="U85" s="91"/>
    </row>
    <row r="86" spans="2:21" x14ac:dyDescent="0.2">
      <c r="B86" s="19">
        <v>78</v>
      </c>
      <c r="C86" s="86" t="str">
        <f t="shared" si="6"/>
        <v/>
      </c>
      <c r="D86" s="86"/>
      <c r="E86" s="19"/>
      <c r="F86" s="8"/>
      <c r="G86" s="19" t="s">
        <v>3</v>
      </c>
      <c r="H86" s="92"/>
      <c r="I86" s="92"/>
      <c r="J86" s="19"/>
      <c r="K86" s="86" t="str">
        <f t="shared" si="5"/>
        <v/>
      </c>
      <c r="L86" s="86"/>
      <c r="M86" s="6" t="str">
        <f t="shared" si="7"/>
        <v/>
      </c>
      <c r="N86" s="19"/>
      <c r="O86" s="8"/>
      <c r="P86" s="92"/>
      <c r="Q86" s="92"/>
      <c r="R86" s="90" t="str">
        <f t="shared" si="8"/>
        <v/>
      </c>
      <c r="S86" s="90"/>
      <c r="T86" s="91" t="str">
        <f t="shared" si="9"/>
        <v/>
      </c>
      <c r="U86" s="91"/>
    </row>
    <row r="87" spans="2:21" x14ac:dyDescent="0.2">
      <c r="B87" s="19">
        <v>79</v>
      </c>
      <c r="C87" s="86" t="str">
        <f t="shared" si="6"/>
        <v/>
      </c>
      <c r="D87" s="86"/>
      <c r="E87" s="19"/>
      <c r="F87" s="8"/>
      <c r="G87" s="19" t="s">
        <v>4</v>
      </c>
      <c r="H87" s="92"/>
      <c r="I87" s="92"/>
      <c r="J87" s="19"/>
      <c r="K87" s="86" t="str">
        <f t="shared" si="5"/>
        <v/>
      </c>
      <c r="L87" s="86"/>
      <c r="M87" s="6" t="str">
        <f t="shared" si="7"/>
        <v/>
      </c>
      <c r="N87" s="19"/>
      <c r="O87" s="8"/>
      <c r="P87" s="92"/>
      <c r="Q87" s="92"/>
      <c r="R87" s="90" t="str">
        <f t="shared" si="8"/>
        <v/>
      </c>
      <c r="S87" s="90"/>
      <c r="T87" s="91" t="str">
        <f t="shared" si="9"/>
        <v/>
      </c>
      <c r="U87" s="91"/>
    </row>
    <row r="88" spans="2:21" x14ac:dyDescent="0.2">
      <c r="B88" s="19">
        <v>80</v>
      </c>
      <c r="C88" s="86" t="str">
        <f t="shared" si="6"/>
        <v/>
      </c>
      <c r="D88" s="86"/>
      <c r="E88" s="19"/>
      <c r="F88" s="8"/>
      <c r="G88" s="19" t="s">
        <v>4</v>
      </c>
      <c r="H88" s="92"/>
      <c r="I88" s="92"/>
      <c r="J88" s="19"/>
      <c r="K88" s="86" t="str">
        <f t="shared" si="5"/>
        <v/>
      </c>
      <c r="L88" s="86"/>
      <c r="M88" s="6" t="str">
        <f t="shared" si="7"/>
        <v/>
      </c>
      <c r="N88" s="19"/>
      <c r="O88" s="8"/>
      <c r="P88" s="92"/>
      <c r="Q88" s="92"/>
      <c r="R88" s="90" t="str">
        <f t="shared" si="8"/>
        <v/>
      </c>
      <c r="S88" s="90"/>
      <c r="T88" s="91" t="str">
        <f t="shared" si="9"/>
        <v/>
      </c>
      <c r="U88" s="91"/>
    </row>
    <row r="89" spans="2:21" x14ac:dyDescent="0.2">
      <c r="B89" s="19">
        <v>81</v>
      </c>
      <c r="C89" s="86" t="str">
        <f t="shared" si="6"/>
        <v/>
      </c>
      <c r="D89" s="86"/>
      <c r="E89" s="19"/>
      <c r="F89" s="8"/>
      <c r="G89" s="19" t="s">
        <v>4</v>
      </c>
      <c r="H89" s="92"/>
      <c r="I89" s="92"/>
      <c r="J89" s="19"/>
      <c r="K89" s="86" t="str">
        <f t="shared" si="5"/>
        <v/>
      </c>
      <c r="L89" s="86"/>
      <c r="M89" s="6" t="str">
        <f t="shared" si="7"/>
        <v/>
      </c>
      <c r="N89" s="19"/>
      <c r="O89" s="8"/>
      <c r="P89" s="92"/>
      <c r="Q89" s="92"/>
      <c r="R89" s="90" t="str">
        <f t="shared" si="8"/>
        <v/>
      </c>
      <c r="S89" s="90"/>
      <c r="T89" s="91" t="str">
        <f t="shared" si="9"/>
        <v/>
      </c>
      <c r="U89" s="91"/>
    </row>
    <row r="90" spans="2:21" x14ac:dyDescent="0.2">
      <c r="B90" s="19">
        <v>82</v>
      </c>
      <c r="C90" s="86" t="str">
        <f t="shared" si="6"/>
        <v/>
      </c>
      <c r="D90" s="86"/>
      <c r="E90" s="19"/>
      <c r="F90" s="8"/>
      <c r="G90" s="19" t="s">
        <v>4</v>
      </c>
      <c r="H90" s="92"/>
      <c r="I90" s="92"/>
      <c r="J90" s="19"/>
      <c r="K90" s="86" t="str">
        <f t="shared" si="5"/>
        <v/>
      </c>
      <c r="L90" s="86"/>
      <c r="M90" s="6" t="str">
        <f t="shared" si="7"/>
        <v/>
      </c>
      <c r="N90" s="19"/>
      <c r="O90" s="8"/>
      <c r="P90" s="92"/>
      <c r="Q90" s="92"/>
      <c r="R90" s="90" t="str">
        <f t="shared" si="8"/>
        <v/>
      </c>
      <c r="S90" s="90"/>
      <c r="T90" s="91" t="str">
        <f t="shared" si="9"/>
        <v/>
      </c>
      <c r="U90" s="91"/>
    </row>
    <row r="91" spans="2:21" x14ac:dyDescent="0.2">
      <c r="B91" s="19">
        <v>83</v>
      </c>
      <c r="C91" s="86" t="str">
        <f t="shared" si="6"/>
        <v/>
      </c>
      <c r="D91" s="86"/>
      <c r="E91" s="19"/>
      <c r="F91" s="8"/>
      <c r="G91" s="19" t="s">
        <v>4</v>
      </c>
      <c r="H91" s="92"/>
      <c r="I91" s="92"/>
      <c r="J91" s="19"/>
      <c r="K91" s="86" t="str">
        <f t="shared" si="5"/>
        <v/>
      </c>
      <c r="L91" s="86"/>
      <c r="M91" s="6" t="str">
        <f t="shared" si="7"/>
        <v/>
      </c>
      <c r="N91" s="19"/>
      <c r="O91" s="8"/>
      <c r="P91" s="92"/>
      <c r="Q91" s="92"/>
      <c r="R91" s="90" t="str">
        <f t="shared" si="8"/>
        <v/>
      </c>
      <c r="S91" s="90"/>
      <c r="T91" s="91" t="str">
        <f t="shared" si="9"/>
        <v/>
      </c>
      <c r="U91" s="91"/>
    </row>
    <row r="92" spans="2:21" x14ac:dyDescent="0.2">
      <c r="B92" s="19">
        <v>84</v>
      </c>
      <c r="C92" s="86" t="str">
        <f t="shared" si="6"/>
        <v/>
      </c>
      <c r="D92" s="86"/>
      <c r="E92" s="19"/>
      <c r="F92" s="8"/>
      <c r="G92" s="19" t="s">
        <v>3</v>
      </c>
      <c r="H92" s="92"/>
      <c r="I92" s="92"/>
      <c r="J92" s="19"/>
      <c r="K92" s="86" t="str">
        <f t="shared" si="5"/>
        <v/>
      </c>
      <c r="L92" s="86"/>
      <c r="M92" s="6" t="str">
        <f t="shared" si="7"/>
        <v/>
      </c>
      <c r="N92" s="19"/>
      <c r="O92" s="8"/>
      <c r="P92" s="92"/>
      <c r="Q92" s="92"/>
      <c r="R92" s="90" t="str">
        <f t="shared" si="8"/>
        <v/>
      </c>
      <c r="S92" s="90"/>
      <c r="T92" s="91" t="str">
        <f t="shared" si="9"/>
        <v/>
      </c>
      <c r="U92" s="91"/>
    </row>
    <row r="93" spans="2:21" x14ac:dyDescent="0.2">
      <c r="B93" s="19">
        <v>85</v>
      </c>
      <c r="C93" s="86" t="str">
        <f t="shared" si="6"/>
        <v/>
      </c>
      <c r="D93" s="86"/>
      <c r="E93" s="19"/>
      <c r="F93" s="8"/>
      <c r="G93" s="19" t="s">
        <v>4</v>
      </c>
      <c r="H93" s="92"/>
      <c r="I93" s="92"/>
      <c r="J93" s="19"/>
      <c r="K93" s="86" t="str">
        <f t="shared" si="5"/>
        <v/>
      </c>
      <c r="L93" s="86"/>
      <c r="M93" s="6" t="str">
        <f t="shared" si="7"/>
        <v/>
      </c>
      <c r="N93" s="19"/>
      <c r="O93" s="8"/>
      <c r="P93" s="92"/>
      <c r="Q93" s="92"/>
      <c r="R93" s="90" t="str">
        <f t="shared" si="8"/>
        <v/>
      </c>
      <c r="S93" s="90"/>
      <c r="T93" s="91" t="str">
        <f t="shared" si="9"/>
        <v/>
      </c>
      <c r="U93" s="91"/>
    </row>
    <row r="94" spans="2:21" x14ac:dyDescent="0.2">
      <c r="B94" s="19">
        <v>86</v>
      </c>
      <c r="C94" s="86" t="str">
        <f t="shared" si="6"/>
        <v/>
      </c>
      <c r="D94" s="86"/>
      <c r="E94" s="19"/>
      <c r="F94" s="8"/>
      <c r="G94" s="19" t="s">
        <v>3</v>
      </c>
      <c r="H94" s="92"/>
      <c r="I94" s="92"/>
      <c r="J94" s="19"/>
      <c r="K94" s="86" t="str">
        <f t="shared" si="5"/>
        <v/>
      </c>
      <c r="L94" s="86"/>
      <c r="M94" s="6" t="str">
        <f t="shared" si="7"/>
        <v/>
      </c>
      <c r="N94" s="19"/>
      <c r="O94" s="8"/>
      <c r="P94" s="92"/>
      <c r="Q94" s="92"/>
      <c r="R94" s="90" t="str">
        <f t="shared" si="8"/>
        <v/>
      </c>
      <c r="S94" s="90"/>
      <c r="T94" s="91" t="str">
        <f t="shared" si="9"/>
        <v/>
      </c>
      <c r="U94" s="91"/>
    </row>
    <row r="95" spans="2:21" x14ac:dyDescent="0.2">
      <c r="B95" s="19">
        <v>87</v>
      </c>
      <c r="C95" s="86" t="str">
        <f t="shared" si="6"/>
        <v/>
      </c>
      <c r="D95" s="86"/>
      <c r="E95" s="19"/>
      <c r="F95" s="8"/>
      <c r="G95" s="19" t="s">
        <v>4</v>
      </c>
      <c r="H95" s="92"/>
      <c r="I95" s="92"/>
      <c r="J95" s="19"/>
      <c r="K95" s="86" t="str">
        <f t="shared" si="5"/>
        <v/>
      </c>
      <c r="L95" s="86"/>
      <c r="M95" s="6" t="str">
        <f t="shared" si="7"/>
        <v/>
      </c>
      <c r="N95" s="19"/>
      <c r="O95" s="8"/>
      <c r="P95" s="92"/>
      <c r="Q95" s="92"/>
      <c r="R95" s="90" t="str">
        <f t="shared" si="8"/>
        <v/>
      </c>
      <c r="S95" s="90"/>
      <c r="T95" s="91" t="str">
        <f t="shared" si="9"/>
        <v/>
      </c>
      <c r="U95" s="91"/>
    </row>
    <row r="96" spans="2:21" x14ac:dyDescent="0.2">
      <c r="B96" s="19">
        <v>88</v>
      </c>
      <c r="C96" s="86" t="str">
        <f t="shared" si="6"/>
        <v/>
      </c>
      <c r="D96" s="86"/>
      <c r="E96" s="19"/>
      <c r="F96" s="8"/>
      <c r="G96" s="19" t="s">
        <v>3</v>
      </c>
      <c r="H96" s="92"/>
      <c r="I96" s="92"/>
      <c r="J96" s="19"/>
      <c r="K96" s="86" t="str">
        <f t="shared" si="5"/>
        <v/>
      </c>
      <c r="L96" s="86"/>
      <c r="M96" s="6" t="str">
        <f t="shared" si="7"/>
        <v/>
      </c>
      <c r="N96" s="19"/>
      <c r="O96" s="8"/>
      <c r="P96" s="92"/>
      <c r="Q96" s="92"/>
      <c r="R96" s="90" t="str">
        <f t="shared" si="8"/>
        <v/>
      </c>
      <c r="S96" s="90"/>
      <c r="T96" s="91" t="str">
        <f t="shared" si="9"/>
        <v/>
      </c>
      <c r="U96" s="91"/>
    </row>
    <row r="97" spans="2:21" x14ac:dyDescent="0.2">
      <c r="B97" s="19">
        <v>89</v>
      </c>
      <c r="C97" s="86" t="str">
        <f t="shared" si="6"/>
        <v/>
      </c>
      <c r="D97" s="86"/>
      <c r="E97" s="19"/>
      <c r="F97" s="8"/>
      <c r="G97" s="19" t="s">
        <v>4</v>
      </c>
      <c r="H97" s="92"/>
      <c r="I97" s="92"/>
      <c r="J97" s="19"/>
      <c r="K97" s="86" t="str">
        <f t="shared" si="5"/>
        <v/>
      </c>
      <c r="L97" s="86"/>
      <c r="M97" s="6" t="str">
        <f t="shared" si="7"/>
        <v/>
      </c>
      <c r="N97" s="19"/>
      <c r="O97" s="8"/>
      <c r="P97" s="92"/>
      <c r="Q97" s="92"/>
      <c r="R97" s="90" t="str">
        <f t="shared" si="8"/>
        <v/>
      </c>
      <c r="S97" s="90"/>
      <c r="T97" s="91" t="str">
        <f t="shared" si="9"/>
        <v/>
      </c>
      <c r="U97" s="91"/>
    </row>
    <row r="98" spans="2:21" x14ac:dyDescent="0.2">
      <c r="B98" s="19">
        <v>90</v>
      </c>
      <c r="C98" s="86" t="str">
        <f t="shared" si="6"/>
        <v/>
      </c>
      <c r="D98" s="86"/>
      <c r="E98" s="19"/>
      <c r="F98" s="8"/>
      <c r="G98" s="19" t="s">
        <v>3</v>
      </c>
      <c r="H98" s="92"/>
      <c r="I98" s="92"/>
      <c r="J98" s="19"/>
      <c r="K98" s="86" t="str">
        <f t="shared" si="5"/>
        <v/>
      </c>
      <c r="L98" s="86"/>
      <c r="M98" s="6" t="str">
        <f t="shared" si="7"/>
        <v/>
      </c>
      <c r="N98" s="19"/>
      <c r="O98" s="8"/>
      <c r="P98" s="92"/>
      <c r="Q98" s="92"/>
      <c r="R98" s="90" t="str">
        <f t="shared" si="8"/>
        <v/>
      </c>
      <c r="S98" s="90"/>
      <c r="T98" s="91" t="str">
        <f t="shared" si="9"/>
        <v/>
      </c>
      <c r="U98" s="91"/>
    </row>
    <row r="99" spans="2:21" x14ac:dyDescent="0.2">
      <c r="B99" s="19">
        <v>91</v>
      </c>
      <c r="C99" s="86" t="str">
        <f t="shared" si="6"/>
        <v/>
      </c>
      <c r="D99" s="86"/>
      <c r="E99" s="19"/>
      <c r="F99" s="8"/>
      <c r="G99" s="19" t="s">
        <v>4</v>
      </c>
      <c r="H99" s="92"/>
      <c r="I99" s="92"/>
      <c r="J99" s="19"/>
      <c r="K99" s="86" t="str">
        <f t="shared" si="5"/>
        <v/>
      </c>
      <c r="L99" s="86"/>
      <c r="M99" s="6" t="str">
        <f t="shared" si="7"/>
        <v/>
      </c>
      <c r="N99" s="19"/>
      <c r="O99" s="8"/>
      <c r="P99" s="92"/>
      <c r="Q99" s="92"/>
      <c r="R99" s="90" t="str">
        <f t="shared" si="8"/>
        <v/>
      </c>
      <c r="S99" s="90"/>
      <c r="T99" s="91" t="str">
        <f t="shared" si="9"/>
        <v/>
      </c>
      <c r="U99" s="91"/>
    </row>
    <row r="100" spans="2:21" x14ac:dyDescent="0.2">
      <c r="B100" s="19">
        <v>92</v>
      </c>
      <c r="C100" s="86" t="str">
        <f t="shared" si="6"/>
        <v/>
      </c>
      <c r="D100" s="86"/>
      <c r="E100" s="19"/>
      <c r="F100" s="8"/>
      <c r="G100" s="19" t="s">
        <v>4</v>
      </c>
      <c r="H100" s="92"/>
      <c r="I100" s="92"/>
      <c r="J100" s="19"/>
      <c r="K100" s="86" t="str">
        <f t="shared" si="5"/>
        <v/>
      </c>
      <c r="L100" s="86"/>
      <c r="M100" s="6" t="str">
        <f t="shared" si="7"/>
        <v/>
      </c>
      <c r="N100" s="19"/>
      <c r="O100" s="8"/>
      <c r="P100" s="92"/>
      <c r="Q100" s="92"/>
      <c r="R100" s="90" t="str">
        <f t="shared" si="8"/>
        <v/>
      </c>
      <c r="S100" s="90"/>
      <c r="T100" s="91" t="str">
        <f t="shared" si="9"/>
        <v/>
      </c>
      <c r="U100" s="91"/>
    </row>
    <row r="101" spans="2:21" x14ac:dyDescent="0.2">
      <c r="B101" s="19">
        <v>93</v>
      </c>
      <c r="C101" s="86" t="str">
        <f t="shared" si="6"/>
        <v/>
      </c>
      <c r="D101" s="86"/>
      <c r="E101" s="19"/>
      <c r="F101" s="8"/>
      <c r="G101" s="19" t="s">
        <v>3</v>
      </c>
      <c r="H101" s="92"/>
      <c r="I101" s="92"/>
      <c r="J101" s="19"/>
      <c r="K101" s="86" t="str">
        <f t="shared" si="5"/>
        <v/>
      </c>
      <c r="L101" s="86"/>
      <c r="M101" s="6" t="str">
        <f t="shared" si="7"/>
        <v/>
      </c>
      <c r="N101" s="19"/>
      <c r="O101" s="8"/>
      <c r="P101" s="92"/>
      <c r="Q101" s="92"/>
      <c r="R101" s="90" t="str">
        <f t="shared" si="8"/>
        <v/>
      </c>
      <c r="S101" s="90"/>
      <c r="T101" s="91" t="str">
        <f t="shared" si="9"/>
        <v/>
      </c>
      <c r="U101" s="91"/>
    </row>
    <row r="102" spans="2:21" x14ac:dyDescent="0.2">
      <c r="B102" s="19">
        <v>94</v>
      </c>
      <c r="C102" s="86" t="str">
        <f t="shared" si="6"/>
        <v/>
      </c>
      <c r="D102" s="86"/>
      <c r="E102" s="19"/>
      <c r="F102" s="8"/>
      <c r="G102" s="19" t="s">
        <v>3</v>
      </c>
      <c r="H102" s="92"/>
      <c r="I102" s="92"/>
      <c r="J102" s="19"/>
      <c r="K102" s="86" t="str">
        <f t="shared" si="5"/>
        <v/>
      </c>
      <c r="L102" s="86"/>
      <c r="M102" s="6" t="str">
        <f t="shared" si="7"/>
        <v/>
      </c>
      <c r="N102" s="19"/>
      <c r="O102" s="8"/>
      <c r="P102" s="92"/>
      <c r="Q102" s="92"/>
      <c r="R102" s="90" t="str">
        <f t="shared" si="8"/>
        <v/>
      </c>
      <c r="S102" s="90"/>
      <c r="T102" s="91" t="str">
        <f t="shared" si="9"/>
        <v/>
      </c>
      <c r="U102" s="91"/>
    </row>
    <row r="103" spans="2:21" x14ac:dyDescent="0.2">
      <c r="B103" s="19">
        <v>95</v>
      </c>
      <c r="C103" s="86" t="str">
        <f t="shared" si="6"/>
        <v/>
      </c>
      <c r="D103" s="86"/>
      <c r="E103" s="19"/>
      <c r="F103" s="8"/>
      <c r="G103" s="19" t="s">
        <v>3</v>
      </c>
      <c r="H103" s="92"/>
      <c r="I103" s="92"/>
      <c r="J103" s="19"/>
      <c r="K103" s="86" t="str">
        <f t="shared" si="5"/>
        <v/>
      </c>
      <c r="L103" s="86"/>
      <c r="M103" s="6" t="str">
        <f t="shared" si="7"/>
        <v/>
      </c>
      <c r="N103" s="19"/>
      <c r="O103" s="8"/>
      <c r="P103" s="92"/>
      <c r="Q103" s="92"/>
      <c r="R103" s="90" t="str">
        <f t="shared" si="8"/>
        <v/>
      </c>
      <c r="S103" s="90"/>
      <c r="T103" s="91" t="str">
        <f t="shared" si="9"/>
        <v/>
      </c>
      <c r="U103" s="91"/>
    </row>
    <row r="104" spans="2:21" x14ac:dyDescent="0.2">
      <c r="B104" s="19">
        <v>96</v>
      </c>
      <c r="C104" s="86" t="str">
        <f t="shared" si="6"/>
        <v/>
      </c>
      <c r="D104" s="86"/>
      <c r="E104" s="19"/>
      <c r="F104" s="8"/>
      <c r="G104" s="19" t="s">
        <v>4</v>
      </c>
      <c r="H104" s="92"/>
      <c r="I104" s="92"/>
      <c r="J104" s="19"/>
      <c r="K104" s="86" t="str">
        <f t="shared" si="5"/>
        <v/>
      </c>
      <c r="L104" s="86"/>
      <c r="M104" s="6" t="str">
        <f t="shared" si="7"/>
        <v/>
      </c>
      <c r="N104" s="19"/>
      <c r="O104" s="8"/>
      <c r="P104" s="92"/>
      <c r="Q104" s="92"/>
      <c r="R104" s="90" t="str">
        <f t="shared" si="8"/>
        <v/>
      </c>
      <c r="S104" s="90"/>
      <c r="T104" s="91" t="str">
        <f t="shared" si="9"/>
        <v/>
      </c>
      <c r="U104" s="91"/>
    </row>
    <row r="105" spans="2:21" x14ac:dyDescent="0.2">
      <c r="B105" s="19">
        <v>97</v>
      </c>
      <c r="C105" s="86" t="str">
        <f t="shared" si="6"/>
        <v/>
      </c>
      <c r="D105" s="86"/>
      <c r="E105" s="19"/>
      <c r="F105" s="8"/>
      <c r="G105" s="19" t="s">
        <v>3</v>
      </c>
      <c r="H105" s="92"/>
      <c r="I105" s="92"/>
      <c r="J105" s="19"/>
      <c r="K105" s="86" t="str">
        <f t="shared" si="5"/>
        <v/>
      </c>
      <c r="L105" s="86"/>
      <c r="M105" s="6" t="str">
        <f t="shared" si="7"/>
        <v/>
      </c>
      <c r="N105" s="19"/>
      <c r="O105" s="8"/>
      <c r="P105" s="92"/>
      <c r="Q105" s="92"/>
      <c r="R105" s="90" t="str">
        <f t="shared" si="8"/>
        <v/>
      </c>
      <c r="S105" s="90"/>
      <c r="T105" s="91" t="str">
        <f t="shared" si="9"/>
        <v/>
      </c>
      <c r="U105" s="91"/>
    </row>
    <row r="106" spans="2:21" x14ac:dyDescent="0.2">
      <c r="B106" s="19">
        <v>98</v>
      </c>
      <c r="C106" s="86" t="str">
        <f t="shared" si="6"/>
        <v/>
      </c>
      <c r="D106" s="86"/>
      <c r="E106" s="19"/>
      <c r="F106" s="8"/>
      <c r="G106" s="19" t="s">
        <v>4</v>
      </c>
      <c r="H106" s="92"/>
      <c r="I106" s="92"/>
      <c r="J106" s="19"/>
      <c r="K106" s="86" t="str">
        <f t="shared" si="5"/>
        <v/>
      </c>
      <c r="L106" s="86"/>
      <c r="M106" s="6" t="str">
        <f t="shared" si="7"/>
        <v/>
      </c>
      <c r="N106" s="19"/>
      <c r="O106" s="8"/>
      <c r="P106" s="92"/>
      <c r="Q106" s="92"/>
      <c r="R106" s="90" t="str">
        <f t="shared" si="8"/>
        <v/>
      </c>
      <c r="S106" s="90"/>
      <c r="T106" s="91" t="str">
        <f t="shared" si="9"/>
        <v/>
      </c>
      <c r="U106" s="91"/>
    </row>
    <row r="107" spans="2:21" x14ac:dyDescent="0.2">
      <c r="B107" s="19">
        <v>99</v>
      </c>
      <c r="C107" s="86" t="str">
        <f t="shared" si="6"/>
        <v/>
      </c>
      <c r="D107" s="86"/>
      <c r="E107" s="19"/>
      <c r="F107" s="8"/>
      <c r="G107" s="19" t="s">
        <v>4</v>
      </c>
      <c r="H107" s="92"/>
      <c r="I107" s="92"/>
      <c r="J107" s="19"/>
      <c r="K107" s="86" t="str">
        <f t="shared" si="5"/>
        <v/>
      </c>
      <c r="L107" s="86"/>
      <c r="M107" s="6" t="str">
        <f t="shared" si="7"/>
        <v/>
      </c>
      <c r="N107" s="19"/>
      <c r="O107" s="8"/>
      <c r="P107" s="92"/>
      <c r="Q107" s="92"/>
      <c r="R107" s="90" t="str">
        <f t="shared" si="8"/>
        <v/>
      </c>
      <c r="S107" s="90"/>
      <c r="T107" s="91" t="str">
        <f t="shared" si="9"/>
        <v/>
      </c>
      <c r="U107" s="91"/>
    </row>
    <row r="108" spans="2:21" x14ac:dyDescent="0.2">
      <c r="B108" s="19">
        <v>100</v>
      </c>
      <c r="C108" s="86" t="str">
        <f t="shared" si="6"/>
        <v/>
      </c>
      <c r="D108" s="86"/>
      <c r="E108" s="19"/>
      <c r="F108" s="8"/>
      <c r="G108" s="19" t="s">
        <v>3</v>
      </c>
      <c r="H108" s="92"/>
      <c r="I108" s="92"/>
      <c r="J108" s="19"/>
      <c r="K108" s="86" t="str">
        <f t="shared" si="5"/>
        <v/>
      </c>
      <c r="L108" s="86"/>
      <c r="M108" s="6" t="str">
        <f t="shared" si="7"/>
        <v/>
      </c>
      <c r="N108" s="19"/>
      <c r="O108" s="8"/>
      <c r="P108" s="92"/>
      <c r="Q108" s="92"/>
      <c r="R108" s="90" t="str">
        <f t="shared" si="8"/>
        <v/>
      </c>
      <c r="S108" s="90"/>
      <c r="T108" s="91" t="str">
        <f t="shared" si="9"/>
        <v/>
      </c>
      <c r="U108" s="91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41" priority="1" stopIfTrue="1" operator="equal">
      <formula>"買"</formula>
    </cfRule>
    <cfRule type="cellIs" dxfId="40" priority="2" stopIfTrue="1" operator="equal">
      <formula>"売"</formula>
    </cfRule>
  </conditionalFormatting>
  <conditionalFormatting sqref="G9:G11 G14:G45 G47:G108">
    <cfRule type="cellIs" dxfId="39" priority="7" stopIfTrue="1" operator="equal">
      <formula>"買"</formula>
    </cfRule>
    <cfRule type="cellIs" dxfId="38" priority="8" stopIfTrue="1" operator="equal">
      <formula>"売"</formula>
    </cfRule>
  </conditionalFormatting>
  <conditionalFormatting sqref="G12">
    <cfRule type="cellIs" dxfId="37" priority="5" stopIfTrue="1" operator="equal">
      <formula>"買"</formula>
    </cfRule>
    <cfRule type="cellIs" dxfId="36" priority="6" stopIfTrue="1" operator="equal">
      <formula>"売"</formula>
    </cfRule>
  </conditionalFormatting>
  <conditionalFormatting sqref="G13">
    <cfRule type="cellIs" dxfId="35" priority="3" stopIfTrue="1" operator="equal">
      <formula>"買"</formula>
    </cfRule>
    <cfRule type="cellIs" dxfId="34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sato-Pa-10</cp:lastModifiedBy>
  <cp:revision/>
  <cp:lastPrinted>2015-07-15T10:17:15Z</cp:lastPrinted>
  <dcterms:created xsi:type="dcterms:W3CDTF">2013-10-09T23:04:08Z</dcterms:created>
  <dcterms:modified xsi:type="dcterms:W3CDTF">2019-07-20T14:02:01Z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