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<sst xmlns="http://schemas.openxmlformats.org/spreadsheetml/2006/main" uniqueCount="78">
  <si>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</si>
  <si>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</si>
  <si>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</si>
  <si>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</si>
  <si>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</si>
  <si>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</si>
  <si>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</si>
  <si>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</si>
  <si>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</si>
  <si>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</si>
  <si>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</si>
  <si>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</si>
  <si>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</si>
  <si>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</si>
  <si>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</si>
  <si>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</si>
  <si>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</si>
  <si>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</si>
  <si>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USDJPY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</si>
  <si>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</si>
  <si>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</si>
  <si>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</si>
  <si>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</si>
  <si>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</si>
  <si>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</si>
  <si>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</si>
  <si>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</si>
  <si>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</si>
  <si>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</si>
  <si>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</si>
  <si>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</si>
  <si>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</si>
  <si>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</si>
  <si>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</si>
  <si>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</si>
  <si>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</si>
  <si>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</si>
  <si>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</si>
  <si>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</si>
  <si>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</si>
  <si>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</si>
  <si>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</si>
  <si>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</si>
  <si>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</si>
  <si>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</si>
  <si>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</si>
  <si>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</si>
  <si>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</si>
  <si>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</si>
  <si>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</si>
  <si>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</si>
  <si>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</si>
  <si>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</si>
  <si>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</si>
  <si>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</si>
  <si>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</si>
  <si>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</si>
  <si>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</si>
  <si>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</si>
  <si>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</si>
  <si>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</si>
  <si>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</si>
  <si>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＃3では綺麗な売りのPBが出現、SMAもデッドクロスでしょうか？
ナイスな下落トレンドだと思います。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</si>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</sst>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6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7</xdr:col>
      <xdr:colOff>623105</xdr:colOff>
      <xdr:row>23</xdr:row>
      <xdr:rowOff>100091</xdr:rowOff>
    </xdr:to>
    <xdr:pic>
      <xdr:nvPicPr>
        <xdr:cNvPr id="2" name="スクリーンショット 2019-07-28 14.41.4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3988606" cy="42021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7</xdr:col>
      <xdr:colOff>623105</xdr:colOff>
      <xdr:row>46</xdr:row>
      <xdr:rowOff>72639</xdr:rowOff>
    </xdr:to>
    <xdr:pic>
      <xdr:nvPicPr>
        <xdr:cNvPr id="3" name="スクリーンショット 2019-07-29 23.57.5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457700"/>
          <a:ext cx="3988606" cy="3879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60</v>
      </c>
      <c r="C19" s="3"/>
      <c r="D19" s="3"/>
    </row>
    <row r="20">
      <c r="B20" s="4"/>
      <c r="C20" t="s" s="4">
        <v>5</v>
      </c>
      <c r="D20" t="s" s="5">
        <v>60</v>
      </c>
    </row>
    <row r="21">
      <c r="B21" t="s" s="3">
        <v>65</v>
      </c>
      <c r="C21" s="3"/>
      <c r="D21" s="3"/>
    </row>
    <row r="22">
      <c r="B22" s="4"/>
      <c r="C22" t="s" s="4">
        <v>5</v>
      </c>
      <c r="D22" t="s" s="5">
        <v>65</v>
      </c>
    </row>
    <row r="23">
      <c r="B23" t="s" s="3">
        <v>74</v>
      </c>
      <c r="C23" s="3"/>
      <c r="D23" s="3"/>
    </row>
    <row r="24">
      <c r="B24" s="4"/>
      <c r="C24" t="s" s="4">
        <v>5</v>
      </c>
      <c r="D24" t="s" s="5">
        <v>74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106979.432693498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6979.432693498450</v>
      </c>
      <c r="E4" s="27"/>
      <c r="F4" t="s" s="14">
        <v>28</v>
      </c>
      <c r="G4" s="15"/>
      <c r="H4" s="28">
        <f>SUM($T$9:$U$108)</f>
        <v>38</v>
      </c>
      <c r="I4" s="19"/>
      <c r="J4" t="s" s="14">
        <v>29</v>
      </c>
      <c r="K4" s="15"/>
      <c r="L4" s="21">
        <f>MAX($C$9:$D$990)-C9</f>
        <v>6979.432693498</v>
      </c>
      <c r="M4" s="19"/>
      <c r="N4" t="s" s="14">
        <v>30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3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53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0.526315789473684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105.263157894737</v>
      </c>
      <c r="S9" s="65"/>
      <c r="T9" s="66">
        <f>IF(P9="","",IF(G9="買",(P9-H9),(H9-P9))*IF(RIGHT($D$2,3)="JPY",100,10000))</f>
        <v>2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100105.263157895</v>
      </c>
      <c r="D10" s="21"/>
      <c r="E10" s="30">
        <v>2012</v>
      </c>
      <c r="F10" s="63">
        <v>43659</v>
      </c>
      <c r="G10" t="s" s="18">
        <v>54</v>
      </c>
      <c r="H10" s="30">
        <v>79.12</v>
      </c>
      <c r="I10" s="19"/>
      <c r="J10" s="30">
        <v>17</v>
      </c>
      <c r="K10" s="69">
        <f>IF(J10="","",C10*0.03)</f>
        <v>3003.157894736850</v>
      </c>
      <c r="L10" s="70"/>
      <c r="M10" s="64">
        <f>IF(J10="","",(K10/J10)/LOOKUP(RIGHT($D$2,3),'定数'!$A$6:$A$13,'定数'!$B$6:$B$13))</f>
        <v>1.76656346749226</v>
      </c>
      <c r="N10" s="30">
        <v>2012</v>
      </c>
      <c r="O10" s="63">
        <v>43662</v>
      </c>
      <c r="P10" s="30">
        <v>78.93000000000001</v>
      </c>
      <c r="Q10" s="19"/>
      <c r="R10" s="27">
        <f>IF(P10="","",T10*M10*LOOKUP(RIGHT($D$2,3),'定数'!$A$6:$A$13,'定数'!$B$6:$B$13))</f>
        <v>3356.470588235290</v>
      </c>
      <c r="S10" s="65"/>
      <c r="T10" s="66">
        <f>IF(P10="","",IF(G10="買",(P10-H10),(H10-P10))*IF(RIGHT($D$2,3)="JPY",100,10000))</f>
        <v>19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100105.263157895</v>
      </c>
      <c r="Y10" s="7"/>
    </row>
    <row r="11" ht="14" customHeight="1">
      <c r="A11" s="13"/>
      <c r="B11" s="30">
        <v>3</v>
      </c>
      <c r="C11" s="21">
        <f>IF(R10="","",C10+R10)</f>
        <v>103461.73374613</v>
      </c>
      <c r="D11" s="21"/>
      <c r="E11" s="30">
        <v>2012</v>
      </c>
      <c r="F11" s="63">
        <v>43699</v>
      </c>
      <c r="G11" t="s" s="18">
        <v>54</v>
      </c>
      <c r="H11" s="30">
        <v>79.23</v>
      </c>
      <c r="I11" s="19"/>
      <c r="J11" s="30">
        <v>15</v>
      </c>
      <c r="K11" s="69">
        <f>IF(J11="","",C11*0.03)</f>
        <v>3103.8520123839</v>
      </c>
      <c r="L11" s="70"/>
      <c r="M11" s="64">
        <f>IF(J11="","",(K11/J11)/LOOKUP(RIGHT($D$2,3),'定数'!$A$6:$A$13,'定数'!$B$6:$B$13))</f>
        <v>2.0692346749226</v>
      </c>
      <c r="N11" s="30">
        <v>2012</v>
      </c>
      <c r="O11" s="63">
        <v>43699</v>
      </c>
      <c r="P11" s="30">
        <v>79.06</v>
      </c>
      <c r="Q11" s="19"/>
      <c r="R11" s="27">
        <f>IF(P11="","",T11*M11*LOOKUP(RIGHT($D$2,3),'定数'!$A$6:$A$13,'定数'!$B$6:$B$13))</f>
        <v>3517.698947368420</v>
      </c>
      <c r="S11" s="65"/>
      <c r="T11" s="66">
        <f>IF(P11="","",IF(G11="買",(P11-H11),(H11-P11))*IF(RIGHT($D$2,3)="JPY",100,10000))</f>
        <v>17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103461.73374613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106979.432693498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106979.432693498</v>
      </c>
      <c r="Y12" s="72">
        <f>IF(X12&lt;&gt;"",1-(C12/X12),"")</f>
        <v>0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108335.093498452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8335.093498452021</v>
      </c>
      <c r="E4" s="27"/>
      <c r="F4" t="s" s="14">
        <v>28</v>
      </c>
      <c r="G4" s="15"/>
      <c r="H4" s="28">
        <f>SUM($T$9:$U$108)</f>
        <v>45</v>
      </c>
      <c r="I4" s="19"/>
      <c r="J4" t="s" s="14">
        <v>29</v>
      </c>
      <c r="K4" s="15"/>
      <c r="L4" s="21">
        <f>MAX($C$9:$D$990)-C9</f>
        <v>8335.093498452001</v>
      </c>
      <c r="M4" s="21"/>
      <c r="N4" t="s" s="14">
        <v>30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3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53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0.526315789473684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105.263157894737</v>
      </c>
      <c r="S9" s="65"/>
      <c r="T9" s="66">
        <f>IF(P9="","",IF(G9="買",(P9-H9),(H9-P9))*IF(RIGHT($D$2,3)="JPY",100,10000))</f>
        <v>2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100105.263157895</v>
      </c>
      <c r="D10" s="21"/>
      <c r="E10" s="30">
        <v>2012</v>
      </c>
      <c r="F10" s="63">
        <v>43659</v>
      </c>
      <c r="G10" t="s" s="18">
        <v>54</v>
      </c>
      <c r="H10" s="30">
        <v>79.12</v>
      </c>
      <c r="I10" s="19"/>
      <c r="J10" s="30">
        <v>17</v>
      </c>
      <c r="K10" s="69">
        <f>IF(J10="","",C10*0.03)</f>
        <v>3003.157894736850</v>
      </c>
      <c r="L10" s="70"/>
      <c r="M10" s="64">
        <f>IF(J10="","",(K10/J10)/LOOKUP(RIGHT($D$2,3),'定数'!$A$6:$A$13,'定数'!$B$6:$B$13))</f>
        <v>1.76656346749226</v>
      </c>
      <c r="N10" s="30">
        <v>2012</v>
      </c>
      <c r="O10" s="63">
        <v>43662</v>
      </c>
      <c r="P10" s="30">
        <v>78.89</v>
      </c>
      <c r="Q10" s="19"/>
      <c r="R10" s="27">
        <f>IF(P10="","",T10*M10*LOOKUP(RIGHT($D$2,3),'定数'!$A$6:$A$13,'定数'!$B$6:$B$13))</f>
        <v>4063.0959752322</v>
      </c>
      <c r="S10" s="65"/>
      <c r="T10" s="66">
        <f>IF(P10="","",IF(G10="買",(P10-H10),(H10-P10))*IF(RIGHT($D$2,3)="JPY",100,10000))</f>
        <v>23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100105.263157895</v>
      </c>
      <c r="Y10" s="7"/>
    </row>
    <row r="11" ht="14" customHeight="1">
      <c r="A11" s="13"/>
      <c r="B11" s="30">
        <v>3</v>
      </c>
      <c r="C11" s="21">
        <f>IF(R10="","",C10+R10)</f>
        <v>104168.359133127</v>
      </c>
      <c r="D11" s="21"/>
      <c r="E11" s="30">
        <v>2012</v>
      </c>
      <c r="F11" s="63">
        <v>43699</v>
      </c>
      <c r="G11" t="s" s="18">
        <v>54</v>
      </c>
      <c r="H11" s="30">
        <v>79.23</v>
      </c>
      <c r="I11" s="19"/>
      <c r="J11" s="30">
        <v>15</v>
      </c>
      <c r="K11" s="69">
        <f>IF(J11="","",C11*0.03)</f>
        <v>3125.050773993810</v>
      </c>
      <c r="L11" s="70"/>
      <c r="M11" s="64">
        <f>IF(J11="","",(K11/J11)/LOOKUP(RIGHT($D$2,3),'定数'!$A$6:$A$13,'定数'!$B$6:$B$13))</f>
        <v>2.08336718266254</v>
      </c>
      <c r="N11" s="30">
        <v>2012</v>
      </c>
      <c r="O11" s="63">
        <v>43699</v>
      </c>
      <c r="P11" s="30">
        <v>79.03</v>
      </c>
      <c r="Q11" s="19"/>
      <c r="R11" s="27">
        <f>IF(P11="","",T11*M11*LOOKUP(RIGHT($D$2,3),'定数'!$A$6:$A$13,'定数'!$B$6:$B$13))</f>
        <v>4166.734365325080</v>
      </c>
      <c r="S11" s="65"/>
      <c r="T11" s="66">
        <f>IF(P11="","",IF(G11="買",(P11-H11),(H11-P11))*IF(RIGHT($D$2,3)="JPY",100,10000))</f>
        <v>20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104168.359133127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108335.093498452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108335.093498452</v>
      </c>
      <c r="Y12" s="72">
        <f>IF(X12&lt;&gt;"",1-(C12/X12),"")</f>
        <v>0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H10:I10"/>
    <mergeCell ref="H11:I11"/>
  </mergeCells>
  <conditionalFormatting sqref="D4:E4 H4 R9:U108">
    <cfRule type="cellIs" dxfId="3" priority="1" operator="lessThan" stopIfTrue="1">
      <formula>0</formula>
    </cfRule>
  </conditionalFormatting>
  <conditionalFormatting sqref="G9 G12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10:G11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111283.016842105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11283.0168421053</v>
      </c>
      <c r="E4" s="27"/>
      <c r="F4" t="s" s="14">
        <v>28</v>
      </c>
      <c r="G4" s="15"/>
      <c r="H4" s="28">
        <f>SUM($T$9:$U$108)</f>
        <v>60</v>
      </c>
      <c r="I4" s="19"/>
      <c r="J4" t="s" s="14">
        <v>29</v>
      </c>
      <c r="K4" s="15"/>
      <c r="L4" s="21">
        <f>MAX($C$9:$D$990)-C9</f>
        <v>11283.016842106</v>
      </c>
      <c r="M4" s="21"/>
      <c r="N4" t="s" s="14">
        <v>30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3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53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0.526315789473684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105.263157894737</v>
      </c>
      <c r="S9" s="65"/>
      <c r="T9" s="66">
        <f>IF(P9="","",IF(G9="買",(P9-H9),(H9-P9))*IF(RIGHT($D$2,3)="JPY",100,10000))</f>
        <v>2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100105.263157895</v>
      </c>
      <c r="D10" s="21"/>
      <c r="E10" s="30">
        <v>2012</v>
      </c>
      <c r="F10" s="63">
        <v>43659</v>
      </c>
      <c r="G10" t="s" s="18">
        <v>54</v>
      </c>
      <c r="H10" s="30">
        <v>79.12</v>
      </c>
      <c r="I10" s="19"/>
      <c r="J10" s="30">
        <v>17</v>
      </c>
      <c r="K10" s="69">
        <f>IF(J10="","",C10*0.03)</f>
        <v>3003.157894736850</v>
      </c>
      <c r="L10" s="70"/>
      <c r="M10" s="64">
        <f>IF(J10="","",(K10/J10)/LOOKUP(RIGHT($D$2,3),'定数'!$A$6:$A$13,'定数'!$B$6:$B$13))</f>
        <v>1.76656346749226</v>
      </c>
      <c r="N10" s="30">
        <v>2012</v>
      </c>
      <c r="O10" s="63">
        <v>43662</v>
      </c>
      <c r="P10" s="30">
        <v>78.81</v>
      </c>
      <c r="Q10" s="19"/>
      <c r="R10" s="27">
        <f>IF(P10="","",T10*M10*LOOKUP(RIGHT($D$2,3),'定数'!$A$6:$A$13,'定数'!$B$6:$B$13))</f>
        <v>5476.346749226010</v>
      </c>
      <c r="S10" s="65"/>
      <c r="T10" s="66">
        <f>IF(P10="","",IF(G10="買",(P10-H10),(H10-P10))*IF(RIGHT($D$2,3)="JPY",100,10000))</f>
        <v>31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100105.263157895</v>
      </c>
      <c r="Y10" s="7"/>
    </row>
    <row r="11" ht="14" customHeight="1">
      <c r="A11" s="13"/>
      <c r="B11" s="30">
        <v>3</v>
      </c>
      <c r="C11" s="21">
        <f>IF(R10="","",C10+R10)</f>
        <v>105581.609907121</v>
      </c>
      <c r="D11" s="21"/>
      <c r="E11" s="30">
        <v>2012</v>
      </c>
      <c r="F11" s="63">
        <v>43699</v>
      </c>
      <c r="G11" t="s" s="18">
        <v>54</v>
      </c>
      <c r="H11" s="30">
        <v>79.23</v>
      </c>
      <c r="I11" s="19"/>
      <c r="J11" s="30">
        <v>15</v>
      </c>
      <c r="K11" s="69">
        <f>IF(J11="","",C11*0.03)</f>
        <v>3167.448297213630</v>
      </c>
      <c r="L11" s="70"/>
      <c r="M11" s="64">
        <f>IF(J11="","",(K11/J11)/LOOKUP(RIGHT($D$2,3),'定数'!$A$6:$A$13,'定数'!$B$6:$B$13))</f>
        <v>2.11163219814242</v>
      </c>
      <c r="N11" s="30">
        <v>2012</v>
      </c>
      <c r="O11" s="63">
        <v>43699</v>
      </c>
      <c r="P11" s="30">
        <v>78.95999999999999</v>
      </c>
      <c r="Q11" s="19"/>
      <c r="R11" s="27">
        <f>IF(P11="","",T11*M11*LOOKUP(RIGHT($D$2,3),'定数'!$A$6:$A$13,'定数'!$B$6:$B$13))</f>
        <v>5701.406934984530</v>
      </c>
      <c r="S11" s="65"/>
      <c r="T11" s="66">
        <f>IF(P11="","",IF(G11="買",(P11-H11),(H11-P11))*IF(RIGHT($D$2,3)="JPY",100,10000))</f>
        <v>27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105581.609907121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111283.016842106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111283.016842106</v>
      </c>
      <c r="Y12" s="72">
        <f>IF(X12&lt;&gt;"",1-(C12/X12),"")</f>
        <v>0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P11:Q11"/>
    <mergeCell ref="R11:S11"/>
    <mergeCell ref="T11:U11"/>
    <mergeCell ref="C10:D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H10:I10"/>
    <mergeCell ref="H11:I11"/>
  </mergeCells>
  <conditionalFormatting sqref="D4:E4 H4 R9:U108">
    <cfRule type="cellIs" dxfId="8" priority="1" operator="lessThan" stopIfTrue="1">
      <formula>0</formula>
    </cfRule>
  </conditionalFormatting>
  <conditionalFormatting sqref="G9 G12:G108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10:G11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27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2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5" customHeight="1">
      <c r="A26" s="68">
        <v>3</v>
      </c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61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62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6"/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64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6"/>
      <c r="B22" s="86"/>
      <c r="C22" s="86"/>
      <c r="D22" s="86"/>
      <c r="E22" s="86"/>
      <c r="F22" s="86"/>
      <c r="G22" s="86"/>
      <c r="H22" s="86"/>
      <c r="I22" s="86"/>
      <c r="J22" s="86"/>
    </row>
    <row r="23" ht="8" customHeight="1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ht="8" customHeight="1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ht="8" customHeight="1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ht="8" customHeight="1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ht="8" customHeight="1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ht="8" customHeight="1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ht="8.5" customHeight="1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8" customWidth="1"/>
    <col min="2" max="2" width="13.3516" style="88" customWidth="1"/>
    <col min="3" max="3" width="15.6719" style="88" customWidth="1"/>
    <col min="4" max="4" width="13" style="88" customWidth="1"/>
    <col min="5" max="9" width="15.8516" style="88" customWidth="1"/>
    <col min="10" max="256" width="8.85156" style="88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89">
        <v>65</v>
      </c>
      <c r="C2" s="90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1">
        <v>66</v>
      </c>
      <c r="C4" t="s" s="91">
        <v>17</v>
      </c>
      <c r="D4" t="s" s="91">
        <v>67</v>
      </c>
      <c r="E4" t="s" s="91">
        <v>68</v>
      </c>
      <c r="F4" t="s" s="91">
        <v>69</v>
      </c>
      <c r="G4" t="s" s="91">
        <v>68</v>
      </c>
      <c r="H4" t="s" s="91">
        <v>70</v>
      </c>
      <c r="I4" t="s" s="91">
        <v>68</v>
      </c>
    </row>
    <row r="5" ht="17" customHeight="1">
      <c r="A5" s="13"/>
      <c r="B5" t="s" s="92">
        <v>71</v>
      </c>
      <c r="C5" t="s" s="92">
        <v>72</v>
      </c>
      <c r="D5" s="93">
        <v>54</v>
      </c>
      <c r="E5" s="94">
        <v>42194</v>
      </c>
      <c r="F5" s="93">
        <v>100</v>
      </c>
      <c r="G5" s="94">
        <v>42197</v>
      </c>
      <c r="H5" s="93">
        <v>100</v>
      </c>
      <c r="I5" s="94">
        <v>42196</v>
      </c>
    </row>
    <row r="6" ht="17" customHeight="1">
      <c r="A6" s="13"/>
      <c r="B6" t="s" s="92">
        <v>71</v>
      </c>
      <c r="C6" t="s" s="92">
        <v>73</v>
      </c>
      <c r="D6" s="93">
        <v>46</v>
      </c>
      <c r="E6" s="94">
        <v>42195</v>
      </c>
      <c r="F6" s="26"/>
      <c r="G6" s="26"/>
      <c r="H6" s="26"/>
      <c r="I6" s="26"/>
    </row>
    <row r="7" ht="17" customHeight="1">
      <c r="A7" s="13"/>
      <c r="B7" t="s" s="92">
        <v>71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2">
        <v>71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2">
        <v>71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2">
        <v>71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2">
        <v>71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2">
        <v>71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5" customWidth="1"/>
    <col min="2" max="18" width="6.5" style="95" customWidth="1"/>
    <col min="19" max="21" width="8.85156" style="95" customWidth="1"/>
    <col min="22" max="256" width="8.85156" style="95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67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75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76</v>
      </c>
      <c r="K4" s="15"/>
      <c r="L4" s="21">
        <f>MAX($C$9:$D$990)-C9</f>
        <v>153684.21052632</v>
      </c>
      <c r="M4" s="21"/>
      <c r="N4" t="s" s="14">
        <v>77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54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54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54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54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54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54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54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54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54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54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54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54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54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54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54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54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54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54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54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54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54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54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54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54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54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54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54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54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54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54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54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54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54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54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54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54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54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54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54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54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54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54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54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54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54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54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54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54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54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54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