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<sst xmlns="http://schemas.openxmlformats.org/spreadsheetml/2006/main" uniqueCount="80">
  <si>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</si>
  <si>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</si>
  <si>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</si>
  <si>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</si>
  <si>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</si>
  <si>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</si>
  <si>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</si>
  <si>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</si>
  <si>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</si>
  <si>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</si>
  <si>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</si>
  <si>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</si>
  <si>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</si>
  <si>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</si>
  <si>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</si>
  <si>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</si>
  <si>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</si>
  <si>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</si>
  <si>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</si>
  <si>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</si>
  <si>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</si>
  <si>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</si>
  <si>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</si>
  <si>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</si>
  <si>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</si>
  <si>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</si>
  <si>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</si>
  <si>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</si>
  <si>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</si>
  <si>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</si>
  <si>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</si>
  <si>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</si>
  <si>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</si>
  <si>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</si>
  <si>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</si>
  <si>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</si>
  <si>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</si>
  <si>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</si>
  <si>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</si>
  <si>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</si>
  <si>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</si>
  <si>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</si>
  <si>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</si>
  <si>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</si>
  <si>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</si>
  <si>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</si>
  <si>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</si>
  <si>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</si>
  <si>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</si>
  <si>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</si>
  <si>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</si>
  <si>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</si>
  <si>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</si>
  <si>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</si>
  <si>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</si>
  <si>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</si>
  <si>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・フィボナッチターゲット1.5で決済</t>
  </si>
  <si>
    <t>検証シート　FIB2.0</t>
  </si>
  <si>
    <t>・フィボナッチターゲット2.0で決済</t>
  </si>
  <si>
    <t>画像</t>
  </si>
  <si>
    <t>4 &amp; 5</t>
  </si>
  <si>
    <t>気づき</t>
  </si>
  <si>
    <t>気付き　質問</t>
  </si>
  <si>
    <t>＃4では小さ目の売りのPBを検証しました。PB自体が短いのでFIB1.27から2.0まで全部届いています。#5では上昇のPBを検証しました。</t>
  </si>
  <si>
    <t>感想</t>
  </si>
  <si>
    <t>＃4から＃5に移っていく、こういう場所をトレンド転換している場所とでも言うのでしょうか…</t>
  </si>
  <si>
    <t>今後</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</si>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</sst>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7">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6">
    <dxf>
      <font>
        <color rgb="ffff0000"/>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0</xdr:row>
      <xdr:rowOff>0</xdr:rowOff>
    </xdr:from>
    <xdr:to>
      <xdr:col>7</xdr:col>
      <xdr:colOff>623105</xdr:colOff>
      <xdr:row>23</xdr:row>
      <xdr:rowOff>100091</xdr:rowOff>
    </xdr:to>
    <xdr:pic>
      <xdr:nvPicPr>
        <xdr:cNvPr id="2" name="スクリーンショット 2019-07-28 14.41.42.png"/>
        <xdr:cNvPicPr>
          <a:picLocks noChangeAspect="1"/>
        </xdr:cNvPicPr>
      </xdr:nvPicPr>
      <xdr:blipFill>
        <a:blip r:embed="rId1">
          <a:extLst/>
        </a:blip>
        <a:stretch>
          <a:fillRect/>
        </a:stretch>
      </xdr:blipFill>
      <xdr:spPr>
        <a:xfrm>
          <a:off x="1193800" y="-1"/>
          <a:ext cx="3988606" cy="4202193"/>
        </a:xfrm>
        <a:prstGeom prst="rect">
          <a:avLst/>
        </a:prstGeom>
        <a:ln w="12700" cap="flat">
          <a:noFill/>
          <a:miter lim="400000"/>
        </a:ln>
        <a:effectLst/>
      </xdr:spPr>
    </xdr:pic>
    <xdr:clientData/>
  </xdr:twoCellAnchor>
  <xdr:twoCellAnchor>
    <xdr:from>
      <xdr:col>2</xdr:col>
      <xdr:colOff>0</xdr:colOff>
      <xdr:row>25</xdr:row>
      <xdr:rowOff>0</xdr:rowOff>
    </xdr:from>
    <xdr:to>
      <xdr:col>7</xdr:col>
      <xdr:colOff>623105</xdr:colOff>
      <xdr:row>46</xdr:row>
      <xdr:rowOff>132964</xdr:rowOff>
    </xdr:to>
    <xdr:pic>
      <xdr:nvPicPr>
        <xdr:cNvPr id="3" name="スクリーンショット 2019-07-29 23.57.55.png"/>
        <xdr:cNvPicPr>
          <a:picLocks noChangeAspect="1"/>
        </xdr:cNvPicPr>
      </xdr:nvPicPr>
      <xdr:blipFill>
        <a:blip r:embed="rId2">
          <a:extLst/>
        </a:blip>
        <a:stretch>
          <a:fillRect/>
        </a:stretch>
      </xdr:blipFill>
      <xdr:spPr>
        <a:xfrm>
          <a:off x="1193800" y="4457700"/>
          <a:ext cx="3988606" cy="3879465"/>
        </a:xfrm>
        <a:prstGeom prst="rect">
          <a:avLst/>
        </a:prstGeom>
        <a:ln w="12700" cap="flat">
          <a:noFill/>
          <a:miter lim="400000"/>
        </a:ln>
        <a:effectLst/>
      </xdr:spPr>
    </xdr:pic>
    <xdr:clientData/>
  </xdr:twoCellAnchor>
  <xdr:twoCellAnchor>
    <xdr:from>
      <xdr:col>2</xdr:col>
      <xdr:colOff>0</xdr:colOff>
      <xdr:row>48</xdr:row>
      <xdr:rowOff>0</xdr:rowOff>
    </xdr:from>
    <xdr:to>
      <xdr:col>7</xdr:col>
      <xdr:colOff>623105</xdr:colOff>
      <xdr:row>69</xdr:row>
      <xdr:rowOff>73222</xdr:rowOff>
    </xdr:to>
    <xdr:pic>
      <xdr:nvPicPr>
        <xdr:cNvPr id="4" name="スクリーンショット 2019-07-30 20.35.47.png"/>
        <xdr:cNvPicPr>
          <a:picLocks noChangeAspect="1"/>
        </xdr:cNvPicPr>
      </xdr:nvPicPr>
      <xdr:blipFill>
        <a:blip r:embed="rId3">
          <a:extLst/>
        </a:blip>
        <a:stretch>
          <a:fillRect/>
        </a:stretch>
      </xdr:blipFill>
      <xdr:spPr>
        <a:xfrm>
          <a:off x="1193800" y="8559800"/>
          <a:ext cx="3988606" cy="3819723"/>
        </a:xfrm>
        <a:prstGeom prst="rect">
          <a:avLst/>
        </a:prstGeom>
        <a:ln w="12700" cap="flat">
          <a:noFill/>
          <a:miter lim="400000"/>
        </a:ln>
        <a:effectLst/>
      </xdr:spPr>
    </xdr:pic>
    <xdr:clientData/>
  </xdr:twoCellAnchor>
  <xdr:twoCellAnchor>
    <xdr:from>
      <xdr:col>2</xdr:col>
      <xdr:colOff>0</xdr:colOff>
      <xdr:row>70</xdr:row>
      <xdr:rowOff>0</xdr:rowOff>
    </xdr:from>
    <xdr:to>
      <xdr:col>7</xdr:col>
      <xdr:colOff>602465</xdr:colOff>
      <xdr:row>91</xdr:row>
      <xdr:rowOff>9722</xdr:rowOff>
    </xdr:to>
    <xdr:pic>
      <xdr:nvPicPr>
        <xdr:cNvPr id="5" name="スクリーンショット 2019-07-31 21.35.21.png"/>
        <xdr:cNvPicPr>
          <a:picLocks noChangeAspect="1"/>
        </xdr:cNvPicPr>
      </xdr:nvPicPr>
      <xdr:blipFill>
        <a:blip r:embed="rId4">
          <a:extLst/>
        </a:blip>
        <a:stretch>
          <a:fillRect/>
        </a:stretch>
      </xdr:blipFill>
      <xdr:spPr>
        <a:xfrm>
          <a:off x="1193800" y="12484100"/>
          <a:ext cx="3967966" cy="3819723"/>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61</v>
      </c>
      <c r="C19" s="3"/>
      <c r="D19" s="3"/>
    </row>
    <row r="20">
      <c r="B20" s="4"/>
      <c r="C20" t="s" s="4">
        <v>5</v>
      </c>
      <c r="D20" t="s" s="5">
        <v>61</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118651.832264369</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18651.832264369</v>
      </c>
      <c r="E4" s="27"/>
      <c r="F4" t="s" s="14">
        <v>28</v>
      </c>
      <c r="G4" s="15"/>
      <c r="H4" s="28">
        <f>SUM($T$9:$U$108)</f>
        <v>80</v>
      </c>
      <c r="I4" s="19"/>
      <c r="J4" t="s" s="14">
        <v>29</v>
      </c>
      <c r="K4" s="15"/>
      <c r="L4" s="21">
        <f>MAX($C$9:$D$990)-C9</f>
        <v>18651.83226437</v>
      </c>
      <c r="M4" s="19"/>
      <c r="N4" t="s" s="14">
        <v>30</v>
      </c>
      <c r="O4" s="15"/>
      <c r="P4" s="29">
        <f>MAX(Y1:Y993)</f>
        <v>0</v>
      </c>
      <c r="Q4" s="29"/>
      <c r="R4" s="22"/>
      <c r="S4" s="23"/>
      <c r="T4" s="23"/>
      <c r="U4" s="7"/>
      <c r="V4" s="11"/>
      <c r="W4" s="11"/>
      <c r="X4" s="7"/>
      <c r="Y4" s="7"/>
    </row>
    <row r="5" ht="14" customHeight="1">
      <c r="A5" s="13"/>
      <c r="B5" t="s" s="14">
        <v>31</v>
      </c>
      <c r="C5" s="30">
        <f>COUNTIF($R$9:$R$990,"&gt;0")</f>
        <v>5</v>
      </c>
      <c r="D5" t="s" s="14">
        <v>32</v>
      </c>
      <c r="E5" s="30">
        <f>COUNTIF($R$9:$R$990,"&lt;0")</f>
        <v>0</v>
      </c>
      <c r="F5" t="s" s="14">
        <v>33</v>
      </c>
      <c r="G5" s="30">
        <f>COUNTIF($R$9:$R$990,"=0")</f>
        <v>0</v>
      </c>
      <c r="H5" t="s" s="14">
        <v>34</v>
      </c>
      <c r="I5" s="29">
        <f>C5/SUM(C5,E5,G5)</f>
        <v>1</v>
      </c>
      <c r="J5" t="s" s="14">
        <v>35</v>
      </c>
      <c r="K5" s="15"/>
      <c r="L5" s="31">
        <f>MAX(V9:V993)</f>
      </c>
      <c r="M5" s="32"/>
      <c r="N5" t="s" s="33">
        <v>36</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78.93000000000001</v>
      </c>
      <c r="Q9" s="19"/>
      <c r="R9" s="27">
        <f>IF(P9="","",T9*M9*LOOKUP(RIGHT($D$2,3),'定数'!$A$6:$A$13,'定数'!$B$6:$B$13))</f>
        <v>3352.941176470590</v>
      </c>
      <c r="S9" s="65"/>
      <c r="T9" s="66">
        <f>IF(P9="","",IF(G9="買",(P9-H9),(H9-P9))*IF(RIGHT($D$2,3)="JPY",100,10000))</f>
        <v>19</v>
      </c>
      <c r="U9" s="66"/>
      <c r="V9" s="67">
        <f>IF(T9&lt;&gt;"",IF(T9&gt;0,1+V8,0),"")</f>
        <v>1</v>
      </c>
      <c r="W9" s="68">
        <f>IF(T9&lt;&gt;"",IF(T9&lt;0,1+W8,0),"")</f>
        <v>0</v>
      </c>
      <c r="X9" s="57"/>
      <c r="Y9" s="7"/>
    </row>
    <row r="10" ht="14" customHeight="1">
      <c r="A10" s="13"/>
      <c r="B10" s="30">
        <v>2</v>
      </c>
      <c r="C10" s="21">
        <f>IF(R9="","",C9+R9)</f>
        <v>103352.941176471</v>
      </c>
      <c r="D10" s="21"/>
      <c r="E10" s="30">
        <v>2012</v>
      </c>
      <c r="F10" s="63">
        <v>43699</v>
      </c>
      <c r="G10" t="s" s="18">
        <v>53</v>
      </c>
      <c r="H10" s="30">
        <v>79.23</v>
      </c>
      <c r="I10" s="19"/>
      <c r="J10" s="30">
        <v>15</v>
      </c>
      <c r="K10" s="69">
        <f>IF(J10="","",C10*0.03)</f>
        <v>3100.588235294130</v>
      </c>
      <c r="L10" s="70"/>
      <c r="M10" s="64">
        <f>IF(J10="","",(K10/J10)/LOOKUP(RIGHT($D$2,3),'定数'!$A$6:$A$13,'定数'!$B$6:$B$13))</f>
        <v>2.06705882352942</v>
      </c>
      <c r="N10" s="30">
        <v>2012</v>
      </c>
      <c r="O10" s="63">
        <v>43699</v>
      </c>
      <c r="P10" s="30">
        <v>79.06</v>
      </c>
      <c r="Q10" s="19"/>
      <c r="R10" s="27">
        <f>IF(P10="","",T10*M10*LOOKUP(RIGHT($D$2,3),'定数'!$A$6:$A$13,'定数'!$B$6:$B$13))</f>
        <v>3514.000000000010</v>
      </c>
      <c r="S10" s="65"/>
      <c r="T10" s="66">
        <f>IF(P10="","",IF(G10="買",(P10-H10),(H10-P10))*IF(RIGHT($D$2,3)="JPY",100,10000))</f>
        <v>17</v>
      </c>
      <c r="U10" s="66"/>
      <c r="V10" s="67">
        <f>IF(T10&lt;&gt;"",IF(T10&gt;0,1+V9,0),"")</f>
        <v>2</v>
      </c>
      <c r="W10" s="68">
        <f>IF(T10&lt;&gt;"",IF(T10&lt;0,1+W9,0),"")</f>
        <v>0</v>
      </c>
      <c r="X10" s="71">
        <f>IF(C10&lt;&gt;"",MAX(C10,C9),"")</f>
        <v>103352.941176471</v>
      </c>
      <c r="Y10" s="7"/>
    </row>
    <row r="11" ht="14" customHeight="1">
      <c r="A11" s="13"/>
      <c r="B11" s="30">
        <v>3</v>
      </c>
      <c r="C11" s="21">
        <f>IF(R10="","",C10+R10)</f>
        <v>106866.941176471</v>
      </c>
      <c r="D11" s="21"/>
      <c r="E11" s="30">
        <v>2012</v>
      </c>
      <c r="F11" s="63">
        <v>43733</v>
      </c>
      <c r="G11" t="s" s="18">
        <v>53</v>
      </c>
      <c r="H11" s="30">
        <v>77.81</v>
      </c>
      <c r="I11" s="19"/>
      <c r="J11" s="30">
        <v>12</v>
      </c>
      <c r="K11" s="69">
        <f>IF(J11="","",C11*0.03)</f>
        <v>3206.008235294130</v>
      </c>
      <c r="L11" s="70"/>
      <c r="M11" s="64">
        <f>IF(J11="","",(K11/J11)/LOOKUP(RIGHT($D$2,3),'定数'!$A$6:$A$13,'定数'!$B$6:$B$13))</f>
        <v>2.67167352941178</v>
      </c>
      <c r="N11" s="30">
        <v>2012</v>
      </c>
      <c r="O11" s="63">
        <v>43734</v>
      </c>
      <c r="P11" s="30">
        <v>77.66</v>
      </c>
      <c r="Q11" s="19"/>
      <c r="R11" s="27">
        <f>IF(P11="","",T11*M11*LOOKUP(RIGHT($D$2,3),'定数'!$A$6:$A$13,'定数'!$B$6:$B$13))</f>
        <v>4007.510294117670</v>
      </c>
      <c r="S11" s="65"/>
      <c r="T11" s="66">
        <f>IF(P11="","",IF(G11="買",(P11-H11),(H11-P11))*IF(RIGHT($D$2,3)="JPY",100,10000))</f>
        <v>15</v>
      </c>
      <c r="U11" s="66"/>
      <c r="V11" s="67">
        <f>IF(T11&lt;&gt;"",IF(T11&gt;0,1+V10,0),"")</f>
        <v>3</v>
      </c>
      <c r="W11" s="68">
        <f>IF(T11&lt;&gt;"",IF(T11&lt;0,1+W10,0),"")</f>
        <v>0</v>
      </c>
      <c r="X11" s="71">
        <f>IF(C11&lt;&gt;"",MAX(X10,C11),"")</f>
        <v>106866.941176471</v>
      </c>
      <c r="Y11" s="72">
        <f>IF(X11&lt;&gt;"",1-(C11/X11),"")</f>
        <v>0</v>
      </c>
    </row>
    <row r="12" ht="14" customHeight="1">
      <c r="A12" s="13"/>
      <c r="B12" s="30">
        <v>4</v>
      </c>
      <c r="C12" s="21">
        <f>IF(R11="","",C11+R11)</f>
        <v>110874.451470589</v>
      </c>
      <c r="D12" s="21"/>
      <c r="E12" s="30">
        <v>2012</v>
      </c>
      <c r="F12" s="63">
        <v>43735</v>
      </c>
      <c r="G12" t="s" s="18">
        <v>53</v>
      </c>
      <c r="H12" s="30">
        <v>77.59999999999999</v>
      </c>
      <c r="I12" s="19"/>
      <c r="J12" s="30">
        <v>9</v>
      </c>
      <c r="K12" s="69">
        <f>IF(J12="","",C12*0.03)</f>
        <v>3326.233544117670</v>
      </c>
      <c r="L12" s="70"/>
      <c r="M12" s="64">
        <f>IF(J12="","",(K12/J12)/LOOKUP(RIGHT($D$2,3),'定数'!$A$6:$A$13,'定数'!$B$6:$B$13))</f>
        <v>3.69581504901963</v>
      </c>
      <c r="N12" s="30">
        <v>2012</v>
      </c>
      <c r="O12" s="63">
        <v>43736</v>
      </c>
      <c r="P12" s="30">
        <v>77.5</v>
      </c>
      <c r="Q12" s="19"/>
      <c r="R12" s="27">
        <f>IF(P12="","",T12*M12*LOOKUP(RIGHT($D$2,3),'定数'!$A$6:$A$13,'定数'!$B$6:$B$13))</f>
        <v>3695.815049019630</v>
      </c>
      <c r="S12" s="65"/>
      <c r="T12" s="66">
        <f>IF(P12="","",IF(G12="買",(P12-H12),(H12-P12))*IF(RIGHT($D$2,3)="JPY",100,10000))</f>
        <v>10</v>
      </c>
      <c r="U12" s="66"/>
      <c r="V12" s="67">
        <f>IF(T12&lt;&gt;"",IF(T12&gt;0,1+V11,0),"")</f>
        <v>4</v>
      </c>
      <c r="W12" s="68">
        <f>IF(T12&lt;&gt;"",IF(T12&lt;0,1+W11,0),"")</f>
        <v>0</v>
      </c>
      <c r="X12" s="71">
        <f>IF(C12&lt;&gt;"",MAX(X11,C12),"")</f>
        <v>110874.451470589</v>
      </c>
      <c r="Y12" s="72">
        <f>IF(X12&lt;&gt;"",1-(C12/X12),"")</f>
        <v>0</v>
      </c>
    </row>
    <row r="13" ht="14" customHeight="1">
      <c r="A13" s="13"/>
      <c r="B13" s="30">
        <v>5</v>
      </c>
      <c r="C13" s="21">
        <f>IF(R12="","",C12+R12)</f>
        <v>114570.266519609</v>
      </c>
      <c r="D13" s="21"/>
      <c r="E13" s="30">
        <v>2012</v>
      </c>
      <c r="F13" s="63">
        <v>43740</v>
      </c>
      <c r="G13" t="s" s="18">
        <v>54</v>
      </c>
      <c r="H13" s="30">
        <v>78.13</v>
      </c>
      <c r="I13" s="19"/>
      <c r="J13" s="30">
        <v>16</v>
      </c>
      <c r="K13" s="69">
        <f>IF(J13="","",C13*0.03)</f>
        <v>3437.107995588270</v>
      </c>
      <c r="L13" s="70"/>
      <c r="M13" s="64">
        <f>IF(J13="","",(K13/J13)/LOOKUP(RIGHT($D$2,3),'定数'!$A$6:$A$13,'定数'!$B$6:$B$13))</f>
        <v>2.14819249724267</v>
      </c>
      <c r="N13" s="30">
        <v>2012</v>
      </c>
      <c r="O13" s="63">
        <v>43741</v>
      </c>
      <c r="P13" s="30">
        <v>78.31999999999999</v>
      </c>
      <c r="Q13" s="19"/>
      <c r="R13" s="27">
        <f>IF(P13="","",T13*M13*LOOKUP(RIGHT($D$2,3),'定数'!$A$6:$A$13,'定数'!$B$6:$B$13))</f>
        <v>4081.565744761070</v>
      </c>
      <c r="S13" s="65"/>
      <c r="T13" s="66">
        <f>IF(P13="","",IF(G13="買",(P13-H13),(H13-P13))*IF(RIGHT($D$2,3)="JPY",100,10000))</f>
        <v>19</v>
      </c>
      <c r="U13" s="66"/>
      <c r="V13" s="67">
        <f>IF(T13&lt;&gt;"",IF(T13&gt;0,1+V12,0),"")</f>
        <v>5</v>
      </c>
      <c r="W13" s="68">
        <f>IF(T13&lt;&gt;"",IF(T13&lt;0,1+W12,0),"")</f>
        <v>0</v>
      </c>
      <c r="X13" s="71">
        <f>IF(C13&lt;&gt;"",MAX(X12,C13),"")</f>
        <v>114570.266519609</v>
      </c>
      <c r="Y13" s="72">
        <f>IF(X13&lt;&gt;"",1-(C13/X13),"")</f>
        <v>0</v>
      </c>
    </row>
    <row r="14" ht="14" customHeight="1">
      <c r="A14" s="13"/>
      <c r="B14" s="30">
        <v>6</v>
      </c>
      <c r="C14" s="21">
        <f>IF(R13="","",C13+R13)</f>
        <v>118651.83226437</v>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s="71">
        <f>IF(C14&lt;&gt;"",MAX(X13,C14),"")</f>
        <v>118651.83226437</v>
      </c>
      <c r="Y14" s="72">
        <f>IF(X14&lt;&gt;"",1-(C14/X14),"")</f>
        <v>0</v>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9:I9"/>
    <mergeCell ref="H10:I10"/>
    <mergeCell ref="P9:Q9"/>
    <mergeCell ref="P10:Q10"/>
    <mergeCell ref="H13:I13"/>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122686.911742353</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22686.9117423529</v>
      </c>
      <c r="E4" s="27"/>
      <c r="F4" t="s" s="14">
        <v>28</v>
      </c>
      <c r="G4" s="15"/>
      <c r="H4" s="28">
        <f>SUM($T$9:$U$108)</f>
        <v>96</v>
      </c>
      <c r="I4" s="19"/>
      <c r="J4" t="s" s="14">
        <v>29</v>
      </c>
      <c r="K4" s="15"/>
      <c r="L4" s="21">
        <f>MAX($C$9:$D$990)-C9</f>
        <v>22686.911742353</v>
      </c>
      <c r="M4" s="21"/>
      <c r="N4" t="s" s="14">
        <v>30</v>
      </c>
      <c r="O4" s="15"/>
      <c r="P4" s="29">
        <f>MAX(Y1:Y993)</f>
        <v>0</v>
      </c>
      <c r="Q4" s="29"/>
      <c r="R4" s="22"/>
      <c r="S4" s="23"/>
      <c r="T4" s="23"/>
      <c r="U4" s="7"/>
      <c r="V4" s="11"/>
      <c r="W4" s="11"/>
      <c r="X4" s="7"/>
      <c r="Y4" s="7"/>
    </row>
    <row r="5" ht="14" customHeight="1">
      <c r="A5" s="13"/>
      <c r="B5" t="s" s="14">
        <v>31</v>
      </c>
      <c r="C5" s="30">
        <f>COUNTIF($R$9:$R$990,"&gt;0")</f>
        <v>5</v>
      </c>
      <c r="D5" t="s" s="14">
        <v>32</v>
      </c>
      <c r="E5" s="30">
        <f>COUNTIF($R$9:$R$990,"&lt;0")</f>
        <v>0</v>
      </c>
      <c r="F5" t="s" s="14">
        <v>33</v>
      </c>
      <c r="G5" s="30">
        <f>COUNTIF($R$9:$R$990,"=0")</f>
        <v>0</v>
      </c>
      <c r="H5" t="s" s="14">
        <v>34</v>
      </c>
      <c r="I5" s="29">
        <f>C5/SUM(C5,E5,G5)</f>
        <v>1</v>
      </c>
      <c r="J5" t="s" s="14">
        <v>35</v>
      </c>
      <c r="K5" s="15"/>
      <c r="L5" s="31">
        <f>MAX(V9:V993)</f>
      </c>
      <c r="M5" s="32"/>
      <c r="N5" t="s" s="33">
        <v>36</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78.89</v>
      </c>
      <c r="Q9" s="19"/>
      <c r="R9" s="27">
        <f>IF(P9="","",T9*M9*LOOKUP(RIGHT($D$2,3),'定数'!$A$6:$A$13,'定数'!$B$6:$B$13))</f>
        <v>4058.823529411760</v>
      </c>
      <c r="S9" s="65"/>
      <c r="T9" s="66">
        <f>IF(P9="","",IF(G9="買",(P9-H9),(H9-P9))*IF(RIGHT($D$2,3)="JPY",100,10000))</f>
        <v>23</v>
      </c>
      <c r="U9" s="66"/>
      <c r="V9" s="67">
        <f>IF(T9&lt;&gt;"",IF(T9&gt;0,1+V8,0),"")</f>
        <v>1</v>
      </c>
      <c r="W9" s="68">
        <f>IF(T9&lt;&gt;"",IF(T9&lt;0,1+W8,0),"")</f>
        <v>0</v>
      </c>
      <c r="X9" s="57"/>
      <c r="Y9" s="7"/>
    </row>
    <row r="10" ht="14" customHeight="1">
      <c r="A10" s="13"/>
      <c r="B10" s="30">
        <v>2</v>
      </c>
      <c r="C10" s="21">
        <f>IF(R9="","",C9+R9)</f>
        <v>104058.823529412</v>
      </c>
      <c r="D10" s="21"/>
      <c r="E10" s="30">
        <v>2012</v>
      </c>
      <c r="F10" s="63">
        <v>43699</v>
      </c>
      <c r="G10" t="s" s="18">
        <v>53</v>
      </c>
      <c r="H10" s="30">
        <v>79.23</v>
      </c>
      <c r="I10" s="19"/>
      <c r="J10" s="30">
        <v>15</v>
      </c>
      <c r="K10" s="69">
        <f>IF(J10="","",C10*0.03)</f>
        <v>3121.764705882360</v>
      </c>
      <c r="L10" s="70"/>
      <c r="M10" s="64">
        <f>IF(J10="","",(K10/J10)/LOOKUP(RIGHT($D$2,3),'定数'!$A$6:$A$13,'定数'!$B$6:$B$13))</f>
        <v>2.08117647058824</v>
      </c>
      <c r="N10" s="30">
        <v>2012</v>
      </c>
      <c r="O10" s="63">
        <v>43699</v>
      </c>
      <c r="P10" s="30">
        <v>79.03</v>
      </c>
      <c r="Q10" s="19"/>
      <c r="R10" s="27">
        <f>IF(P10="","",T10*M10*LOOKUP(RIGHT($D$2,3),'定数'!$A$6:$A$13,'定数'!$B$6:$B$13))</f>
        <v>4162.352941176480</v>
      </c>
      <c r="S10" s="65"/>
      <c r="T10" s="66">
        <f>IF(P10="","",IF(G10="買",(P10-H10),(H10-P10))*IF(RIGHT($D$2,3)="JPY",100,10000))</f>
        <v>20</v>
      </c>
      <c r="U10" s="66"/>
      <c r="V10" s="67">
        <f>IF(T10&lt;&gt;"",IF(T10&gt;0,1+V9,0),"")</f>
        <v>2</v>
      </c>
      <c r="W10" s="68">
        <f>IF(T10&lt;&gt;"",IF(T10&lt;0,1+W9,0),"")</f>
        <v>0</v>
      </c>
      <c r="X10" s="71">
        <f>IF(C10&lt;&gt;"",MAX(C10,C9),"")</f>
        <v>104058.823529412</v>
      </c>
      <c r="Y10" s="7"/>
    </row>
    <row r="11" ht="14" customHeight="1">
      <c r="A11" s="13"/>
      <c r="B11" s="30">
        <v>3</v>
      </c>
      <c r="C11" s="21">
        <f>IF(R10="","",C10+R10)</f>
        <v>108221.176470588</v>
      </c>
      <c r="D11" s="21"/>
      <c r="E11" s="30">
        <v>2012</v>
      </c>
      <c r="F11" s="63">
        <v>43733</v>
      </c>
      <c r="G11" t="s" s="18">
        <v>53</v>
      </c>
      <c r="H11" s="30">
        <v>77.81</v>
      </c>
      <c r="I11" s="19"/>
      <c r="J11" s="30">
        <v>12</v>
      </c>
      <c r="K11" s="69">
        <f>IF(J11="","",C11*0.03)</f>
        <v>3246.635294117640</v>
      </c>
      <c r="L11" s="70"/>
      <c r="M11" s="64">
        <f>IF(J11="","",(K11/J11)/LOOKUP(RIGHT($D$2,3),'定数'!$A$6:$A$13,'定数'!$B$6:$B$13))</f>
        <v>2.7055294117647</v>
      </c>
      <c r="N11" s="30">
        <v>2012</v>
      </c>
      <c r="O11" s="63">
        <v>43734</v>
      </c>
      <c r="P11" s="30">
        <v>77.63</v>
      </c>
      <c r="Q11" s="19"/>
      <c r="R11" s="27">
        <f>IF(P11="","",T11*M11*LOOKUP(RIGHT($D$2,3),'定数'!$A$6:$A$13,'定数'!$B$6:$B$13))</f>
        <v>4869.952941176460</v>
      </c>
      <c r="S11" s="65"/>
      <c r="T11" s="66">
        <f>IF(P11="","",IF(G11="買",(P11-H11),(H11-P11))*IF(RIGHT($D$2,3)="JPY",100,10000))</f>
        <v>18</v>
      </c>
      <c r="U11" s="66"/>
      <c r="V11" s="67">
        <f>IF(T11&lt;&gt;"",IF(T11&gt;0,1+V10,0),"")</f>
        <v>3</v>
      </c>
      <c r="W11" s="68">
        <f>IF(T11&lt;&gt;"",IF(T11&lt;0,1+W10,0),"")</f>
        <v>0</v>
      </c>
      <c r="X11" s="71">
        <f>IF(C11&lt;&gt;"",MAX(X10,C11),"")</f>
        <v>108221.176470588</v>
      </c>
      <c r="Y11" s="72">
        <f>IF(X11&lt;&gt;"",1-(C11/X11),"")</f>
        <v>0</v>
      </c>
    </row>
    <row r="12" ht="14" customHeight="1">
      <c r="A12" s="13"/>
      <c r="B12" s="30">
        <v>4</v>
      </c>
      <c r="C12" s="21">
        <f>IF(R11="","",C11+R11)</f>
        <v>113091.129411764</v>
      </c>
      <c r="D12" s="21"/>
      <c r="E12" s="30">
        <v>2012</v>
      </c>
      <c r="F12" s="63">
        <v>43735</v>
      </c>
      <c r="G12" t="s" s="18">
        <v>53</v>
      </c>
      <c r="H12" s="30">
        <v>77.59999999999999</v>
      </c>
      <c r="I12" s="19"/>
      <c r="J12" s="30">
        <v>9</v>
      </c>
      <c r="K12" s="69">
        <f>IF(J12="","",C12*0.03)</f>
        <v>3392.733882352920</v>
      </c>
      <c r="L12" s="70"/>
      <c r="M12" s="64">
        <f>IF(J12="","",(K12/J12)/LOOKUP(RIGHT($D$2,3),'定数'!$A$6:$A$13,'定数'!$B$6:$B$13))</f>
        <v>3.76970431372547</v>
      </c>
      <c r="N12" s="30">
        <v>2012</v>
      </c>
      <c r="O12" s="63">
        <v>43736</v>
      </c>
      <c r="P12" s="30">
        <v>77.48</v>
      </c>
      <c r="Q12" s="19"/>
      <c r="R12" s="27">
        <f>IF(P12="","",T12*M12*LOOKUP(RIGHT($D$2,3),'定数'!$A$6:$A$13,'定数'!$B$6:$B$13))</f>
        <v>4523.645176470560</v>
      </c>
      <c r="S12" s="65"/>
      <c r="T12" s="66">
        <f>IF(P12="","",IF(G12="買",(P12-H12),(H12-P12))*IF(RIGHT($D$2,3)="JPY",100,10000))</f>
        <v>12</v>
      </c>
      <c r="U12" s="66"/>
      <c r="V12" s="67">
        <f>IF(T12&lt;&gt;"",IF(T12&gt;0,1+V11,0),"")</f>
        <v>4</v>
      </c>
      <c r="W12" s="68">
        <f>IF(T12&lt;&gt;"",IF(T12&lt;0,1+W11,0),"")</f>
        <v>0</v>
      </c>
      <c r="X12" s="71">
        <f>IF(C12&lt;&gt;"",MAX(X11,C12),"")</f>
        <v>113091.129411764</v>
      </c>
      <c r="Y12" s="72">
        <f>IF(X12&lt;&gt;"",1-(C12/X12),"")</f>
        <v>0</v>
      </c>
    </row>
    <row r="13" ht="14" customHeight="1">
      <c r="A13" s="13"/>
      <c r="B13" s="30">
        <v>5</v>
      </c>
      <c r="C13" s="21">
        <f>IF(R12="","",C12+R12)</f>
        <v>117614.774588235</v>
      </c>
      <c r="D13" s="21"/>
      <c r="E13" s="30">
        <v>2012</v>
      </c>
      <c r="F13" s="63">
        <v>43740</v>
      </c>
      <c r="G13" t="s" s="18">
        <v>54</v>
      </c>
      <c r="H13" s="30">
        <v>78.13</v>
      </c>
      <c r="I13" s="19"/>
      <c r="J13" s="30">
        <v>16</v>
      </c>
      <c r="K13" s="69">
        <f>IF(J13="","",C13*0.03)</f>
        <v>3528.443237647050</v>
      </c>
      <c r="L13" s="70"/>
      <c r="M13" s="64">
        <f>IF(J13="","",(K13/J13)/LOOKUP(RIGHT($D$2,3),'定数'!$A$6:$A$13,'定数'!$B$6:$B$13))</f>
        <v>2.20527702352941</v>
      </c>
      <c r="N13" s="30">
        <v>2012</v>
      </c>
      <c r="O13" s="63">
        <v>43741</v>
      </c>
      <c r="P13" s="30">
        <v>78.36</v>
      </c>
      <c r="Q13" s="19"/>
      <c r="R13" s="27">
        <f>IF(P13="","",T13*M13*LOOKUP(RIGHT($D$2,3),'定数'!$A$6:$A$13,'定数'!$B$6:$B$13))</f>
        <v>5072.137154117640</v>
      </c>
      <c r="S13" s="65"/>
      <c r="T13" s="66">
        <f>IF(P13="","",IF(G13="買",(P13-H13),(H13-P13))*IF(RIGHT($D$2,3)="JPY",100,10000))</f>
        <v>23</v>
      </c>
      <c r="U13" s="66"/>
      <c r="V13" s="67">
        <f>IF(T13&lt;&gt;"",IF(T13&gt;0,1+V12,0),"")</f>
        <v>5</v>
      </c>
      <c r="W13" s="68">
        <f>IF(T13&lt;&gt;"",IF(T13&lt;0,1+W12,0),"")</f>
        <v>0</v>
      </c>
      <c r="X13" s="71">
        <f>IF(C13&lt;&gt;"",MAX(X12,C13),"")</f>
        <v>117614.774588235</v>
      </c>
      <c r="Y13" s="72">
        <f>IF(X13&lt;&gt;"",1-(C13/X13),"")</f>
        <v>0</v>
      </c>
    </row>
    <row r="14" ht="14" customHeight="1">
      <c r="A14" s="13"/>
      <c r="B14" s="30">
        <v>6</v>
      </c>
      <c r="C14" s="21">
        <f>IF(R13="","",C13+R13)</f>
        <v>122686.911742353</v>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s="71">
        <f>IF(C14&lt;&gt;"",MAX(X13,C14),"")</f>
        <v>122686.911742353</v>
      </c>
      <c r="Y14" s="72">
        <f>IF(X14&lt;&gt;"",1-(C14/X14),"")</f>
        <v>0</v>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R10:S10"/>
    <mergeCell ref="T10:U10"/>
    <mergeCell ref="C11:D11"/>
    <mergeCell ref="K11:L11"/>
    <mergeCell ref="P11:Q11"/>
    <mergeCell ref="R11:S11"/>
    <mergeCell ref="T11:U11"/>
    <mergeCell ref="C12:D12"/>
    <mergeCell ref="K12:L12"/>
    <mergeCell ref="P12:Q12"/>
    <mergeCell ref="R12:S12"/>
    <mergeCell ref="T12:U12"/>
    <mergeCell ref="C13:D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H9:I9"/>
    <mergeCell ref="P9:Q9"/>
    <mergeCell ref="H10:I10"/>
    <mergeCell ref="P10:Q10"/>
    <mergeCell ref="H11:I11"/>
    <mergeCell ref="H12:I12"/>
    <mergeCell ref="H13:I13"/>
  </mergeCells>
  <conditionalFormatting sqref="D4:E4 H4 R9:U108">
    <cfRule type="cellIs" dxfId="3" priority="1" operator="lessThan" stopIfTrue="1">
      <formula>0</formula>
    </cfRule>
  </conditionalFormatting>
  <conditionalFormatting sqref="G9:G13">
    <cfRule type="cellIs" dxfId="4" priority="1" operator="equal" stopIfTrue="1">
      <formula>"買"</formula>
    </cfRule>
    <cfRule type="cellIs" dxfId="5" priority="2" operator="equal" stopIfTrue="1">
      <formula>"売"</formula>
    </cfRule>
  </conditionalFormatting>
  <conditionalFormatting sqref="G14:G108">
    <cfRule type="cellIs" dxfId="6" priority="1" operator="equal" stopIfTrue="1">
      <formula>"買"</formula>
    </cfRule>
    <cfRule type="cellIs" dxfId="7"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131750.668434917</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31750.6684349167</v>
      </c>
      <c r="E4" s="27"/>
      <c r="F4" t="s" s="14">
        <v>28</v>
      </c>
      <c r="G4" s="15"/>
      <c r="H4" s="28">
        <f>SUM($T$9:$U$108)</f>
        <v>130</v>
      </c>
      <c r="I4" s="19"/>
      <c r="J4" t="s" s="14">
        <v>29</v>
      </c>
      <c r="K4" s="15"/>
      <c r="L4" s="21">
        <f>MAX($C$9:$D$990)-C9</f>
        <v>31750.668434917</v>
      </c>
      <c r="M4" s="21"/>
      <c r="N4" t="s" s="14">
        <v>30</v>
      </c>
      <c r="O4" s="15"/>
      <c r="P4" s="29">
        <f>MAX(Y1:Y993)</f>
        <v>0</v>
      </c>
      <c r="Q4" s="29"/>
      <c r="R4" s="22"/>
      <c r="S4" s="23"/>
      <c r="T4" s="23"/>
      <c r="U4" s="7"/>
      <c r="V4" s="11"/>
      <c r="W4" s="11"/>
      <c r="X4" s="7"/>
      <c r="Y4" s="7"/>
    </row>
    <row r="5" ht="14" customHeight="1">
      <c r="A5" s="13"/>
      <c r="B5" t="s" s="14">
        <v>31</v>
      </c>
      <c r="C5" s="30">
        <f>COUNTIF($R$9:$R$990,"&gt;0")</f>
        <v>5</v>
      </c>
      <c r="D5" t="s" s="14">
        <v>32</v>
      </c>
      <c r="E5" s="30">
        <f>COUNTIF($R$9:$R$990,"&lt;0")</f>
        <v>0</v>
      </c>
      <c r="F5" t="s" s="14">
        <v>33</v>
      </c>
      <c r="G5" s="30">
        <f>COUNTIF($R$9:$R$990,"=0")</f>
        <v>0</v>
      </c>
      <c r="H5" t="s" s="14">
        <v>34</v>
      </c>
      <c r="I5" s="29">
        <f>C5/SUM(C5,E5,G5)</f>
        <v>1</v>
      </c>
      <c r="J5" t="s" s="14">
        <v>35</v>
      </c>
      <c r="K5" s="15"/>
      <c r="L5" s="31">
        <f>MAX(V9:V993)</f>
      </c>
      <c r="M5" s="32"/>
      <c r="N5" t="s" s="33">
        <v>36</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2012</v>
      </c>
      <c r="F9" s="63">
        <v>43659</v>
      </c>
      <c r="G9" t="s" s="18">
        <v>53</v>
      </c>
      <c r="H9" s="30">
        <v>79.12</v>
      </c>
      <c r="I9" s="19"/>
      <c r="J9" s="30">
        <v>17</v>
      </c>
      <c r="K9" s="21">
        <f>IF(J9="","",C9*0.03)</f>
        <v>3000</v>
      </c>
      <c r="L9" s="21"/>
      <c r="M9" s="64">
        <f>IF(J9="","",(K9/J9)/LOOKUP(RIGHT($D$2,3),'定数'!$A$6:$A$13,'定数'!$B$6:$B$13))</f>
        <v>1.76470588235294</v>
      </c>
      <c r="N9" s="30">
        <v>2012</v>
      </c>
      <c r="O9" s="63">
        <v>43662</v>
      </c>
      <c r="P9" s="30">
        <v>78.81</v>
      </c>
      <c r="Q9" s="19"/>
      <c r="R9" s="27">
        <f>IF(P9="","",T9*M9*LOOKUP(RIGHT($D$2,3),'定数'!$A$6:$A$13,'定数'!$B$6:$B$13))</f>
        <v>5470.588235294110</v>
      </c>
      <c r="S9" s="65"/>
      <c r="T9" s="66">
        <f>IF(P9="","",IF(G9="買",(P9-H9),(H9-P9))*IF(RIGHT($D$2,3)="JPY",100,10000))</f>
        <v>31</v>
      </c>
      <c r="U9" s="66"/>
      <c r="V9" s="67">
        <f>IF(T9&lt;&gt;"",IF(T9&gt;0,1+V8,0),"")</f>
        <v>1</v>
      </c>
      <c r="W9" s="68">
        <f>IF(T9&lt;&gt;"",IF(T9&lt;0,1+W8,0),"")</f>
        <v>0</v>
      </c>
      <c r="X9" s="57"/>
      <c r="Y9" s="7"/>
    </row>
    <row r="10" ht="14" customHeight="1">
      <c r="A10" s="13"/>
      <c r="B10" s="30">
        <v>2</v>
      </c>
      <c r="C10" s="21">
        <f>IF(R9="","",C9+R9)</f>
        <v>105470.588235294</v>
      </c>
      <c r="D10" s="21"/>
      <c r="E10" s="30">
        <v>2012</v>
      </c>
      <c r="F10" s="63">
        <v>43699</v>
      </c>
      <c r="G10" t="s" s="18">
        <v>53</v>
      </c>
      <c r="H10" s="30">
        <v>79.23</v>
      </c>
      <c r="I10" s="19"/>
      <c r="J10" s="30">
        <v>15</v>
      </c>
      <c r="K10" s="69">
        <f>IF(J10="","",C10*0.03)</f>
        <v>3164.117647058820</v>
      </c>
      <c r="L10" s="70"/>
      <c r="M10" s="64">
        <f>IF(J10="","",(K10/J10)/LOOKUP(RIGHT($D$2,3),'定数'!$A$6:$A$13,'定数'!$B$6:$B$13))</f>
        <v>2.10941176470588</v>
      </c>
      <c r="N10" s="30">
        <v>2012</v>
      </c>
      <c r="O10" s="63">
        <v>43699</v>
      </c>
      <c r="P10" s="30">
        <v>78.95999999999999</v>
      </c>
      <c r="Q10" s="19"/>
      <c r="R10" s="27">
        <f>IF(P10="","",T10*M10*LOOKUP(RIGHT($D$2,3),'定数'!$A$6:$A$13,'定数'!$B$6:$B$13))</f>
        <v>5695.411764705880</v>
      </c>
      <c r="S10" s="65"/>
      <c r="T10" s="66">
        <f>IF(P10="","",IF(G10="買",(P10-H10),(H10-P10))*IF(RIGHT($D$2,3)="JPY",100,10000))</f>
        <v>27</v>
      </c>
      <c r="U10" s="66"/>
      <c r="V10" s="67">
        <f>IF(T10&lt;&gt;"",IF(T10&gt;0,1+V9,0),"")</f>
        <v>2</v>
      </c>
      <c r="W10" s="68">
        <f>IF(T10&lt;&gt;"",IF(T10&lt;0,1+W9,0),"")</f>
        <v>0</v>
      </c>
      <c r="X10" s="71">
        <f>IF(C10&lt;&gt;"",MAX(C10,C9),"")</f>
        <v>105470.588235294</v>
      </c>
      <c r="Y10" s="7"/>
    </row>
    <row r="11" ht="14" customHeight="1">
      <c r="A11" s="13"/>
      <c r="B11" s="30">
        <v>3</v>
      </c>
      <c r="C11" s="21">
        <f>IF(R10="","",C10+R10)</f>
        <v>111166</v>
      </c>
      <c r="D11" s="21"/>
      <c r="E11" s="30">
        <v>2012</v>
      </c>
      <c r="F11" s="63">
        <v>43733</v>
      </c>
      <c r="G11" t="s" s="18">
        <v>53</v>
      </c>
      <c r="H11" s="30">
        <v>77.81</v>
      </c>
      <c r="I11" s="19"/>
      <c r="J11" s="30">
        <v>12</v>
      </c>
      <c r="K11" s="69">
        <f>IF(J11="","",C11*0.03)</f>
        <v>3334.98</v>
      </c>
      <c r="L11" s="70"/>
      <c r="M11" s="64">
        <f>IF(J11="","",(K11/J11)/LOOKUP(RIGHT($D$2,3),'定数'!$A$6:$A$13,'定数'!$B$6:$B$13))</f>
        <v>2.77915</v>
      </c>
      <c r="N11" s="30">
        <v>2012</v>
      </c>
      <c r="O11" s="63">
        <v>43736</v>
      </c>
      <c r="P11" s="30">
        <v>77.56999999999999</v>
      </c>
      <c r="Q11" s="19"/>
      <c r="R11" s="27">
        <f>IF(P11="","",T11*M11*LOOKUP(RIGHT($D$2,3),'定数'!$A$6:$A$13,'定数'!$B$6:$B$13))</f>
        <v>6669.96</v>
      </c>
      <c r="S11" s="65"/>
      <c r="T11" s="66">
        <f>IF(P11="","",IF(G11="買",(P11-H11),(H11-P11))*IF(RIGHT($D$2,3)="JPY",100,10000))</f>
        <v>24</v>
      </c>
      <c r="U11" s="66"/>
      <c r="V11" s="67">
        <f>IF(T11&lt;&gt;"",IF(T11&gt;0,1+V10,0),"")</f>
        <v>3</v>
      </c>
      <c r="W11" s="68">
        <f>IF(T11&lt;&gt;"",IF(T11&lt;0,1+W10,0),"")</f>
        <v>0</v>
      </c>
      <c r="X11" s="71">
        <f>IF(C11&lt;&gt;"",MAX(X10,C11),"")</f>
        <v>111166</v>
      </c>
      <c r="Y11" s="72">
        <f>IF(X11&lt;&gt;"",1-(C11/X11),"")</f>
        <v>0</v>
      </c>
    </row>
    <row r="12" ht="14" customHeight="1">
      <c r="A12" s="13"/>
      <c r="B12" s="30">
        <v>4</v>
      </c>
      <c r="C12" s="21">
        <f>IF(R11="","",C11+R11)</f>
        <v>117835.96</v>
      </c>
      <c r="D12" s="21"/>
      <c r="E12" s="30">
        <v>2012</v>
      </c>
      <c r="F12" s="63">
        <v>43735</v>
      </c>
      <c r="G12" t="s" s="18">
        <v>53</v>
      </c>
      <c r="H12" s="30">
        <v>77.59999999999999</v>
      </c>
      <c r="I12" s="19"/>
      <c r="J12" s="30">
        <v>9</v>
      </c>
      <c r="K12" s="69">
        <f>IF(J12="","",C12*0.03)</f>
        <v>3535.0788</v>
      </c>
      <c r="L12" s="70"/>
      <c r="M12" s="64">
        <f>IF(J12="","",(K12/J12)/LOOKUP(RIGHT($D$2,3),'定数'!$A$6:$A$13,'定数'!$B$6:$B$13))</f>
        <v>3.92786533333333</v>
      </c>
      <c r="N12" s="30">
        <v>2012</v>
      </c>
      <c r="O12" s="63">
        <v>43736</v>
      </c>
      <c r="P12" s="30">
        <v>77.43000000000001</v>
      </c>
      <c r="Q12" s="19"/>
      <c r="R12" s="27">
        <f>IF(P12="","",T12*M12*LOOKUP(RIGHT($D$2,3),'定数'!$A$6:$A$13,'定数'!$B$6:$B$13))</f>
        <v>6677.371066666660</v>
      </c>
      <c r="S12" s="65"/>
      <c r="T12" s="66">
        <f>IF(P12="","",IF(G12="買",(P12-H12),(H12-P12))*IF(RIGHT($D$2,3)="JPY",100,10000))</f>
        <v>17</v>
      </c>
      <c r="U12" s="66"/>
      <c r="V12" s="67">
        <f>IF(T12&lt;&gt;"",IF(T12&gt;0,1+V11,0),"")</f>
        <v>4</v>
      </c>
      <c r="W12" s="68">
        <f>IF(T12&lt;&gt;"",IF(T12&lt;0,1+W11,0),"")</f>
        <v>0</v>
      </c>
      <c r="X12" s="71">
        <f>IF(C12&lt;&gt;"",MAX(X11,C12),"")</f>
        <v>117835.96</v>
      </c>
      <c r="Y12" s="72">
        <f>IF(X12&lt;&gt;"",1-(C12/X12),"")</f>
        <v>0</v>
      </c>
    </row>
    <row r="13" ht="14" customHeight="1">
      <c r="A13" s="13"/>
      <c r="B13" s="30">
        <v>5</v>
      </c>
      <c r="C13" s="21">
        <f>IF(R12="","",C12+R12)</f>
        <v>124513.331066667</v>
      </c>
      <c r="D13" s="21"/>
      <c r="E13" s="30">
        <v>2012</v>
      </c>
      <c r="F13" s="63">
        <v>43740</v>
      </c>
      <c r="G13" t="s" s="18">
        <v>54</v>
      </c>
      <c r="H13" s="30">
        <v>78.13</v>
      </c>
      <c r="I13" s="19"/>
      <c r="J13" s="30">
        <v>16</v>
      </c>
      <c r="K13" s="69">
        <f>IF(J13="","",C13*0.03)</f>
        <v>3735.399932000010</v>
      </c>
      <c r="L13" s="70"/>
      <c r="M13" s="64">
        <f>IF(J13="","",(K13/J13)/LOOKUP(RIGHT($D$2,3),'定数'!$A$6:$A$13,'定数'!$B$6:$B$13))</f>
        <v>2.33462495750001</v>
      </c>
      <c r="N13" s="30">
        <v>2012</v>
      </c>
      <c r="O13" s="63">
        <v>43741</v>
      </c>
      <c r="P13" s="30">
        <v>78.44</v>
      </c>
      <c r="Q13" s="19"/>
      <c r="R13" s="27">
        <f>IF(P13="","",T13*M13*LOOKUP(RIGHT($D$2,3),'定数'!$A$6:$A$13,'定数'!$B$6:$B$13))</f>
        <v>7237.337368250030</v>
      </c>
      <c r="S13" s="65"/>
      <c r="T13" s="66">
        <f>IF(P13="","",IF(G13="買",(P13-H13),(H13-P13))*IF(RIGHT($D$2,3)="JPY",100,10000))</f>
        <v>31</v>
      </c>
      <c r="U13" s="66"/>
      <c r="V13" s="67">
        <f>IF(T13&lt;&gt;"",IF(T13&gt;0,1+V12,0),"")</f>
        <v>5</v>
      </c>
      <c r="W13" s="68">
        <f>IF(T13&lt;&gt;"",IF(T13&lt;0,1+W12,0),"")</f>
        <v>0</v>
      </c>
      <c r="X13" s="71">
        <f>IF(C13&lt;&gt;"",MAX(X12,C13),"")</f>
        <v>124513.331066667</v>
      </c>
      <c r="Y13" s="72">
        <f>IF(X13&lt;&gt;"",1-(C13/X13),"")</f>
        <v>0</v>
      </c>
    </row>
    <row r="14" ht="14" customHeight="1">
      <c r="A14" s="13"/>
      <c r="B14" s="30">
        <v>6</v>
      </c>
      <c r="C14" s="21">
        <f>IF(R13="","",C13+R13)</f>
        <v>131750.668434917</v>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s="71">
        <f>IF(C14&lt;&gt;"",MAX(X13,C14),"")</f>
        <v>131750.668434917</v>
      </c>
      <c r="Y14" s="72">
        <f>IF(X14&lt;&gt;"",1-(C14/X14),"")</f>
        <v>0</v>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K12:L12"/>
    <mergeCell ref="P12:Q12"/>
    <mergeCell ref="R12:S12"/>
    <mergeCell ref="T12:U12"/>
    <mergeCell ref="C11:D11"/>
    <mergeCell ref="K11:L11"/>
    <mergeCell ref="P11:Q11"/>
    <mergeCell ref="R11:S11"/>
    <mergeCell ref="T11:U11"/>
    <mergeCell ref="C10:D10"/>
    <mergeCell ref="K10:L10"/>
    <mergeCell ref="R10:S10"/>
    <mergeCell ref="T10:U10"/>
    <mergeCell ref="C9:D9"/>
    <mergeCell ref="K9:L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H9:I9"/>
    <mergeCell ref="H10:I10"/>
    <mergeCell ref="P10:Q10"/>
    <mergeCell ref="P9:Q9"/>
    <mergeCell ref="H11:I11"/>
    <mergeCell ref="H12:I12"/>
  </mergeCells>
  <conditionalFormatting sqref="D4:E4 H4 R9:U108">
    <cfRule type="cellIs" dxfId="8" priority="1" operator="lessThan" stopIfTrue="1">
      <formula>0</formula>
    </cfRule>
  </conditionalFormatting>
  <conditionalFormatting sqref="G9:G13">
    <cfRule type="cellIs" dxfId="9" priority="1" operator="equal" stopIfTrue="1">
      <formula>"買"</formula>
    </cfRule>
    <cfRule type="cellIs" dxfId="10" priority="2" operator="equal" stopIfTrue="1">
      <formula>"売"</formula>
    </cfRule>
  </conditionalFormatting>
  <conditionalFormatting sqref="G14:G108">
    <cfRule type="cellIs" dxfId="11" priority="1" operator="equal" stopIfTrue="1">
      <formula>"買"</formula>
    </cfRule>
    <cfRule type="cellIs" dxfId="1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71"/>
  <sheetViews>
    <sheetView workbookViewId="0" showGridLines="0" defaultGridColor="1"/>
  </sheetViews>
  <sheetFormatPr defaultColWidth="8.83333" defaultRowHeight="14.25" customHeight="1" outlineLevelRow="0" outlineLevelCol="0"/>
  <cols>
    <col min="1" max="1" width="7.5" style="82" customWidth="1"/>
    <col min="2" max="2" width="8.17188" style="82" customWidth="1"/>
    <col min="3" max="5" width="8.85156" style="82" customWidth="1"/>
    <col min="6" max="256" width="8.85156" style="82" customWidth="1"/>
  </cols>
  <sheetData>
    <row r="1" ht="15" customHeight="1">
      <c r="A1" s="68">
        <v>1</v>
      </c>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row r="11" ht="14" customHeight="1">
      <c r="A11" s="11"/>
      <c r="B11" s="11"/>
      <c r="C11" s="7"/>
      <c r="D11" s="7"/>
      <c r="E11" s="7"/>
    </row>
    <row r="12" ht="14" customHeight="1">
      <c r="A12" s="11"/>
      <c r="B12" s="11"/>
      <c r="C12" s="7"/>
      <c r="D12" s="7"/>
      <c r="E12" s="7"/>
    </row>
    <row r="13" ht="14" customHeight="1">
      <c r="A13" s="11"/>
      <c r="B13" s="11"/>
      <c r="C13" s="7"/>
      <c r="D13" s="7"/>
      <c r="E13" s="7"/>
    </row>
    <row r="14" ht="14" customHeight="1">
      <c r="A14" s="11"/>
      <c r="B14" s="11"/>
      <c r="C14" s="7"/>
      <c r="D14" s="7"/>
      <c r="E14" s="7"/>
    </row>
    <row r="15" ht="14" customHeight="1">
      <c r="A15" s="11"/>
      <c r="B15" s="11"/>
      <c r="C15" s="7"/>
      <c r="D15" s="7"/>
      <c r="E15" s="7"/>
    </row>
    <row r="16" ht="14" customHeight="1">
      <c r="A16" s="11"/>
      <c r="B16" s="11"/>
      <c r="C16" s="7"/>
      <c r="D16" s="7"/>
      <c r="E16" s="7"/>
    </row>
    <row r="17" ht="14" customHeight="1">
      <c r="A17" s="11"/>
      <c r="B17" s="11"/>
      <c r="C17" s="7"/>
      <c r="D17" s="7"/>
      <c r="E17" s="7"/>
    </row>
    <row r="18" ht="14" customHeight="1">
      <c r="A18" s="11"/>
      <c r="B18" s="11"/>
      <c r="C18" s="7"/>
      <c r="D18" s="7"/>
      <c r="E18" s="7"/>
    </row>
    <row r="19" ht="14" customHeight="1">
      <c r="A19" s="11"/>
      <c r="B19" s="11"/>
      <c r="C19" s="7"/>
      <c r="D19" s="7"/>
      <c r="E19" s="7"/>
    </row>
    <row r="20" ht="14" customHeight="1">
      <c r="A20" s="11"/>
      <c r="B20" s="11"/>
      <c r="C20" s="7"/>
      <c r="D20" s="7"/>
      <c r="E20" s="7"/>
    </row>
    <row r="21" ht="14" customHeight="1">
      <c r="A21" s="11"/>
      <c r="B21" s="11"/>
      <c r="C21" s="7"/>
      <c r="D21" s="7"/>
      <c r="E21" s="7"/>
    </row>
    <row r="22" ht="14" customHeight="1">
      <c r="A22" s="11"/>
      <c r="B22" s="11"/>
      <c r="C22" s="7"/>
      <c r="D22" s="7"/>
      <c r="E22" s="7"/>
    </row>
    <row r="23" ht="14" customHeight="1">
      <c r="A23" s="11"/>
      <c r="B23" s="11"/>
      <c r="C23" s="7"/>
      <c r="D23" s="7"/>
      <c r="E23" s="7"/>
    </row>
    <row r="24" ht="14" customHeight="1">
      <c r="A24" s="11"/>
      <c r="B24" s="11"/>
      <c r="C24" s="7"/>
      <c r="D24" s="7"/>
      <c r="E24" s="7"/>
    </row>
    <row r="25" ht="14" customHeight="1">
      <c r="A25" s="11"/>
      <c r="B25" s="11"/>
      <c r="C25" s="7"/>
      <c r="D25" s="7"/>
      <c r="E25" s="7"/>
    </row>
    <row r="26" ht="15" customHeight="1">
      <c r="A26" s="68">
        <v>2</v>
      </c>
      <c r="B26" s="11"/>
      <c r="C26" s="7"/>
      <c r="D26" s="7"/>
      <c r="E26" s="7"/>
    </row>
    <row r="27" ht="14" customHeight="1">
      <c r="A27" s="11"/>
      <c r="B27" s="11"/>
      <c r="C27" s="7"/>
      <c r="D27" s="7"/>
      <c r="E27" s="7"/>
    </row>
    <row r="28" ht="14" customHeight="1">
      <c r="A28" s="11"/>
      <c r="B28" s="11"/>
      <c r="C28" s="7"/>
      <c r="D28" s="7"/>
      <c r="E28" s="7"/>
    </row>
    <row r="29" ht="14" customHeight="1">
      <c r="A29" s="11"/>
      <c r="B29" s="11"/>
      <c r="C29" s="7"/>
      <c r="D29" s="7"/>
      <c r="E29" s="7"/>
    </row>
    <row r="30" ht="14" customHeight="1">
      <c r="A30" s="11"/>
      <c r="B30" s="11"/>
      <c r="C30" s="7"/>
      <c r="D30" s="7"/>
      <c r="E30" s="7"/>
    </row>
    <row r="31" ht="14" customHeight="1">
      <c r="A31" s="11"/>
      <c r="B31" s="11"/>
      <c r="C31" s="7"/>
      <c r="D31" s="7"/>
      <c r="E31" s="7"/>
    </row>
    <row r="32" ht="14" customHeight="1">
      <c r="A32" s="11"/>
      <c r="B32" s="11"/>
      <c r="C32" s="7"/>
      <c r="D32" s="7"/>
      <c r="E32" s="7"/>
    </row>
    <row r="33" ht="14" customHeight="1">
      <c r="A33" s="11"/>
      <c r="B33" s="11"/>
      <c r="C33" s="7"/>
      <c r="D33" s="7"/>
      <c r="E33" s="7"/>
    </row>
    <row r="34" ht="14" customHeight="1">
      <c r="A34" s="11"/>
      <c r="B34" s="11"/>
      <c r="C34" s="7"/>
      <c r="D34" s="7"/>
      <c r="E34" s="7"/>
    </row>
    <row r="35" ht="14" customHeight="1">
      <c r="A35" s="11"/>
      <c r="B35" s="11"/>
      <c r="C35" s="7"/>
      <c r="D35" s="7"/>
      <c r="E35" s="7"/>
    </row>
    <row r="36" ht="14" customHeight="1">
      <c r="A36" s="11"/>
      <c r="B36" s="11"/>
      <c r="C36" s="7"/>
      <c r="D36" s="7"/>
      <c r="E36" s="7"/>
    </row>
    <row r="37" ht="14" customHeight="1">
      <c r="A37" s="11"/>
      <c r="B37" s="11"/>
      <c r="C37" s="7"/>
      <c r="D37" s="7"/>
      <c r="E37" s="7"/>
    </row>
    <row r="38" ht="14" customHeight="1">
      <c r="A38" s="11"/>
      <c r="B38" s="11"/>
      <c r="C38" s="7"/>
      <c r="D38" s="7"/>
      <c r="E38" s="7"/>
    </row>
    <row r="39" ht="14" customHeight="1">
      <c r="A39" s="11"/>
      <c r="B39" s="11"/>
      <c r="C39" s="7"/>
      <c r="D39" s="7"/>
      <c r="E39" s="7"/>
    </row>
    <row r="40" ht="14" customHeight="1">
      <c r="A40" s="11"/>
      <c r="B40" s="11"/>
      <c r="C40" s="7"/>
      <c r="D40" s="7"/>
      <c r="E40" s="7"/>
    </row>
    <row r="41" ht="14" customHeight="1">
      <c r="A41" s="11"/>
      <c r="B41" s="11"/>
      <c r="C41" s="7"/>
      <c r="D41" s="7"/>
      <c r="E41" s="7"/>
    </row>
    <row r="42" ht="14" customHeight="1">
      <c r="A42" s="11"/>
      <c r="B42" s="11"/>
      <c r="C42" s="7"/>
      <c r="D42" s="7"/>
      <c r="E42" s="7"/>
    </row>
    <row r="43" ht="14" customHeight="1">
      <c r="A43" s="11"/>
      <c r="B43" s="11"/>
      <c r="C43" s="7"/>
      <c r="D43" s="7"/>
      <c r="E43" s="7"/>
    </row>
    <row r="44" ht="14" customHeight="1">
      <c r="A44" s="11"/>
      <c r="B44" s="11"/>
      <c r="C44" s="7"/>
      <c r="D44" s="7"/>
      <c r="E44" s="7"/>
    </row>
    <row r="45" ht="14" customHeight="1">
      <c r="A45" s="11"/>
      <c r="B45" s="11"/>
      <c r="C45" s="7"/>
      <c r="D45" s="7"/>
      <c r="E45" s="7"/>
    </row>
    <row r="46" ht="14" customHeight="1">
      <c r="A46" s="11"/>
      <c r="B46" s="11"/>
      <c r="C46" s="7"/>
      <c r="D46" s="7"/>
      <c r="E46" s="7"/>
    </row>
    <row r="47" ht="14" customHeight="1">
      <c r="A47" s="11"/>
      <c r="B47" s="11"/>
      <c r="C47" s="7"/>
      <c r="D47" s="7"/>
      <c r="E47" s="7"/>
    </row>
    <row r="48" ht="14" customHeight="1">
      <c r="A48" s="11"/>
      <c r="B48" s="11"/>
      <c r="C48" s="7"/>
      <c r="D48" s="7"/>
      <c r="E48" s="7"/>
    </row>
    <row r="49" ht="15" customHeight="1">
      <c r="A49" s="68">
        <v>3</v>
      </c>
      <c r="B49" s="11"/>
      <c r="C49" s="7"/>
      <c r="D49" s="7"/>
      <c r="E49" s="7"/>
    </row>
    <row r="50" ht="14" customHeight="1">
      <c r="A50" s="11"/>
      <c r="B50" s="11"/>
      <c r="C50" s="7"/>
      <c r="D50" s="7"/>
      <c r="E50" s="7"/>
    </row>
    <row r="51" ht="14" customHeight="1">
      <c r="A51" s="11"/>
      <c r="B51" s="11"/>
      <c r="C51" s="7"/>
      <c r="D51" s="7"/>
      <c r="E51" s="7"/>
    </row>
    <row r="52" ht="14" customHeight="1">
      <c r="A52" s="11"/>
      <c r="B52" s="11"/>
      <c r="C52" s="7"/>
      <c r="D52" s="7"/>
      <c r="E52" s="7"/>
    </row>
    <row r="53" ht="14" customHeight="1">
      <c r="A53" s="11"/>
      <c r="B53" s="11"/>
      <c r="C53" s="7"/>
      <c r="D53" s="7"/>
      <c r="E53" s="7"/>
    </row>
    <row r="54" ht="14" customHeight="1">
      <c r="A54" s="11"/>
      <c r="B54" s="11"/>
      <c r="C54" s="7"/>
      <c r="D54" s="7"/>
      <c r="E54" s="7"/>
    </row>
    <row r="55" ht="14" customHeight="1">
      <c r="A55" s="11"/>
      <c r="B55" s="11"/>
      <c r="C55" s="7"/>
      <c r="D55" s="7"/>
      <c r="E55" s="7"/>
    </row>
    <row r="56" ht="14" customHeight="1">
      <c r="A56" s="11"/>
      <c r="B56" s="11"/>
      <c r="C56" s="7"/>
      <c r="D56" s="7"/>
      <c r="E56" s="7"/>
    </row>
    <row r="57" ht="14" customHeight="1">
      <c r="A57" s="11"/>
      <c r="B57" s="11"/>
      <c r="C57" s="7"/>
      <c r="D57" s="7"/>
      <c r="E57" s="7"/>
    </row>
    <row r="58" ht="14" customHeight="1">
      <c r="A58" s="11"/>
      <c r="B58" s="11"/>
      <c r="C58" s="7"/>
      <c r="D58" s="7"/>
      <c r="E58" s="7"/>
    </row>
    <row r="59" ht="14" customHeight="1">
      <c r="A59" s="11"/>
      <c r="B59" s="11"/>
      <c r="C59" s="7"/>
      <c r="D59" s="7"/>
      <c r="E59" s="7"/>
    </row>
    <row r="60" ht="14" customHeight="1">
      <c r="A60" s="11"/>
      <c r="B60" s="11"/>
      <c r="C60" s="7"/>
      <c r="D60" s="7"/>
      <c r="E60" s="7"/>
    </row>
    <row r="61" ht="14" customHeight="1">
      <c r="A61" s="11"/>
      <c r="B61" s="11"/>
      <c r="C61" s="7"/>
      <c r="D61" s="7"/>
      <c r="E61" s="7"/>
    </row>
    <row r="62" ht="14" customHeight="1">
      <c r="A62" s="11"/>
      <c r="B62" s="11"/>
      <c r="C62" s="7"/>
      <c r="D62" s="7"/>
      <c r="E62" s="7"/>
    </row>
    <row r="63" ht="14" customHeight="1">
      <c r="A63" s="11"/>
      <c r="B63" s="11"/>
      <c r="C63" s="7"/>
      <c r="D63" s="7"/>
      <c r="E63" s="7"/>
    </row>
    <row r="64" ht="14" customHeight="1">
      <c r="A64" s="11"/>
      <c r="B64" s="11"/>
      <c r="C64" s="7"/>
      <c r="D64" s="7"/>
      <c r="E64" s="7"/>
    </row>
    <row r="65" ht="14" customHeight="1">
      <c r="A65" s="11"/>
      <c r="B65" s="11"/>
      <c r="C65" s="7"/>
      <c r="D65" s="7"/>
      <c r="E65" s="7"/>
    </row>
    <row r="66" ht="14" customHeight="1">
      <c r="A66" s="11"/>
      <c r="B66" s="11"/>
      <c r="C66" s="7"/>
      <c r="D66" s="7"/>
      <c r="E66" s="7"/>
    </row>
    <row r="67" ht="14" customHeight="1">
      <c r="A67" s="11"/>
      <c r="B67" s="11"/>
      <c r="C67" s="7"/>
      <c r="D67" s="7"/>
      <c r="E67" s="7"/>
    </row>
    <row r="68" ht="14" customHeight="1">
      <c r="A68" s="11"/>
      <c r="B68" s="11"/>
      <c r="C68" s="7"/>
      <c r="D68" s="7"/>
      <c r="E68" s="7"/>
    </row>
    <row r="69" ht="14" customHeight="1">
      <c r="A69" s="11"/>
      <c r="B69" s="11"/>
      <c r="C69" s="7"/>
      <c r="D69" s="7"/>
      <c r="E69" s="7"/>
    </row>
    <row r="70" ht="14" customHeight="1">
      <c r="A70" s="11"/>
      <c r="B70" s="11"/>
      <c r="C70" s="7"/>
      <c r="D70" s="7"/>
      <c r="E70" s="7"/>
    </row>
    <row r="71" ht="15" customHeight="1">
      <c r="A71" t="s" s="76">
        <v>60</v>
      </c>
      <c r="B71" s="11"/>
      <c r="C71" s="7"/>
      <c r="D71" s="7"/>
      <c r="E71"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3" customWidth="1"/>
    <col min="11" max="256" width="9" style="83" customWidth="1"/>
  </cols>
  <sheetData>
    <row r="1" ht="14" customHeight="1">
      <c r="A1" t="s" s="76">
        <v>62</v>
      </c>
      <c r="B1" s="11"/>
      <c r="C1" s="11"/>
      <c r="D1" s="11"/>
      <c r="E1" s="11"/>
      <c r="F1" s="11"/>
      <c r="G1" s="11"/>
      <c r="H1" s="11"/>
      <c r="I1" s="11"/>
      <c r="J1" s="11"/>
    </row>
    <row r="2" ht="8.5" customHeight="1">
      <c r="A2" t="s" s="84">
        <v>63</v>
      </c>
      <c r="B2" s="85"/>
      <c r="C2" s="85"/>
      <c r="D2" s="85"/>
      <c r="E2" s="85"/>
      <c r="F2" s="85"/>
      <c r="G2" s="85"/>
      <c r="H2" s="85"/>
      <c r="I2" s="85"/>
      <c r="J2" s="85"/>
    </row>
    <row r="3" ht="8" customHeight="1">
      <c r="A3" s="85"/>
      <c r="B3" s="85"/>
      <c r="C3" s="85"/>
      <c r="D3" s="85"/>
      <c r="E3" s="85"/>
      <c r="F3" s="85"/>
      <c r="G3" s="85"/>
      <c r="H3" s="85"/>
      <c r="I3" s="85"/>
      <c r="J3" s="85"/>
    </row>
    <row r="4" ht="8" customHeight="1">
      <c r="A4" s="85"/>
      <c r="B4" s="85"/>
      <c r="C4" s="85"/>
      <c r="D4" s="85"/>
      <c r="E4" s="85"/>
      <c r="F4" s="85"/>
      <c r="G4" s="85"/>
      <c r="H4" s="85"/>
      <c r="I4" s="85"/>
      <c r="J4" s="85"/>
    </row>
    <row r="5" ht="8" customHeight="1">
      <c r="A5" s="85"/>
      <c r="B5" s="85"/>
      <c r="C5" s="85"/>
      <c r="D5" s="85"/>
      <c r="E5" s="85"/>
      <c r="F5" s="85"/>
      <c r="G5" s="85"/>
      <c r="H5" s="85"/>
      <c r="I5" s="85"/>
      <c r="J5" s="85"/>
    </row>
    <row r="6" ht="8" customHeight="1">
      <c r="A6" s="85"/>
      <c r="B6" s="85"/>
      <c r="C6" s="85"/>
      <c r="D6" s="85"/>
      <c r="E6" s="85"/>
      <c r="F6" s="85"/>
      <c r="G6" s="85"/>
      <c r="H6" s="85"/>
      <c r="I6" s="85"/>
      <c r="J6" s="85"/>
    </row>
    <row r="7" ht="8" customHeight="1">
      <c r="A7" s="85"/>
      <c r="B7" s="85"/>
      <c r="C7" s="85"/>
      <c r="D7" s="85"/>
      <c r="E7" s="85"/>
      <c r="F7" s="85"/>
      <c r="G7" s="85"/>
      <c r="H7" s="85"/>
      <c r="I7" s="85"/>
      <c r="J7" s="85"/>
    </row>
    <row r="8" ht="8" customHeight="1">
      <c r="A8" s="85"/>
      <c r="B8" s="85"/>
      <c r="C8" s="85"/>
      <c r="D8" s="85"/>
      <c r="E8" s="85"/>
      <c r="F8" s="85"/>
      <c r="G8" s="85"/>
      <c r="H8" s="85"/>
      <c r="I8" s="85"/>
      <c r="J8" s="85"/>
    </row>
    <row r="9" ht="8.5" customHeight="1">
      <c r="A9" s="85"/>
      <c r="B9" s="85"/>
      <c r="C9" s="85"/>
      <c r="D9" s="85"/>
      <c r="E9" s="85"/>
      <c r="F9" s="85"/>
      <c r="G9" s="85"/>
      <c r="H9" s="85"/>
      <c r="I9" s="85"/>
      <c r="J9" s="85"/>
    </row>
    <row r="10" ht="14" customHeight="1">
      <c r="A10" s="11"/>
      <c r="B10" s="11"/>
      <c r="C10" s="11"/>
      <c r="D10" s="11"/>
      <c r="E10" s="11"/>
      <c r="F10" s="11"/>
      <c r="G10" s="11"/>
      <c r="H10" s="11"/>
      <c r="I10" s="11"/>
      <c r="J10" s="11"/>
    </row>
    <row r="11" ht="14" customHeight="1">
      <c r="A11" t="s" s="76">
        <v>64</v>
      </c>
      <c r="B11" s="11"/>
      <c r="C11" s="11"/>
      <c r="D11" s="11"/>
      <c r="E11" s="11"/>
      <c r="F11" s="11"/>
      <c r="G11" s="11"/>
      <c r="H11" s="11"/>
      <c r="I11" s="11"/>
      <c r="J11" s="11"/>
    </row>
    <row r="12" ht="8.5" customHeight="1">
      <c r="A12" t="s" s="86">
        <v>65</v>
      </c>
      <c r="B12" s="87"/>
      <c r="C12" s="87"/>
      <c r="D12" s="87"/>
      <c r="E12" s="87"/>
      <c r="F12" s="87"/>
      <c r="G12" s="87"/>
      <c r="H12" s="87"/>
      <c r="I12" s="87"/>
      <c r="J12" s="87"/>
    </row>
    <row r="13" ht="8" customHeight="1">
      <c r="A13" s="87"/>
      <c r="B13" s="87"/>
      <c r="C13" s="87"/>
      <c r="D13" s="87"/>
      <c r="E13" s="87"/>
      <c r="F13" s="87"/>
      <c r="G13" s="87"/>
      <c r="H13" s="87"/>
      <c r="I13" s="87"/>
      <c r="J13" s="87"/>
    </row>
    <row r="14" ht="8" customHeight="1">
      <c r="A14" s="87"/>
      <c r="B14" s="87"/>
      <c r="C14" s="87"/>
      <c r="D14" s="87"/>
      <c r="E14" s="87"/>
      <c r="F14" s="87"/>
      <c r="G14" s="87"/>
      <c r="H14" s="87"/>
      <c r="I14" s="87"/>
      <c r="J14" s="87"/>
    </row>
    <row r="15" ht="8" customHeight="1">
      <c r="A15" s="87"/>
      <c r="B15" s="87"/>
      <c r="C15" s="87"/>
      <c r="D15" s="87"/>
      <c r="E15" s="87"/>
      <c r="F15" s="87"/>
      <c r="G15" s="87"/>
      <c r="H15" s="87"/>
      <c r="I15" s="87"/>
      <c r="J15" s="87"/>
    </row>
    <row r="16" ht="8" customHeight="1">
      <c r="A16" s="87"/>
      <c r="B16" s="87"/>
      <c r="C16" s="87"/>
      <c r="D16" s="87"/>
      <c r="E16" s="87"/>
      <c r="F16" s="87"/>
      <c r="G16" s="87"/>
      <c r="H16" s="87"/>
      <c r="I16" s="87"/>
      <c r="J16" s="87"/>
    </row>
    <row r="17" ht="8" customHeight="1">
      <c r="A17" s="87"/>
      <c r="B17" s="87"/>
      <c r="C17" s="87"/>
      <c r="D17" s="87"/>
      <c r="E17" s="87"/>
      <c r="F17" s="87"/>
      <c r="G17" s="87"/>
      <c r="H17" s="87"/>
      <c r="I17" s="87"/>
      <c r="J17" s="87"/>
    </row>
    <row r="18" ht="8" customHeight="1">
      <c r="A18" s="87"/>
      <c r="B18" s="87"/>
      <c r="C18" s="87"/>
      <c r="D18" s="87"/>
      <c r="E18" s="87"/>
      <c r="F18" s="87"/>
      <c r="G18" s="87"/>
      <c r="H18" s="87"/>
      <c r="I18" s="87"/>
      <c r="J18" s="87"/>
    </row>
    <row r="19" ht="8.5" customHeight="1">
      <c r="A19" s="87"/>
      <c r="B19" s="87"/>
      <c r="C19" s="87"/>
      <c r="D19" s="87"/>
      <c r="E19" s="87"/>
      <c r="F19" s="87"/>
      <c r="G19" s="87"/>
      <c r="H19" s="87"/>
      <c r="I19" s="87"/>
      <c r="J19" s="87"/>
    </row>
    <row r="20" ht="14" customHeight="1">
      <c r="A20" s="11"/>
      <c r="B20" s="11"/>
      <c r="C20" s="11"/>
      <c r="D20" s="11"/>
      <c r="E20" s="11"/>
      <c r="F20" s="11"/>
      <c r="G20" s="11"/>
      <c r="H20" s="11"/>
      <c r="I20" s="11"/>
      <c r="J20" s="11"/>
    </row>
    <row r="21" ht="14" customHeight="1">
      <c r="A21" t="s" s="76">
        <v>66</v>
      </c>
      <c r="B21" s="11"/>
      <c r="C21" s="11"/>
      <c r="D21" s="11"/>
      <c r="E21" s="11"/>
      <c r="F21" s="11"/>
      <c r="G21" s="11"/>
      <c r="H21" s="11"/>
      <c r="I21" s="11"/>
      <c r="J21" s="11"/>
    </row>
    <row r="22" ht="8.5" customHeight="1">
      <c r="A22" s="88"/>
      <c r="B22" s="88"/>
      <c r="C22" s="88"/>
      <c r="D22" s="88"/>
      <c r="E22" s="88"/>
      <c r="F22" s="88"/>
      <c r="G22" s="88"/>
      <c r="H22" s="88"/>
      <c r="I22" s="88"/>
      <c r="J22" s="88"/>
    </row>
    <row r="23" ht="8" customHeight="1">
      <c r="A23" s="88"/>
      <c r="B23" s="88"/>
      <c r="C23" s="88"/>
      <c r="D23" s="88"/>
      <c r="E23" s="88"/>
      <c r="F23" s="88"/>
      <c r="G23" s="88"/>
      <c r="H23" s="88"/>
      <c r="I23" s="88"/>
      <c r="J23" s="88"/>
    </row>
    <row r="24" ht="8" customHeight="1">
      <c r="A24" s="88"/>
      <c r="B24" s="88"/>
      <c r="C24" s="88"/>
      <c r="D24" s="88"/>
      <c r="E24" s="88"/>
      <c r="F24" s="88"/>
      <c r="G24" s="88"/>
      <c r="H24" s="88"/>
      <c r="I24" s="88"/>
      <c r="J24" s="88"/>
    </row>
    <row r="25" ht="8" customHeight="1">
      <c r="A25" s="88"/>
      <c r="B25" s="88"/>
      <c r="C25" s="88"/>
      <c r="D25" s="88"/>
      <c r="E25" s="88"/>
      <c r="F25" s="88"/>
      <c r="G25" s="88"/>
      <c r="H25" s="88"/>
      <c r="I25" s="88"/>
      <c r="J25" s="88"/>
    </row>
    <row r="26" ht="8" customHeight="1">
      <c r="A26" s="88"/>
      <c r="B26" s="88"/>
      <c r="C26" s="88"/>
      <c r="D26" s="88"/>
      <c r="E26" s="88"/>
      <c r="F26" s="88"/>
      <c r="G26" s="88"/>
      <c r="H26" s="88"/>
      <c r="I26" s="88"/>
      <c r="J26" s="88"/>
    </row>
    <row r="27" ht="8" customHeight="1">
      <c r="A27" s="88"/>
      <c r="B27" s="88"/>
      <c r="C27" s="88"/>
      <c r="D27" s="88"/>
      <c r="E27" s="88"/>
      <c r="F27" s="88"/>
      <c r="G27" s="88"/>
      <c r="H27" s="88"/>
      <c r="I27" s="88"/>
      <c r="J27" s="88"/>
    </row>
    <row r="28" ht="8" customHeight="1">
      <c r="A28" s="88"/>
      <c r="B28" s="88"/>
      <c r="C28" s="88"/>
      <c r="D28" s="88"/>
      <c r="E28" s="88"/>
      <c r="F28" s="88"/>
      <c r="G28" s="88"/>
      <c r="H28" s="88"/>
      <c r="I28" s="88"/>
      <c r="J28" s="88"/>
    </row>
    <row r="29" ht="8.5" customHeight="1">
      <c r="A29" s="88"/>
      <c r="B29" s="88"/>
      <c r="C29" s="88"/>
      <c r="D29" s="88"/>
      <c r="E29" s="88"/>
      <c r="F29" s="88"/>
      <c r="G29" s="88"/>
      <c r="H29" s="88"/>
      <c r="I29" s="88"/>
      <c r="J29" s="88"/>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9" customWidth="1"/>
    <col min="2" max="2" width="13.3516" style="89" customWidth="1"/>
    <col min="3" max="3" width="15.6719" style="89" customWidth="1"/>
    <col min="4" max="4" width="13" style="89" customWidth="1"/>
    <col min="5" max="9" width="15.8516" style="89" customWidth="1"/>
    <col min="10" max="256" width="8.85156" style="89" customWidth="1"/>
  </cols>
  <sheetData>
    <row r="1" ht="14" customHeight="1">
      <c r="A1" s="11"/>
      <c r="B1" s="11"/>
      <c r="C1" s="11"/>
      <c r="D1" s="11"/>
      <c r="E1" s="11"/>
      <c r="F1" s="11"/>
      <c r="G1" s="11"/>
      <c r="H1" s="11"/>
      <c r="I1" s="11"/>
    </row>
    <row r="2" ht="17" customHeight="1">
      <c r="A2" s="11"/>
      <c r="B2" t="s" s="90">
        <v>67</v>
      </c>
      <c r="C2" s="91"/>
      <c r="D2" s="11"/>
      <c r="E2" s="11"/>
      <c r="F2" s="11"/>
      <c r="G2" s="11"/>
      <c r="H2" s="11"/>
      <c r="I2" s="11"/>
    </row>
    <row r="3" ht="14" customHeight="1">
      <c r="A3" s="11"/>
      <c r="B3" s="12"/>
      <c r="C3" s="12"/>
      <c r="D3" s="12"/>
      <c r="E3" s="12"/>
      <c r="F3" s="12"/>
      <c r="G3" s="12"/>
      <c r="H3" s="12"/>
      <c r="I3" s="12"/>
    </row>
    <row r="4" ht="17" customHeight="1">
      <c r="A4" s="13"/>
      <c r="B4" t="s" s="92">
        <v>68</v>
      </c>
      <c r="C4" t="s" s="92">
        <v>17</v>
      </c>
      <c r="D4" t="s" s="92">
        <v>69</v>
      </c>
      <c r="E4" t="s" s="92">
        <v>70</v>
      </c>
      <c r="F4" t="s" s="92">
        <v>71</v>
      </c>
      <c r="G4" t="s" s="92">
        <v>70</v>
      </c>
      <c r="H4" t="s" s="92">
        <v>72</v>
      </c>
      <c r="I4" t="s" s="92">
        <v>70</v>
      </c>
    </row>
    <row r="5" ht="17" customHeight="1">
      <c r="A5" s="13"/>
      <c r="B5" t="s" s="93">
        <v>73</v>
      </c>
      <c r="C5" t="s" s="93">
        <v>74</v>
      </c>
      <c r="D5" s="94">
        <v>54</v>
      </c>
      <c r="E5" s="95">
        <v>42194</v>
      </c>
      <c r="F5" s="94">
        <v>100</v>
      </c>
      <c r="G5" s="95">
        <v>42197</v>
      </c>
      <c r="H5" s="94">
        <v>100</v>
      </c>
      <c r="I5" s="95">
        <v>42196</v>
      </c>
    </row>
    <row r="6" ht="17" customHeight="1">
      <c r="A6" s="13"/>
      <c r="B6" t="s" s="93">
        <v>73</v>
      </c>
      <c r="C6" t="s" s="93">
        <v>75</v>
      </c>
      <c r="D6" s="94">
        <v>46</v>
      </c>
      <c r="E6" s="95">
        <v>42195</v>
      </c>
      <c r="F6" s="26"/>
      <c r="G6" s="26"/>
      <c r="H6" s="26"/>
      <c r="I6" s="26"/>
    </row>
    <row r="7" ht="17" customHeight="1">
      <c r="A7" s="13"/>
      <c r="B7" t="s" s="93">
        <v>73</v>
      </c>
      <c r="C7" s="26"/>
      <c r="D7" s="26"/>
      <c r="E7" s="26"/>
      <c r="F7" s="26"/>
      <c r="G7" s="26"/>
      <c r="H7" s="26"/>
      <c r="I7" s="26"/>
    </row>
    <row r="8" ht="17" customHeight="1">
      <c r="A8" s="13"/>
      <c r="B8" t="s" s="93">
        <v>73</v>
      </c>
      <c r="C8" s="26"/>
      <c r="D8" s="26"/>
      <c r="E8" s="26"/>
      <c r="F8" s="26"/>
      <c r="G8" s="26"/>
      <c r="H8" s="26"/>
      <c r="I8" s="26"/>
    </row>
    <row r="9" ht="17" customHeight="1">
      <c r="A9" s="13"/>
      <c r="B9" t="s" s="93">
        <v>73</v>
      </c>
      <c r="C9" s="26"/>
      <c r="D9" s="26"/>
      <c r="E9" s="26"/>
      <c r="F9" s="26"/>
      <c r="G9" s="26"/>
      <c r="H9" s="26"/>
      <c r="I9" s="26"/>
    </row>
    <row r="10" ht="17" customHeight="1">
      <c r="A10" s="13"/>
      <c r="B10" t="s" s="93">
        <v>73</v>
      </c>
      <c r="C10" s="26"/>
      <c r="D10" s="26"/>
      <c r="E10" s="26"/>
      <c r="F10" s="26"/>
      <c r="G10" s="26"/>
      <c r="H10" s="26"/>
      <c r="I10" s="26"/>
    </row>
    <row r="11" ht="17" customHeight="1">
      <c r="A11" s="13"/>
      <c r="B11" t="s" s="93">
        <v>73</v>
      </c>
      <c r="C11" s="26"/>
      <c r="D11" s="26"/>
      <c r="E11" s="26"/>
      <c r="F11" s="26"/>
      <c r="G11" s="26"/>
      <c r="H11" s="26"/>
      <c r="I11" s="26"/>
    </row>
    <row r="12" ht="17" customHeight="1">
      <c r="A12" s="13"/>
      <c r="B12" t="s" s="93">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6" customWidth="1"/>
    <col min="2" max="18" width="6.5" style="96" customWidth="1"/>
    <col min="19" max="21" width="8.85156" style="96" customWidth="1"/>
    <col min="22" max="256" width="8.85156" style="96"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54</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54</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54</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53</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53</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54</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54</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54</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54</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54</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54</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54</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54</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53</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54</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54</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54</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54</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53</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54</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53</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53</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53</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53</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54</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53</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53</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53</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53</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54</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54</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54</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53</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54</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53</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54</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53</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54</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54</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53</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54</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54</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53</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53</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54</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54</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53</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53</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53</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53</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53</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53</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53</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53</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54</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53</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53</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53</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53</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54</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54</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53</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54</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53</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54</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54</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53</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53</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53</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54</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53</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54</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53</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53</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53</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53</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54</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53</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54</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54</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54</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54</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54</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53</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54</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53</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54</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53</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54</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53</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54</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54</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53</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53</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53</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54</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53</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54</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54</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53</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13" priority="1" operator="lessThan" stopIfTrue="1">
      <formula>0</formula>
    </cfRule>
  </conditionalFormatting>
  <conditionalFormatting sqref="G9:G108">
    <cfRule type="cellIs" dxfId="14" priority="1" operator="equal" stopIfTrue="1">
      <formula>"買"</formula>
    </cfRule>
    <cfRule type="cellIs" dxfId="1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