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1840" windowHeight="11670" firstSheet="1" activeTab="1"/>
  </bookViews>
  <sheets>
    <sheet name="定数" sheetId="29" state="hidden" r:id="rId1"/>
    <sheet name="損益比1.27" sheetId="33" r:id="rId2"/>
    <sheet name="損益比1.5" sheetId="34" r:id="rId3"/>
    <sheet name="損益比2" sheetId="36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25725"/>
  <fileRecoveryPr repairLoad="1"/>
</workbook>
</file>

<file path=xl/calcChain.xml><?xml version="1.0" encoding="utf-8"?>
<calcChain xmlns="http://schemas.openxmlformats.org/spreadsheetml/2006/main">
  <c r="K9" i="34"/>
  <c r="M9" s="1"/>
  <c r="K9" i="33"/>
  <c r="M9" s="1"/>
  <c r="V108" i="36" l="1"/>
  <c r="T108"/>
  <c r="W108" s="1"/>
  <c r="R108"/>
  <c r="M108"/>
  <c r="K108"/>
  <c r="W107"/>
  <c r="V107"/>
  <c r="T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W87"/>
  <c r="V87"/>
  <c r="T87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V76"/>
  <c r="T76"/>
  <c r="W76" s="1"/>
  <c r="V75"/>
  <c r="T75"/>
  <c r="W75" s="1"/>
  <c r="V74"/>
  <c r="T74"/>
  <c r="W74" s="1"/>
  <c r="V73"/>
  <c r="T73"/>
  <c r="W73" s="1"/>
  <c r="V72"/>
  <c r="T72"/>
  <c r="W72" s="1"/>
  <c r="V71"/>
  <c r="T71"/>
  <c r="W71" s="1"/>
  <c r="V70"/>
  <c r="T70"/>
  <c r="W70" s="1"/>
  <c r="V69"/>
  <c r="T69"/>
  <c r="W69" s="1"/>
  <c r="V68"/>
  <c r="T68"/>
  <c r="W68" s="1"/>
  <c r="V67"/>
  <c r="T67"/>
  <c r="W67" s="1"/>
  <c r="V66"/>
  <c r="T66"/>
  <c r="W66" s="1"/>
  <c r="V65"/>
  <c r="T65"/>
  <c r="W65" s="1"/>
  <c r="V64"/>
  <c r="T64"/>
  <c r="W64" s="1"/>
  <c r="V63"/>
  <c r="T63"/>
  <c r="W63" s="1"/>
  <c r="V62"/>
  <c r="T62"/>
  <c r="W62" s="1"/>
  <c r="V61"/>
  <c r="T61"/>
  <c r="W61" s="1"/>
  <c r="V60"/>
  <c r="T60"/>
  <c r="W60" s="1"/>
  <c r="V59"/>
  <c r="T59"/>
  <c r="W59" s="1"/>
  <c r="V58"/>
  <c r="T58"/>
  <c r="W58" s="1"/>
  <c r="V57"/>
  <c r="T57"/>
  <c r="W57" s="1"/>
  <c r="V56"/>
  <c r="T56"/>
  <c r="W56" s="1"/>
  <c r="V55"/>
  <c r="T55"/>
  <c r="W55" s="1"/>
  <c r="V54"/>
  <c r="T54"/>
  <c r="W54" s="1"/>
  <c r="V53"/>
  <c r="T53"/>
  <c r="W53" s="1"/>
  <c r="V52"/>
  <c r="T52"/>
  <c r="W52" s="1"/>
  <c r="V51"/>
  <c r="T51"/>
  <c r="W51" s="1"/>
  <c r="V50"/>
  <c r="T50"/>
  <c r="W50" s="1"/>
  <c r="V49"/>
  <c r="T49"/>
  <c r="W49" s="1"/>
  <c r="V48"/>
  <c r="T48"/>
  <c r="W48" s="1"/>
  <c r="V47"/>
  <c r="T47"/>
  <c r="W47" s="1"/>
  <c r="V46"/>
  <c r="T46"/>
  <c r="W46" s="1"/>
  <c r="V45"/>
  <c r="T45"/>
  <c r="W45" s="1"/>
  <c r="V44"/>
  <c r="T44"/>
  <c r="W44" s="1"/>
  <c r="V43"/>
  <c r="T43"/>
  <c r="W43" s="1"/>
  <c r="V42"/>
  <c r="T42"/>
  <c r="W42" s="1"/>
  <c r="V41"/>
  <c r="T41"/>
  <c r="W41" s="1"/>
  <c r="V40"/>
  <c r="T40"/>
  <c r="W40" s="1"/>
  <c r="V39"/>
  <c r="T39"/>
  <c r="W39" s="1"/>
  <c r="V38"/>
  <c r="T38"/>
  <c r="W38" s="1"/>
  <c r="V37"/>
  <c r="T37"/>
  <c r="W37" s="1"/>
  <c r="V36"/>
  <c r="T36"/>
  <c r="W36" s="1"/>
  <c r="V35"/>
  <c r="T35"/>
  <c r="W35" s="1"/>
  <c r="V34"/>
  <c r="T34"/>
  <c r="W34" s="1"/>
  <c r="V33"/>
  <c r="T33"/>
  <c r="W33" s="1"/>
  <c r="V32"/>
  <c r="T32"/>
  <c r="W32" s="1"/>
  <c r="V31"/>
  <c r="T31"/>
  <c r="W31" s="1"/>
  <c r="V30"/>
  <c r="T30"/>
  <c r="W30" s="1"/>
  <c r="V29"/>
  <c r="T29"/>
  <c r="W29" s="1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T22"/>
  <c r="W22" s="1"/>
  <c r="T21"/>
  <c r="T20"/>
  <c r="W20" s="1"/>
  <c r="T19"/>
  <c r="V19" s="1"/>
  <c r="T18"/>
  <c r="W18" s="1"/>
  <c r="T17"/>
  <c r="V17" s="1"/>
  <c r="T16"/>
  <c r="W16" s="1"/>
  <c r="T15"/>
  <c r="V15" s="1"/>
  <c r="T14"/>
  <c r="W14" s="1"/>
  <c r="T13"/>
  <c r="V13" s="1"/>
  <c r="T12"/>
  <c r="V12" s="1"/>
  <c r="T11"/>
  <c r="V11" s="1"/>
  <c r="T10"/>
  <c r="V10" s="1"/>
  <c r="T9"/>
  <c r="V9" s="1"/>
  <c r="K9"/>
  <c r="M9" s="1"/>
  <c r="C9"/>
  <c r="V108" i="34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W102"/>
  <c r="V102"/>
  <c r="T102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W98"/>
  <c r="V98"/>
  <c r="T98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W94"/>
  <c r="V94"/>
  <c r="T94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W90"/>
  <c r="V90"/>
  <c r="T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W86"/>
  <c r="V86"/>
  <c r="T86"/>
  <c r="R86"/>
  <c r="C87" s="1"/>
  <c r="X87" s="1"/>
  <c r="Y87" s="1"/>
  <c r="M86"/>
  <c r="K86"/>
  <c r="W85"/>
  <c r="V85"/>
  <c r="T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W82"/>
  <c r="V82"/>
  <c r="T82"/>
  <c r="R82"/>
  <c r="C83" s="1"/>
  <c r="X83" s="1"/>
  <c r="Y83" s="1"/>
  <c r="M82"/>
  <c r="K82"/>
  <c r="W81"/>
  <c r="V81"/>
  <c r="T8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V77"/>
  <c r="T77"/>
  <c r="W77" s="1"/>
  <c r="V76"/>
  <c r="T76"/>
  <c r="V75"/>
  <c r="T75"/>
  <c r="W75" s="1"/>
  <c r="V74"/>
  <c r="T74"/>
  <c r="W74" s="1"/>
  <c r="V73"/>
  <c r="T73"/>
  <c r="V72"/>
  <c r="T72"/>
  <c r="V71"/>
  <c r="T71"/>
  <c r="V70"/>
  <c r="T70"/>
  <c r="V69"/>
  <c r="T69"/>
  <c r="W69" s="1"/>
  <c r="V68"/>
  <c r="T68"/>
  <c r="W68" s="1"/>
  <c r="V67"/>
  <c r="T67"/>
  <c r="W67" s="1"/>
  <c r="V66"/>
  <c r="T66"/>
  <c r="W66" s="1"/>
  <c r="V65"/>
  <c r="T65"/>
  <c r="W65" s="1"/>
  <c r="V64"/>
  <c r="T64"/>
  <c r="V63"/>
  <c r="T63"/>
  <c r="W63" s="1"/>
  <c r="V62"/>
  <c r="T62"/>
  <c r="W62" s="1"/>
  <c r="V61"/>
  <c r="T61"/>
  <c r="W61" s="1"/>
  <c r="V60"/>
  <c r="T60"/>
  <c r="W60" s="1"/>
  <c r="V59"/>
  <c r="T59"/>
  <c r="W59" s="1"/>
  <c r="V58"/>
  <c r="T58"/>
  <c r="V57"/>
  <c r="T57"/>
  <c r="W57" s="1"/>
  <c r="V56"/>
  <c r="T56"/>
  <c r="V55"/>
  <c r="T55"/>
  <c r="W55" s="1"/>
  <c r="V54"/>
  <c r="T54"/>
  <c r="W54" s="1"/>
  <c r="V53"/>
  <c r="T53"/>
  <c r="W53" s="1"/>
  <c r="V52"/>
  <c r="T52"/>
  <c r="W52" s="1"/>
  <c r="V51"/>
  <c r="T51"/>
  <c r="W51" s="1"/>
  <c r="V50"/>
  <c r="T50"/>
  <c r="V49"/>
  <c r="T49"/>
  <c r="W49" s="1"/>
  <c r="V48"/>
  <c r="T48"/>
  <c r="V47"/>
  <c r="T47"/>
  <c r="W47" s="1"/>
  <c r="V46"/>
  <c r="T46"/>
  <c r="V45"/>
  <c r="T45"/>
  <c r="W45" s="1"/>
  <c r="V44"/>
  <c r="T44"/>
  <c r="V43"/>
  <c r="T43"/>
  <c r="V42"/>
  <c r="T42"/>
  <c r="V41"/>
  <c r="T41"/>
  <c r="V40"/>
  <c r="T40"/>
  <c r="V39"/>
  <c r="T39"/>
  <c r="W39" s="1"/>
  <c r="V38"/>
  <c r="T38"/>
  <c r="W38" s="1"/>
  <c r="V37"/>
  <c r="T37"/>
  <c r="W37" s="1"/>
  <c r="V36"/>
  <c r="T36"/>
  <c r="W36" s="1"/>
  <c r="V35"/>
  <c r="T35"/>
  <c r="W35" s="1"/>
  <c r="V34"/>
  <c r="T34"/>
  <c r="W34" s="1"/>
  <c r="V33"/>
  <c r="T33"/>
  <c r="W33" s="1"/>
  <c r="V32"/>
  <c r="T32"/>
  <c r="W32" s="1"/>
  <c r="V31"/>
  <c r="T31"/>
  <c r="W31" s="1"/>
  <c r="V30"/>
  <c r="T30"/>
  <c r="V29"/>
  <c r="T29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T22"/>
  <c r="V22" s="1"/>
  <c r="T21"/>
  <c r="T20"/>
  <c r="V20" s="1"/>
  <c r="T19"/>
  <c r="W19" s="1"/>
  <c r="T18"/>
  <c r="V18" s="1"/>
  <c r="T17"/>
  <c r="V17" s="1"/>
  <c r="T16"/>
  <c r="V16" s="1"/>
  <c r="T15"/>
  <c r="W15" s="1"/>
  <c r="T14"/>
  <c r="V14" s="1"/>
  <c r="T13"/>
  <c r="V13" s="1"/>
  <c r="T12"/>
  <c r="V12" s="1"/>
  <c r="T11"/>
  <c r="W11" s="1"/>
  <c r="T10"/>
  <c r="W10" s="1"/>
  <c r="T9"/>
  <c r="V9" s="1"/>
  <c r="C9"/>
  <c r="W46" l="1"/>
  <c r="W58"/>
  <c r="W40"/>
  <c r="W48"/>
  <c r="W50"/>
  <c r="W76"/>
  <c r="W29"/>
  <c r="W30"/>
  <c r="W41"/>
  <c r="W42" s="1"/>
  <c r="W43" s="1"/>
  <c r="W56"/>
  <c r="W64"/>
  <c r="W70"/>
  <c r="W71" s="1"/>
  <c r="W72" s="1"/>
  <c r="W73" s="1"/>
  <c r="W44"/>
  <c r="W22"/>
  <c r="V22" i="36"/>
  <c r="V21" i="34"/>
  <c r="V21" i="36"/>
  <c r="W21" i="34"/>
  <c r="V20" i="36"/>
  <c r="V19" i="34"/>
  <c r="W18"/>
  <c r="W17"/>
  <c r="V16" i="36"/>
  <c r="V15" i="34"/>
  <c r="W14"/>
  <c r="W13"/>
  <c r="W12" i="36"/>
  <c r="V11" i="34"/>
  <c r="H4"/>
  <c r="R9"/>
  <c r="V10"/>
  <c r="W15" i="36"/>
  <c r="W19"/>
  <c r="W11"/>
  <c r="V14"/>
  <c r="V18"/>
  <c r="W10"/>
  <c r="R9"/>
  <c r="W9"/>
  <c r="H4"/>
  <c r="W13"/>
  <c r="W17"/>
  <c r="W21"/>
  <c r="L5" i="34"/>
  <c r="W9"/>
  <c r="W12"/>
  <c r="W16"/>
  <c r="W20"/>
  <c r="T12" i="33"/>
  <c r="V12" s="1"/>
  <c r="T11"/>
  <c r="T10"/>
  <c r="T9"/>
  <c r="V9" s="1"/>
  <c r="C9"/>
  <c r="V108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V76"/>
  <c r="T76"/>
  <c r="W76" s="1"/>
  <c r="V75"/>
  <c r="T75"/>
  <c r="W75" s="1"/>
  <c r="V74"/>
  <c r="T74"/>
  <c r="W74" s="1"/>
  <c r="V73"/>
  <c r="T73"/>
  <c r="W73" s="1"/>
  <c r="V72"/>
  <c r="T72"/>
  <c r="W72" s="1"/>
  <c r="V71"/>
  <c r="T71"/>
  <c r="W71" s="1"/>
  <c r="V70"/>
  <c r="T70"/>
  <c r="W70" s="1"/>
  <c r="V69"/>
  <c r="T69"/>
  <c r="W69" s="1"/>
  <c r="V68"/>
  <c r="T68"/>
  <c r="W68" s="1"/>
  <c r="V67"/>
  <c r="T67"/>
  <c r="W67" s="1"/>
  <c r="V66"/>
  <c r="T66"/>
  <c r="W66" s="1"/>
  <c r="V65"/>
  <c r="T65"/>
  <c r="W65" s="1"/>
  <c r="V64"/>
  <c r="T64"/>
  <c r="W64" s="1"/>
  <c r="V63"/>
  <c r="T63"/>
  <c r="W63" s="1"/>
  <c r="V62"/>
  <c r="T62"/>
  <c r="W62" s="1"/>
  <c r="V61"/>
  <c r="T61"/>
  <c r="W61" s="1"/>
  <c r="V60"/>
  <c r="T60"/>
  <c r="W60" s="1"/>
  <c r="V59"/>
  <c r="T59"/>
  <c r="W59" s="1"/>
  <c r="V58"/>
  <c r="T58"/>
  <c r="W58" s="1"/>
  <c r="V57"/>
  <c r="T57"/>
  <c r="W57" s="1"/>
  <c r="V56"/>
  <c r="T56"/>
  <c r="W56" s="1"/>
  <c r="V55"/>
  <c r="T55"/>
  <c r="W55" s="1"/>
  <c r="V54"/>
  <c r="T54"/>
  <c r="W54" s="1"/>
  <c r="V53"/>
  <c r="T53"/>
  <c r="W53" s="1"/>
  <c r="V52"/>
  <c r="T52"/>
  <c r="W52" s="1"/>
  <c r="V51"/>
  <c r="T51"/>
  <c r="W51" s="1"/>
  <c r="V50"/>
  <c r="T50"/>
  <c r="W50" s="1"/>
  <c r="V49"/>
  <c r="T49"/>
  <c r="V48"/>
  <c r="T48"/>
  <c r="W48" s="1"/>
  <c r="V47"/>
  <c r="T47"/>
  <c r="W47" s="1"/>
  <c r="V46"/>
  <c r="T46"/>
  <c r="W46" s="1"/>
  <c r="V45"/>
  <c r="T45"/>
  <c r="W45" s="1"/>
  <c r="V44"/>
  <c r="T44"/>
  <c r="W44" s="1"/>
  <c r="V43"/>
  <c r="T43"/>
  <c r="V42"/>
  <c r="T42"/>
  <c r="V41"/>
  <c r="T41"/>
  <c r="W41" s="1"/>
  <c r="V40"/>
  <c r="T40"/>
  <c r="W40" s="1"/>
  <c r="V39"/>
  <c r="T39"/>
  <c r="W39" s="1"/>
  <c r="V38"/>
  <c r="T38"/>
  <c r="W38" s="1"/>
  <c r="V37"/>
  <c r="T37"/>
  <c r="W37" s="1"/>
  <c r="V36"/>
  <c r="T36"/>
  <c r="W36" s="1"/>
  <c r="V35"/>
  <c r="T35"/>
  <c r="W35" s="1"/>
  <c r="V34"/>
  <c r="T34"/>
  <c r="W34" s="1"/>
  <c r="V33"/>
  <c r="T33"/>
  <c r="W33" s="1"/>
  <c r="V32"/>
  <c r="T32"/>
  <c r="W32" s="1"/>
  <c r="V31"/>
  <c r="T31"/>
  <c r="W31" s="1"/>
  <c r="V30"/>
  <c r="T30"/>
  <c r="W30" s="1"/>
  <c r="V29"/>
  <c r="T29"/>
  <c r="W29" s="1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T22"/>
  <c r="V22" s="1"/>
  <c r="T21"/>
  <c r="W21" s="1"/>
  <c r="T20"/>
  <c r="V20" s="1"/>
  <c r="T19"/>
  <c r="V19" s="1"/>
  <c r="T18"/>
  <c r="V18" s="1"/>
  <c r="T17"/>
  <c r="V17" s="1"/>
  <c r="T16"/>
  <c r="T15"/>
  <c r="T14"/>
  <c r="V14" s="1"/>
  <c r="T13"/>
  <c r="V13" s="1"/>
  <c r="R10" i="17"/>
  <c r="T10"/>
  <c r="R11"/>
  <c r="C12" s="1"/>
  <c r="T11"/>
  <c r="R12"/>
  <c r="C13"/>
  <c r="T12"/>
  <c r="R13"/>
  <c r="T13"/>
  <c r="R14"/>
  <c r="T14"/>
  <c r="R15"/>
  <c r="T15"/>
  <c r="R16"/>
  <c r="C17" s="1"/>
  <c r="T16"/>
  <c r="R17"/>
  <c r="T17"/>
  <c r="R18"/>
  <c r="T18"/>
  <c r="R19"/>
  <c r="T19"/>
  <c r="R20"/>
  <c r="C21"/>
  <c r="T20"/>
  <c r="R21"/>
  <c r="T21"/>
  <c r="R22"/>
  <c r="T22"/>
  <c r="R23"/>
  <c r="T23"/>
  <c r="R24"/>
  <c r="C25" s="1"/>
  <c r="T24"/>
  <c r="R25"/>
  <c r="T25"/>
  <c r="R26"/>
  <c r="T26"/>
  <c r="R27"/>
  <c r="T27"/>
  <c r="R28"/>
  <c r="C29"/>
  <c r="T28"/>
  <c r="R29"/>
  <c r="T29"/>
  <c r="R30"/>
  <c r="T30"/>
  <c r="R31"/>
  <c r="T31"/>
  <c r="R32"/>
  <c r="C33" s="1"/>
  <c r="T32"/>
  <c r="R33"/>
  <c r="T33"/>
  <c r="R34"/>
  <c r="T34"/>
  <c r="R35"/>
  <c r="T35"/>
  <c r="R36"/>
  <c r="C37"/>
  <c r="T36"/>
  <c r="R37"/>
  <c r="T37"/>
  <c r="R38"/>
  <c r="T38"/>
  <c r="R39"/>
  <c r="T39"/>
  <c r="R40"/>
  <c r="C41" s="1"/>
  <c r="T40"/>
  <c r="R41"/>
  <c r="T41"/>
  <c r="R42"/>
  <c r="T42"/>
  <c r="R43"/>
  <c r="T43"/>
  <c r="R44"/>
  <c r="C45"/>
  <c r="T44"/>
  <c r="R45"/>
  <c r="T45"/>
  <c r="R46"/>
  <c r="T46"/>
  <c r="R47"/>
  <c r="T47"/>
  <c r="R48"/>
  <c r="C49" s="1"/>
  <c r="T48"/>
  <c r="R49"/>
  <c r="T49"/>
  <c r="R50"/>
  <c r="T50"/>
  <c r="R51"/>
  <c r="T51"/>
  <c r="R52"/>
  <c r="C53"/>
  <c r="T52"/>
  <c r="R53"/>
  <c r="T53"/>
  <c r="R54"/>
  <c r="T54"/>
  <c r="R55"/>
  <c r="T55"/>
  <c r="R56"/>
  <c r="C57" s="1"/>
  <c r="T56"/>
  <c r="R57"/>
  <c r="T57"/>
  <c r="R58"/>
  <c r="T58"/>
  <c r="R59"/>
  <c r="T59"/>
  <c r="R60"/>
  <c r="C61"/>
  <c r="T60"/>
  <c r="R61"/>
  <c r="T61"/>
  <c r="R62"/>
  <c r="T62"/>
  <c r="R63"/>
  <c r="T63"/>
  <c r="R64"/>
  <c r="C65" s="1"/>
  <c r="T64"/>
  <c r="R65"/>
  <c r="T65"/>
  <c r="R66"/>
  <c r="T66"/>
  <c r="R67"/>
  <c r="T67"/>
  <c r="R68"/>
  <c r="C69"/>
  <c r="T68"/>
  <c r="R69"/>
  <c r="T69"/>
  <c r="R70"/>
  <c r="T70"/>
  <c r="R71"/>
  <c r="T71"/>
  <c r="R72"/>
  <c r="C73" s="1"/>
  <c r="T72"/>
  <c r="R73"/>
  <c r="T73"/>
  <c r="R74"/>
  <c r="T74"/>
  <c r="R75"/>
  <c r="C76"/>
  <c r="T75"/>
  <c r="R76"/>
  <c r="C77" s="1"/>
  <c r="T76"/>
  <c r="R77"/>
  <c r="T77"/>
  <c r="R78"/>
  <c r="T78"/>
  <c r="R79"/>
  <c r="C80"/>
  <c r="T79"/>
  <c r="R80"/>
  <c r="C81" s="1"/>
  <c r="T80"/>
  <c r="R81"/>
  <c r="T81"/>
  <c r="R82"/>
  <c r="T82"/>
  <c r="R83"/>
  <c r="C84"/>
  <c r="T83"/>
  <c r="R84"/>
  <c r="C85" s="1"/>
  <c r="T84"/>
  <c r="R85"/>
  <c r="T85"/>
  <c r="R86"/>
  <c r="T86"/>
  <c r="R87"/>
  <c r="C88"/>
  <c r="T87"/>
  <c r="R88"/>
  <c r="C89" s="1"/>
  <c r="T88"/>
  <c r="R89"/>
  <c r="T89"/>
  <c r="R90"/>
  <c r="T90"/>
  <c r="R91"/>
  <c r="C92"/>
  <c r="T91"/>
  <c r="R92"/>
  <c r="C93" s="1"/>
  <c r="T92"/>
  <c r="R93"/>
  <c r="T93"/>
  <c r="R94"/>
  <c r="T94"/>
  <c r="R95"/>
  <c r="C96"/>
  <c r="T95"/>
  <c r="R96"/>
  <c r="C97" s="1"/>
  <c r="T96"/>
  <c r="R97"/>
  <c r="T97"/>
  <c r="R98"/>
  <c r="T98"/>
  <c r="R99"/>
  <c r="C100"/>
  <c r="T99"/>
  <c r="R100"/>
  <c r="C101" s="1"/>
  <c r="T100"/>
  <c r="R101"/>
  <c r="T101"/>
  <c r="R102"/>
  <c r="T102"/>
  <c r="R103"/>
  <c r="C104"/>
  <c r="T103"/>
  <c r="R104"/>
  <c r="C105" s="1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W22" i="33"/>
  <c r="W49" l="1"/>
  <c r="W42"/>
  <c r="W43" s="1"/>
  <c r="C10" i="34"/>
  <c r="L5" i="36"/>
  <c r="C10"/>
  <c r="P5"/>
  <c r="P5" i="34"/>
  <c r="V16" i="33"/>
  <c r="R9"/>
  <c r="C10" s="1"/>
  <c r="K10" s="1"/>
  <c r="M10" s="1"/>
  <c r="V21"/>
  <c r="V15"/>
  <c r="D4" i="17"/>
  <c r="C5"/>
  <c r="C10"/>
  <c r="T9"/>
  <c r="H4" s="1"/>
  <c r="G5"/>
  <c r="E5"/>
  <c r="H4" i="33"/>
  <c r="W20"/>
  <c r="V10"/>
  <c r="V11" s="1"/>
  <c r="W9"/>
  <c r="W10" s="1"/>
  <c r="W11" s="1"/>
  <c r="W12" s="1"/>
  <c r="W13" s="1"/>
  <c r="W14" s="1"/>
  <c r="W15" s="1"/>
  <c r="W16" s="1"/>
  <c r="W17" s="1"/>
  <c r="W18" s="1"/>
  <c r="W19" s="1"/>
  <c r="X10" i="36" l="1"/>
  <c r="K10"/>
  <c r="M10" s="1"/>
  <c r="R10" s="1"/>
  <c r="C11" s="1"/>
  <c r="X10" i="34"/>
  <c r="K10"/>
  <c r="M10" s="1"/>
  <c r="R10" s="1"/>
  <c r="L5" i="33"/>
  <c r="I5" i="17"/>
  <c r="P4"/>
  <c r="L4"/>
  <c r="P5" i="33"/>
  <c r="X10"/>
  <c r="R10"/>
  <c r="X11" i="36" l="1"/>
  <c r="Y11" s="1"/>
  <c r="K11"/>
  <c r="M11" s="1"/>
  <c r="R11" s="1"/>
  <c r="C12" s="1"/>
  <c r="C11" i="34"/>
  <c r="C11" i="33"/>
  <c r="X12" i="36" l="1"/>
  <c r="Y12" s="1"/>
  <c r="K12"/>
  <c r="M12" s="1"/>
  <c r="R12" s="1"/>
  <c r="C13" s="1"/>
  <c r="X11" i="34"/>
  <c r="Y11" s="1"/>
  <c r="K11"/>
  <c r="M11" s="1"/>
  <c r="R11" s="1"/>
  <c r="C12" s="1"/>
  <c r="X11" i="33"/>
  <c r="Y11" s="1"/>
  <c r="K11"/>
  <c r="X13" i="36" l="1"/>
  <c r="Y13" s="1"/>
  <c r="K13"/>
  <c r="M13" s="1"/>
  <c r="R13" s="1"/>
  <c r="C14" s="1"/>
  <c r="X12" i="34"/>
  <c r="Y12" s="1"/>
  <c r="K12"/>
  <c r="M12" s="1"/>
  <c r="R12" s="1"/>
  <c r="C13" s="1"/>
  <c r="M11" i="33"/>
  <c r="R11" s="1"/>
  <c r="X13" i="34" l="1"/>
  <c r="Y13" s="1"/>
  <c r="K13"/>
  <c r="M13" s="1"/>
  <c r="R13" s="1"/>
  <c r="C14" s="1"/>
  <c r="K14" i="36"/>
  <c r="M14" s="1"/>
  <c r="R14" s="1"/>
  <c r="C15" s="1"/>
  <c r="X14"/>
  <c r="Y14" s="1"/>
  <c r="C12" i="33"/>
  <c r="X14" i="34" l="1"/>
  <c r="Y14" s="1"/>
  <c r="K14"/>
  <c r="M14" s="1"/>
  <c r="R14" s="1"/>
  <c r="C15" s="1"/>
  <c r="X15" i="36"/>
  <c r="Y15" s="1"/>
  <c r="K15"/>
  <c r="M15" s="1"/>
  <c r="R15" s="1"/>
  <c r="C16" s="1"/>
  <c r="X12" i="33"/>
  <c r="Y12" s="1"/>
  <c r="K12"/>
  <c r="M12" s="1"/>
  <c r="R12" s="1"/>
  <c r="X15" i="34" l="1"/>
  <c r="Y15" s="1"/>
  <c r="K15"/>
  <c r="M15" s="1"/>
  <c r="R15" s="1"/>
  <c r="C16" s="1"/>
  <c r="X16" i="36"/>
  <c r="Y16" s="1"/>
  <c r="K16"/>
  <c r="M16" s="1"/>
  <c r="R16" s="1"/>
  <c r="C17" s="1"/>
  <c r="C13" i="33"/>
  <c r="X16" i="34" l="1"/>
  <c r="Y16" s="1"/>
  <c r="K16"/>
  <c r="M16" s="1"/>
  <c r="R16" s="1"/>
  <c r="C17" s="1"/>
  <c r="X17" i="36"/>
  <c r="Y17" s="1"/>
  <c r="K17"/>
  <c r="M17" s="1"/>
  <c r="R17" s="1"/>
  <c r="C18" s="1"/>
  <c r="X13" i="33"/>
  <c r="Y13" s="1"/>
  <c r="K13"/>
  <c r="M13" s="1"/>
  <c r="R13" s="1"/>
  <c r="X17" i="34" l="1"/>
  <c r="Y17" s="1"/>
  <c r="K17"/>
  <c r="M17" s="1"/>
  <c r="R17" s="1"/>
  <c r="C18" s="1"/>
  <c r="X18" i="36"/>
  <c r="Y18" s="1"/>
  <c r="K18"/>
  <c r="M18" s="1"/>
  <c r="R18" s="1"/>
  <c r="C19" s="1"/>
  <c r="C14" i="33"/>
  <c r="X18" i="34" l="1"/>
  <c r="Y18" s="1"/>
  <c r="K18"/>
  <c r="M18" s="1"/>
  <c r="R18" s="1"/>
  <c r="C19" s="1"/>
  <c r="X19" i="36"/>
  <c r="Y19" s="1"/>
  <c r="K19"/>
  <c r="M19" s="1"/>
  <c r="R19" s="1"/>
  <c r="C20" s="1"/>
  <c r="X14" i="33"/>
  <c r="Y14" s="1"/>
  <c r="K14"/>
  <c r="X19" i="34" l="1"/>
  <c r="Y19" s="1"/>
  <c r="K19"/>
  <c r="M19" s="1"/>
  <c r="R19" s="1"/>
  <c r="C20" s="1"/>
  <c r="X20" i="36"/>
  <c r="Y20" s="1"/>
  <c r="K20"/>
  <c r="M20" s="1"/>
  <c r="R20" s="1"/>
  <c r="C21" s="1"/>
  <c r="M14" i="33"/>
  <c r="R14" s="1"/>
  <c r="X20" i="34" l="1"/>
  <c r="Y20" s="1"/>
  <c r="K20"/>
  <c r="M20" s="1"/>
  <c r="R20" s="1"/>
  <c r="C21" s="1"/>
  <c r="K21" i="36"/>
  <c r="M21" s="1"/>
  <c r="R21" s="1"/>
  <c r="C22" s="1"/>
  <c r="X21"/>
  <c r="Y21" s="1"/>
  <c r="C15" i="33"/>
  <c r="K21" i="34" l="1"/>
  <c r="M21" s="1"/>
  <c r="R21" s="1"/>
  <c r="C22" s="1"/>
  <c r="X21"/>
  <c r="Y21" s="1"/>
  <c r="K22" i="36"/>
  <c r="M22" s="1"/>
  <c r="R22" s="1"/>
  <c r="C23" s="1"/>
  <c r="X22"/>
  <c r="Y22" s="1"/>
  <c r="K15" i="33"/>
  <c r="X15"/>
  <c r="Y15" s="1"/>
  <c r="X22" i="34" l="1"/>
  <c r="Y22" s="1"/>
  <c r="K22"/>
  <c r="M22" s="1"/>
  <c r="R22" s="1"/>
  <c r="C23" s="1"/>
  <c r="X23" i="36"/>
  <c r="Y23" s="1"/>
  <c r="K23"/>
  <c r="M23" s="1"/>
  <c r="R23" s="1"/>
  <c r="C24" s="1"/>
  <c r="M15" i="33"/>
  <c r="R15" s="1"/>
  <c r="X23" i="34" l="1"/>
  <c r="Y23" s="1"/>
  <c r="K23"/>
  <c r="M23" s="1"/>
  <c r="R23" s="1"/>
  <c r="C24" s="1"/>
  <c r="X24" i="36"/>
  <c r="Y24" s="1"/>
  <c r="K24"/>
  <c r="M24" s="1"/>
  <c r="R24" s="1"/>
  <c r="C25" s="1"/>
  <c r="C16" i="33"/>
  <c r="X24" i="34" l="1"/>
  <c r="Y24" s="1"/>
  <c r="K24"/>
  <c r="M24" s="1"/>
  <c r="R24" s="1"/>
  <c r="C25" s="1"/>
  <c r="X25" i="36"/>
  <c r="Y25" s="1"/>
  <c r="K25"/>
  <c r="M25" s="1"/>
  <c r="R25" s="1"/>
  <c r="C26" s="1"/>
  <c r="K16" i="33"/>
  <c r="M16" s="1"/>
  <c r="R16" s="1"/>
  <c r="C17" s="1"/>
  <c r="K17" s="1"/>
  <c r="M17" s="1"/>
  <c r="X16"/>
  <c r="Y16" s="1"/>
  <c r="X25" i="34" l="1"/>
  <c r="Y25" s="1"/>
  <c r="K25"/>
  <c r="M25" s="1"/>
  <c r="R25" s="1"/>
  <c r="C26" s="1"/>
  <c r="X26" i="36"/>
  <c r="Y26" s="1"/>
  <c r="K26"/>
  <c r="M26" s="1"/>
  <c r="R26" s="1"/>
  <c r="C27" s="1"/>
  <c r="X17" i="33"/>
  <c r="Y17" s="1"/>
  <c r="R17"/>
  <c r="X26" i="34" l="1"/>
  <c r="Y26" s="1"/>
  <c r="K26"/>
  <c r="M26" s="1"/>
  <c r="R26" s="1"/>
  <c r="C27" s="1"/>
  <c r="X27" i="36"/>
  <c r="Y27" s="1"/>
  <c r="K27"/>
  <c r="M27" s="1"/>
  <c r="R27" s="1"/>
  <c r="C28" s="1"/>
  <c r="C18" i="33"/>
  <c r="X28" i="36" l="1"/>
  <c r="Y28" s="1"/>
  <c r="K28"/>
  <c r="M28" s="1"/>
  <c r="R28" s="1"/>
  <c r="C29" s="1"/>
  <c r="X27" i="34"/>
  <c r="Y27" s="1"/>
  <c r="K27"/>
  <c r="M27" s="1"/>
  <c r="R27" s="1"/>
  <c r="C28" s="1"/>
  <c r="X18" i="33"/>
  <c r="Y18" s="1"/>
  <c r="K18"/>
  <c r="M18" s="1"/>
  <c r="R18" s="1"/>
  <c r="X29" i="36" l="1"/>
  <c r="Y29" s="1"/>
  <c r="K29"/>
  <c r="M29" s="1"/>
  <c r="R29" s="1"/>
  <c r="C30" s="1"/>
  <c r="X28" i="34"/>
  <c r="Y28" s="1"/>
  <c r="K28"/>
  <c r="M28" s="1"/>
  <c r="R28" s="1"/>
  <c r="C29" s="1"/>
  <c r="C19" i="33"/>
  <c r="X30" i="36" l="1"/>
  <c r="Y30" s="1"/>
  <c r="K30"/>
  <c r="M30" s="1"/>
  <c r="R30" s="1"/>
  <c r="C31" s="1"/>
  <c r="K29" i="34"/>
  <c r="M29" s="1"/>
  <c r="R29" s="1"/>
  <c r="C30" s="1"/>
  <c r="X29"/>
  <c r="Y29" s="1"/>
  <c r="X19" i="33"/>
  <c r="Y19" s="1"/>
  <c r="K19"/>
  <c r="M19" s="1"/>
  <c r="R19" s="1"/>
  <c r="X31" i="36" l="1"/>
  <c r="Y31" s="1"/>
  <c r="K31"/>
  <c r="M31" s="1"/>
  <c r="R31" s="1"/>
  <c r="C32" s="1"/>
  <c r="K30" i="34"/>
  <c r="M30" s="1"/>
  <c r="R30" s="1"/>
  <c r="C31" s="1"/>
  <c r="X30"/>
  <c r="Y30" s="1"/>
  <c r="C20" i="33"/>
  <c r="X32" i="36" l="1"/>
  <c r="Y32" s="1"/>
  <c r="K32"/>
  <c r="M32" s="1"/>
  <c r="R32" s="1"/>
  <c r="C33" s="1"/>
  <c r="K31" i="34"/>
  <c r="M31" s="1"/>
  <c r="R31" s="1"/>
  <c r="C32" s="1"/>
  <c r="X31"/>
  <c r="Y31" s="1"/>
  <c r="X20" i="33"/>
  <c r="Y20" s="1"/>
  <c r="K20"/>
  <c r="M20" s="1"/>
  <c r="R20" s="1"/>
  <c r="X33" i="36" l="1"/>
  <c r="Y33" s="1"/>
  <c r="K33"/>
  <c r="M33" s="1"/>
  <c r="R33" s="1"/>
  <c r="C34" s="1"/>
  <c r="K32" i="34"/>
  <c r="M32" s="1"/>
  <c r="R32" s="1"/>
  <c r="C33" s="1"/>
  <c r="X32"/>
  <c r="Y32" s="1"/>
  <c r="C21" i="33"/>
  <c r="K21" l="1"/>
  <c r="M21" s="1"/>
  <c r="R21" s="1"/>
  <c r="X21"/>
  <c r="Y21" s="1"/>
  <c r="X34" i="36"/>
  <c r="Y34" s="1"/>
  <c r="K34"/>
  <c r="M34" s="1"/>
  <c r="R34" s="1"/>
  <c r="C35" s="1"/>
  <c r="K33" i="34"/>
  <c r="M33" s="1"/>
  <c r="R33" s="1"/>
  <c r="C34" s="1"/>
  <c r="X33"/>
  <c r="Y33" s="1"/>
  <c r="C22" i="33" l="1"/>
  <c r="K34" i="34"/>
  <c r="M34" s="1"/>
  <c r="R34" s="1"/>
  <c r="C35" s="1"/>
  <c r="X34"/>
  <c r="Y34" s="1"/>
  <c r="X35" i="36"/>
  <c r="Y35" s="1"/>
  <c r="K35"/>
  <c r="M35" s="1"/>
  <c r="R35" s="1"/>
  <c r="C36" s="1"/>
  <c r="X22" i="33" l="1"/>
  <c r="Y22" s="1"/>
  <c r="K22"/>
  <c r="M22" s="1"/>
  <c r="R22" s="1"/>
  <c r="K35" i="34"/>
  <c r="M35" s="1"/>
  <c r="R35" s="1"/>
  <c r="C36" s="1"/>
  <c r="X35"/>
  <c r="Y35" s="1"/>
  <c r="X36" i="36"/>
  <c r="Y36" s="1"/>
  <c r="K36"/>
  <c r="M36" s="1"/>
  <c r="R36" s="1"/>
  <c r="C37" s="1"/>
  <c r="C23" i="33" l="1"/>
  <c r="K36" i="34"/>
  <c r="M36" s="1"/>
  <c r="R36" s="1"/>
  <c r="C37" s="1"/>
  <c r="X36"/>
  <c r="Y36" s="1"/>
  <c r="X37" i="36"/>
  <c r="Y37" s="1"/>
  <c r="K37"/>
  <c r="M37" s="1"/>
  <c r="R37" s="1"/>
  <c r="C38" s="1"/>
  <c r="X38" l="1"/>
  <c r="Y38" s="1"/>
  <c r="K38"/>
  <c r="M38" s="1"/>
  <c r="R38" s="1"/>
  <c r="C39" s="1"/>
  <c r="X23" i="33"/>
  <c r="Y23" s="1"/>
  <c r="K23"/>
  <c r="M23" s="1"/>
  <c r="R23" s="1"/>
  <c r="K37" i="34"/>
  <c r="M37" s="1"/>
  <c r="R37" s="1"/>
  <c r="C38" s="1"/>
  <c r="X37"/>
  <c r="Y37" s="1"/>
  <c r="X39" i="36" l="1"/>
  <c r="Y39" s="1"/>
  <c r="K39"/>
  <c r="M39" s="1"/>
  <c r="R39" s="1"/>
  <c r="C40" s="1"/>
  <c r="K38" i="34"/>
  <c r="M38" s="1"/>
  <c r="R38" s="1"/>
  <c r="C39" s="1"/>
  <c r="X38"/>
  <c r="Y38" s="1"/>
  <c r="C24" i="33"/>
  <c r="X24" l="1"/>
  <c r="Y24" s="1"/>
  <c r="K24"/>
  <c r="M24" s="1"/>
  <c r="R24" s="1"/>
  <c r="X40" i="36"/>
  <c r="Y40" s="1"/>
  <c r="K40"/>
  <c r="M40" s="1"/>
  <c r="R40" s="1"/>
  <c r="C41" s="1"/>
  <c r="K39" i="34"/>
  <c r="M39" s="1"/>
  <c r="R39" s="1"/>
  <c r="C40" s="1"/>
  <c r="X39"/>
  <c r="Y39" s="1"/>
  <c r="C25" i="33" l="1"/>
  <c r="K40" i="34"/>
  <c r="M40" s="1"/>
  <c r="R40" s="1"/>
  <c r="C41" s="1"/>
  <c r="X40"/>
  <c r="Y40" s="1"/>
  <c r="X41" i="36"/>
  <c r="Y41" s="1"/>
  <c r="K41"/>
  <c r="M41" s="1"/>
  <c r="R41" s="1"/>
  <c r="C42" s="1"/>
  <c r="X25" i="33" l="1"/>
  <c r="Y25" s="1"/>
  <c r="K25"/>
  <c r="M25" s="1"/>
  <c r="R25" s="1"/>
  <c r="C26" s="1"/>
  <c r="K41" i="34"/>
  <c r="M41" s="1"/>
  <c r="R41" s="1"/>
  <c r="C42" s="1"/>
  <c r="X41"/>
  <c r="Y41" s="1"/>
  <c r="X42" i="36"/>
  <c r="Y42" s="1"/>
  <c r="K42"/>
  <c r="M42" s="1"/>
  <c r="R42" s="1"/>
  <c r="C43" s="1"/>
  <c r="X26" i="33" l="1"/>
  <c r="Y26" s="1"/>
  <c r="K26"/>
  <c r="M26" s="1"/>
  <c r="R26" s="1"/>
  <c r="C27" s="1"/>
  <c r="K42" i="34"/>
  <c r="M42" s="1"/>
  <c r="R42" s="1"/>
  <c r="C43" s="1"/>
  <c r="X42"/>
  <c r="Y42" s="1"/>
  <c r="K43" i="36"/>
  <c r="M43" s="1"/>
  <c r="R43" s="1"/>
  <c r="C44" s="1"/>
  <c r="X43"/>
  <c r="Y43" s="1"/>
  <c r="X27" i="33" l="1"/>
  <c r="Y27" s="1"/>
  <c r="K27"/>
  <c r="M27" s="1"/>
  <c r="R27" s="1"/>
  <c r="C28" s="1"/>
  <c r="K43" i="34"/>
  <c r="M43" s="1"/>
  <c r="R43" s="1"/>
  <c r="C44" s="1"/>
  <c r="X43"/>
  <c r="Y43" s="1"/>
  <c r="X44" i="36"/>
  <c r="Y44" s="1"/>
  <c r="K44"/>
  <c r="M44" s="1"/>
  <c r="R44" s="1"/>
  <c r="C45" s="1"/>
  <c r="X28" i="33" l="1"/>
  <c r="Y28" s="1"/>
  <c r="K28"/>
  <c r="M28" s="1"/>
  <c r="R28" s="1"/>
  <c r="C29" s="1"/>
  <c r="K44" i="34"/>
  <c r="M44" s="1"/>
  <c r="R44" s="1"/>
  <c r="C45" s="1"/>
  <c r="X44"/>
  <c r="Y44" s="1"/>
  <c r="X45" i="36"/>
  <c r="Y45" s="1"/>
  <c r="K45"/>
  <c r="M45" s="1"/>
  <c r="R45" s="1"/>
  <c r="C46" s="1"/>
  <c r="X29" i="33" l="1"/>
  <c r="Y29" s="1"/>
  <c r="K29"/>
  <c r="M29" s="1"/>
  <c r="R29" s="1"/>
  <c r="C30" s="1"/>
  <c r="K45" i="34"/>
  <c r="M45" s="1"/>
  <c r="R45" s="1"/>
  <c r="C46" s="1"/>
  <c r="X45"/>
  <c r="Y45" s="1"/>
  <c r="X46" i="36"/>
  <c r="Y46" s="1"/>
  <c r="K46"/>
  <c r="M46" s="1"/>
  <c r="R46" s="1"/>
  <c r="C47" s="1"/>
  <c r="X30" i="33" l="1"/>
  <c r="Y30" s="1"/>
  <c r="K30"/>
  <c r="M30" s="1"/>
  <c r="R30" s="1"/>
  <c r="C31" s="1"/>
  <c r="K46" i="34"/>
  <c r="M46" s="1"/>
  <c r="R46" s="1"/>
  <c r="C47" s="1"/>
  <c r="X46"/>
  <c r="Y46" s="1"/>
  <c r="X47" i="36"/>
  <c r="Y47" s="1"/>
  <c r="K47"/>
  <c r="M47" s="1"/>
  <c r="R47" s="1"/>
  <c r="C48" s="1"/>
  <c r="X31" i="33" l="1"/>
  <c r="Y31" s="1"/>
  <c r="K31"/>
  <c r="M31" s="1"/>
  <c r="R31" s="1"/>
  <c r="C32" s="1"/>
  <c r="K47" i="34"/>
  <c r="M47" s="1"/>
  <c r="R47" s="1"/>
  <c r="C48" s="1"/>
  <c r="X47"/>
  <c r="Y47" s="1"/>
  <c r="X48" i="36"/>
  <c r="Y48" s="1"/>
  <c r="K48"/>
  <c r="M48" s="1"/>
  <c r="R48" s="1"/>
  <c r="C49" s="1"/>
  <c r="X32" i="33" l="1"/>
  <c r="Y32" s="1"/>
  <c r="K32"/>
  <c r="M32" s="1"/>
  <c r="R32" s="1"/>
  <c r="C33" s="1"/>
  <c r="K48" i="34"/>
  <c r="M48" s="1"/>
  <c r="R48" s="1"/>
  <c r="C49" s="1"/>
  <c r="X48"/>
  <c r="Y48" s="1"/>
  <c r="X49" i="36"/>
  <c r="Y49" s="1"/>
  <c r="K49"/>
  <c r="M49" s="1"/>
  <c r="R49" s="1"/>
  <c r="C50" s="1"/>
  <c r="X33" i="33" l="1"/>
  <c r="Y33" s="1"/>
  <c r="K33"/>
  <c r="M33" s="1"/>
  <c r="R33" s="1"/>
  <c r="C34" s="1"/>
  <c r="K49" i="34"/>
  <c r="M49" s="1"/>
  <c r="R49" s="1"/>
  <c r="C50" s="1"/>
  <c r="X49"/>
  <c r="Y49" s="1"/>
  <c r="X50" i="36"/>
  <c r="Y50" s="1"/>
  <c r="K50"/>
  <c r="M50" s="1"/>
  <c r="R50" s="1"/>
  <c r="C51" s="1"/>
  <c r="X34" i="33" l="1"/>
  <c r="Y34" s="1"/>
  <c r="K34"/>
  <c r="M34" s="1"/>
  <c r="R34" s="1"/>
  <c r="C35" s="1"/>
  <c r="K50" i="34"/>
  <c r="M50" s="1"/>
  <c r="R50" s="1"/>
  <c r="C51" s="1"/>
  <c r="X50"/>
  <c r="Y50" s="1"/>
  <c r="X51" i="36"/>
  <c r="Y51" s="1"/>
  <c r="K51"/>
  <c r="M51" s="1"/>
  <c r="R51" s="1"/>
  <c r="C52" s="1"/>
  <c r="X35" i="33" l="1"/>
  <c r="Y35" s="1"/>
  <c r="K35"/>
  <c r="M35" s="1"/>
  <c r="R35" s="1"/>
  <c r="C36" s="1"/>
  <c r="K51" i="34"/>
  <c r="M51" s="1"/>
  <c r="R51" s="1"/>
  <c r="C52" s="1"/>
  <c r="X51"/>
  <c r="Y51" s="1"/>
  <c r="X52" i="36"/>
  <c r="Y52" s="1"/>
  <c r="K52"/>
  <c r="M52" s="1"/>
  <c r="R52" s="1"/>
  <c r="C53" s="1"/>
  <c r="X36" i="33" l="1"/>
  <c r="Y36" s="1"/>
  <c r="K36"/>
  <c r="M36" s="1"/>
  <c r="R36" s="1"/>
  <c r="C37" s="1"/>
  <c r="K52" i="34"/>
  <c r="M52" s="1"/>
  <c r="R52" s="1"/>
  <c r="C53" s="1"/>
  <c r="X52"/>
  <c r="Y52" s="1"/>
  <c r="X53" i="36"/>
  <c r="Y53" s="1"/>
  <c r="K53"/>
  <c r="M53" s="1"/>
  <c r="R53" s="1"/>
  <c r="C54" s="1"/>
  <c r="X37" i="33" l="1"/>
  <c r="Y37" s="1"/>
  <c r="K37"/>
  <c r="M37" s="1"/>
  <c r="R37" s="1"/>
  <c r="C38" s="1"/>
  <c r="K53" i="34"/>
  <c r="M53" s="1"/>
  <c r="R53" s="1"/>
  <c r="C54" s="1"/>
  <c r="X53"/>
  <c r="Y53" s="1"/>
  <c r="X54" i="36"/>
  <c r="Y54" s="1"/>
  <c r="K54"/>
  <c r="M54" s="1"/>
  <c r="R54" s="1"/>
  <c r="C55" s="1"/>
  <c r="X38" i="33" l="1"/>
  <c r="Y38" s="1"/>
  <c r="K38"/>
  <c r="M38" s="1"/>
  <c r="R38" s="1"/>
  <c r="C39" s="1"/>
  <c r="K54" i="34"/>
  <c r="M54" s="1"/>
  <c r="R54" s="1"/>
  <c r="C55" s="1"/>
  <c r="X54"/>
  <c r="Y54" s="1"/>
  <c r="X55" i="36"/>
  <c r="Y55" s="1"/>
  <c r="K55"/>
  <c r="M55" s="1"/>
  <c r="R55" s="1"/>
  <c r="C56" s="1"/>
  <c r="X39" i="33" l="1"/>
  <c r="Y39" s="1"/>
  <c r="K39"/>
  <c r="M39" s="1"/>
  <c r="R39" s="1"/>
  <c r="C40" s="1"/>
  <c r="K55" i="34"/>
  <c r="M55" s="1"/>
  <c r="R55" s="1"/>
  <c r="C56" s="1"/>
  <c r="X55"/>
  <c r="Y55" s="1"/>
  <c r="X56" i="36"/>
  <c r="Y56" s="1"/>
  <c r="K56"/>
  <c r="M56" s="1"/>
  <c r="R56" s="1"/>
  <c r="C57" s="1"/>
  <c r="X40" i="33" l="1"/>
  <c r="Y40" s="1"/>
  <c r="K40"/>
  <c r="M40" s="1"/>
  <c r="R40" s="1"/>
  <c r="C41" s="1"/>
  <c r="K56" i="34"/>
  <c r="M56" s="1"/>
  <c r="R56" s="1"/>
  <c r="C57" s="1"/>
  <c r="X56"/>
  <c r="Y56" s="1"/>
  <c r="X57" i="36"/>
  <c r="Y57" s="1"/>
  <c r="K57"/>
  <c r="M57" s="1"/>
  <c r="R57" s="1"/>
  <c r="C58" s="1"/>
  <c r="X41" i="33" l="1"/>
  <c r="Y41" s="1"/>
  <c r="K41"/>
  <c r="M41" s="1"/>
  <c r="R41" s="1"/>
  <c r="C42" s="1"/>
  <c r="K57" i="34"/>
  <c r="M57" s="1"/>
  <c r="R57" s="1"/>
  <c r="C58" s="1"/>
  <c r="X57"/>
  <c r="Y57" s="1"/>
  <c r="X58" i="36"/>
  <c r="Y58" s="1"/>
  <c r="K58"/>
  <c r="M58" s="1"/>
  <c r="R58" s="1"/>
  <c r="C59" s="1"/>
  <c r="X42" i="33" l="1"/>
  <c r="Y42" s="1"/>
  <c r="K42"/>
  <c r="M42" s="1"/>
  <c r="R42" s="1"/>
  <c r="C43" s="1"/>
  <c r="K58" i="34"/>
  <c r="M58" s="1"/>
  <c r="R58" s="1"/>
  <c r="C59" s="1"/>
  <c r="X58"/>
  <c r="Y58" s="1"/>
  <c r="X59" i="36"/>
  <c r="Y59" s="1"/>
  <c r="K59"/>
  <c r="M59" s="1"/>
  <c r="R59" s="1"/>
  <c r="C60" s="1"/>
  <c r="K43" i="33" l="1"/>
  <c r="M43" s="1"/>
  <c r="R43" s="1"/>
  <c r="C44" s="1"/>
  <c r="X43"/>
  <c r="Y43" s="1"/>
  <c r="K59" i="34"/>
  <c r="M59" s="1"/>
  <c r="R59" s="1"/>
  <c r="C60" s="1"/>
  <c r="X59"/>
  <c r="Y59" s="1"/>
  <c r="X60" i="36"/>
  <c r="Y60" s="1"/>
  <c r="K60"/>
  <c r="M60" s="1"/>
  <c r="R60" s="1"/>
  <c r="C61" s="1"/>
  <c r="X44" i="33" l="1"/>
  <c r="Y44" s="1"/>
  <c r="K44"/>
  <c r="M44" s="1"/>
  <c r="R44" s="1"/>
  <c r="C45" s="1"/>
  <c r="K60" i="34"/>
  <c r="M60" s="1"/>
  <c r="R60" s="1"/>
  <c r="C61" s="1"/>
  <c r="X60"/>
  <c r="Y60" s="1"/>
  <c r="X61" i="36"/>
  <c r="Y61" s="1"/>
  <c r="K61"/>
  <c r="M61" s="1"/>
  <c r="R61" s="1"/>
  <c r="C62" s="1"/>
  <c r="X45" i="33" l="1"/>
  <c r="Y45" s="1"/>
  <c r="K45"/>
  <c r="M45" s="1"/>
  <c r="R45" s="1"/>
  <c r="C46" s="1"/>
  <c r="K61" i="34"/>
  <c r="M61" s="1"/>
  <c r="R61" s="1"/>
  <c r="C62" s="1"/>
  <c r="X61"/>
  <c r="Y61" s="1"/>
  <c r="X62" i="36"/>
  <c r="Y62" s="1"/>
  <c r="K62"/>
  <c r="M62" s="1"/>
  <c r="R62" s="1"/>
  <c r="C63" s="1"/>
  <c r="X46" i="33" l="1"/>
  <c r="Y46" s="1"/>
  <c r="K46"/>
  <c r="M46" s="1"/>
  <c r="R46" s="1"/>
  <c r="C47" s="1"/>
  <c r="K62" i="34"/>
  <c r="M62" s="1"/>
  <c r="R62" s="1"/>
  <c r="C63" s="1"/>
  <c r="X62"/>
  <c r="Y62" s="1"/>
  <c r="X63" i="36"/>
  <c r="Y63" s="1"/>
  <c r="K63"/>
  <c r="M63" s="1"/>
  <c r="R63" s="1"/>
  <c r="C64" s="1"/>
  <c r="K78" i="34"/>
  <c r="M78" s="1"/>
  <c r="R78" s="1"/>
  <c r="X64" i="36" l="1"/>
  <c r="Y64" s="1"/>
  <c r="K64"/>
  <c r="M64" s="1"/>
  <c r="R64" s="1"/>
  <c r="C65" s="1"/>
  <c r="X47" i="33"/>
  <c r="Y47" s="1"/>
  <c r="K47"/>
  <c r="M47" s="1"/>
  <c r="R47" s="1"/>
  <c r="C48" s="1"/>
  <c r="K63" i="34"/>
  <c r="M63" s="1"/>
  <c r="R63" s="1"/>
  <c r="C64" s="1"/>
  <c r="X63"/>
  <c r="Y63" s="1"/>
  <c r="C79"/>
  <c r="X79" s="1"/>
  <c r="Y79" s="1"/>
  <c r="K64" l="1"/>
  <c r="M64" s="1"/>
  <c r="R64" s="1"/>
  <c r="X64"/>
  <c r="Y64" s="1"/>
  <c r="X65" i="36"/>
  <c r="Y65" s="1"/>
  <c r="K65"/>
  <c r="M65" s="1"/>
  <c r="R65" s="1"/>
  <c r="C66" s="1"/>
  <c r="X48" i="33"/>
  <c r="Y48" s="1"/>
  <c r="K48"/>
  <c r="M48" s="1"/>
  <c r="R48" s="1"/>
  <c r="C49" s="1"/>
  <c r="C65" i="34" l="1"/>
  <c r="X49" i="33"/>
  <c r="Y49" s="1"/>
  <c r="K49"/>
  <c r="M49" s="1"/>
  <c r="R49" s="1"/>
  <c r="C50" s="1"/>
  <c r="X66" i="36"/>
  <c r="Y66" s="1"/>
  <c r="K66"/>
  <c r="M66" s="1"/>
  <c r="R66" s="1"/>
  <c r="C67" s="1"/>
  <c r="K65" i="34" l="1"/>
  <c r="M65" s="1"/>
  <c r="R65" s="1"/>
  <c r="X65"/>
  <c r="Y65" s="1"/>
  <c r="X67" i="36"/>
  <c r="Y67" s="1"/>
  <c r="K67"/>
  <c r="M67" s="1"/>
  <c r="R67" s="1"/>
  <c r="C68" s="1"/>
  <c r="X50" i="33"/>
  <c r="Y50" s="1"/>
  <c r="K50"/>
  <c r="M50" s="1"/>
  <c r="R50" s="1"/>
  <c r="C51" s="1"/>
  <c r="C66" i="34" l="1"/>
  <c r="X51" i="33"/>
  <c r="Y51" s="1"/>
  <c r="K51"/>
  <c r="M51" s="1"/>
  <c r="R51" s="1"/>
  <c r="C52" s="1"/>
  <c r="X68" i="36"/>
  <c r="Y68" s="1"/>
  <c r="K68"/>
  <c r="M68" s="1"/>
  <c r="R68" s="1"/>
  <c r="C69" s="1"/>
  <c r="K66" i="34" l="1"/>
  <c r="M66" s="1"/>
  <c r="R66" s="1"/>
  <c r="X66"/>
  <c r="Y66" s="1"/>
  <c r="X69" i="36"/>
  <c r="Y69" s="1"/>
  <c r="K69"/>
  <c r="M69" s="1"/>
  <c r="R69" s="1"/>
  <c r="C70" s="1"/>
  <c r="X52" i="33"/>
  <c r="Y52" s="1"/>
  <c r="K52"/>
  <c r="M52" s="1"/>
  <c r="R52" s="1"/>
  <c r="C53" s="1"/>
  <c r="C67" i="34" l="1"/>
  <c r="X53" i="33"/>
  <c r="Y53" s="1"/>
  <c r="K53"/>
  <c r="M53" s="1"/>
  <c r="R53" s="1"/>
  <c r="C54" s="1"/>
  <c r="X70" i="36"/>
  <c r="Y70" s="1"/>
  <c r="K70"/>
  <c r="M70" s="1"/>
  <c r="R70" s="1"/>
  <c r="C71" s="1"/>
  <c r="K67" i="34" l="1"/>
  <c r="M67" s="1"/>
  <c r="R67" s="1"/>
  <c r="X67"/>
  <c r="Y67" s="1"/>
  <c r="X71" i="36"/>
  <c r="Y71" s="1"/>
  <c r="K71"/>
  <c r="M71" s="1"/>
  <c r="R71" s="1"/>
  <c r="C72" s="1"/>
  <c r="X54" i="33"/>
  <c r="Y54" s="1"/>
  <c r="K54"/>
  <c r="M54" s="1"/>
  <c r="R54" s="1"/>
  <c r="C55" s="1"/>
  <c r="C68" i="34" l="1"/>
  <c r="X55" i="33"/>
  <c r="Y55" s="1"/>
  <c r="K55"/>
  <c r="M55" s="1"/>
  <c r="R55" s="1"/>
  <c r="C56" s="1"/>
  <c r="X72" i="36"/>
  <c r="Y72" s="1"/>
  <c r="K72"/>
  <c r="M72" s="1"/>
  <c r="R72" s="1"/>
  <c r="C73" s="1"/>
  <c r="K68" i="34" l="1"/>
  <c r="M68" s="1"/>
  <c r="R68" s="1"/>
  <c r="X68"/>
  <c r="Y68" s="1"/>
  <c r="X73" i="36"/>
  <c r="Y73" s="1"/>
  <c r="K73"/>
  <c r="M73" s="1"/>
  <c r="R73" s="1"/>
  <c r="C74" s="1"/>
  <c r="X56" i="33"/>
  <c r="Y56" s="1"/>
  <c r="K56"/>
  <c r="M56" s="1"/>
  <c r="R56" s="1"/>
  <c r="C57" s="1"/>
  <c r="C69" i="34" l="1"/>
  <c r="X57" i="33"/>
  <c r="Y57" s="1"/>
  <c r="K57"/>
  <c r="M57" s="1"/>
  <c r="R57" s="1"/>
  <c r="C58" s="1"/>
  <c r="X74" i="36"/>
  <c r="Y74" s="1"/>
  <c r="K74"/>
  <c r="M74" s="1"/>
  <c r="R74" s="1"/>
  <c r="C75" s="1"/>
  <c r="K69" i="34" l="1"/>
  <c r="M69" s="1"/>
  <c r="R69" s="1"/>
  <c r="C70" s="1"/>
  <c r="X69"/>
  <c r="Y69" s="1"/>
  <c r="X75" i="36"/>
  <c r="Y75" s="1"/>
  <c r="K75"/>
  <c r="M75" s="1"/>
  <c r="R75" s="1"/>
  <c r="C76" s="1"/>
  <c r="X58" i="33"/>
  <c r="Y58" s="1"/>
  <c r="K58"/>
  <c r="M58" s="1"/>
  <c r="R58" s="1"/>
  <c r="C59" s="1"/>
  <c r="X59" l="1"/>
  <c r="Y59" s="1"/>
  <c r="K59"/>
  <c r="M59" s="1"/>
  <c r="R59" s="1"/>
  <c r="C60" s="1"/>
  <c r="K70" i="34"/>
  <c r="M70" s="1"/>
  <c r="R70" s="1"/>
  <c r="C71" s="1"/>
  <c r="X70"/>
  <c r="Y70" s="1"/>
  <c r="X76" i="36"/>
  <c r="Y76" s="1"/>
  <c r="K76"/>
  <c r="M76" s="1"/>
  <c r="R76" s="1"/>
  <c r="C77" s="1"/>
  <c r="X77" l="1"/>
  <c r="Y77" s="1"/>
  <c r="K77"/>
  <c r="M77" s="1"/>
  <c r="R77" s="1"/>
  <c r="K71" i="34"/>
  <c r="M71" s="1"/>
  <c r="R71" s="1"/>
  <c r="C72" s="1"/>
  <c r="X71"/>
  <c r="Y71" s="1"/>
  <c r="X60" i="33"/>
  <c r="Y60" s="1"/>
  <c r="K60"/>
  <c r="M60" s="1"/>
  <c r="R60" s="1"/>
  <c r="C61" s="1"/>
  <c r="C78" i="36" l="1"/>
  <c r="X78" s="1"/>
  <c r="Y78" s="1"/>
  <c r="P4" s="1"/>
  <c r="E5"/>
  <c r="D4"/>
  <c r="P2" s="1"/>
  <c r="C5"/>
  <c r="G5"/>
  <c r="K72" i="34"/>
  <c r="M72" s="1"/>
  <c r="R72" s="1"/>
  <c r="C73" s="1"/>
  <c r="X72"/>
  <c r="Y72" s="1"/>
  <c r="X61" i="33"/>
  <c r="Y61" s="1"/>
  <c r="K61"/>
  <c r="M61" s="1"/>
  <c r="R61" s="1"/>
  <c r="C62" s="1"/>
  <c r="X62" l="1"/>
  <c r="Y62" s="1"/>
  <c r="K62"/>
  <c r="M62" s="1"/>
  <c r="R62" s="1"/>
  <c r="C63" s="1"/>
  <c r="K73" i="34"/>
  <c r="M73" s="1"/>
  <c r="R73" s="1"/>
  <c r="C74" s="1"/>
  <c r="X73"/>
  <c r="Y73" s="1"/>
  <c r="I5" i="36"/>
  <c r="K63" i="33" l="1"/>
  <c r="M63" s="1"/>
  <c r="R63" s="1"/>
  <c r="C64" s="1"/>
  <c r="X63"/>
  <c r="Y63" s="1"/>
  <c r="K74" i="34"/>
  <c r="M74" s="1"/>
  <c r="R74" s="1"/>
  <c r="C75" s="1"/>
  <c r="X74"/>
  <c r="Y74" s="1"/>
  <c r="K75" l="1"/>
  <c r="M75" s="1"/>
  <c r="R75" s="1"/>
  <c r="C76" s="1"/>
  <c r="X75"/>
  <c r="Y75" s="1"/>
  <c r="X64" i="33"/>
  <c r="Y64" s="1"/>
  <c r="K64"/>
  <c r="M64" s="1"/>
  <c r="R64" s="1"/>
  <c r="C65" s="1"/>
  <c r="K76" i="34" l="1"/>
  <c r="M76" s="1"/>
  <c r="R76" s="1"/>
  <c r="C77" s="1"/>
  <c r="X76"/>
  <c r="Y76" s="1"/>
  <c r="X65" i="33"/>
  <c r="Y65" s="1"/>
  <c r="K65"/>
  <c r="M65" s="1"/>
  <c r="R65" s="1"/>
  <c r="C66" s="1"/>
  <c r="K77" i="34" l="1"/>
  <c r="M77" s="1"/>
  <c r="R77" s="1"/>
  <c r="X77"/>
  <c r="Y77" s="1"/>
  <c r="X66" i="33"/>
  <c r="Y66" s="1"/>
  <c r="K66"/>
  <c r="M66" s="1"/>
  <c r="R66" s="1"/>
  <c r="C67" s="1"/>
  <c r="C78" i="34" l="1"/>
  <c r="X78" s="1"/>
  <c r="Y78" s="1"/>
  <c r="P4" s="1"/>
  <c r="C5"/>
  <c r="E5"/>
  <c r="D4"/>
  <c r="P2" s="1"/>
  <c r="G5"/>
  <c r="X67" i="33"/>
  <c r="Y67" s="1"/>
  <c r="K67"/>
  <c r="M67" s="1"/>
  <c r="R67" s="1"/>
  <c r="C68" s="1"/>
  <c r="I5" i="34" l="1"/>
  <c r="X68" i="33"/>
  <c r="Y68" s="1"/>
  <c r="K68"/>
  <c r="M68" s="1"/>
  <c r="R68" s="1"/>
  <c r="C69" s="1"/>
  <c r="X69" l="1"/>
  <c r="Y69" s="1"/>
  <c r="K69"/>
  <c r="M69" s="1"/>
  <c r="R69" s="1"/>
  <c r="C70" s="1"/>
  <c r="X70" l="1"/>
  <c r="Y70" s="1"/>
  <c r="K70"/>
  <c r="M70" s="1"/>
  <c r="R70" s="1"/>
  <c r="C71" s="1"/>
  <c r="X71" l="1"/>
  <c r="Y71" s="1"/>
  <c r="K71"/>
  <c r="M71" s="1"/>
  <c r="R71" s="1"/>
  <c r="C72" s="1"/>
  <c r="X72" l="1"/>
  <c r="Y72" s="1"/>
  <c r="K72"/>
  <c r="M72" s="1"/>
  <c r="R72" s="1"/>
  <c r="C73" s="1"/>
  <c r="X73" l="1"/>
  <c r="Y73" s="1"/>
  <c r="K73"/>
  <c r="M73" s="1"/>
  <c r="R73" s="1"/>
  <c r="C74" s="1"/>
  <c r="X74" l="1"/>
  <c r="Y74" s="1"/>
  <c r="K74"/>
  <c r="M74" s="1"/>
  <c r="R74" s="1"/>
  <c r="C75" s="1"/>
  <c r="X75" l="1"/>
  <c r="Y75" s="1"/>
  <c r="K75"/>
  <c r="M75" s="1"/>
  <c r="R75" s="1"/>
  <c r="C76" s="1"/>
  <c r="X76" l="1"/>
  <c r="Y76" s="1"/>
  <c r="K76"/>
  <c r="M76" s="1"/>
  <c r="R76" s="1"/>
  <c r="C77" s="1"/>
  <c r="X77" l="1"/>
  <c r="Y77" s="1"/>
  <c r="K77"/>
  <c r="M77" s="1"/>
  <c r="R77" s="1"/>
  <c r="C78" l="1"/>
  <c r="X78" s="1"/>
  <c r="Y78" s="1"/>
  <c r="P4" s="1"/>
  <c r="C5"/>
  <c r="D4"/>
  <c r="P2" s="1"/>
  <c r="E5"/>
  <c r="G5"/>
  <c r="I5" l="1"/>
</calcChain>
</file>

<file path=xl/sharedStrings.xml><?xml version="1.0" encoding="utf-8"?>
<sst xmlns="http://schemas.openxmlformats.org/spreadsheetml/2006/main" count="498" uniqueCount="96">
  <si>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</si>
  <si>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</si>
  <si>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</si>
  <si>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</si>
  <si>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</si>
  <si>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</si>
  <si>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</si>
  <si>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</si>
  <si>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</si>
  <si>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</si>
  <si>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</si>
  <si>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</si>
  <si>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</si>
  <si>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</si>
  <si>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</si>
  <si>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</si>
  <si>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</si>
  <si>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</si>
  <si>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</si>
  <si>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</si>
  <si>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</si>
  <si>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</si>
  <si>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</si>
  <si>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</si>
  <si>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</si>
  <si>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</si>
  <si>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</si>
  <si>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</si>
  <si>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</si>
  <si>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</si>
  <si>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</si>
  <si>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</si>
  <si>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</si>
  <si>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</si>
  <si>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</si>
  <si>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</si>
  <si>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</si>
  <si>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</si>
  <si>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</si>
  <si>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</si>
  <si>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</si>
  <si>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</si>
  <si>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</si>
  <si>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</si>
  <si>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</si>
  <si>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</si>
  <si>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</si>
  <si>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</si>
  <si>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</si>
  <si>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</si>
  <si>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</si>
  <si>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</si>
  <si>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</si>
  <si>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</si>
  <si>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</si>
  <si>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</si>
  <si>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</si>
  <si>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</si>
  <si>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エントリー理由</t>
    <rPh sb="5" eb="7">
      <t>リユウ</t>
    </rPh>
    <phoneticPr fontId="2"/>
  </si>
  <si>
    <t>10MA・20MA・80MAの3本がｷｬﾝﾄﾞﾙの下に有り上から並んでいる場合は買い、ｷｬﾝﾄﾞﾙの上にあり下から並んでいる場合は売り。PBのﾋｹﾞが10SMA・20SMAに触れPB高値or安値ブレイクでエントリー。</t>
    <rPh sb="16" eb="17">
      <t>ボン</t>
    </rPh>
    <rPh sb="25" eb="26">
      <t>シタ</t>
    </rPh>
    <rPh sb="27" eb="28">
      <t>ア</t>
    </rPh>
    <rPh sb="29" eb="30">
      <t>ウエ</t>
    </rPh>
    <rPh sb="32" eb="33">
      <t>ナラ</t>
    </rPh>
    <rPh sb="37" eb="39">
      <t>バアイ</t>
    </rPh>
    <rPh sb="50" eb="51">
      <t>ウエ</t>
    </rPh>
    <rPh sb="54" eb="55">
      <t>シタ</t>
    </rPh>
    <rPh sb="57" eb="58">
      <t>ナラ</t>
    </rPh>
    <rPh sb="62" eb="64">
      <t>バアイ</t>
    </rPh>
    <phoneticPr fontId="2"/>
  </si>
  <si>
    <t>決済理由</t>
    <rPh sb="0" eb="2">
      <t>ケッサイ</t>
    </rPh>
    <rPh sb="2" eb="4">
      <t>リユウ</t>
    </rPh>
    <phoneticPr fontId="2"/>
  </si>
  <si>
    <t>損益金額</t>
    <rPh sb="0" eb="2">
      <t>ソンエキ</t>
    </rPh>
    <rPh sb="2" eb="4">
      <t>キンガク</t>
    </rPh>
    <phoneticPr fontId="2"/>
  </si>
  <si>
    <t>損益pips</t>
    <rPh sb="0" eb="2">
      <t>ソンエキ</t>
    </rPh>
    <phoneticPr fontId="2"/>
  </si>
  <si>
    <t>最大ドローダウン%</t>
    <rPh sb="0" eb="2">
      <t>サイダイ</t>
    </rPh>
    <phoneticPr fontId="2"/>
  </si>
  <si>
    <t>勝数</t>
    <rPh sb="0" eb="1">
      <t>カ</t>
    </rPh>
    <rPh sb="1" eb="2">
      <t>カズ</t>
    </rPh>
    <phoneticPr fontId="2"/>
  </si>
  <si>
    <t>負数</t>
    <rPh sb="0" eb="1">
      <t>マ</t>
    </rPh>
    <rPh sb="1" eb="2">
      <t>カズ</t>
    </rPh>
    <phoneticPr fontId="2"/>
  </si>
  <si>
    <t>引分</t>
    <rPh sb="0" eb="1">
      <t>ヒ</t>
    </rPh>
    <rPh sb="1" eb="2">
      <t>ワ</t>
    </rPh>
    <phoneticPr fontId="2"/>
  </si>
  <si>
    <t>勝率</t>
    <rPh sb="0" eb="2">
      <t>ショウリツ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</si>
  <si>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</si>
  <si>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</si>
  <si>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No.</t>
    <phoneticPr fontId="2"/>
  </si>
  <si>
    <t>資金</t>
    <rPh sb="0" eb="2">
      <t>シキン</t>
    </rPh>
    <phoneticPr fontId="2"/>
  </si>
  <si>
    <t>エントリー</t>
    <phoneticPr fontId="2"/>
  </si>
  <si>
    <t>リスク（3%）</t>
    <phoneticPr fontId="2"/>
  </si>
  <si>
    <t>ロット</t>
    <phoneticPr fontId="2"/>
  </si>
  <si>
    <t>決済</t>
    <rPh sb="0" eb="2">
      <t>ケッサイ</t>
    </rPh>
    <phoneticPr fontId="2"/>
  </si>
  <si>
    <t>損益</t>
    <rPh sb="0" eb="2">
      <t>ソンエキ</t>
    </rPh>
    <phoneticPr fontId="2"/>
  </si>
  <si>
    <t>西暦</t>
    <rPh sb="0" eb="2">
      <t>セイレキ</t>
    </rPh>
    <phoneticPr fontId="2"/>
  </si>
  <si>
    <t>日付</t>
    <rPh sb="0" eb="2">
      <t>ヒヅケ</t>
    </rPh>
    <phoneticPr fontId="2"/>
  </si>
  <si>
    <t>売買</t>
    <rPh sb="0" eb="2">
      <t>バイバイ</t>
    </rPh>
    <phoneticPr fontId="2"/>
  </si>
  <si>
    <t>レート</t>
    <phoneticPr fontId="2"/>
  </si>
  <si>
    <t>pips</t>
    <phoneticPr fontId="2"/>
  </si>
  <si>
    <t>損失上限</t>
    <rPh sb="0" eb="2">
      <t>ソンシツ</t>
    </rPh>
    <rPh sb="2" eb="4">
      <t>ジョウゲン</t>
    </rPh>
    <phoneticPr fontId="2"/>
  </si>
  <si>
    <t>金額</t>
    <rPh sb="0" eb="2">
      <t>キンガク</t>
    </rPh>
    <phoneticPr fontId="2"/>
  </si>
  <si>
    <t>ドローダウン％</t>
    <phoneticPr fontId="2"/>
  </si>
  <si>
    <t>AUDJPY</t>
    <phoneticPr fontId="2"/>
  </si>
  <si>
    <t>30M足</t>
    <rPh sb="3" eb="4">
      <t>アシ</t>
    </rPh>
    <phoneticPr fontId="2"/>
  </si>
  <si>
    <t>15M足</t>
    <rPh sb="3" eb="4">
      <t>アシ</t>
    </rPh>
    <phoneticPr fontId="2"/>
  </si>
  <si>
    <t>・損益比1：2で決済</t>
    <rPh sb="1" eb="3">
      <t>ソンエキ</t>
    </rPh>
    <rPh sb="3" eb="4">
      <t>ヒ</t>
    </rPh>
    <rPh sb="8" eb="10">
      <t>ケッサイ</t>
    </rPh>
    <phoneticPr fontId="2"/>
  </si>
  <si>
    <t>EURJPY</t>
    <phoneticPr fontId="2"/>
  </si>
  <si>
    <t>・損益比1：1.27で決済</t>
    <rPh sb="1" eb="3">
      <t>ソンエキ</t>
    </rPh>
    <rPh sb="3" eb="4">
      <t>ヒ</t>
    </rPh>
    <rPh sb="11" eb="13">
      <t>ケッサイ</t>
    </rPh>
    <phoneticPr fontId="2"/>
  </si>
  <si>
    <t>・損益比1：1.5で決済</t>
    <rPh sb="1" eb="3">
      <t>ソンエキ</t>
    </rPh>
    <rPh sb="3" eb="4">
      <t>ヒ</t>
    </rPh>
    <rPh sb="10" eb="12">
      <t>ケッサイ</t>
    </rPh>
    <phoneticPr fontId="2"/>
  </si>
  <si>
    <t>15分足</t>
    <rPh sb="2" eb="3">
      <t>フン</t>
    </rPh>
    <rPh sb="3" eb="4">
      <t>アシ</t>
    </rPh>
    <phoneticPr fontId="3"/>
  </si>
  <si>
    <t>固定概念を取り除くためMA2本だけで検証（PBの時はMACD表示）。該当EBに全エントリーしたつもりです。何度見直してもチェックミス（条件違いとチェック漏れ）が発覚しました。予想より負けが多いと思いました。</t>
    <rPh sb="0" eb="2">
      <t>コテイ</t>
    </rPh>
    <rPh sb="2" eb="4">
      <t>ガイネン</t>
    </rPh>
    <rPh sb="5" eb="6">
      <t>ト</t>
    </rPh>
    <rPh sb="7" eb="8">
      <t>ノゾ</t>
    </rPh>
    <rPh sb="14" eb="15">
      <t>ホン</t>
    </rPh>
    <rPh sb="18" eb="20">
      <t>ケンショウ</t>
    </rPh>
    <rPh sb="24" eb="25">
      <t>トキ</t>
    </rPh>
    <rPh sb="30" eb="32">
      <t>ヒョウジ</t>
    </rPh>
    <rPh sb="34" eb="36">
      <t>ガイトウ</t>
    </rPh>
    <rPh sb="39" eb="40">
      <t>ゼン</t>
    </rPh>
    <rPh sb="53" eb="55">
      <t>ナンド</t>
    </rPh>
    <rPh sb="55" eb="57">
      <t>ミナオ</t>
    </rPh>
    <rPh sb="67" eb="69">
      <t>ジョウケン</t>
    </rPh>
    <rPh sb="69" eb="70">
      <t>チガ</t>
    </rPh>
    <rPh sb="76" eb="77">
      <t>モ</t>
    </rPh>
    <rPh sb="80" eb="82">
      <t>ハッカク</t>
    </rPh>
    <rPh sb="87" eb="89">
      <t>ヨソウ</t>
    </rPh>
    <rPh sb="91" eb="92">
      <t>マ</t>
    </rPh>
    <rPh sb="94" eb="95">
      <t>オオ</t>
    </rPh>
    <rPh sb="97" eb="98">
      <t>オモ</t>
    </rPh>
    <phoneticPr fontId="2"/>
  </si>
  <si>
    <t>素朴な質問です。PBは1ヵ月、EBは1ヵ月が目安とありますが、日数より件数が重要かと思いますが、CMAとして推奨する検証数はどの位ですか？受講生の基礎知識有無で教えてください。1か月目の研修メニューがPBのみでは少なすぎると感じております。勝手にEBの検証をしておりますが、日数以外にPB検証のゴールがありましたら教えてください。</t>
    <rPh sb="0" eb="2">
      <t>ソボク</t>
    </rPh>
    <rPh sb="3" eb="5">
      <t>シツモン</t>
    </rPh>
    <rPh sb="13" eb="14">
      <t>ゲツ</t>
    </rPh>
    <rPh sb="20" eb="21">
      <t>ゲツ</t>
    </rPh>
    <rPh sb="22" eb="24">
      <t>メヤス</t>
    </rPh>
    <rPh sb="31" eb="33">
      <t>ニッスウ</t>
    </rPh>
    <rPh sb="35" eb="37">
      <t>ケンスウ</t>
    </rPh>
    <rPh sb="38" eb="40">
      <t>ジュウヨウ</t>
    </rPh>
    <rPh sb="42" eb="43">
      <t>オモ</t>
    </rPh>
    <rPh sb="54" eb="56">
      <t>スイショウ</t>
    </rPh>
    <rPh sb="58" eb="60">
      <t>ケンショウ</t>
    </rPh>
    <rPh sb="60" eb="61">
      <t>スウ</t>
    </rPh>
    <rPh sb="64" eb="65">
      <t>イ</t>
    </rPh>
    <rPh sb="69" eb="72">
      <t>ジュコウセイ</t>
    </rPh>
    <rPh sb="73" eb="75">
      <t>キソ</t>
    </rPh>
    <rPh sb="75" eb="77">
      <t>チシキ</t>
    </rPh>
    <rPh sb="77" eb="78">
      <t>アリ</t>
    </rPh>
    <rPh sb="78" eb="79">
      <t>ナシ</t>
    </rPh>
    <rPh sb="80" eb="81">
      <t>オシ</t>
    </rPh>
    <rPh sb="144" eb="146">
      <t>ケンショウ</t>
    </rPh>
    <phoneticPr fontId="2"/>
  </si>
  <si>
    <t>1か月目がPBだけならば、個人的にはPBとEBを同時に検証したいと考えておりますがよろしいですか？それかEBに進みたいと思いますが、PB検証のゴールがわかりません。</t>
    <rPh sb="2" eb="4">
      <t>ゲツメ</t>
    </rPh>
    <rPh sb="13" eb="16">
      <t>コジンテキ</t>
    </rPh>
    <rPh sb="24" eb="26">
      <t>ドウジ</t>
    </rPh>
    <rPh sb="27" eb="29">
      <t>ケンショウ</t>
    </rPh>
    <rPh sb="33" eb="34">
      <t>カンガ</t>
    </rPh>
    <rPh sb="55" eb="56">
      <t>スス</t>
    </rPh>
    <rPh sb="60" eb="61">
      <t>オモ</t>
    </rPh>
    <rPh sb="68" eb="70">
      <t>ケンショウ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</si>
</sst>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77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12" borderId="7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2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37</xdr:col>
      <xdr:colOff>547145</xdr:colOff>
      <xdr:row>46</xdr:row>
      <xdr:rowOff>178091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08875" y="0"/>
          <a:ext cx="18295395" cy="857596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37</xdr:col>
      <xdr:colOff>547145</xdr:colOff>
      <xdr:row>94</xdr:row>
      <xdr:rowOff>178091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8875" y="8763000"/>
          <a:ext cx="18295395" cy="857596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96</xdr:row>
      <xdr:rowOff>0</xdr:rowOff>
    </xdr:from>
    <xdr:to>
      <xdr:col>37</xdr:col>
      <xdr:colOff>547145</xdr:colOff>
      <xdr:row>142</xdr:row>
      <xdr:rowOff>178091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08875" y="17526000"/>
          <a:ext cx="18295395" cy="857596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144</xdr:row>
      <xdr:rowOff>0</xdr:rowOff>
    </xdr:from>
    <xdr:to>
      <xdr:col>37</xdr:col>
      <xdr:colOff>547145</xdr:colOff>
      <xdr:row>190</xdr:row>
      <xdr:rowOff>178091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08875" y="26289000"/>
          <a:ext cx="18295395" cy="857596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192</xdr:row>
      <xdr:rowOff>0</xdr:rowOff>
    </xdr:from>
    <xdr:to>
      <xdr:col>37</xdr:col>
      <xdr:colOff>547145</xdr:colOff>
      <xdr:row>238</xdr:row>
      <xdr:rowOff>178091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08875" y="35052000"/>
          <a:ext cx="18295395" cy="8575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517;&#21069;&#12434;&#20837;&#21147;&#65289;&#26908;&#35388;&#29992;&#12456;&#12463;&#12475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 refreshError="1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47</v>
      </c>
    </row>
    <row r="3" spans="1:2">
      <c r="A3">
        <v>100000</v>
      </c>
    </row>
    <row r="5" spans="1:2">
      <c r="A5" t="s">
        <v>48</v>
      </c>
    </row>
    <row r="6" spans="1:2">
      <c r="A6" t="s">
        <v>55</v>
      </c>
      <c r="B6">
        <v>90</v>
      </c>
    </row>
    <row r="7" spans="1:2">
      <c r="A7" t="s">
        <v>54</v>
      </c>
      <c r="B7">
        <v>90</v>
      </c>
    </row>
    <row r="8" spans="1:2">
      <c r="A8" t="s">
        <v>52</v>
      </c>
      <c r="B8">
        <v>110</v>
      </c>
    </row>
    <row r="9" spans="1:2">
      <c r="A9" t="s">
        <v>50</v>
      </c>
      <c r="B9">
        <v>120</v>
      </c>
    </row>
    <row r="10" spans="1:2">
      <c r="A10" t="s">
        <v>51</v>
      </c>
      <c r="B10">
        <v>150</v>
      </c>
    </row>
    <row r="11" spans="1:2">
      <c r="A11" t="s">
        <v>56</v>
      </c>
      <c r="B11">
        <v>100</v>
      </c>
    </row>
    <row r="12" spans="1:2">
      <c r="A12" t="s">
        <v>53</v>
      </c>
      <c r="B12">
        <v>80</v>
      </c>
    </row>
    <row r="13" spans="1: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9" activePane="bottomLeft" state="frozen"/>
      <selection pane="bottomLeft" activeCell="O9" sqref="O9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4" t="s">
        <v>5</v>
      </c>
      <c r="C2" s="74"/>
      <c r="D2" s="85" t="s">
        <v>89</v>
      </c>
      <c r="E2" s="85"/>
      <c r="F2" s="74" t="s">
        <v>6</v>
      </c>
      <c r="G2" s="74"/>
      <c r="H2" s="77" t="s">
        <v>92</v>
      </c>
      <c r="I2" s="77"/>
      <c r="J2" s="74" t="s">
        <v>7</v>
      </c>
      <c r="K2" s="74"/>
      <c r="L2" s="84">
        <v>500000</v>
      </c>
      <c r="M2" s="85"/>
      <c r="N2" s="74" t="s">
        <v>8</v>
      </c>
      <c r="O2" s="74"/>
      <c r="P2" s="86">
        <f>SUM(L2,D4)</f>
        <v>1591564.1821861186</v>
      </c>
      <c r="Q2" s="77"/>
      <c r="R2" s="1"/>
      <c r="S2" s="1"/>
      <c r="T2" s="1"/>
    </row>
    <row r="3" spans="2:25" ht="57" customHeight="1">
      <c r="B3" s="74" t="s">
        <v>58</v>
      </c>
      <c r="C3" s="74"/>
      <c r="D3" s="87" t="s">
        <v>59</v>
      </c>
      <c r="E3" s="87"/>
      <c r="F3" s="87"/>
      <c r="G3" s="87"/>
      <c r="H3" s="87"/>
      <c r="I3" s="87"/>
      <c r="J3" s="74" t="s">
        <v>60</v>
      </c>
      <c r="K3" s="74"/>
      <c r="L3" s="87" t="s">
        <v>90</v>
      </c>
      <c r="M3" s="88"/>
      <c r="N3" s="88"/>
      <c r="O3" s="88"/>
      <c r="P3" s="88"/>
      <c r="Q3" s="88"/>
      <c r="R3" s="1"/>
      <c r="S3" s="1"/>
    </row>
    <row r="4" spans="2:25">
      <c r="B4" s="74" t="s">
        <v>61</v>
      </c>
      <c r="C4" s="74"/>
      <c r="D4" s="82">
        <f>SUM($R$9:$S$993)</f>
        <v>1091564.1821861186</v>
      </c>
      <c r="E4" s="82"/>
      <c r="F4" s="74" t="s">
        <v>62</v>
      </c>
      <c r="G4" s="74"/>
      <c r="H4" s="83">
        <f>SUM($T$9:$U$108)</f>
        <v>264.99999999999773</v>
      </c>
      <c r="I4" s="77"/>
      <c r="J4" s="89"/>
      <c r="K4" s="89"/>
      <c r="L4" s="86"/>
      <c r="M4" s="86"/>
      <c r="N4" s="89" t="s">
        <v>63</v>
      </c>
      <c r="O4" s="89"/>
      <c r="P4" s="90">
        <f>MAX(Y:Y)</f>
        <v>0.1459585176323116</v>
      </c>
      <c r="Q4" s="90"/>
      <c r="R4" s="1"/>
      <c r="S4" s="1"/>
      <c r="T4" s="1"/>
    </row>
    <row r="5" spans="2:25">
      <c r="B5" s="39" t="s">
        <v>64</v>
      </c>
      <c r="C5" s="2">
        <f>COUNTIF($R$9:$R$990,"&gt;0")</f>
        <v>47</v>
      </c>
      <c r="D5" s="40" t="s">
        <v>65</v>
      </c>
      <c r="E5" s="15">
        <f>COUNTIF($R$9:$R$990,"&lt;0")</f>
        <v>22</v>
      </c>
      <c r="F5" s="40" t="s">
        <v>66</v>
      </c>
      <c r="G5" s="2">
        <f>COUNTIF($R$9:$R$990,"=0")</f>
        <v>0</v>
      </c>
      <c r="H5" s="40" t="s">
        <v>67</v>
      </c>
      <c r="I5" s="3">
        <f>C5/SUM(C5,E5,G5)</f>
        <v>0.6811594202898551</v>
      </c>
      <c r="J5" s="73" t="s">
        <v>68</v>
      </c>
      <c r="K5" s="74"/>
      <c r="L5" s="75">
        <f>MAX(V9:V993)</f>
        <v>5</v>
      </c>
      <c r="M5" s="76"/>
      <c r="N5" s="17" t="s">
        <v>69</v>
      </c>
      <c r="O5" s="9"/>
      <c r="P5" s="75">
        <f>MAX(W9:W993)</f>
        <v>5</v>
      </c>
      <c r="Q5" s="76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1" t="s">
        <v>57</v>
      </c>
      <c r="N6" s="12"/>
      <c r="O6" s="12"/>
      <c r="P6" s="10"/>
      <c r="Q6" s="7"/>
      <c r="R6" s="1"/>
      <c r="S6" s="1"/>
      <c r="T6" s="1"/>
    </row>
    <row r="7" spans="2:25">
      <c r="B7" s="57" t="s">
        <v>70</v>
      </c>
      <c r="C7" s="59" t="s">
        <v>71</v>
      </c>
      <c r="D7" s="60"/>
      <c r="E7" s="63" t="s">
        <v>72</v>
      </c>
      <c r="F7" s="64"/>
      <c r="G7" s="64"/>
      <c r="H7" s="64"/>
      <c r="I7" s="65"/>
      <c r="J7" s="66" t="s">
        <v>73</v>
      </c>
      <c r="K7" s="67"/>
      <c r="L7" s="68"/>
      <c r="M7" s="69" t="s">
        <v>74</v>
      </c>
      <c r="N7" s="70" t="s">
        <v>75</v>
      </c>
      <c r="O7" s="71"/>
      <c r="P7" s="71"/>
      <c r="Q7" s="72"/>
      <c r="R7" s="78" t="s">
        <v>76</v>
      </c>
      <c r="S7" s="78"/>
      <c r="T7" s="78"/>
      <c r="U7" s="78"/>
    </row>
    <row r="8" spans="2:25">
      <c r="B8" s="58"/>
      <c r="C8" s="61"/>
      <c r="D8" s="62"/>
      <c r="E8" s="18" t="s">
        <v>77</v>
      </c>
      <c r="F8" s="18" t="s">
        <v>78</v>
      </c>
      <c r="G8" s="18" t="s">
        <v>79</v>
      </c>
      <c r="H8" s="79" t="s">
        <v>80</v>
      </c>
      <c r="I8" s="65"/>
      <c r="J8" s="4" t="s">
        <v>81</v>
      </c>
      <c r="K8" s="80" t="s">
        <v>82</v>
      </c>
      <c r="L8" s="68"/>
      <c r="M8" s="69"/>
      <c r="N8" s="5" t="s">
        <v>77</v>
      </c>
      <c r="O8" s="5" t="s">
        <v>78</v>
      </c>
      <c r="P8" s="81" t="s">
        <v>80</v>
      </c>
      <c r="Q8" s="72"/>
      <c r="R8" s="78" t="s">
        <v>83</v>
      </c>
      <c r="S8" s="78"/>
      <c r="T8" s="78" t="s">
        <v>81</v>
      </c>
      <c r="U8" s="78"/>
      <c r="Y8" t="s">
        <v>84</v>
      </c>
    </row>
    <row r="9" spans="2:25">
      <c r="B9" s="38">
        <v>1</v>
      </c>
      <c r="C9" s="51">
        <f>L2</f>
        <v>500000</v>
      </c>
      <c r="D9" s="51"/>
      <c r="E9" s="48"/>
      <c r="F9" s="49">
        <v>43509</v>
      </c>
      <c r="G9" s="50" t="s">
        <v>3</v>
      </c>
      <c r="H9" s="52">
        <v>78.73</v>
      </c>
      <c r="I9" s="52"/>
      <c r="J9" s="50">
        <v>8</v>
      </c>
      <c r="K9" s="51">
        <f>IF(J9="","",C9*0.03)</f>
        <v>15000</v>
      </c>
      <c r="L9" s="51"/>
      <c r="M9" s="6">
        <f>IF(J9="","",(K9/J9)/LOOKUP(RIGHT($D$2,3),[1]定数!$A$6:$A$13,[1]定数!$B$6:$B$13))</f>
        <v>18.75</v>
      </c>
      <c r="N9" s="50"/>
      <c r="O9" s="49"/>
      <c r="P9" s="52">
        <v>78.819999999999993</v>
      </c>
      <c r="Q9" s="52"/>
      <c r="R9" s="55">
        <f>IF(P9="","",T9*M9*LOOKUP(RIGHT($D$2,3),[1]定数!$A$6:$A$13,[1]定数!$B$6:$B$13))</f>
        <v>-16874.999999997977</v>
      </c>
      <c r="S9" s="55"/>
      <c r="T9" s="56">
        <f>IF(P9="","",IF(G9="買",(P9-H9),(H9-P9))*IF(RIGHT($D$2,3)="JPY",100,10000))</f>
        <v>-8.99999999999892</v>
      </c>
      <c r="U9" s="56"/>
      <c r="V9" s="1">
        <f>IF(T9&lt;&gt;"",IF(T9&gt;0,1+V8,0),"")</f>
        <v>0</v>
      </c>
      <c r="W9">
        <f>IF(T9&lt;&gt;"",IF(T9&lt;0,1+W8,0),"")</f>
        <v>1</v>
      </c>
    </row>
    <row r="10" spans="2:25">
      <c r="B10" s="38">
        <v>2</v>
      </c>
      <c r="C10" s="51">
        <f t="shared" ref="C10:C12" si="0">IF(R9="","",C9+R9)</f>
        <v>483125.00000000204</v>
      </c>
      <c r="D10" s="51"/>
      <c r="E10" s="48"/>
      <c r="F10" s="49">
        <v>43509</v>
      </c>
      <c r="G10" s="50" t="s">
        <v>3</v>
      </c>
      <c r="H10" s="52">
        <v>78.72</v>
      </c>
      <c r="I10" s="52"/>
      <c r="J10" s="50">
        <v>6</v>
      </c>
      <c r="K10" s="53">
        <f>IF(J10="","",C10*0.03)</f>
        <v>14493.75000000006</v>
      </c>
      <c r="L10" s="54"/>
      <c r="M10" s="6">
        <f>IF(J10="","",(K10/J10)/LOOKUP(RIGHT($D$2,3),[1]定数!$A$6:$A$13,[1]定数!$B$6:$B$13))</f>
        <v>24.156250000000099</v>
      </c>
      <c r="N10" s="50"/>
      <c r="O10" s="49"/>
      <c r="P10" s="52">
        <v>78.64</v>
      </c>
      <c r="Q10" s="52"/>
      <c r="R10" s="55">
        <f>IF(P10="","",T10*M10*LOOKUP(RIGHT($D$2,3),[1]定数!$A$6:$A$13,[1]定数!$B$6:$B$13))</f>
        <v>19324.999999999669</v>
      </c>
      <c r="S10" s="55"/>
      <c r="T10" s="56">
        <f>IF(P10="","",IF(G10="買",(P10-H10),(H10-P10))*IF(RIGHT($D$2,3)="JPY",100,10000))</f>
        <v>7.9999999999998295</v>
      </c>
      <c r="U10" s="56"/>
      <c r="V10" s="22">
        <f t="shared" ref="V10:V12" si="1">IF(T10&lt;&gt;"",IF(T10&gt;0,1+V9,0),"")</f>
        <v>1</v>
      </c>
      <c r="W10">
        <f t="shared" ref="W10:W12" si="2">IF(T10&lt;&gt;"",IF(T10&lt;0,1+W9,0),"")</f>
        <v>0</v>
      </c>
      <c r="X10" s="36">
        <f>IF(C10&lt;&gt;"",MAX(C10,C9),"")</f>
        <v>500000</v>
      </c>
    </row>
    <row r="11" spans="2:25">
      <c r="B11" s="38">
        <v>3</v>
      </c>
      <c r="C11" s="51">
        <f t="shared" si="0"/>
        <v>502450.00000000169</v>
      </c>
      <c r="D11" s="51"/>
      <c r="E11" s="48"/>
      <c r="F11" s="49">
        <v>43510</v>
      </c>
      <c r="G11" s="50" t="s">
        <v>4</v>
      </c>
      <c r="H11" s="52">
        <v>78.95</v>
      </c>
      <c r="I11" s="52"/>
      <c r="J11" s="48">
        <v>21</v>
      </c>
      <c r="K11" s="53">
        <f t="shared" ref="K11:K12" si="3">IF(J11="","",C11*0.03)</f>
        <v>15073.500000000051</v>
      </c>
      <c r="L11" s="54"/>
      <c r="M11" s="6">
        <f>IF(J11="","",(K11/J11)/LOOKUP(RIGHT($D$2,3),[1]定数!$A$6:$A$13,[1]定数!$B$6:$B$13))</f>
        <v>7.1778571428571674</v>
      </c>
      <c r="N11" s="48"/>
      <c r="O11" s="49"/>
      <c r="P11" s="52">
        <v>79.22</v>
      </c>
      <c r="Q11" s="52"/>
      <c r="R11" s="55">
        <f>IF(P11="","",T11*M11*LOOKUP(RIGHT($D$2,3),[1]定数!$A$6:$A$13,[1]定数!$B$6:$B$13))</f>
        <v>19380.214285714068</v>
      </c>
      <c r="S11" s="55"/>
      <c r="T11" s="56">
        <f>IF(P11="","",IF(G11="買",(P11-H11),(H11-P11))*IF(RIGHT($D$2,3)="JPY",100,10000))</f>
        <v>26.999999999999602</v>
      </c>
      <c r="U11" s="56"/>
      <c r="V11" s="22">
        <f t="shared" si="1"/>
        <v>2</v>
      </c>
      <c r="W11">
        <f t="shared" si="2"/>
        <v>0</v>
      </c>
      <c r="X11" s="36">
        <f>IF(C11&lt;&gt;"",MAX(X10,C11),"")</f>
        <v>502450.00000000169</v>
      </c>
      <c r="Y11" s="37">
        <f>IF(X11&lt;&gt;"",1-(C11/X11),"")</f>
        <v>0</v>
      </c>
    </row>
    <row r="12" spans="2:25">
      <c r="B12" s="38">
        <v>4</v>
      </c>
      <c r="C12" s="51">
        <f t="shared" si="0"/>
        <v>521830.21428571577</v>
      </c>
      <c r="D12" s="51"/>
      <c r="E12" s="48"/>
      <c r="F12" s="49">
        <v>43510</v>
      </c>
      <c r="G12" s="50" t="s">
        <v>4</v>
      </c>
      <c r="H12" s="52">
        <v>79.08</v>
      </c>
      <c r="I12" s="52"/>
      <c r="J12" s="48">
        <v>6</v>
      </c>
      <c r="K12" s="53">
        <f t="shared" si="3"/>
        <v>15654.906428571472</v>
      </c>
      <c r="L12" s="54"/>
      <c r="M12" s="6">
        <f>IF(J12="","",(K12/J12)/LOOKUP(RIGHT($D$2,3),[1]定数!$A$6:$A$13,[1]定数!$B$6:$B$13))</f>
        <v>26.091510714285786</v>
      </c>
      <c r="N12" s="48"/>
      <c r="O12" s="49"/>
      <c r="P12" s="52">
        <v>79.16</v>
      </c>
      <c r="Q12" s="52"/>
      <c r="R12" s="55">
        <f>IF(P12="","",T12*M12*LOOKUP(RIGHT($D$2,3),[1]定数!$A$6:$A$13,[1]定数!$B$6:$B$13))</f>
        <v>20873.208571428182</v>
      </c>
      <c r="S12" s="55"/>
      <c r="T12" s="56">
        <f t="shared" ref="T12" si="4">IF(P12="","",IF(G12="買",(P12-H12),(H12-P12))*IF(RIGHT($D$2,3)="JPY",100,10000))</f>
        <v>7.9999999999998295</v>
      </c>
      <c r="U12" s="56"/>
      <c r="V12" s="22">
        <f t="shared" si="1"/>
        <v>3</v>
      </c>
      <c r="W12">
        <f t="shared" si="2"/>
        <v>0</v>
      </c>
      <c r="X12" s="36">
        <f t="shared" ref="X12" si="5">IF(C12&lt;&gt;"",MAX(X11,C12),"")</f>
        <v>521830.21428571577</v>
      </c>
      <c r="Y12" s="37">
        <f t="shared" ref="Y12" si="6">IF(X12&lt;&gt;"",1-(C12/X12),"")</f>
        <v>0</v>
      </c>
    </row>
    <row r="13" spans="2:25">
      <c r="B13" s="35">
        <v>5</v>
      </c>
      <c r="C13" s="51">
        <f t="shared" ref="C13:C73" si="7">IF(R12="","",C12+R12)</f>
        <v>542703.42285714392</v>
      </c>
      <c r="D13" s="51"/>
      <c r="E13" s="48"/>
      <c r="F13" s="49">
        <v>43511</v>
      </c>
      <c r="G13" s="50" t="s">
        <v>4</v>
      </c>
      <c r="H13" s="52">
        <v>78.72</v>
      </c>
      <c r="I13" s="52"/>
      <c r="J13" s="50">
        <v>21</v>
      </c>
      <c r="K13" s="53">
        <f t="shared" ref="K13:K74" si="8">IF(J13="","",C13*0.03)</f>
        <v>16281.102685714317</v>
      </c>
      <c r="L13" s="54"/>
      <c r="M13" s="6">
        <f>IF(J13="","",(K13/J13)/LOOKUP(RIGHT($D$2,3),[1]定数!$A$6:$A$13,[1]定数!$B$6:$B$13))</f>
        <v>7.7529060408163408</v>
      </c>
      <c r="N13" s="48"/>
      <c r="O13" s="49"/>
      <c r="P13" s="52">
        <v>78.989999999999995</v>
      </c>
      <c r="Q13" s="52"/>
      <c r="R13" s="55">
        <f>IF(P13="","",T13*M13*LOOKUP(RIGHT($D$2,3),[1]定数!$A$6:$A$13,[1]定数!$B$6:$B$13))</f>
        <v>20932.846310203811</v>
      </c>
      <c r="S13" s="55"/>
      <c r="T13" s="56">
        <f t="shared" ref="T13:T75" si="9">IF(P13="","",IF(G13="買",(P13-H13),(H13-P13))*IF(RIGHT($D$2,3)="JPY",100,10000))</f>
        <v>26.999999999999602</v>
      </c>
      <c r="U13" s="56"/>
      <c r="V13" s="22">
        <f t="shared" ref="V13:V22" si="10">IF(T13&lt;&gt;"",IF(T13&gt;0,1+V12,0),"")</f>
        <v>4</v>
      </c>
      <c r="W13">
        <f t="shared" ref="W13:W73" si="11">IF(T13&lt;&gt;"",IF(T13&lt;0,1+W12,0),"")</f>
        <v>0</v>
      </c>
      <c r="X13" s="36">
        <f t="shared" ref="X13:X75" si="12">IF(C13&lt;&gt;"",MAX(X12,C13),"")</f>
        <v>542703.42285714392</v>
      </c>
      <c r="Y13" s="37">
        <f t="shared" ref="Y13:Y75" si="13">IF(X13&lt;&gt;"",1-(C13/X13),"")</f>
        <v>0</v>
      </c>
    </row>
    <row r="14" spans="2:25">
      <c r="B14" s="35">
        <v>6</v>
      </c>
      <c r="C14" s="51">
        <f t="shared" si="7"/>
        <v>563636.26916734769</v>
      </c>
      <c r="D14" s="51"/>
      <c r="E14" s="48"/>
      <c r="F14" s="49">
        <v>43511</v>
      </c>
      <c r="G14" s="50" t="s">
        <v>4</v>
      </c>
      <c r="H14" s="52">
        <v>78.72</v>
      </c>
      <c r="I14" s="52"/>
      <c r="J14" s="48">
        <v>8</v>
      </c>
      <c r="K14" s="53">
        <f t="shared" si="8"/>
        <v>16909.088075020431</v>
      </c>
      <c r="L14" s="54"/>
      <c r="M14" s="6">
        <f>IF(J14="","",(K14/J14)/LOOKUP(RIGHT($D$2,3),[1]定数!$A$6:$A$13,[1]定数!$B$6:$B$13))</f>
        <v>21.136360093775536</v>
      </c>
      <c r="N14" s="48"/>
      <c r="O14" s="49"/>
      <c r="P14" s="52">
        <v>78.83</v>
      </c>
      <c r="Q14" s="52"/>
      <c r="R14" s="55">
        <f>IF(P14="","",T14*M14*LOOKUP(RIGHT($D$2,3),[1]定数!$A$6:$A$13,[1]定数!$B$6:$B$13))</f>
        <v>23249.996103152971</v>
      </c>
      <c r="S14" s="55"/>
      <c r="T14" s="56">
        <f t="shared" si="9"/>
        <v>10.999999999999943</v>
      </c>
      <c r="U14" s="56"/>
      <c r="V14" s="22">
        <f t="shared" si="10"/>
        <v>5</v>
      </c>
      <c r="W14">
        <f t="shared" si="11"/>
        <v>0</v>
      </c>
      <c r="X14" s="36">
        <f t="shared" si="12"/>
        <v>563636.26916734769</v>
      </c>
      <c r="Y14" s="37">
        <f t="shared" si="13"/>
        <v>0</v>
      </c>
    </row>
    <row r="15" spans="2:25">
      <c r="B15" s="35">
        <v>7</v>
      </c>
      <c r="C15" s="51">
        <f t="shared" si="7"/>
        <v>586886.26527050068</v>
      </c>
      <c r="D15" s="51"/>
      <c r="E15" s="48"/>
      <c r="F15" s="49">
        <v>43517</v>
      </c>
      <c r="G15" s="50" t="s">
        <v>4</v>
      </c>
      <c r="H15" s="52">
        <v>78.510000000000005</v>
      </c>
      <c r="I15" s="52"/>
      <c r="J15" s="48">
        <v>8</v>
      </c>
      <c r="K15" s="53">
        <f t="shared" si="8"/>
        <v>17606.587958115018</v>
      </c>
      <c r="L15" s="54"/>
      <c r="M15" s="6">
        <f>IF(J15="","",(K15/J15)/LOOKUP(RIGHT($D$2,3),[1]定数!$A$6:$A$13,[1]定数!$B$6:$B$13))</f>
        <v>22.008234947643771</v>
      </c>
      <c r="N15" s="48"/>
      <c r="O15" s="49"/>
      <c r="P15" s="52">
        <v>78.430000000000007</v>
      </c>
      <c r="Q15" s="52"/>
      <c r="R15" s="55">
        <f>IF(P15="","",T15*M15*LOOKUP(RIGHT($D$2,3),[1]定数!$A$6:$A$13,[1]定数!$B$6:$B$13))</f>
        <v>-17606.587958114644</v>
      </c>
      <c r="S15" s="55"/>
      <c r="T15" s="56">
        <f t="shared" si="9"/>
        <v>-7.9999999999998295</v>
      </c>
      <c r="U15" s="56"/>
      <c r="V15" s="22">
        <f t="shared" si="10"/>
        <v>0</v>
      </c>
      <c r="W15">
        <f t="shared" si="11"/>
        <v>1</v>
      </c>
      <c r="X15" s="36">
        <f t="shared" si="12"/>
        <v>586886.26527050068</v>
      </c>
      <c r="Y15" s="37">
        <f t="shared" si="13"/>
        <v>0</v>
      </c>
    </row>
    <row r="16" spans="2:25">
      <c r="B16" s="35">
        <v>8</v>
      </c>
      <c r="C16" s="51">
        <f t="shared" si="7"/>
        <v>569279.67731238599</v>
      </c>
      <c r="D16" s="51"/>
      <c r="E16" s="48"/>
      <c r="F16" s="49">
        <v>43518</v>
      </c>
      <c r="G16" s="50" t="s">
        <v>4</v>
      </c>
      <c r="H16" s="52">
        <v>78.91</v>
      </c>
      <c r="I16" s="52"/>
      <c r="J16" s="48">
        <v>6</v>
      </c>
      <c r="K16" s="53">
        <f t="shared" si="8"/>
        <v>17078.390319371578</v>
      </c>
      <c r="L16" s="54"/>
      <c r="M16" s="6">
        <f>IF(J16="","",(K16/J16)/LOOKUP(RIGHT($D$2,3),[1]定数!$A$6:$A$13,[1]定数!$B$6:$B$13))</f>
        <v>28.463983865619298</v>
      </c>
      <c r="N16" s="48"/>
      <c r="O16" s="49"/>
      <c r="P16" s="52">
        <v>78.989999999999995</v>
      </c>
      <c r="Q16" s="52"/>
      <c r="R16" s="55">
        <f>IF(P16="","",T16*M16*LOOKUP(RIGHT($D$2,3),定数!$A$6:$A$13,定数!$B$6:$B$13))</f>
        <v>22771.187092494951</v>
      </c>
      <c r="S16" s="55"/>
      <c r="T16" s="56">
        <f t="shared" si="9"/>
        <v>7.9999999999998295</v>
      </c>
      <c r="U16" s="56"/>
      <c r="V16" s="22">
        <f t="shared" si="10"/>
        <v>1</v>
      </c>
      <c r="W16">
        <f t="shared" si="11"/>
        <v>0</v>
      </c>
      <c r="X16" s="36">
        <f t="shared" si="12"/>
        <v>586886.26527050068</v>
      </c>
      <c r="Y16" s="37">
        <f t="shared" si="13"/>
        <v>2.9999999999999472E-2</v>
      </c>
    </row>
    <row r="17" spans="2:25">
      <c r="B17" s="35">
        <v>9</v>
      </c>
      <c r="C17" s="51">
        <f t="shared" si="7"/>
        <v>592050.86440488091</v>
      </c>
      <c r="D17" s="51"/>
      <c r="E17" s="48"/>
      <c r="F17" s="49">
        <v>43521</v>
      </c>
      <c r="G17" s="50" t="s">
        <v>4</v>
      </c>
      <c r="H17" s="52">
        <v>79.19</v>
      </c>
      <c r="I17" s="52"/>
      <c r="J17" s="50">
        <v>15</v>
      </c>
      <c r="K17" s="53">
        <f t="shared" si="8"/>
        <v>17761.525932146425</v>
      </c>
      <c r="L17" s="54"/>
      <c r="M17" s="6">
        <f>IF(J17="","",(K17/J17)/LOOKUP(RIGHT($D$2,3),[1]定数!$A$6:$A$13,[1]定数!$B$6:$B$13))</f>
        <v>11.841017288097616</v>
      </c>
      <c r="N17" s="50"/>
      <c r="O17" s="49"/>
      <c r="P17" s="52">
        <v>79.39</v>
      </c>
      <c r="Q17" s="52"/>
      <c r="R17" s="55">
        <f>IF(P17="","",T17*M17*LOOKUP(RIGHT($D$2,3),定数!$A$6:$A$13,定数!$B$6:$B$13))</f>
        <v>23682.034576195569</v>
      </c>
      <c r="S17" s="55"/>
      <c r="T17" s="56">
        <f t="shared" si="9"/>
        <v>20.000000000000284</v>
      </c>
      <c r="U17" s="56"/>
      <c r="V17" s="22">
        <f t="shared" si="10"/>
        <v>2</v>
      </c>
      <c r="W17">
        <f t="shared" si="11"/>
        <v>0</v>
      </c>
      <c r="X17" s="36">
        <f t="shared" si="12"/>
        <v>592050.86440488091</v>
      </c>
      <c r="Y17" s="37">
        <f t="shared" si="13"/>
        <v>0</v>
      </c>
    </row>
    <row r="18" spans="2:25">
      <c r="B18" s="35">
        <v>10</v>
      </c>
      <c r="C18" s="51">
        <f t="shared" si="7"/>
        <v>615732.89898107643</v>
      </c>
      <c r="D18" s="51"/>
      <c r="E18" s="48"/>
      <c r="F18" s="49">
        <v>43521</v>
      </c>
      <c r="G18" s="50" t="s">
        <v>4</v>
      </c>
      <c r="H18" s="52">
        <v>79.53</v>
      </c>
      <c r="I18" s="52"/>
      <c r="J18" s="48">
        <v>5</v>
      </c>
      <c r="K18" s="53">
        <f t="shared" si="8"/>
        <v>18471.986969432292</v>
      </c>
      <c r="L18" s="54"/>
      <c r="M18" s="6">
        <f>IF(J18="","",(K18/J18)/LOOKUP(RIGHT($D$2,3),定数!$A$6:$A$13,定数!$B$6:$B$13))</f>
        <v>36.94397393886458</v>
      </c>
      <c r="N18" s="48"/>
      <c r="O18" s="49"/>
      <c r="P18" s="52">
        <v>79.59</v>
      </c>
      <c r="Q18" s="52"/>
      <c r="R18" s="55">
        <f>IF(P18="","",T18*M18*LOOKUP(RIGHT($D$2,3),定数!$A$6:$A$13,定数!$B$6:$B$13))</f>
        <v>22166.384363319587</v>
      </c>
      <c r="S18" s="55"/>
      <c r="T18" s="56">
        <f t="shared" si="9"/>
        <v>6.0000000000002274</v>
      </c>
      <c r="U18" s="56"/>
      <c r="V18" s="22">
        <f t="shared" si="10"/>
        <v>3</v>
      </c>
      <c r="W18">
        <f t="shared" si="11"/>
        <v>0</v>
      </c>
      <c r="X18" s="36">
        <f t="shared" si="12"/>
        <v>615732.89898107643</v>
      </c>
      <c r="Y18" s="37">
        <f t="shared" si="13"/>
        <v>0</v>
      </c>
    </row>
    <row r="19" spans="2:25">
      <c r="B19" s="35">
        <v>11</v>
      </c>
      <c r="C19" s="51">
        <f t="shared" si="7"/>
        <v>637899.28334439604</v>
      </c>
      <c r="D19" s="51"/>
      <c r="E19" s="48"/>
      <c r="F19" s="49">
        <v>43522</v>
      </c>
      <c r="G19" s="50" t="s">
        <v>3</v>
      </c>
      <c r="H19" s="52">
        <v>79.58</v>
      </c>
      <c r="I19" s="52"/>
      <c r="J19" s="48">
        <v>5</v>
      </c>
      <c r="K19" s="53">
        <f t="shared" si="8"/>
        <v>19136.978500331879</v>
      </c>
      <c r="L19" s="54"/>
      <c r="M19" s="6">
        <f>IF(J19="","",(K19/J19)/LOOKUP(RIGHT($D$2,3),定数!$A$6:$A$13,定数!$B$6:$B$13))</f>
        <v>38.273957000663756</v>
      </c>
      <c r="N19" s="48"/>
      <c r="O19" s="49"/>
      <c r="P19" s="52">
        <v>79.510000000000005</v>
      </c>
      <c r="Q19" s="52"/>
      <c r="R19" s="55">
        <f>IF(P19="","",T19*M19*LOOKUP(RIGHT($D$2,3),定数!$A$6:$A$13,定数!$B$6:$B$13))</f>
        <v>26791.769900462019</v>
      </c>
      <c r="S19" s="55"/>
      <c r="T19" s="56">
        <f t="shared" si="9"/>
        <v>6.9999999999993179</v>
      </c>
      <c r="U19" s="56"/>
      <c r="V19" s="22">
        <f t="shared" si="10"/>
        <v>4</v>
      </c>
      <c r="W19">
        <f t="shared" si="11"/>
        <v>0</v>
      </c>
      <c r="X19" s="36">
        <f t="shared" si="12"/>
        <v>637899.28334439604</v>
      </c>
      <c r="Y19" s="37">
        <f t="shared" si="13"/>
        <v>0</v>
      </c>
    </row>
    <row r="20" spans="2:25">
      <c r="B20" s="35">
        <v>12</v>
      </c>
      <c r="C20" s="51">
        <f t="shared" si="7"/>
        <v>664691.05324485805</v>
      </c>
      <c r="D20" s="51"/>
      <c r="E20" s="48"/>
      <c r="F20" s="49">
        <v>43522</v>
      </c>
      <c r="G20" s="50" t="s">
        <v>3</v>
      </c>
      <c r="H20" s="52">
        <v>79.3</v>
      </c>
      <c r="I20" s="52"/>
      <c r="J20" s="50">
        <v>5</v>
      </c>
      <c r="K20" s="53">
        <f t="shared" ref="K20" si="14">IF(J20="","",C20*0.03)</f>
        <v>19940.731597345741</v>
      </c>
      <c r="L20" s="54"/>
      <c r="M20" s="6">
        <f>IF(J20="","",(K20/J20)/LOOKUP(RIGHT($D$2,3),定数!$A$6:$A$13,定数!$B$6:$B$13))</f>
        <v>39.881463194691484</v>
      </c>
      <c r="N20" s="50"/>
      <c r="O20" s="49"/>
      <c r="P20" s="52">
        <v>79.22</v>
      </c>
      <c r="Q20" s="52"/>
      <c r="R20" s="55">
        <f>IF(P20="","",T20*M20*LOOKUP(RIGHT($D$2,3),定数!$A$6:$A$13,定数!$B$6:$B$13))</f>
        <v>31905.170555752506</v>
      </c>
      <c r="S20" s="55"/>
      <c r="T20" s="56">
        <f t="shared" si="9"/>
        <v>7.9999999999998295</v>
      </c>
      <c r="U20" s="56"/>
      <c r="V20" s="22">
        <f t="shared" si="10"/>
        <v>5</v>
      </c>
      <c r="W20">
        <f t="shared" si="11"/>
        <v>0</v>
      </c>
      <c r="X20" s="36">
        <f t="shared" si="12"/>
        <v>664691.05324485805</v>
      </c>
      <c r="Y20" s="37">
        <f t="shared" si="13"/>
        <v>0</v>
      </c>
    </row>
    <row r="21" spans="2:25">
      <c r="B21" s="35">
        <v>13</v>
      </c>
      <c r="C21" s="51">
        <f t="shared" si="7"/>
        <v>696596.22380061052</v>
      </c>
      <c r="D21" s="51"/>
      <c r="E21" s="48"/>
      <c r="F21" s="49">
        <v>43522</v>
      </c>
      <c r="G21" s="50" t="s">
        <v>3</v>
      </c>
      <c r="H21" s="52">
        <v>79.180000000000007</v>
      </c>
      <c r="I21" s="52"/>
      <c r="J21" s="48">
        <v>15</v>
      </c>
      <c r="K21" s="53">
        <f t="shared" si="8"/>
        <v>20897.886714018314</v>
      </c>
      <c r="L21" s="54"/>
      <c r="M21" s="6">
        <f>IF(J21="","",(K21/J21)/LOOKUP(RIGHT($D$2,3),定数!$A$6:$A$13,定数!$B$6:$B$13))</f>
        <v>13.93192447601221</v>
      </c>
      <c r="N21" s="48"/>
      <c r="O21" s="49"/>
      <c r="P21" s="52">
        <v>79.33</v>
      </c>
      <c r="Q21" s="52"/>
      <c r="R21" s="55">
        <f>IF(P21="","",T21*M21*LOOKUP(RIGHT($D$2,3),定数!$A$6:$A$13,定数!$B$6:$B$13))</f>
        <v>-20897.886714017128</v>
      </c>
      <c r="S21" s="55"/>
      <c r="T21" s="56">
        <f t="shared" si="9"/>
        <v>-14.999999999999147</v>
      </c>
      <c r="U21" s="56"/>
      <c r="V21" s="22">
        <f t="shared" si="10"/>
        <v>0</v>
      </c>
      <c r="W21">
        <f t="shared" si="11"/>
        <v>1</v>
      </c>
      <c r="X21" s="36">
        <f t="shared" si="12"/>
        <v>696596.22380061052</v>
      </c>
      <c r="Y21" s="37">
        <f t="shared" si="13"/>
        <v>0</v>
      </c>
    </row>
    <row r="22" spans="2:25">
      <c r="B22" s="35">
        <v>14</v>
      </c>
      <c r="C22" s="51">
        <f t="shared" si="7"/>
        <v>675698.33708659338</v>
      </c>
      <c r="D22" s="51"/>
      <c r="E22" s="48"/>
      <c r="F22" s="49">
        <v>43525</v>
      </c>
      <c r="G22" s="50" t="s">
        <v>4</v>
      </c>
      <c r="H22" s="52">
        <v>79.099999999999994</v>
      </c>
      <c r="I22" s="52"/>
      <c r="J22" s="50">
        <v>6</v>
      </c>
      <c r="K22" s="53">
        <f t="shared" si="8"/>
        <v>20270.950112597802</v>
      </c>
      <c r="L22" s="54"/>
      <c r="M22" s="6">
        <f>IF(J22="","",(K22/J22)/LOOKUP(RIGHT($D$2,3),定数!$A$6:$A$13,定数!$B$6:$B$13))</f>
        <v>33.784916854329673</v>
      </c>
      <c r="N22" s="50"/>
      <c r="O22" s="49"/>
      <c r="P22" s="52">
        <v>79.040000000000006</v>
      </c>
      <c r="Q22" s="52"/>
      <c r="R22" s="55">
        <f>IF(P22="","",T22*M22*LOOKUP(RIGHT($D$2,3),定数!$A$6:$A$13,定数!$B$6:$B$13))</f>
        <v>-20270.950112593771</v>
      </c>
      <c r="S22" s="55"/>
      <c r="T22" s="56">
        <f t="shared" si="9"/>
        <v>-5.9999999999988063</v>
      </c>
      <c r="U22" s="56"/>
      <c r="V22" s="22">
        <f t="shared" si="10"/>
        <v>0</v>
      </c>
      <c r="W22">
        <f t="shared" si="11"/>
        <v>2</v>
      </c>
      <c r="X22" s="36">
        <f t="shared" si="12"/>
        <v>696596.22380061052</v>
      </c>
      <c r="Y22" s="37">
        <f t="shared" si="13"/>
        <v>2.999999999999825E-2</v>
      </c>
    </row>
    <row r="23" spans="2:25">
      <c r="B23" s="35">
        <v>15</v>
      </c>
      <c r="C23" s="51">
        <f t="shared" si="7"/>
        <v>655427.38697399956</v>
      </c>
      <c r="D23" s="51"/>
      <c r="E23" s="48"/>
      <c r="F23" s="49">
        <v>43525</v>
      </c>
      <c r="G23" s="50" t="s">
        <v>4</v>
      </c>
      <c r="H23" s="52">
        <v>79.25</v>
      </c>
      <c r="I23" s="52"/>
      <c r="J23" s="48">
        <v>9</v>
      </c>
      <c r="K23" s="53">
        <f t="shared" si="8"/>
        <v>19662.821609219987</v>
      </c>
      <c r="L23" s="54"/>
      <c r="M23" s="6">
        <f>IF(J23="","",(K23/J23)/LOOKUP(RIGHT($D$2,3),定数!$A$6:$A$13,定数!$B$6:$B$13))</f>
        <v>21.84757956579999</v>
      </c>
      <c r="N23" s="48"/>
      <c r="O23" s="49"/>
      <c r="P23" s="52">
        <v>79.36</v>
      </c>
      <c r="Q23" s="52"/>
      <c r="R23" s="55">
        <f>IF(P23="","",T23*M23*LOOKUP(RIGHT($D$2,3),定数!$A$6:$A$13,定数!$B$6:$B$13))</f>
        <v>24032.337522379865</v>
      </c>
      <c r="S23" s="55"/>
      <c r="T23" s="56">
        <f t="shared" si="9"/>
        <v>10.999999999999943</v>
      </c>
      <c r="U23" s="56"/>
      <c r="V23" t="str">
        <f t="shared" ref="V23:W74" si="15">IF(S23&lt;&gt;"",IF(S23&lt;0,1+V22,0),"")</f>
        <v/>
      </c>
      <c r="W23">
        <f t="shared" si="11"/>
        <v>0</v>
      </c>
      <c r="X23" s="36">
        <f t="shared" si="12"/>
        <v>696596.22380061052</v>
      </c>
      <c r="Y23" s="37">
        <f t="shared" si="13"/>
        <v>5.9099999999992603E-2</v>
      </c>
    </row>
    <row r="24" spans="2:25">
      <c r="B24" s="35">
        <v>16</v>
      </c>
      <c r="C24" s="51">
        <f t="shared" si="7"/>
        <v>679459.72449637938</v>
      </c>
      <c r="D24" s="51"/>
      <c r="E24" s="48"/>
      <c r="F24" s="49">
        <v>43525</v>
      </c>
      <c r="G24" s="50" t="s">
        <v>4</v>
      </c>
      <c r="H24" s="52">
        <v>79.349999999999994</v>
      </c>
      <c r="I24" s="52"/>
      <c r="J24" s="48">
        <v>11</v>
      </c>
      <c r="K24" s="53">
        <f t="shared" si="8"/>
        <v>20383.79173489138</v>
      </c>
      <c r="L24" s="54"/>
      <c r="M24" s="6">
        <f>IF(J24="","",(K24/J24)/LOOKUP(RIGHT($D$2,3),定数!$A$6:$A$13,定数!$B$6:$B$13))</f>
        <v>18.530719758992163</v>
      </c>
      <c r="N24" s="48"/>
      <c r="O24" s="49"/>
      <c r="P24" s="52">
        <v>79.489999999999995</v>
      </c>
      <c r="Q24" s="52"/>
      <c r="R24" s="55">
        <f>IF(P24="","",T24*M24*LOOKUP(RIGHT($D$2,3),定数!$A$6:$A$13,定数!$B$6:$B$13))</f>
        <v>25943.007662589134</v>
      </c>
      <c r="S24" s="55"/>
      <c r="T24" s="56">
        <f t="shared" si="9"/>
        <v>14.000000000000057</v>
      </c>
      <c r="U24" s="56"/>
      <c r="V24" t="str">
        <f t="shared" si="15"/>
        <v/>
      </c>
      <c r="W24">
        <f t="shared" si="11"/>
        <v>0</v>
      </c>
      <c r="X24" s="36">
        <f t="shared" si="12"/>
        <v>696596.22380061052</v>
      </c>
      <c r="Y24" s="37">
        <f t="shared" si="13"/>
        <v>2.4600333333325897E-2</v>
      </c>
    </row>
    <row r="25" spans="2:25">
      <c r="B25" s="35">
        <v>17</v>
      </c>
      <c r="C25" s="51">
        <f t="shared" si="7"/>
        <v>705402.73215896846</v>
      </c>
      <c r="D25" s="51"/>
      <c r="E25" s="48"/>
      <c r="F25" s="49">
        <v>43525</v>
      </c>
      <c r="G25" s="50" t="s">
        <v>3</v>
      </c>
      <c r="H25" s="52">
        <v>79.22</v>
      </c>
      <c r="I25" s="52"/>
      <c r="J25" s="48">
        <v>4</v>
      </c>
      <c r="K25" s="53">
        <f t="shared" si="8"/>
        <v>21162.081964769051</v>
      </c>
      <c r="L25" s="54"/>
      <c r="M25" s="6">
        <f>IF(J25="","",(K25/J25)/LOOKUP(RIGHT($D$2,3),定数!$A$6:$A$13,定数!$B$6:$B$13))</f>
        <v>52.905204911922631</v>
      </c>
      <c r="N25" s="48"/>
      <c r="O25" s="49"/>
      <c r="P25" s="52">
        <v>79.260000000000005</v>
      </c>
      <c r="Q25" s="52"/>
      <c r="R25" s="55">
        <f>IF(P25="","",T25*M25*LOOKUP(RIGHT($D$2,3),定数!$A$6:$A$13,定数!$B$6:$B$13))</f>
        <v>-21162.081964772362</v>
      </c>
      <c r="S25" s="55"/>
      <c r="T25" s="56">
        <f t="shared" si="9"/>
        <v>-4.0000000000006253</v>
      </c>
      <c r="U25" s="56"/>
      <c r="V25" t="str">
        <f t="shared" si="15"/>
        <v/>
      </c>
      <c r="W25">
        <f t="shared" si="11"/>
        <v>1</v>
      </c>
      <c r="X25" s="36">
        <f t="shared" si="12"/>
        <v>705402.73215896846</v>
      </c>
      <c r="Y25" s="37">
        <f t="shared" si="13"/>
        <v>0</v>
      </c>
    </row>
    <row r="26" spans="2:25">
      <c r="B26" s="35">
        <v>18</v>
      </c>
      <c r="C26" s="51">
        <f t="shared" si="7"/>
        <v>684240.65019419615</v>
      </c>
      <c r="D26" s="51"/>
      <c r="E26" s="48"/>
      <c r="F26" s="49">
        <v>43529</v>
      </c>
      <c r="G26" s="50" t="s">
        <v>4</v>
      </c>
      <c r="H26" s="52">
        <v>79.260000000000005</v>
      </c>
      <c r="I26" s="52"/>
      <c r="J26" s="48">
        <v>5</v>
      </c>
      <c r="K26" s="53">
        <f t="shared" si="8"/>
        <v>20527.219505825884</v>
      </c>
      <c r="L26" s="54"/>
      <c r="M26" s="6">
        <f>IF(J26="","",(K26/J26)/LOOKUP(RIGHT($D$2,3),定数!$A$6:$A$13,定数!$B$6:$B$13))</f>
        <v>41.054439011651766</v>
      </c>
      <c r="N26" s="48"/>
      <c r="O26" s="49"/>
      <c r="P26" s="52">
        <v>79.33</v>
      </c>
      <c r="Q26" s="52"/>
      <c r="R26" s="55">
        <f>IF(P26="","",T26*M26*LOOKUP(RIGHT($D$2,3),定数!$A$6:$A$13,定数!$B$6:$B$13))</f>
        <v>28738.107308153434</v>
      </c>
      <c r="S26" s="55"/>
      <c r="T26" s="56">
        <f t="shared" si="9"/>
        <v>6.9999999999993179</v>
      </c>
      <c r="U26" s="56"/>
      <c r="V26" t="str">
        <f t="shared" si="15"/>
        <v/>
      </c>
      <c r="W26">
        <f t="shared" si="11"/>
        <v>0</v>
      </c>
      <c r="X26" s="36">
        <f t="shared" si="12"/>
        <v>705402.73215896846</v>
      </c>
      <c r="Y26" s="37">
        <f t="shared" si="13"/>
        <v>3.0000000000004579E-2</v>
      </c>
    </row>
    <row r="27" spans="2:25">
      <c r="B27" s="35">
        <v>19</v>
      </c>
      <c r="C27" s="51">
        <f t="shared" si="7"/>
        <v>712978.75750234956</v>
      </c>
      <c r="D27" s="51"/>
      <c r="E27" s="48"/>
      <c r="F27" s="49">
        <v>43535</v>
      </c>
      <c r="G27" s="50" t="s">
        <v>4</v>
      </c>
      <c r="H27" s="52">
        <v>78.260000000000005</v>
      </c>
      <c r="I27" s="52"/>
      <c r="J27" s="48">
        <v>5</v>
      </c>
      <c r="K27" s="53">
        <f t="shared" si="8"/>
        <v>21389.362725070485</v>
      </c>
      <c r="L27" s="54"/>
      <c r="M27" s="6">
        <f>IF(J27="","",(K27/J27)/LOOKUP(RIGHT($D$2,3),定数!$A$6:$A$13,定数!$B$6:$B$13))</f>
        <v>42.778725450140975</v>
      </c>
      <c r="N27" s="48"/>
      <c r="O27" s="49"/>
      <c r="P27" s="52">
        <v>78.319999999999993</v>
      </c>
      <c r="Q27" s="52"/>
      <c r="R27" s="55">
        <f>IF(P27="","",T27*M27*LOOKUP(RIGHT($D$2,3),定数!$A$6:$A$13,定数!$B$6:$B$13))</f>
        <v>25667.235270079476</v>
      </c>
      <c r="S27" s="55"/>
      <c r="T27" s="56">
        <f t="shared" si="9"/>
        <v>5.9999999999988063</v>
      </c>
      <c r="U27" s="56"/>
      <c r="V27" t="str">
        <f t="shared" si="15"/>
        <v/>
      </c>
      <c r="W27">
        <f t="shared" si="11"/>
        <v>0</v>
      </c>
      <c r="X27" s="36">
        <f t="shared" si="12"/>
        <v>712978.75750234956</v>
      </c>
      <c r="Y27" s="37">
        <f t="shared" si="13"/>
        <v>0</v>
      </c>
    </row>
    <row r="28" spans="2:25">
      <c r="B28" s="35">
        <v>20</v>
      </c>
      <c r="C28" s="51">
        <f t="shared" si="7"/>
        <v>738645.99277242902</v>
      </c>
      <c r="D28" s="51"/>
      <c r="E28" s="48"/>
      <c r="F28" s="49">
        <v>43535</v>
      </c>
      <c r="G28" s="50" t="s">
        <v>4</v>
      </c>
      <c r="H28" s="52">
        <v>78.63</v>
      </c>
      <c r="I28" s="52"/>
      <c r="J28" s="48">
        <v>6</v>
      </c>
      <c r="K28" s="53">
        <f t="shared" si="8"/>
        <v>22159.37978317287</v>
      </c>
      <c r="L28" s="54"/>
      <c r="M28" s="6">
        <f>IF(J28="","",(K28/J28)/LOOKUP(RIGHT($D$2,3),定数!$A$6:$A$13,定数!$B$6:$B$13))</f>
        <v>36.932299638621451</v>
      </c>
      <c r="N28" s="48"/>
      <c r="O28" s="49"/>
      <c r="P28" s="52">
        <v>78.7</v>
      </c>
      <c r="Q28" s="52"/>
      <c r="R28" s="55">
        <f>IF(P28="","",T28*M28*LOOKUP(RIGHT($D$2,3),定数!$A$6:$A$13,定数!$B$6:$B$13))</f>
        <v>25852.609747037746</v>
      </c>
      <c r="S28" s="55"/>
      <c r="T28" s="56">
        <f t="shared" si="9"/>
        <v>7.000000000000739</v>
      </c>
      <c r="U28" s="56"/>
      <c r="V28" t="str">
        <f t="shared" si="15"/>
        <v/>
      </c>
      <c r="W28">
        <f t="shared" si="11"/>
        <v>0</v>
      </c>
      <c r="X28" s="36">
        <f t="shared" si="12"/>
        <v>738645.99277242902</v>
      </c>
      <c r="Y28" s="37">
        <f t="shared" si="13"/>
        <v>0</v>
      </c>
    </row>
    <row r="29" spans="2:25">
      <c r="B29" s="35">
        <v>21</v>
      </c>
      <c r="C29" s="51">
        <f t="shared" si="7"/>
        <v>764498.60251946677</v>
      </c>
      <c r="D29" s="51"/>
      <c r="E29" s="48"/>
      <c r="F29" s="49">
        <v>43536</v>
      </c>
      <c r="G29" s="50" t="s">
        <v>4</v>
      </c>
      <c r="H29" s="52">
        <v>78.78</v>
      </c>
      <c r="I29" s="52"/>
      <c r="J29" s="48">
        <v>7</v>
      </c>
      <c r="K29" s="53">
        <f t="shared" si="8"/>
        <v>22934.958075584003</v>
      </c>
      <c r="L29" s="54"/>
      <c r="M29" s="6">
        <f>IF(J29="","",(K29/J29)/LOOKUP(RIGHT($D$2,3),定数!$A$6:$A$13,定数!$B$6:$B$13))</f>
        <v>32.764225822262858</v>
      </c>
      <c r="N29" s="48"/>
      <c r="O29" s="49"/>
      <c r="P29" s="52">
        <v>78.7</v>
      </c>
      <c r="Q29" s="52"/>
      <c r="R29" s="55">
        <f>IF(P29="","",T29*M29*LOOKUP(RIGHT($D$2,3),定数!$A$6:$A$13,定数!$B$6:$B$13))</f>
        <v>-26211.380657809728</v>
      </c>
      <c r="S29" s="55"/>
      <c r="T29" s="56">
        <f t="shared" si="9"/>
        <v>-7.9999999999998295</v>
      </c>
      <c r="U29" s="56"/>
      <c r="V29" t="str">
        <f t="shared" si="15"/>
        <v/>
      </c>
      <c r="W29">
        <f t="shared" si="11"/>
        <v>1</v>
      </c>
      <c r="X29" s="36">
        <f t="shared" si="12"/>
        <v>764498.60251946677</v>
      </c>
      <c r="Y29" s="37">
        <f t="shared" si="13"/>
        <v>0</v>
      </c>
    </row>
    <row r="30" spans="2:25">
      <c r="B30" s="35">
        <v>22</v>
      </c>
      <c r="C30" s="51">
        <f t="shared" si="7"/>
        <v>738287.22186165699</v>
      </c>
      <c r="D30" s="51"/>
      <c r="E30" s="48"/>
      <c r="F30" s="49">
        <v>43537</v>
      </c>
      <c r="G30" s="50" t="s">
        <v>3</v>
      </c>
      <c r="H30" s="52">
        <v>78.599999999999994</v>
      </c>
      <c r="I30" s="52"/>
      <c r="J30" s="48">
        <v>9</v>
      </c>
      <c r="K30" s="53">
        <f t="shared" si="8"/>
        <v>22148.61665584971</v>
      </c>
      <c r="L30" s="54"/>
      <c r="M30" s="6">
        <f>IF(J30="","",(K30/J30)/LOOKUP(RIGHT($D$2,3),定数!$A$6:$A$13,定数!$B$6:$B$13))</f>
        <v>24.609574062055234</v>
      </c>
      <c r="N30" s="48"/>
      <c r="O30" s="49"/>
      <c r="P30" s="52">
        <v>78.489999999999995</v>
      </c>
      <c r="Q30" s="52"/>
      <c r="R30" s="55">
        <f>IF(P30="","",T30*M30*LOOKUP(RIGHT($D$2,3),定数!$A$6:$A$13,定数!$B$6:$B$13))</f>
        <v>27070.531468260619</v>
      </c>
      <c r="S30" s="55"/>
      <c r="T30" s="56">
        <f t="shared" si="9"/>
        <v>10.999999999999943</v>
      </c>
      <c r="U30" s="56"/>
      <c r="V30" t="str">
        <f t="shared" si="15"/>
        <v/>
      </c>
      <c r="W30">
        <f t="shared" si="11"/>
        <v>0</v>
      </c>
      <c r="X30" s="36">
        <f t="shared" si="12"/>
        <v>764498.60251946677</v>
      </c>
      <c r="Y30" s="37">
        <f t="shared" si="13"/>
        <v>3.4285714285713587E-2</v>
      </c>
    </row>
    <row r="31" spans="2:25">
      <c r="B31" s="35">
        <v>23</v>
      </c>
      <c r="C31" s="51">
        <f t="shared" si="7"/>
        <v>765357.75332991756</v>
      </c>
      <c r="D31" s="51"/>
      <c r="E31" s="48"/>
      <c r="F31" s="49">
        <v>43542</v>
      </c>
      <c r="G31" s="50" t="s">
        <v>4</v>
      </c>
      <c r="H31" s="52">
        <v>79.06</v>
      </c>
      <c r="I31" s="52"/>
      <c r="J31" s="48">
        <v>6</v>
      </c>
      <c r="K31" s="53">
        <f t="shared" si="8"/>
        <v>22960.732599897525</v>
      </c>
      <c r="L31" s="54"/>
      <c r="M31" s="6">
        <f>IF(J31="","",(K31/J31)/LOOKUP(RIGHT($D$2,3),定数!$A$6:$A$13,定数!$B$6:$B$13))</f>
        <v>38.267887666495874</v>
      </c>
      <c r="N31" s="48"/>
      <c r="O31" s="49"/>
      <c r="P31" s="52">
        <v>79.14</v>
      </c>
      <c r="Q31" s="52"/>
      <c r="R31" s="55">
        <f>IF(P31="","",T31*M31*LOOKUP(RIGHT($D$2,3),定数!$A$6:$A$13,定数!$B$6:$B$13))</f>
        <v>30614.310133196046</v>
      </c>
      <c r="S31" s="55"/>
      <c r="T31" s="56">
        <f t="shared" si="9"/>
        <v>7.9999999999998295</v>
      </c>
      <c r="U31" s="56"/>
      <c r="V31" t="str">
        <f t="shared" si="15"/>
        <v/>
      </c>
      <c r="W31">
        <f t="shared" si="11"/>
        <v>0</v>
      </c>
      <c r="X31" s="36">
        <f t="shared" si="12"/>
        <v>765357.75332991756</v>
      </c>
      <c r="Y31" s="37">
        <f t="shared" si="13"/>
        <v>0</v>
      </c>
    </row>
    <row r="32" spans="2:25">
      <c r="B32" s="35">
        <v>24</v>
      </c>
      <c r="C32" s="51">
        <f t="shared" si="7"/>
        <v>795972.06346311362</v>
      </c>
      <c r="D32" s="51"/>
      <c r="E32" s="48"/>
      <c r="F32" s="49">
        <v>43543</v>
      </c>
      <c r="G32" s="50" t="s">
        <v>3</v>
      </c>
      <c r="H32" s="52">
        <v>78.97</v>
      </c>
      <c r="I32" s="52"/>
      <c r="J32" s="48">
        <v>5</v>
      </c>
      <c r="K32" s="53">
        <f t="shared" si="8"/>
        <v>23879.161903893408</v>
      </c>
      <c r="L32" s="54"/>
      <c r="M32" s="6">
        <f>IF(J32="","",(K32/J32)/LOOKUP(RIGHT($D$2,3),定数!$A$6:$A$13,定数!$B$6:$B$13))</f>
        <v>47.758323807786816</v>
      </c>
      <c r="N32" s="48"/>
      <c r="O32" s="49"/>
      <c r="P32" s="52">
        <v>78.900000000000006</v>
      </c>
      <c r="Q32" s="52"/>
      <c r="R32" s="55">
        <f>IF(P32="","",T32*M32*LOOKUP(RIGHT($D$2,3),定数!$A$6:$A$13,定数!$B$6:$B$13))</f>
        <v>33430.826665447516</v>
      </c>
      <c r="S32" s="55"/>
      <c r="T32" s="56">
        <f t="shared" si="9"/>
        <v>6.9999999999993179</v>
      </c>
      <c r="U32" s="56"/>
      <c r="V32" t="str">
        <f t="shared" si="15"/>
        <v/>
      </c>
      <c r="W32">
        <f t="shared" si="11"/>
        <v>0</v>
      </c>
      <c r="X32" s="36">
        <f t="shared" si="12"/>
        <v>795972.06346311362</v>
      </c>
      <c r="Y32" s="37">
        <f t="shared" si="13"/>
        <v>0</v>
      </c>
    </row>
    <row r="33" spans="2:25">
      <c r="B33" s="35">
        <v>25</v>
      </c>
      <c r="C33" s="51">
        <f t="shared" si="7"/>
        <v>829402.89012856118</v>
      </c>
      <c r="D33" s="51"/>
      <c r="E33" s="48"/>
      <c r="F33" s="49">
        <v>43544</v>
      </c>
      <c r="G33" s="50" t="s">
        <v>4</v>
      </c>
      <c r="H33" s="52">
        <v>79.09</v>
      </c>
      <c r="I33" s="52"/>
      <c r="J33" s="50">
        <v>6</v>
      </c>
      <c r="K33" s="53">
        <f t="shared" si="8"/>
        <v>24882.086703856836</v>
      </c>
      <c r="L33" s="54"/>
      <c r="M33" s="6">
        <f>IF(J33="","",(K33/J33)/LOOKUP(RIGHT($D$2,3),定数!$A$6:$A$13,定数!$B$6:$B$13))</f>
        <v>41.470144506428056</v>
      </c>
      <c r="N33" s="48"/>
      <c r="O33" s="49"/>
      <c r="P33" s="52">
        <v>79.03</v>
      </c>
      <c r="Q33" s="52"/>
      <c r="R33" s="55">
        <f>IF(P33="","",T33*M33*LOOKUP(RIGHT($D$2,3),定数!$A$6:$A$13,定数!$B$6:$B$13))</f>
        <v>-24882.086703857778</v>
      </c>
      <c r="S33" s="55"/>
      <c r="T33" s="56">
        <f t="shared" si="9"/>
        <v>-6.0000000000002274</v>
      </c>
      <c r="U33" s="56"/>
      <c r="V33" t="str">
        <f t="shared" si="15"/>
        <v/>
      </c>
      <c r="W33">
        <f t="shared" si="11"/>
        <v>1</v>
      </c>
      <c r="X33" s="36">
        <f t="shared" si="12"/>
        <v>829402.89012856118</v>
      </c>
      <c r="Y33" s="37">
        <f t="shared" si="13"/>
        <v>0</v>
      </c>
    </row>
    <row r="34" spans="2:25">
      <c r="B34" s="35">
        <v>26</v>
      </c>
      <c r="C34" s="51">
        <f t="shared" si="7"/>
        <v>804520.80342470342</v>
      </c>
      <c r="D34" s="51"/>
      <c r="E34" s="48"/>
      <c r="F34" s="49">
        <v>43544</v>
      </c>
      <c r="G34" s="50" t="s">
        <v>3</v>
      </c>
      <c r="H34" s="52">
        <v>79.02</v>
      </c>
      <c r="I34" s="52"/>
      <c r="J34" s="48">
        <v>6</v>
      </c>
      <c r="K34" s="53">
        <f t="shared" si="8"/>
        <v>24135.624102741102</v>
      </c>
      <c r="L34" s="54"/>
      <c r="M34" s="6">
        <f>IF(J34="","",(K34/J34)/LOOKUP(RIGHT($D$2,3),定数!$A$6:$A$13,定数!$B$6:$B$13))</f>
        <v>40.226040171235169</v>
      </c>
      <c r="N34" s="48"/>
      <c r="O34" s="49"/>
      <c r="P34" s="52">
        <v>78.930000000000007</v>
      </c>
      <c r="Q34" s="52"/>
      <c r="R34" s="55">
        <f>IF(P34="","",T34*M34*LOOKUP(RIGHT($D$2,3),定数!$A$6:$A$13,定数!$B$6:$B$13))</f>
        <v>36203.436154107309</v>
      </c>
      <c r="S34" s="55"/>
      <c r="T34" s="56">
        <f t="shared" si="9"/>
        <v>8.99999999999892</v>
      </c>
      <c r="U34" s="56"/>
      <c r="V34" t="str">
        <f t="shared" si="15"/>
        <v/>
      </c>
      <c r="W34">
        <f t="shared" si="11"/>
        <v>0</v>
      </c>
      <c r="X34" s="36">
        <f t="shared" si="12"/>
        <v>829402.89012856118</v>
      </c>
      <c r="Y34" s="37">
        <f t="shared" si="13"/>
        <v>3.0000000000001137E-2</v>
      </c>
    </row>
    <row r="35" spans="2:25">
      <c r="B35" s="35">
        <v>27</v>
      </c>
      <c r="C35" s="51">
        <f t="shared" si="7"/>
        <v>840724.23957881075</v>
      </c>
      <c r="D35" s="51"/>
      <c r="E35" s="48"/>
      <c r="F35" s="49">
        <v>43546</v>
      </c>
      <c r="G35" s="50" t="s">
        <v>3</v>
      </c>
      <c r="H35" s="52">
        <v>78.349999999999994</v>
      </c>
      <c r="I35" s="52"/>
      <c r="J35" s="48">
        <v>7</v>
      </c>
      <c r="K35" s="53">
        <f t="shared" ref="K35" si="16">IF(J35="","",C35*0.03)</f>
        <v>25221.727187364322</v>
      </c>
      <c r="L35" s="54"/>
      <c r="M35" s="6">
        <f>IF(J35="","",(K35/J35)/LOOKUP(RIGHT($D$2,3),定数!$A$6:$A$13,定数!$B$6:$B$13))</f>
        <v>36.031038839091892</v>
      </c>
      <c r="N35" s="48"/>
      <c r="O35" s="49"/>
      <c r="P35" s="52">
        <v>78.260000000000005</v>
      </c>
      <c r="Q35" s="52"/>
      <c r="R35" s="55">
        <f>IF(P35="","",T35*M35*LOOKUP(RIGHT($D$2,3),定数!$A$6:$A$13,定数!$B$6:$B$13))</f>
        <v>32427.934955178815</v>
      </c>
      <c r="S35" s="55"/>
      <c r="T35" s="56">
        <f t="shared" si="9"/>
        <v>8.99999999999892</v>
      </c>
      <c r="U35" s="56"/>
      <c r="V35" t="str">
        <f t="shared" si="15"/>
        <v/>
      </c>
      <c r="W35">
        <f t="shared" si="11"/>
        <v>0</v>
      </c>
      <c r="X35" s="36">
        <f t="shared" si="12"/>
        <v>840724.23957881075</v>
      </c>
      <c r="Y35" s="37">
        <f t="shared" si="13"/>
        <v>0</v>
      </c>
    </row>
    <row r="36" spans="2:25">
      <c r="B36" s="35">
        <v>28</v>
      </c>
      <c r="C36" s="51">
        <f t="shared" si="7"/>
        <v>873152.17453398951</v>
      </c>
      <c r="D36" s="51"/>
      <c r="E36" s="48"/>
      <c r="F36" s="49">
        <v>43546</v>
      </c>
      <c r="G36" s="50" t="s">
        <v>3</v>
      </c>
      <c r="H36" s="52">
        <v>78.09</v>
      </c>
      <c r="I36" s="52"/>
      <c r="J36" s="48">
        <v>15</v>
      </c>
      <c r="K36" s="53">
        <f t="shared" si="8"/>
        <v>26194.565236019684</v>
      </c>
      <c r="L36" s="54"/>
      <c r="M36" s="6">
        <f>IF(J36="","",(K36/J36)/LOOKUP(RIGHT($D$2,3),定数!$A$6:$A$13,定数!$B$6:$B$13))</f>
        <v>17.463043490679787</v>
      </c>
      <c r="N36" s="48"/>
      <c r="O36" s="49"/>
      <c r="P36" s="52">
        <v>77.900000000000006</v>
      </c>
      <c r="Q36" s="52"/>
      <c r="R36" s="55">
        <f>IF(P36="","",T36*M36*LOOKUP(RIGHT($D$2,3),定数!$A$6:$A$13,定数!$B$6:$B$13))</f>
        <v>33179.782632291201</v>
      </c>
      <c r="S36" s="55"/>
      <c r="T36" s="56">
        <f t="shared" si="9"/>
        <v>18.999999999999773</v>
      </c>
      <c r="U36" s="56"/>
      <c r="V36" t="str">
        <f t="shared" si="15"/>
        <v/>
      </c>
      <c r="W36">
        <f t="shared" si="11"/>
        <v>0</v>
      </c>
      <c r="X36" s="36">
        <f t="shared" si="12"/>
        <v>873152.17453398951</v>
      </c>
      <c r="Y36" s="37">
        <f t="shared" si="13"/>
        <v>0</v>
      </c>
    </row>
    <row r="37" spans="2:25">
      <c r="B37" s="35">
        <v>29</v>
      </c>
      <c r="C37" s="51">
        <f t="shared" si="7"/>
        <v>906331.95716628071</v>
      </c>
      <c r="D37" s="51"/>
      <c r="E37" s="48"/>
      <c r="F37" s="49">
        <v>43550</v>
      </c>
      <c r="G37" s="50" t="s">
        <v>4</v>
      </c>
      <c r="H37" s="52">
        <v>78.540000000000006</v>
      </c>
      <c r="I37" s="52"/>
      <c r="J37" s="48">
        <v>7</v>
      </c>
      <c r="K37" s="53">
        <f t="shared" si="8"/>
        <v>27189.958714988421</v>
      </c>
      <c r="L37" s="54"/>
      <c r="M37" s="6">
        <f>IF(J37="","",(K37/J37)/LOOKUP(RIGHT($D$2,3),定数!$A$6:$A$13,定数!$B$6:$B$13))</f>
        <v>38.842798164269176</v>
      </c>
      <c r="N37" s="48"/>
      <c r="O37" s="49"/>
      <c r="P37" s="52">
        <v>78.63</v>
      </c>
      <c r="Q37" s="52"/>
      <c r="R37" s="55">
        <f>IF(P37="","",T37*M37*LOOKUP(RIGHT($D$2,3),定数!$A$6:$A$13,定数!$B$6:$B$13))</f>
        <v>34958.518347838064</v>
      </c>
      <c r="S37" s="55"/>
      <c r="T37" s="56">
        <f t="shared" si="9"/>
        <v>8.99999999999892</v>
      </c>
      <c r="U37" s="56"/>
      <c r="V37" t="str">
        <f t="shared" si="15"/>
        <v/>
      </c>
      <c r="W37">
        <f t="shared" si="11"/>
        <v>0</v>
      </c>
      <c r="X37" s="36">
        <f t="shared" si="12"/>
        <v>906331.95716628071</v>
      </c>
      <c r="Y37" s="37">
        <f t="shared" si="13"/>
        <v>0</v>
      </c>
    </row>
    <row r="38" spans="2:25">
      <c r="B38" s="35">
        <v>30</v>
      </c>
      <c r="C38" s="51">
        <f t="shared" si="7"/>
        <v>941290.47551411879</v>
      </c>
      <c r="D38" s="51"/>
      <c r="E38" s="48"/>
      <c r="F38" s="49">
        <v>43551</v>
      </c>
      <c r="G38" s="50" t="s">
        <v>3</v>
      </c>
      <c r="H38" s="52">
        <v>78.28</v>
      </c>
      <c r="I38" s="52"/>
      <c r="J38" s="50">
        <v>11</v>
      </c>
      <c r="K38" s="53">
        <f t="shared" si="8"/>
        <v>28238.714265423561</v>
      </c>
      <c r="L38" s="54"/>
      <c r="M38" s="6">
        <f>IF(J38="","",(K38/J38)/LOOKUP(RIGHT($D$2,3),定数!$A$6:$A$13,定数!$B$6:$B$13))</f>
        <v>25.67155842311233</v>
      </c>
      <c r="N38" s="48"/>
      <c r="O38" s="49"/>
      <c r="P38" s="52">
        <v>78.13</v>
      </c>
      <c r="Q38" s="52"/>
      <c r="R38" s="55">
        <f>IF(P38="","",T38*M38*LOOKUP(RIGHT($D$2,3),定数!$A$6:$A$13,定数!$B$6:$B$13))</f>
        <v>38507.337634669952</v>
      </c>
      <c r="S38" s="55"/>
      <c r="T38" s="56">
        <f t="shared" si="9"/>
        <v>15.000000000000568</v>
      </c>
      <c r="U38" s="56"/>
      <c r="V38" t="str">
        <f t="shared" si="15"/>
        <v/>
      </c>
      <c r="W38">
        <f t="shared" si="11"/>
        <v>0</v>
      </c>
      <c r="X38" s="36">
        <f t="shared" si="12"/>
        <v>941290.47551411879</v>
      </c>
      <c r="Y38" s="37">
        <f t="shared" si="13"/>
        <v>0</v>
      </c>
    </row>
    <row r="39" spans="2:25">
      <c r="B39" s="35">
        <v>31</v>
      </c>
      <c r="C39" s="51">
        <f t="shared" si="7"/>
        <v>979797.81314878876</v>
      </c>
      <c r="D39" s="51"/>
      <c r="E39" s="48"/>
      <c r="F39" s="49">
        <v>43552</v>
      </c>
      <c r="G39" s="50" t="s">
        <v>3</v>
      </c>
      <c r="H39" s="52">
        <v>78.040000000000006</v>
      </c>
      <c r="I39" s="52"/>
      <c r="J39" s="48">
        <v>23</v>
      </c>
      <c r="K39" s="53">
        <f t="shared" si="8"/>
        <v>29393.93439446366</v>
      </c>
      <c r="L39" s="54"/>
      <c r="M39" s="6">
        <f>IF(J39="","",(K39/J39)/LOOKUP(RIGHT($D$2,3),定数!$A$6:$A$13,定数!$B$6:$B$13))</f>
        <v>12.779971475853765</v>
      </c>
      <c r="N39" s="48"/>
      <c r="O39" s="49"/>
      <c r="P39" s="52">
        <v>78.27</v>
      </c>
      <c r="Q39" s="52"/>
      <c r="R39" s="55">
        <f>IF(P39="","",T39*M39*LOOKUP(RIGHT($D$2,3),定数!$A$6:$A$13,定数!$B$6:$B$13))</f>
        <v>-29393.934394462354</v>
      </c>
      <c r="S39" s="55"/>
      <c r="T39" s="56">
        <f t="shared" si="9"/>
        <v>-22.999999999998977</v>
      </c>
      <c r="U39" s="56"/>
      <c r="V39" t="str">
        <f t="shared" si="15"/>
        <v/>
      </c>
      <c r="W39">
        <f t="shared" si="11"/>
        <v>1</v>
      </c>
      <c r="X39" s="36">
        <f t="shared" si="12"/>
        <v>979797.81314878876</v>
      </c>
      <c r="Y39" s="37">
        <f t="shared" si="13"/>
        <v>0</v>
      </c>
    </row>
    <row r="40" spans="2:25">
      <c r="B40" s="35">
        <v>32</v>
      </c>
      <c r="C40" s="51">
        <f t="shared" si="7"/>
        <v>950403.87875432638</v>
      </c>
      <c r="D40" s="51"/>
      <c r="E40" s="48"/>
      <c r="F40" s="49">
        <v>43553</v>
      </c>
      <c r="G40" s="50" t="s">
        <v>4</v>
      </c>
      <c r="H40" s="52">
        <v>78.34</v>
      </c>
      <c r="I40" s="52"/>
      <c r="J40" s="48">
        <v>4</v>
      </c>
      <c r="K40" s="53">
        <f t="shared" si="8"/>
        <v>28512.116362629789</v>
      </c>
      <c r="L40" s="54"/>
      <c r="M40" s="6">
        <f>IF(J40="","",(K40/J40)/LOOKUP(RIGHT($D$2,3),定数!$A$6:$A$13,定数!$B$6:$B$13))</f>
        <v>71.280290906574479</v>
      </c>
      <c r="N40" s="48"/>
      <c r="O40" s="49"/>
      <c r="P40" s="52">
        <v>78.3</v>
      </c>
      <c r="Q40" s="52"/>
      <c r="R40" s="55">
        <f>IF(P40="","",T40*M40*LOOKUP(RIGHT($D$2,3),定数!$A$6:$A$13,定数!$B$6:$B$13))</f>
        <v>-28512.11636263425</v>
      </c>
      <c r="S40" s="55"/>
      <c r="T40" s="56">
        <f t="shared" si="9"/>
        <v>-4.0000000000006253</v>
      </c>
      <c r="U40" s="56"/>
      <c r="V40" t="str">
        <f t="shared" si="15"/>
        <v/>
      </c>
      <c r="W40">
        <f t="shared" si="11"/>
        <v>2</v>
      </c>
      <c r="X40" s="36">
        <f t="shared" si="12"/>
        <v>979797.81314878876</v>
      </c>
      <c r="Y40" s="37">
        <f t="shared" si="13"/>
        <v>2.9999999999998694E-2</v>
      </c>
    </row>
    <row r="41" spans="2:25">
      <c r="B41" s="35">
        <v>33</v>
      </c>
      <c r="C41" s="51">
        <f t="shared" si="7"/>
        <v>921891.76239169214</v>
      </c>
      <c r="D41" s="51"/>
      <c r="E41" s="48"/>
      <c r="F41" s="49">
        <v>43556</v>
      </c>
      <c r="G41" s="50" t="s">
        <v>4</v>
      </c>
      <c r="H41" s="52">
        <v>79.2</v>
      </c>
      <c r="I41" s="52"/>
      <c r="J41" s="48">
        <v>18</v>
      </c>
      <c r="K41" s="53">
        <f t="shared" si="8"/>
        <v>27656.752871750763</v>
      </c>
      <c r="L41" s="54"/>
      <c r="M41" s="6">
        <f>IF(J41="","",(K41/J41)/LOOKUP(RIGHT($D$2,3),定数!$A$6:$A$13,定数!$B$6:$B$13))</f>
        <v>15.364862706528202</v>
      </c>
      <c r="N41" s="48"/>
      <c r="O41" s="49"/>
      <c r="P41" s="52">
        <v>79.02</v>
      </c>
      <c r="Q41" s="52"/>
      <c r="R41" s="55">
        <f>IF(P41="","",T41*M41*LOOKUP(RIGHT($D$2,3),定数!$A$6:$A$13,定数!$B$6:$B$13))</f>
        <v>-27656.752871751807</v>
      </c>
      <c r="S41" s="55"/>
      <c r="T41" s="56">
        <f t="shared" si="9"/>
        <v>-18.000000000000682</v>
      </c>
      <c r="U41" s="56"/>
      <c r="V41" t="str">
        <f t="shared" si="15"/>
        <v/>
      </c>
      <c r="W41">
        <f t="shared" si="11"/>
        <v>3</v>
      </c>
      <c r="X41" s="36">
        <f t="shared" si="12"/>
        <v>979797.81314878876</v>
      </c>
      <c r="Y41" s="37">
        <f t="shared" si="13"/>
        <v>5.9100000000003261E-2</v>
      </c>
    </row>
    <row r="42" spans="2:25">
      <c r="B42" s="35">
        <v>34</v>
      </c>
      <c r="C42" s="51">
        <f t="shared" si="7"/>
        <v>894235.00951994036</v>
      </c>
      <c r="D42" s="51"/>
      <c r="E42" s="48"/>
      <c r="F42" s="49">
        <v>43558</v>
      </c>
      <c r="G42" s="50" t="s">
        <v>4</v>
      </c>
      <c r="H42" s="52">
        <v>79.290000000000006</v>
      </c>
      <c r="I42" s="52"/>
      <c r="J42" s="50">
        <v>13</v>
      </c>
      <c r="K42" s="53">
        <f t="shared" si="8"/>
        <v>26827.050285598209</v>
      </c>
      <c r="L42" s="54"/>
      <c r="M42" s="6">
        <f>IF(J42="","",(K42/J42)/LOOKUP(RIGHT($D$2,3),定数!$A$6:$A$13,定数!$B$6:$B$13))</f>
        <v>20.636192527383237</v>
      </c>
      <c r="N42" s="50"/>
      <c r="O42" s="49"/>
      <c r="P42" s="52">
        <v>79.150000000000006</v>
      </c>
      <c r="Q42" s="52"/>
      <c r="R42" s="55">
        <f>IF(P42="","",T42*M42*LOOKUP(RIGHT($D$2,3),定数!$A$6:$A$13,定数!$B$6:$B$13))</f>
        <v>-28890.669538336646</v>
      </c>
      <c r="S42" s="55"/>
      <c r="T42" s="56">
        <f t="shared" si="9"/>
        <v>-14.000000000000057</v>
      </c>
      <c r="U42" s="56"/>
      <c r="V42" t="str">
        <f t="shared" si="15"/>
        <v/>
      </c>
      <c r="W42">
        <f t="shared" si="11"/>
        <v>4</v>
      </c>
      <c r="X42" s="36">
        <f t="shared" si="12"/>
        <v>979797.81314878876</v>
      </c>
      <c r="Y42" s="37">
        <f t="shared" si="13"/>
        <v>8.7327000000004262E-2</v>
      </c>
    </row>
    <row r="43" spans="2:25">
      <c r="B43" s="35">
        <v>35</v>
      </c>
      <c r="C43" s="51">
        <f t="shared" si="7"/>
        <v>865344.33998160367</v>
      </c>
      <c r="D43" s="51"/>
      <c r="E43" s="48"/>
      <c r="F43" s="49">
        <v>43558</v>
      </c>
      <c r="G43" s="50" t="s">
        <v>4</v>
      </c>
      <c r="H43" s="52">
        <v>79.39</v>
      </c>
      <c r="I43" s="52"/>
      <c r="J43" s="50">
        <v>10</v>
      </c>
      <c r="K43" s="53">
        <f t="shared" si="8"/>
        <v>25960.330199448108</v>
      </c>
      <c r="L43" s="54"/>
      <c r="M43" s="6">
        <f>IF(J43="","",(K43/J43)/LOOKUP(RIGHT($D$2,3),定数!$A$6:$A$13,定数!$B$6:$B$13))</f>
        <v>25.960330199448109</v>
      </c>
      <c r="N43" s="50"/>
      <c r="O43" s="49"/>
      <c r="P43" s="52">
        <v>79.28</v>
      </c>
      <c r="Q43" s="52"/>
      <c r="R43" s="55">
        <f>IF(P43="","",T43*M43*LOOKUP(RIGHT($D$2,3),定数!$A$6:$A$13,定数!$B$6:$B$13))</f>
        <v>-28556.363219392773</v>
      </c>
      <c r="S43" s="55"/>
      <c r="T43" s="56">
        <f t="shared" si="9"/>
        <v>-10.999999999999943</v>
      </c>
      <c r="U43" s="56"/>
      <c r="V43" t="str">
        <f t="shared" si="15"/>
        <v/>
      </c>
      <c r="W43">
        <f t="shared" si="11"/>
        <v>5</v>
      </c>
      <c r="X43" s="36">
        <f t="shared" si="12"/>
        <v>979797.81314878876</v>
      </c>
      <c r="Y43" s="37">
        <f t="shared" si="13"/>
        <v>0.11681335846154273</v>
      </c>
    </row>
    <row r="44" spans="2:25">
      <c r="B44" s="35">
        <v>36</v>
      </c>
      <c r="C44" s="51">
        <f t="shared" si="7"/>
        <v>836787.97676221095</v>
      </c>
      <c r="D44" s="51"/>
      <c r="E44" s="48"/>
      <c r="F44" s="49">
        <v>43559</v>
      </c>
      <c r="G44" s="50" t="s">
        <v>4</v>
      </c>
      <c r="H44" s="52">
        <v>79.39</v>
      </c>
      <c r="I44" s="52"/>
      <c r="J44" s="48">
        <v>6</v>
      </c>
      <c r="K44" s="53">
        <f t="shared" si="8"/>
        <v>25103.639302866326</v>
      </c>
      <c r="L44" s="54"/>
      <c r="M44" s="6">
        <f>IF(J44="","",(K44/J44)/LOOKUP(RIGHT($D$2,3),定数!$A$6:$A$13,定数!$B$6:$B$13))</f>
        <v>41.839398838110547</v>
      </c>
      <c r="N44" s="48"/>
      <c r="O44" s="49"/>
      <c r="P44" s="52">
        <v>79.47</v>
      </c>
      <c r="Q44" s="52"/>
      <c r="R44" s="55">
        <f>IF(P44="","",T44*M44*LOOKUP(RIGHT($D$2,3),定数!$A$6:$A$13,定数!$B$6:$B$13))</f>
        <v>33471.519070487724</v>
      </c>
      <c r="S44" s="55"/>
      <c r="T44" s="56">
        <f t="shared" si="9"/>
        <v>7.9999999999998295</v>
      </c>
      <c r="U44" s="56"/>
      <c r="V44" t="str">
        <f t="shared" si="15"/>
        <v/>
      </c>
      <c r="W44">
        <f t="shared" si="11"/>
        <v>0</v>
      </c>
      <c r="X44" s="36">
        <f t="shared" si="12"/>
        <v>979797.81314878876</v>
      </c>
      <c r="Y44" s="37">
        <f t="shared" si="13"/>
        <v>0.1459585176323116</v>
      </c>
    </row>
    <row r="45" spans="2:25">
      <c r="B45" s="35">
        <v>37</v>
      </c>
      <c r="C45" s="51">
        <f t="shared" si="7"/>
        <v>870259.49583269865</v>
      </c>
      <c r="D45" s="51"/>
      <c r="E45" s="48"/>
      <c r="F45" s="49">
        <v>43560</v>
      </c>
      <c r="G45" s="50" t="s">
        <v>3</v>
      </c>
      <c r="H45" s="52">
        <v>79.489999999999995</v>
      </c>
      <c r="I45" s="52"/>
      <c r="J45" s="48">
        <v>6</v>
      </c>
      <c r="K45" s="53">
        <f t="shared" si="8"/>
        <v>26107.78487498096</v>
      </c>
      <c r="L45" s="54"/>
      <c r="M45" s="6">
        <f>IF(J45="","",(K45/J45)/LOOKUP(RIGHT($D$2,3),定数!$A$6:$A$13,定数!$B$6:$B$13))</f>
        <v>43.512974791634932</v>
      </c>
      <c r="N45" s="48"/>
      <c r="O45" s="49"/>
      <c r="P45" s="52">
        <v>79.41</v>
      </c>
      <c r="Q45" s="52"/>
      <c r="R45" s="55">
        <f>IF(P45="","",T45*M45*LOOKUP(RIGHT($D$2,3),定数!$A$6:$A$13,定数!$B$6:$B$13))</f>
        <v>34810.379833307197</v>
      </c>
      <c r="S45" s="55"/>
      <c r="T45" s="56">
        <f t="shared" si="9"/>
        <v>7.9999999999998295</v>
      </c>
      <c r="U45" s="56"/>
      <c r="V45" t="str">
        <f t="shared" si="15"/>
        <v/>
      </c>
      <c r="W45">
        <f t="shared" si="11"/>
        <v>0</v>
      </c>
      <c r="X45" s="36">
        <f t="shared" si="12"/>
        <v>979797.81314878876</v>
      </c>
      <c r="Y45" s="37">
        <f t="shared" si="13"/>
        <v>0.11179685833760478</v>
      </c>
    </row>
    <row r="46" spans="2:25">
      <c r="B46" s="35">
        <v>38</v>
      </c>
      <c r="C46" s="51">
        <f t="shared" si="7"/>
        <v>905069.87566600589</v>
      </c>
      <c r="D46" s="51"/>
      <c r="E46" s="48"/>
      <c r="F46" s="49">
        <v>43565</v>
      </c>
      <c r="G46" s="50" t="s">
        <v>4</v>
      </c>
      <c r="H46" s="52">
        <v>79.52</v>
      </c>
      <c r="I46" s="52"/>
      <c r="J46" s="50">
        <v>7</v>
      </c>
      <c r="K46" s="53">
        <f t="shared" si="8"/>
        <v>27152.096269980175</v>
      </c>
      <c r="L46" s="54"/>
      <c r="M46" s="6">
        <f>IF(J46="","",(K46/J46)/LOOKUP(RIGHT($D$2,3),定数!$A$6:$A$13,定数!$B$6:$B$13))</f>
        <v>38.788708957114537</v>
      </c>
      <c r="N46" s="50"/>
      <c r="O46" s="49"/>
      <c r="P46" s="52">
        <v>79.61</v>
      </c>
      <c r="Q46" s="52"/>
      <c r="R46" s="55">
        <f>IF(P46="","",T46*M46*LOOKUP(RIGHT($D$2,3),定数!$A$6:$A$13,定数!$B$6:$B$13))</f>
        <v>34909.838061404407</v>
      </c>
      <c r="S46" s="55"/>
      <c r="T46" s="56">
        <f t="shared" si="9"/>
        <v>9.0000000000003411</v>
      </c>
      <c r="U46" s="56"/>
      <c r="V46" t="str">
        <f t="shared" si="15"/>
        <v/>
      </c>
      <c r="W46">
        <f t="shared" si="11"/>
        <v>0</v>
      </c>
      <c r="X46" s="36">
        <f t="shared" si="12"/>
        <v>979797.81314878876</v>
      </c>
      <c r="Y46" s="37">
        <f t="shared" si="13"/>
        <v>7.6268732671109674E-2</v>
      </c>
    </row>
    <row r="47" spans="2:25">
      <c r="B47" s="35">
        <v>39</v>
      </c>
      <c r="C47" s="51">
        <f t="shared" si="7"/>
        <v>939979.7137274103</v>
      </c>
      <c r="D47" s="51"/>
      <c r="E47" s="48"/>
      <c r="F47" s="49">
        <v>43567</v>
      </c>
      <c r="G47" s="50" t="s">
        <v>4</v>
      </c>
      <c r="H47" s="52">
        <v>79.66</v>
      </c>
      <c r="I47" s="52"/>
      <c r="J47" s="48">
        <v>5</v>
      </c>
      <c r="K47" s="53">
        <f t="shared" si="8"/>
        <v>28199.391411822307</v>
      </c>
      <c r="L47" s="54"/>
      <c r="M47" s="6">
        <f>IF(J47="","",(K47/J47)/LOOKUP(RIGHT($D$2,3),定数!$A$6:$A$13,定数!$B$6:$B$13))</f>
        <v>56.398782823644616</v>
      </c>
      <c r="N47" s="48"/>
      <c r="O47" s="49"/>
      <c r="P47" s="52">
        <v>79.72</v>
      </c>
      <c r="Q47" s="52"/>
      <c r="R47" s="55">
        <f>IF(P47="","",T47*M47*LOOKUP(RIGHT($D$2,3),定数!$A$6:$A$13,定数!$B$6:$B$13))</f>
        <v>33839.269694188049</v>
      </c>
      <c r="S47" s="55"/>
      <c r="T47" s="56">
        <f t="shared" si="9"/>
        <v>6.0000000000002274</v>
      </c>
      <c r="U47" s="56"/>
      <c r="V47" t="str">
        <f t="shared" si="15"/>
        <v/>
      </c>
      <c r="W47">
        <f t="shared" si="11"/>
        <v>0</v>
      </c>
      <c r="X47" s="36">
        <f t="shared" si="12"/>
        <v>979797.81314878876</v>
      </c>
      <c r="Y47" s="37">
        <f t="shared" si="13"/>
        <v>4.0639098074136903E-2</v>
      </c>
    </row>
    <row r="48" spans="2:25">
      <c r="B48" s="35">
        <v>40</v>
      </c>
      <c r="C48" s="51">
        <f t="shared" si="7"/>
        <v>973818.98342159833</v>
      </c>
      <c r="D48" s="51"/>
      <c r="E48" s="48"/>
      <c r="F48" s="49">
        <v>43571</v>
      </c>
      <c r="G48" s="50" t="s">
        <v>3</v>
      </c>
      <c r="H48" s="52">
        <v>79.900000000000006</v>
      </c>
      <c r="I48" s="52"/>
      <c r="J48" s="48">
        <v>6</v>
      </c>
      <c r="K48" s="53">
        <f t="shared" si="8"/>
        <v>29214.569502647948</v>
      </c>
      <c r="L48" s="54"/>
      <c r="M48" s="6">
        <f>IF(J48="","",(K48/J48)/LOOKUP(RIGHT($D$2,3),定数!$A$6:$A$13,定数!$B$6:$B$13))</f>
        <v>48.690949171079907</v>
      </c>
      <c r="N48" s="48"/>
      <c r="O48" s="49"/>
      <c r="P48" s="52">
        <v>79.97</v>
      </c>
      <c r="Q48" s="52"/>
      <c r="R48" s="55">
        <f>IF(P48="","",T48*M48*LOOKUP(RIGHT($D$2,3),定数!$A$6:$A$13,定数!$B$6:$B$13))</f>
        <v>-34083.664419752611</v>
      </c>
      <c r="S48" s="55"/>
      <c r="T48" s="56">
        <f t="shared" si="9"/>
        <v>-6.9999999999993179</v>
      </c>
      <c r="U48" s="56"/>
      <c r="V48" t="str">
        <f t="shared" si="15"/>
        <v/>
      </c>
      <c r="W48">
        <f t="shared" si="11"/>
        <v>1</v>
      </c>
      <c r="X48" s="36">
        <f t="shared" si="12"/>
        <v>979797.81314878876</v>
      </c>
      <c r="Y48" s="37">
        <f t="shared" si="13"/>
        <v>6.1021056048045086E-3</v>
      </c>
    </row>
    <row r="49" spans="2:25">
      <c r="B49" s="35">
        <v>41</v>
      </c>
      <c r="C49" s="51">
        <f t="shared" si="7"/>
        <v>939735.31900184567</v>
      </c>
      <c r="D49" s="51"/>
      <c r="E49" s="48"/>
      <c r="F49" s="49">
        <v>43572</v>
      </c>
      <c r="G49" s="50" t="s">
        <v>4</v>
      </c>
      <c r="H49" s="52">
        <v>80.52</v>
      </c>
      <c r="I49" s="52"/>
      <c r="J49" s="48">
        <v>5</v>
      </c>
      <c r="K49" s="53">
        <f t="shared" si="8"/>
        <v>28192.059570055368</v>
      </c>
      <c r="L49" s="54"/>
      <c r="M49" s="6">
        <f>IF(J49="","",(K49/J49)/LOOKUP(RIGHT($D$2,3),定数!$A$6:$A$13,定数!$B$6:$B$13))</f>
        <v>56.384119140110734</v>
      </c>
      <c r="N49" s="48"/>
      <c r="O49" s="49"/>
      <c r="P49" s="52">
        <v>80.59</v>
      </c>
      <c r="Q49" s="52"/>
      <c r="R49" s="55">
        <f>IF(P49="","",T49*M49*LOOKUP(RIGHT($D$2,3),定数!$A$6:$A$13,定数!$B$6:$B$13))</f>
        <v>39468.883398081678</v>
      </c>
      <c r="S49" s="55"/>
      <c r="T49" s="56">
        <f t="shared" si="9"/>
        <v>7.000000000000739</v>
      </c>
      <c r="U49" s="56"/>
      <c r="V49" t="str">
        <f t="shared" si="15"/>
        <v/>
      </c>
      <c r="W49">
        <f t="shared" si="11"/>
        <v>0</v>
      </c>
      <c r="X49" s="36">
        <f t="shared" si="12"/>
        <v>979797.81314878876</v>
      </c>
      <c r="Y49" s="37">
        <f t="shared" si="13"/>
        <v>4.0888531908633063E-2</v>
      </c>
    </row>
    <row r="50" spans="2:25">
      <c r="B50" s="35">
        <v>42</v>
      </c>
      <c r="C50" s="51">
        <f t="shared" si="7"/>
        <v>979204.20239992731</v>
      </c>
      <c r="D50" s="51"/>
      <c r="E50" s="48"/>
      <c r="F50" s="49">
        <v>43573</v>
      </c>
      <c r="G50" s="50" t="s">
        <v>4</v>
      </c>
      <c r="H50" s="52">
        <v>80.03</v>
      </c>
      <c r="I50" s="52"/>
      <c r="J50" s="50">
        <v>7</v>
      </c>
      <c r="K50" s="53">
        <f t="shared" si="8"/>
        <v>29376.12607199782</v>
      </c>
      <c r="L50" s="54"/>
      <c r="M50" s="6">
        <f>IF(J50="","",(K50/J50)/LOOKUP(RIGHT($D$2,3),定数!$A$6:$A$13,定数!$B$6:$B$13))</f>
        <v>41.965894388568316</v>
      </c>
      <c r="N50" s="50"/>
      <c r="O50" s="49"/>
      <c r="P50" s="52">
        <v>79.959999999999994</v>
      </c>
      <c r="Q50" s="52"/>
      <c r="R50" s="55">
        <f>IF(P50="","",T50*M50*LOOKUP(RIGHT($D$2,3),定数!$A$6:$A$13,定数!$B$6:$B$13))</f>
        <v>-29376.12607200092</v>
      </c>
      <c r="S50" s="55"/>
      <c r="T50" s="56">
        <f t="shared" si="9"/>
        <v>-7.000000000000739</v>
      </c>
      <c r="U50" s="56"/>
      <c r="V50" t="str">
        <f t="shared" si="15"/>
        <v/>
      </c>
      <c r="W50">
        <f t="shared" si="11"/>
        <v>1</v>
      </c>
      <c r="X50" s="36">
        <f t="shared" si="12"/>
        <v>979797.81314878876</v>
      </c>
      <c r="Y50" s="37">
        <f t="shared" si="13"/>
        <v>6.0585024879133975E-4</v>
      </c>
    </row>
    <row r="51" spans="2:25">
      <c r="B51" s="35">
        <v>43</v>
      </c>
      <c r="C51" s="51">
        <f t="shared" si="7"/>
        <v>949828.07632792636</v>
      </c>
      <c r="D51" s="51"/>
      <c r="E51" s="48"/>
      <c r="F51" s="49">
        <v>43580</v>
      </c>
      <c r="G51" s="50" t="s">
        <v>3</v>
      </c>
      <c r="H51" s="52">
        <v>78.36</v>
      </c>
      <c r="I51" s="52"/>
      <c r="J51" s="48">
        <v>10</v>
      </c>
      <c r="K51" s="53">
        <f t="shared" si="8"/>
        <v>28494.84228983779</v>
      </c>
      <c r="L51" s="54"/>
      <c r="M51" s="6">
        <f>IF(J51="","",(K51/J51)/LOOKUP(RIGHT($D$2,3),定数!$A$6:$A$13,定数!$B$6:$B$13))</f>
        <v>28.494842289837788</v>
      </c>
      <c r="N51" s="48"/>
      <c r="O51" s="49"/>
      <c r="P51" s="52">
        <v>78.22</v>
      </c>
      <c r="Q51" s="52"/>
      <c r="R51" s="55">
        <f>IF(P51="","",T51*M51*LOOKUP(RIGHT($D$2,3),定数!$A$6:$A$13,定数!$B$6:$B$13))</f>
        <v>39892.779205773062</v>
      </c>
      <c r="S51" s="55"/>
      <c r="T51" s="56">
        <f t="shared" si="9"/>
        <v>14.000000000000057</v>
      </c>
      <c r="U51" s="56"/>
      <c r="V51" t="str">
        <f t="shared" si="15"/>
        <v/>
      </c>
      <c r="W51">
        <f t="shared" si="11"/>
        <v>0</v>
      </c>
      <c r="X51" s="36">
        <f t="shared" si="12"/>
        <v>979797.81314878876</v>
      </c>
      <c r="Y51" s="37">
        <f t="shared" si="13"/>
        <v>3.0587674741330839E-2</v>
      </c>
    </row>
    <row r="52" spans="2:25">
      <c r="B52" s="35">
        <v>44</v>
      </c>
      <c r="C52" s="51">
        <f t="shared" si="7"/>
        <v>989720.85553369939</v>
      </c>
      <c r="D52" s="51"/>
      <c r="E52" s="48"/>
      <c r="F52" s="49">
        <v>43585</v>
      </c>
      <c r="G52" s="50" t="s">
        <v>3</v>
      </c>
      <c r="H52" s="52">
        <v>78.599999999999994</v>
      </c>
      <c r="I52" s="52"/>
      <c r="J52" s="48">
        <v>5</v>
      </c>
      <c r="K52" s="53">
        <f t="shared" si="8"/>
        <v>29691.625666010979</v>
      </c>
      <c r="L52" s="54"/>
      <c r="M52" s="6">
        <f>IF(J52="","",(K52/J52)/LOOKUP(RIGHT($D$2,3),定数!$A$6:$A$13,定数!$B$6:$B$13))</f>
        <v>59.383251332021956</v>
      </c>
      <c r="N52" s="48"/>
      <c r="O52" s="49"/>
      <c r="P52" s="52">
        <v>78.53</v>
      </c>
      <c r="Q52" s="52"/>
      <c r="R52" s="55">
        <f>IF(P52="","",T52*M52*LOOKUP(RIGHT($D$2,3),定数!$A$6:$A$13,定数!$B$6:$B$13))</f>
        <v>41568.275932411321</v>
      </c>
      <c r="S52" s="55"/>
      <c r="T52" s="56">
        <f t="shared" si="9"/>
        <v>6.9999999999993179</v>
      </c>
      <c r="U52" s="56"/>
      <c r="V52" t="str">
        <f t="shared" si="15"/>
        <v/>
      </c>
      <c r="W52">
        <f t="shared" si="11"/>
        <v>0</v>
      </c>
      <c r="X52" s="36">
        <f t="shared" si="12"/>
        <v>989720.85553369939</v>
      </c>
      <c r="Y52" s="37">
        <f t="shared" si="13"/>
        <v>0</v>
      </c>
    </row>
    <row r="53" spans="2:25">
      <c r="B53" s="35">
        <v>45</v>
      </c>
      <c r="C53" s="51">
        <f t="shared" si="7"/>
        <v>1031289.1314661107</v>
      </c>
      <c r="D53" s="51"/>
      <c r="E53" s="48"/>
      <c r="F53" s="49">
        <v>43586</v>
      </c>
      <c r="G53" s="50" t="s">
        <v>3</v>
      </c>
      <c r="H53" s="52">
        <v>78.430000000000007</v>
      </c>
      <c r="I53" s="52"/>
      <c r="J53" s="50">
        <v>5</v>
      </c>
      <c r="K53" s="53">
        <f t="shared" si="8"/>
        <v>30938.673943983318</v>
      </c>
      <c r="L53" s="54"/>
      <c r="M53" s="6">
        <f>IF(J53="","",(K53/J53)/LOOKUP(RIGHT($D$2,3),定数!$A$6:$A$13,定数!$B$6:$B$13))</f>
        <v>61.877347887966636</v>
      </c>
      <c r="N53" s="48"/>
      <c r="O53" s="49"/>
      <c r="P53" s="52">
        <v>78.349999999999994</v>
      </c>
      <c r="Q53" s="52"/>
      <c r="R53" s="55">
        <f>IF(P53="","",T53*M53*LOOKUP(RIGHT($D$2,3),定数!$A$6:$A$13,定数!$B$6:$B$13))</f>
        <v>49501.878310381042</v>
      </c>
      <c r="S53" s="55"/>
      <c r="T53" s="56">
        <f t="shared" si="9"/>
        <v>8.0000000000012506</v>
      </c>
      <c r="U53" s="56"/>
      <c r="V53" t="str">
        <f t="shared" si="15"/>
        <v/>
      </c>
      <c r="W53">
        <f t="shared" si="11"/>
        <v>0</v>
      </c>
      <c r="X53" s="36">
        <f t="shared" si="12"/>
        <v>1031289.1314661107</v>
      </c>
      <c r="Y53" s="37">
        <f t="shared" si="13"/>
        <v>0</v>
      </c>
    </row>
    <row r="54" spans="2:25">
      <c r="B54" s="35">
        <v>46</v>
      </c>
      <c r="C54" s="51">
        <f t="shared" si="7"/>
        <v>1080791.0097764917</v>
      </c>
      <c r="D54" s="51"/>
      <c r="E54" s="48"/>
      <c r="F54" s="49">
        <v>43587</v>
      </c>
      <c r="G54" s="50" t="s">
        <v>4</v>
      </c>
      <c r="H54" s="52">
        <v>78.209999999999994</v>
      </c>
      <c r="I54" s="52"/>
      <c r="J54" s="48">
        <v>6</v>
      </c>
      <c r="K54" s="53">
        <f t="shared" si="8"/>
        <v>32423.73029329475</v>
      </c>
      <c r="L54" s="54"/>
      <c r="M54" s="6">
        <f>IF(J54="","",(K54/J54)/LOOKUP(RIGHT($D$2,3),定数!$A$6:$A$13,定数!$B$6:$B$13))</f>
        <v>54.039550488824581</v>
      </c>
      <c r="N54" s="48"/>
      <c r="O54" s="49"/>
      <c r="P54" s="52">
        <v>78.3</v>
      </c>
      <c r="Q54" s="52"/>
      <c r="R54" s="55">
        <f>IF(P54="","",T54*M54*LOOKUP(RIGHT($D$2,3),定数!$A$6:$A$13,定数!$B$6:$B$13))</f>
        <v>48635.595439943965</v>
      </c>
      <c r="S54" s="55"/>
      <c r="T54" s="56">
        <f t="shared" si="9"/>
        <v>9.0000000000003411</v>
      </c>
      <c r="U54" s="56"/>
      <c r="V54" t="str">
        <f t="shared" si="15"/>
        <v/>
      </c>
      <c r="W54">
        <f t="shared" si="11"/>
        <v>0</v>
      </c>
      <c r="X54" s="36">
        <f t="shared" si="12"/>
        <v>1080791.0097764917</v>
      </c>
      <c r="Y54" s="37">
        <f t="shared" si="13"/>
        <v>0</v>
      </c>
    </row>
    <row r="55" spans="2:25">
      <c r="B55" s="35">
        <v>47</v>
      </c>
      <c r="C55" s="51">
        <f t="shared" si="7"/>
        <v>1129426.6052164356</v>
      </c>
      <c r="D55" s="51"/>
      <c r="E55" s="48"/>
      <c r="F55" s="49">
        <v>43587</v>
      </c>
      <c r="G55" s="50" t="s">
        <v>3</v>
      </c>
      <c r="H55" s="52">
        <v>78.08</v>
      </c>
      <c r="I55" s="52"/>
      <c r="J55" s="48">
        <v>10</v>
      </c>
      <c r="K55" s="53">
        <f t="shared" si="8"/>
        <v>33882.798156493067</v>
      </c>
      <c r="L55" s="54"/>
      <c r="M55" s="6">
        <f>IF(J55="","",(K55/J55)/LOOKUP(RIGHT($D$2,3),定数!$A$6:$A$13,定数!$B$6:$B$13))</f>
        <v>33.882798156493067</v>
      </c>
      <c r="N55" s="48"/>
      <c r="O55" s="49"/>
      <c r="P55" s="52">
        <v>77.95</v>
      </c>
      <c r="Q55" s="52"/>
      <c r="R55" s="55">
        <f>IF(P55="","",T55*M55*LOOKUP(RIGHT($D$2,3),定数!$A$6:$A$13,定数!$B$6:$B$13))</f>
        <v>44047.637603439442</v>
      </c>
      <c r="S55" s="55"/>
      <c r="T55" s="56">
        <f t="shared" si="9"/>
        <v>12.999999999999545</v>
      </c>
      <c r="U55" s="56"/>
      <c r="V55" t="str">
        <f t="shared" si="15"/>
        <v/>
      </c>
      <c r="W55">
        <f t="shared" si="11"/>
        <v>0</v>
      </c>
      <c r="X55" s="36">
        <f t="shared" si="12"/>
        <v>1129426.6052164356</v>
      </c>
      <c r="Y55" s="37">
        <f t="shared" si="13"/>
        <v>0</v>
      </c>
    </row>
    <row r="56" spans="2:25">
      <c r="B56" s="35">
        <v>48</v>
      </c>
      <c r="C56" s="51">
        <f t="shared" si="7"/>
        <v>1173474.242819875</v>
      </c>
      <c r="D56" s="51"/>
      <c r="E56" s="48"/>
      <c r="F56" s="49">
        <v>43598</v>
      </c>
      <c r="G56" s="50" t="s">
        <v>3</v>
      </c>
      <c r="H56" s="52">
        <v>75.87</v>
      </c>
      <c r="I56" s="52"/>
      <c r="J56" s="50">
        <v>17</v>
      </c>
      <c r="K56" s="53">
        <f t="shared" si="8"/>
        <v>35204.227284596251</v>
      </c>
      <c r="L56" s="54"/>
      <c r="M56" s="6">
        <f>IF(J56="","",(K56/J56)/LOOKUP(RIGHT($D$2,3),定数!$A$6:$A$13,定数!$B$6:$B$13))</f>
        <v>20.708368990938972</v>
      </c>
      <c r="N56" s="50"/>
      <c r="O56" s="49"/>
      <c r="P56" s="52">
        <v>76.05</v>
      </c>
      <c r="Q56" s="52"/>
      <c r="R56" s="55">
        <f>IF(P56="","",T56*M56*LOOKUP(RIGHT($D$2,3),定数!$A$6:$A$13,定数!$B$6:$B$13))</f>
        <v>-37275.064183688621</v>
      </c>
      <c r="S56" s="55"/>
      <c r="T56" s="56">
        <f t="shared" si="9"/>
        <v>-17.999999999999261</v>
      </c>
      <c r="U56" s="56"/>
      <c r="V56" t="str">
        <f t="shared" si="15"/>
        <v/>
      </c>
      <c r="W56">
        <f t="shared" si="11"/>
        <v>1</v>
      </c>
      <c r="X56" s="36">
        <f t="shared" si="12"/>
        <v>1173474.242819875</v>
      </c>
      <c r="Y56" s="37">
        <f t="shared" si="13"/>
        <v>0</v>
      </c>
    </row>
    <row r="57" spans="2:25">
      <c r="B57" s="35">
        <v>49</v>
      </c>
      <c r="C57" s="51">
        <f t="shared" si="7"/>
        <v>1136199.1786361863</v>
      </c>
      <c r="D57" s="51"/>
      <c r="E57" s="48"/>
      <c r="F57" s="49">
        <v>43600</v>
      </c>
      <c r="G57" s="50" t="s">
        <v>3</v>
      </c>
      <c r="H57" s="52">
        <v>75.64</v>
      </c>
      <c r="I57" s="52"/>
      <c r="J57" s="48">
        <v>5</v>
      </c>
      <c r="K57" s="53">
        <f t="shared" si="8"/>
        <v>34085.975359085591</v>
      </c>
      <c r="L57" s="54"/>
      <c r="M57" s="6">
        <f>IF(J57="","",(K57/J57)/LOOKUP(RIGHT($D$2,3),定数!$A$6:$A$13,定数!$B$6:$B$13))</f>
        <v>68.171950718171189</v>
      </c>
      <c r="N57" s="48"/>
      <c r="O57" s="49"/>
      <c r="P57" s="52">
        <v>75.569999999999993</v>
      </c>
      <c r="Q57" s="52"/>
      <c r="R57" s="55">
        <f>IF(P57="","",T57*M57*LOOKUP(RIGHT($D$2,3),定数!$A$6:$A$13,定数!$B$6:$B$13))</f>
        <v>47720.365502724875</v>
      </c>
      <c r="S57" s="55"/>
      <c r="T57" s="56">
        <f t="shared" si="9"/>
        <v>7.000000000000739</v>
      </c>
      <c r="U57" s="56"/>
      <c r="V57" t="str">
        <f t="shared" si="15"/>
        <v/>
      </c>
      <c r="W57">
        <f t="shared" si="11"/>
        <v>0</v>
      </c>
      <c r="X57" s="36">
        <f t="shared" si="12"/>
        <v>1173474.242819875</v>
      </c>
      <c r="Y57" s="37">
        <f t="shared" si="13"/>
        <v>3.1764705882351696E-2</v>
      </c>
    </row>
    <row r="58" spans="2:25">
      <c r="B58" s="35">
        <v>50</v>
      </c>
      <c r="C58" s="51">
        <f t="shared" si="7"/>
        <v>1183919.5441389112</v>
      </c>
      <c r="D58" s="51"/>
      <c r="E58" s="48"/>
      <c r="F58" s="49">
        <v>43602</v>
      </c>
      <c r="G58" s="50" t="s">
        <v>3</v>
      </c>
      <c r="H58" s="52">
        <v>75.38</v>
      </c>
      <c r="I58" s="52"/>
      <c r="J58" s="50">
        <v>5</v>
      </c>
      <c r="K58" s="53">
        <f t="shared" si="8"/>
        <v>35517.586324167336</v>
      </c>
      <c r="L58" s="54"/>
      <c r="M58" s="6">
        <f>IF(J58="","",(K58/J58)/LOOKUP(RIGHT($D$2,3),定数!$A$6:$A$13,定数!$B$6:$B$13))</f>
        <v>71.035172648334679</v>
      </c>
      <c r="N58" s="50"/>
      <c r="O58" s="49"/>
      <c r="P58" s="52">
        <v>75.430000000000007</v>
      </c>
      <c r="Q58" s="52"/>
      <c r="R58" s="55">
        <f>IF(P58="","",T58*M58*LOOKUP(RIGHT($D$2,3),定数!$A$6:$A$13,定数!$B$6:$B$13))</f>
        <v>-35517.586324175412</v>
      </c>
      <c r="S58" s="55"/>
      <c r="T58" s="56">
        <f t="shared" si="9"/>
        <v>-5.0000000000011369</v>
      </c>
      <c r="U58" s="56"/>
      <c r="V58" t="str">
        <f t="shared" si="15"/>
        <v/>
      </c>
      <c r="W58">
        <f t="shared" si="11"/>
        <v>1</v>
      </c>
      <c r="X58" s="36">
        <f t="shared" si="12"/>
        <v>1183919.5441389112</v>
      </c>
      <c r="Y58" s="37">
        <f t="shared" si="13"/>
        <v>0</v>
      </c>
    </row>
    <row r="59" spans="2:25">
      <c r="B59" s="35">
        <v>51</v>
      </c>
      <c r="C59" s="51">
        <f t="shared" si="7"/>
        <v>1148401.9578147358</v>
      </c>
      <c r="D59" s="51"/>
      <c r="E59" s="48"/>
      <c r="F59" s="49">
        <v>43605</v>
      </c>
      <c r="G59" s="50" t="s">
        <v>4</v>
      </c>
      <c r="H59" s="52">
        <v>75.930000000000007</v>
      </c>
      <c r="I59" s="52"/>
      <c r="J59" s="48">
        <v>12</v>
      </c>
      <c r="K59" s="53">
        <f t="shared" si="8"/>
        <v>34452.058734442071</v>
      </c>
      <c r="L59" s="54"/>
      <c r="M59" s="6">
        <f>IF(J59="","",(K59/J59)/LOOKUP(RIGHT($D$2,3),定数!$A$6:$A$13,定数!$B$6:$B$13))</f>
        <v>28.710048945368396</v>
      </c>
      <c r="N59" s="48"/>
      <c r="O59" s="49"/>
      <c r="P59" s="52">
        <v>76.08</v>
      </c>
      <c r="Q59" s="52"/>
      <c r="R59" s="55">
        <f>IF(P59="","",T59*M59*LOOKUP(RIGHT($D$2,3),定数!$A$6:$A$13,定数!$B$6:$B$13))</f>
        <v>43065.073418050146</v>
      </c>
      <c r="S59" s="55"/>
      <c r="T59" s="56">
        <f t="shared" si="9"/>
        <v>14.999999999999147</v>
      </c>
      <c r="U59" s="56"/>
      <c r="V59" t="str">
        <f t="shared" si="15"/>
        <v/>
      </c>
      <c r="W59">
        <f t="shared" si="11"/>
        <v>0</v>
      </c>
      <c r="X59" s="36">
        <f t="shared" si="12"/>
        <v>1183919.5441389112</v>
      </c>
      <c r="Y59" s="37">
        <f t="shared" si="13"/>
        <v>3.0000000000006799E-2</v>
      </c>
    </row>
    <row r="60" spans="2:25">
      <c r="B60" s="35">
        <v>52</v>
      </c>
      <c r="C60" s="51">
        <f t="shared" si="7"/>
        <v>1191467.0312327859</v>
      </c>
      <c r="D60" s="51"/>
      <c r="E60" s="48"/>
      <c r="F60" s="49">
        <v>43606</v>
      </c>
      <c r="G60" s="50" t="s">
        <v>4</v>
      </c>
      <c r="H60" s="52">
        <v>75.87</v>
      </c>
      <c r="I60" s="52"/>
      <c r="J60" s="50">
        <v>7</v>
      </c>
      <c r="K60" s="53">
        <f t="shared" si="8"/>
        <v>35744.010936983577</v>
      </c>
      <c r="L60" s="54"/>
      <c r="M60" s="6">
        <f>IF(J60="","",(K60/J60)/LOOKUP(RIGHT($D$2,3),定数!$A$6:$A$13,定数!$B$6:$B$13))</f>
        <v>51.062872767119394</v>
      </c>
      <c r="N60" s="48"/>
      <c r="O60" s="49"/>
      <c r="P60" s="52">
        <v>75.959999999999994</v>
      </c>
      <c r="Q60" s="52"/>
      <c r="R60" s="55">
        <f>IF(P60="","",T60*M60*LOOKUP(RIGHT($D$2,3),定数!$A$6:$A$13,定数!$B$6:$B$13))</f>
        <v>45956.585490401936</v>
      </c>
      <c r="S60" s="55"/>
      <c r="T60" s="56">
        <f t="shared" si="9"/>
        <v>8.99999999999892</v>
      </c>
      <c r="U60" s="56"/>
      <c r="V60" t="str">
        <f t="shared" si="15"/>
        <v/>
      </c>
      <c r="W60">
        <f t="shared" si="11"/>
        <v>0</v>
      </c>
      <c r="X60" s="36">
        <f t="shared" si="12"/>
        <v>1191467.0312327859</v>
      </c>
      <c r="Y60" s="37">
        <f t="shared" si="13"/>
        <v>0</v>
      </c>
    </row>
    <row r="61" spans="2:25">
      <c r="B61" s="35">
        <v>53</v>
      </c>
      <c r="C61" s="51">
        <f t="shared" si="7"/>
        <v>1237423.6167231877</v>
      </c>
      <c r="D61" s="51"/>
      <c r="E61" s="48"/>
      <c r="F61" s="49">
        <v>43608</v>
      </c>
      <c r="G61" s="50" t="s">
        <v>3</v>
      </c>
      <c r="H61" s="52">
        <v>75.849999999999994</v>
      </c>
      <c r="I61" s="52"/>
      <c r="J61" s="48">
        <v>5</v>
      </c>
      <c r="K61" s="53">
        <f t="shared" si="8"/>
        <v>37122.708501695633</v>
      </c>
      <c r="L61" s="54"/>
      <c r="M61" s="6">
        <f>IF(J61="","",(K61/J61)/LOOKUP(RIGHT($D$2,3),定数!$A$6:$A$13,定数!$B$6:$B$13))</f>
        <v>74.245417003391267</v>
      </c>
      <c r="N61" s="48"/>
      <c r="O61" s="49"/>
      <c r="P61" s="52">
        <v>75.78</v>
      </c>
      <c r="Q61" s="52"/>
      <c r="R61" s="55">
        <f>IF(P61="","",T61*M61*LOOKUP(RIGHT($D$2,3),定数!$A$6:$A$13,定数!$B$6:$B$13))</f>
        <v>51971.791902368815</v>
      </c>
      <c r="S61" s="55"/>
      <c r="T61" s="56">
        <f t="shared" si="9"/>
        <v>6.9999999999993179</v>
      </c>
      <c r="U61" s="56"/>
      <c r="V61" t="str">
        <f t="shared" si="15"/>
        <v/>
      </c>
      <c r="W61">
        <f t="shared" si="11"/>
        <v>0</v>
      </c>
      <c r="X61" s="36">
        <f t="shared" si="12"/>
        <v>1237423.6167231877</v>
      </c>
      <c r="Y61" s="37">
        <f t="shared" si="13"/>
        <v>0</v>
      </c>
    </row>
    <row r="62" spans="2:25">
      <c r="B62" s="35">
        <v>54</v>
      </c>
      <c r="C62" s="51">
        <f t="shared" si="7"/>
        <v>1289395.4086255566</v>
      </c>
      <c r="D62" s="51"/>
      <c r="E62" s="48"/>
      <c r="F62" s="49">
        <v>43612</v>
      </c>
      <c r="G62" s="50" t="s">
        <v>4</v>
      </c>
      <c r="H62" s="52">
        <v>75.819999999999993</v>
      </c>
      <c r="I62" s="52"/>
      <c r="J62" s="50">
        <v>5</v>
      </c>
      <c r="K62" s="53">
        <f t="shared" si="8"/>
        <v>38681.862258766698</v>
      </c>
      <c r="L62" s="54"/>
      <c r="M62" s="6">
        <f>IF(J62="","",(K62/J62)/LOOKUP(RIGHT($D$2,3),定数!$A$6:$A$13,定数!$B$6:$B$13))</f>
        <v>77.363724517533399</v>
      </c>
      <c r="N62" s="48"/>
      <c r="O62" s="49"/>
      <c r="P62" s="52">
        <v>75.89</v>
      </c>
      <c r="Q62" s="52"/>
      <c r="R62" s="55">
        <f>IF(P62="","",T62*M62*LOOKUP(RIGHT($D$2,3),定数!$A$6:$A$13,定数!$B$6:$B$13))</f>
        <v>54154.607162279091</v>
      </c>
      <c r="S62" s="55"/>
      <c r="T62" s="56">
        <f t="shared" si="9"/>
        <v>7.000000000000739</v>
      </c>
      <c r="U62" s="56"/>
      <c r="V62" t="str">
        <f t="shared" si="15"/>
        <v/>
      </c>
      <c r="W62">
        <f t="shared" si="11"/>
        <v>0</v>
      </c>
      <c r="X62" s="36">
        <f t="shared" si="12"/>
        <v>1289395.4086255566</v>
      </c>
      <c r="Y62" s="37">
        <f t="shared" si="13"/>
        <v>0</v>
      </c>
    </row>
    <row r="63" spans="2:25">
      <c r="B63" s="35">
        <v>55</v>
      </c>
      <c r="C63" s="51">
        <f t="shared" si="7"/>
        <v>1343550.0157878357</v>
      </c>
      <c r="D63" s="51"/>
      <c r="E63" s="48"/>
      <c r="F63" s="49">
        <v>43615</v>
      </c>
      <c r="G63" s="50" t="s">
        <v>3</v>
      </c>
      <c r="H63" s="52">
        <v>75.959999999999994</v>
      </c>
      <c r="I63" s="52"/>
      <c r="J63" s="48">
        <v>7</v>
      </c>
      <c r="K63" s="53">
        <f t="shared" si="8"/>
        <v>40306.500473635067</v>
      </c>
      <c r="L63" s="54"/>
      <c r="M63" s="6">
        <f>IF(J63="","",(K63/J63)/LOOKUP(RIGHT($D$2,3),定数!$A$6:$A$13,定数!$B$6:$B$13))</f>
        <v>57.580714962335811</v>
      </c>
      <c r="N63" s="48"/>
      <c r="O63" s="49"/>
      <c r="P63" s="52">
        <v>75.86</v>
      </c>
      <c r="Q63" s="52"/>
      <c r="R63" s="55">
        <f>IF(P63="","",T63*M63*LOOKUP(RIGHT($D$2,3),定数!$A$6:$A$13,定数!$B$6:$B$13))</f>
        <v>57580.714962332539</v>
      </c>
      <c r="S63" s="55"/>
      <c r="T63" s="56">
        <f t="shared" si="9"/>
        <v>9.9999999999994316</v>
      </c>
      <c r="U63" s="56"/>
      <c r="V63" t="str">
        <f t="shared" si="15"/>
        <v/>
      </c>
      <c r="W63">
        <f t="shared" si="11"/>
        <v>0</v>
      </c>
      <c r="X63" s="36">
        <f t="shared" si="12"/>
        <v>1343550.0157878357</v>
      </c>
      <c r="Y63" s="37">
        <f t="shared" si="13"/>
        <v>0</v>
      </c>
    </row>
    <row r="64" spans="2:25">
      <c r="B64" s="35">
        <v>56</v>
      </c>
      <c r="C64" s="51">
        <f t="shared" si="7"/>
        <v>1401130.7307501682</v>
      </c>
      <c r="D64" s="51"/>
      <c r="E64" s="48"/>
      <c r="F64" s="49">
        <v>43615</v>
      </c>
      <c r="G64" s="50" t="s">
        <v>3</v>
      </c>
      <c r="H64" s="52">
        <v>75.849999999999994</v>
      </c>
      <c r="I64" s="52"/>
      <c r="J64" s="50">
        <v>8</v>
      </c>
      <c r="K64" s="53">
        <f t="shared" si="8"/>
        <v>42033.921922505047</v>
      </c>
      <c r="L64" s="54"/>
      <c r="M64" s="6">
        <f>IF(J64="","",(K64/J64)/LOOKUP(RIGHT($D$2,3),定数!$A$6:$A$13,定数!$B$6:$B$13))</f>
        <v>52.542402403131312</v>
      </c>
      <c r="N64" s="50"/>
      <c r="O64" s="49"/>
      <c r="P64" s="52">
        <v>75.94</v>
      </c>
      <c r="Q64" s="52"/>
      <c r="R64" s="55">
        <f>IF(P64="","",T64*M64*LOOKUP(RIGHT($D$2,3),定数!$A$6:$A$13,定数!$B$6:$B$13))</f>
        <v>-47288.162162819972</v>
      </c>
      <c r="S64" s="55"/>
      <c r="T64" s="56">
        <f t="shared" si="9"/>
        <v>-9.0000000000003411</v>
      </c>
      <c r="U64" s="56"/>
      <c r="V64" t="str">
        <f t="shared" si="15"/>
        <v/>
      </c>
      <c r="W64">
        <f t="shared" si="11"/>
        <v>1</v>
      </c>
      <c r="X64" s="36">
        <f t="shared" si="12"/>
        <v>1401130.7307501682</v>
      </c>
      <c r="Y64" s="37">
        <f t="shared" si="13"/>
        <v>0</v>
      </c>
    </row>
    <row r="65" spans="2:25">
      <c r="B65" s="35">
        <v>57</v>
      </c>
      <c r="C65" s="51">
        <f t="shared" si="7"/>
        <v>1353842.5685873483</v>
      </c>
      <c r="D65" s="51"/>
      <c r="E65" s="48"/>
      <c r="F65" s="49">
        <v>43616</v>
      </c>
      <c r="G65" s="50" t="s">
        <v>3</v>
      </c>
      <c r="H65" s="52">
        <v>75.19</v>
      </c>
      <c r="I65" s="52"/>
      <c r="J65" s="48">
        <v>7</v>
      </c>
      <c r="K65" s="53">
        <f t="shared" si="8"/>
        <v>40615.277057620449</v>
      </c>
      <c r="L65" s="54"/>
      <c r="M65" s="6">
        <f>IF(J65="","",(K65/J65)/LOOKUP(RIGHT($D$2,3),定数!$A$6:$A$13,定数!$B$6:$B$13))</f>
        <v>58.021824368029208</v>
      </c>
      <c r="N65" s="48"/>
      <c r="O65" s="49"/>
      <c r="P65" s="52">
        <v>75.099999999999994</v>
      </c>
      <c r="Q65" s="52"/>
      <c r="R65" s="55">
        <f>IF(P65="","",T65*M65*LOOKUP(RIGHT($D$2,3),定数!$A$6:$A$13,定数!$B$6:$B$13))</f>
        <v>52219.64193122826</v>
      </c>
      <c r="S65" s="55"/>
      <c r="T65" s="56">
        <f t="shared" si="9"/>
        <v>9.0000000000003411</v>
      </c>
      <c r="U65" s="56"/>
      <c r="V65" t="str">
        <f t="shared" si="15"/>
        <v/>
      </c>
      <c r="W65">
        <f t="shared" si="11"/>
        <v>0</v>
      </c>
      <c r="X65" s="36">
        <f t="shared" si="12"/>
        <v>1401130.7307501682</v>
      </c>
      <c r="Y65" s="37">
        <f t="shared" si="13"/>
        <v>3.3750000000001168E-2</v>
      </c>
    </row>
    <row r="66" spans="2:25">
      <c r="B66" s="35">
        <v>58</v>
      </c>
      <c r="C66" s="51">
        <f t="shared" si="7"/>
        <v>1406062.2105185767</v>
      </c>
      <c r="D66" s="51"/>
      <c r="E66" s="48"/>
      <c r="F66" s="49">
        <v>43620</v>
      </c>
      <c r="G66" s="50" t="s">
        <v>4</v>
      </c>
      <c r="H66" s="52">
        <v>75.349999999999994</v>
      </c>
      <c r="I66" s="52"/>
      <c r="J66" s="50">
        <v>5</v>
      </c>
      <c r="K66" s="53">
        <f t="shared" si="8"/>
        <v>42181.866315557301</v>
      </c>
      <c r="L66" s="54"/>
      <c r="M66" s="6">
        <f>IF(J66="","",(K66/J66)/LOOKUP(RIGHT($D$2,3),定数!$A$6:$A$13,定数!$B$6:$B$13))</f>
        <v>84.363732631114601</v>
      </c>
      <c r="N66" s="48"/>
      <c r="O66" s="49"/>
      <c r="P66" s="52">
        <v>75.42</v>
      </c>
      <c r="Q66" s="52"/>
      <c r="R66" s="55">
        <f>IF(P66="","",T66*M66*LOOKUP(RIGHT($D$2,3),定数!$A$6:$A$13,定数!$B$6:$B$13))</f>
        <v>59054.612841786453</v>
      </c>
      <c r="S66" s="55"/>
      <c r="T66" s="56">
        <f t="shared" si="9"/>
        <v>7.000000000000739</v>
      </c>
      <c r="U66" s="56"/>
      <c r="V66" t="str">
        <f t="shared" si="15"/>
        <v/>
      </c>
      <c r="W66">
        <f t="shared" si="11"/>
        <v>0</v>
      </c>
      <c r="X66" s="36">
        <f t="shared" si="12"/>
        <v>1406062.2105185767</v>
      </c>
      <c r="Y66" s="37">
        <f t="shared" si="13"/>
        <v>0</v>
      </c>
    </row>
    <row r="67" spans="2:25">
      <c r="B67" s="35">
        <v>59</v>
      </c>
      <c r="C67" s="51">
        <f t="shared" si="7"/>
        <v>1465116.823360363</v>
      </c>
      <c r="D67" s="51"/>
      <c r="E67" s="48"/>
      <c r="F67" s="49">
        <v>43621</v>
      </c>
      <c r="G67" s="50" t="s">
        <v>3</v>
      </c>
      <c r="H67" s="52">
        <v>75.569999999999993</v>
      </c>
      <c r="I67" s="52"/>
      <c r="J67" s="48">
        <v>8</v>
      </c>
      <c r="K67" s="53">
        <f t="shared" si="8"/>
        <v>43953.504700810889</v>
      </c>
      <c r="L67" s="54"/>
      <c r="M67" s="6">
        <f>IF(J67="","",(K67/J67)/LOOKUP(RIGHT($D$2,3),定数!$A$6:$A$13,定数!$B$6:$B$13))</f>
        <v>54.941880876013613</v>
      </c>
      <c r="N67" s="48"/>
      <c r="O67" s="49"/>
      <c r="P67" s="52">
        <v>75.47</v>
      </c>
      <c r="Q67" s="52"/>
      <c r="R67" s="55">
        <f>IF(P67="","",T67*M67*LOOKUP(RIGHT($D$2,3),定数!$A$6:$A$13,定数!$B$6:$B$13))</f>
        <v>54941.880876010488</v>
      </c>
      <c r="S67" s="55"/>
      <c r="T67" s="56">
        <f t="shared" si="9"/>
        <v>9.9999999999994316</v>
      </c>
      <c r="U67" s="56"/>
      <c r="V67" t="str">
        <f t="shared" si="15"/>
        <v/>
      </c>
      <c r="W67">
        <f t="shared" si="11"/>
        <v>0</v>
      </c>
      <c r="X67" s="36">
        <f t="shared" si="12"/>
        <v>1465116.823360363</v>
      </c>
      <c r="Y67" s="37">
        <f t="shared" si="13"/>
        <v>0</v>
      </c>
    </row>
    <row r="68" spans="2:25">
      <c r="B68" s="35">
        <v>60</v>
      </c>
      <c r="C68" s="51">
        <f t="shared" si="7"/>
        <v>1520058.7042363735</v>
      </c>
      <c r="D68" s="51"/>
      <c r="E68" s="48"/>
      <c r="F68" s="49">
        <v>43626</v>
      </c>
      <c r="G68" s="50" t="s">
        <v>3</v>
      </c>
      <c r="H68" s="52">
        <v>75.63</v>
      </c>
      <c r="I68" s="52"/>
      <c r="J68" s="50">
        <v>6</v>
      </c>
      <c r="K68" s="53">
        <f t="shared" si="8"/>
        <v>45601.761127091202</v>
      </c>
      <c r="L68" s="54"/>
      <c r="M68" s="6">
        <f>IF(J68="","",(K68/J68)/LOOKUP(RIGHT($D$2,3),定数!$A$6:$A$13,定数!$B$6:$B$13))</f>
        <v>76.002935211818667</v>
      </c>
      <c r="N68" s="48"/>
      <c r="O68" s="49"/>
      <c r="P68" s="52">
        <v>75.55</v>
      </c>
      <c r="Q68" s="52"/>
      <c r="R68" s="55">
        <f>IF(P68="","",T68*M68*LOOKUP(RIGHT($D$2,3),定数!$A$6:$A$13,定数!$B$6:$B$13))</f>
        <v>60802.348169453639</v>
      </c>
      <c r="S68" s="55"/>
      <c r="T68" s="56">
        <f t="shared" si="9"/>
        <v>7.9999999999998295</v>
      </c>
      <c r="U68" s="56"/>
      <c r="V68" t="str">
        <f t="shared" si="15"/>
        <v/>
      </c>
      <c r="W68">
        <f t="shared" si="11"/>
        <v>0</v>
      </c>
      <c r="X68" s="36">
        <f t="shared" si="12"/>
        <v>1520058.7042363735</v>
      </c>
      <c r="Y68" s="37">
        <f t="shared" si="13"/>
        <v>0</v>
      </c>
    </row>
    <row r="69" spans="2:25">
      <c r="B69" s="35">
        <v>61</v>
      </c>
      <c r="C69" s="51">
        <f t="shared" si="7"/>
        <v>1580861.0524058272</v>
      </c>
      <c r="D69" s="51"/>
      <c r="E69" s="48"/>
      <c r="F69" s="49">
        <v>43628</v>
      </c>
      <c r="G69" s="50" t="s">
        <v>3</v>
      </c>
      <c r="H69" s="52">
        <v>75.430000000000007</v>
      </c>
      <c r="I69" s="52"/>
      <c r="J69" s="50">
        <v>8</v>
      </c>
      <c r="K69" s="53">
        <f t="shared" si="8"/>
        <v>47425.831572174815</v>
      </c>
      <c r="L69" s="54"/>
      <c r="M69" s="6">
        <f>IF(J69="","",(K69/J69)/LOOKUP(RIGHT($D$2,3),定数!$A$6:$A$13,定数!$B$6:$B$13))</f>
        <v>59.282289465218518</v>
      </c>
      <c r="N69" s="48"/>
      <c r="O69" s="49"/>
      <c r="P69" s="52">
        <v>75.319999999999993</v>
      </c>
      <c r="Q69" s="52"/>
      <c r="R69" s="55">
        <f>IF(P69="","",T69*M69*LOOKUP(RIGHT($D$2,3),定数!$A$6:$A$13,定数!$B$6:$B$13))</f>
        <v>65210.518411748453</v>
      </c>
      <c r="S69" s="55"/>
      <c r="T69" s="56">
        <f t="shared" si="9"/>
        <v>11.000000000001364</v>
      </c>
      <c r="U69" s="56"/>
      <c r="V69" t="str">
        <f t="shared" si="15"/>
        <v/>
      </c>
      <c r="W69">
        <f t="shared" si="11"/>
        <v>0</v>
      </c>
      <c r="X69" s="36">
        <f t="shared" si="12"/>
        <v>1580861.0524058272</v>
      </c>
      <c r="Y69" s="37">
        <f t="shared" si="13"/>
        <v>0</v>
      </c>
    </row>
    <row r="70" spans="2:25">
      <c r="B70" s="35">
        <v>62</v>
      </c>
      <c r="C70" s="51">
        <f t="shared" si="7"/>
        <v>1646071.5708175756</v>
      </c>
      <c r="D70" s="51"/>
      <c r="E70" s="48"/>
      <c r="F70" s="49">
        <v>43630</v>
      </c>
      <c r="G70" s="50" t="s">
        <v>3</v>
      </c>
      <c r="H70" s="52">
        <v>74.599999999999994</v>
      </c>
      <c r="I70" s="52"/>
      <c r="J70" s="48">
        <v>6</v>
      </c>
      <c r="K70" s="53">
        <f t="shared" si="8"/>
        <v>49382.147124527262</v>
      </c>
      <c r="L70" s="54"/>
      <c r="M70" s="6">
        <f>IF(J70="","",(K70/J70)/LOOKUP(RIGHT($D$2,3),定数!$A$6:$A$13,定数!$B$6:$B$13))</f>
        <v>82.303578540878775</v>
      </c>
      <c r="N70" s="48"/>
      <c r="O70" s="49"/>
      <c r="P70" s="52">
        <v>74.67</v>
      </c>
      <c r="Q70" s="52"/>
      <c r="R70" s="55">
        <f>IF(P70="","",T70*M70*LOOKUP(RIGHT($D$2,3),定数!$A$6:$A$13,定数!$B$6:$B$13))</f>
        <v>-57612.504978621226</v>
      </c>
      <c r="S70" s="55"/>
      <c r="T70" s="56">
        <f t="shared" si="9"/>
        <v>-7.000000000000739</v>
      </c>
      <c r="U70" s="56"/>
      <c r="V70" t="str">
        <f t="shared" si="15"/>
        <v/>
      </c>
      <c r="W70">
        <f t="shared" si="11"/>
        <v>1</v>
      </c>
      <c r="X70" s="36">
        <f t="shared" si="12"/>
        <v>1646071.5708175756</v>
      </c>
      <c r="Y70" s="37">
        <f t="shared" si="13"/>
        <v>0</v>
      </c>
    </row>
    <row r="71" spans="2:25">
      <c r="B71" s="35">
        <v>63</v>
      </c>
      <c r="C71" s="51">
        <f t="shared" si="7"/>
        <v>1588459.0658389544</v>
      </c>
      <c r="D71" s="51"/>
      <c r="E71" s="48"/>
      <c r="F71" s="49">
        <v>43634</v>
      </c>
      <c r="G71" s="50" t="s">
        <v>3</v>
      </c>
      <c r="H71" s="52">
        <v>74</v>
      </c>
      <c r="I71" s="52"/>
      <c r="J71" s="50">
        <v>6</v>
      </c>
      <c r="K71" s="53">
        <f t="shared" si="8"/>
        <v>47653.771975168631</v>
      </c>
      <c r="L71" s="54"/>
      <c r="M71" s="6">
        <f>IF(J71="","",(K71/J71)/LOOKUP(RIGHT($D$2,3),定数!$A$6:$A$13,定数!$B$6:$B$13))</f>
        <v>79.422953291947721</v>
      </c>
      <c r="N71" s="50"/>
      <c r="O71" s="49"/>
      <c r="P71" s="52">
        <v>74.069999999999993</v>
      </c>
      <c r="Q71" s="52"/>
      <c r="R71" s="55">
        <f>IF(P71="","",T71*M71*LOOKUP(RIGHT($D$2,3),定数!$A$6:$A$13,定数!$B$6:$B$13))</f>
        <v>-55596.067304357988</v>
      </c>
      <c r="S71" s="55"/>
      <c r="T71" s="56">
        <f t="shared" si="9"/>
        <v>-6.9999999999993179</v>
      </c>
      <c r="U71" s="56"/>
      <c r="V71" t="str">
        <f t="shared" si="15"/>
        <v/>
      </c>
      <c r="W71">
        <f t="shared" si="11"/>
        <v>2</v>
      </c>
      <c r="X71" s="36">
        <f t="shared" si="12"/>
        <v>1646071.5708175756</v>
      </c>
      <c r="Y71" s="37">
        <f t="shared" si="13"/>
        <v>3.5000000000003695E-2</v>
      </c>
    </row>
    <row r="72" spans="2:25">
      <c r="B72" s="35">
        <v>64</v>
      </c>
      <c r="C72" s="51">
        <f t="shared" si="7"/>
        <v>1532862.9985345965</v>
      </c>
      <c r="D72" s="51"/>
      <c r="E72" s="48"/>
      <c r="F72" s="49">
        <v>43635</v>
      </c>
      <c r="G72" s="50" t="s">
        <v>3</v>
      </c>
      <c r="H72" s="52">
        <v>74.45</v>
      </c>
      <c r="I72" s="52"/>
      <c r="J72" s="48">
        <v>6</v>
      </c>
      <c r="K72" s="53">
        <f t="shared" si="8"/>
        <v>45985.889956037892</v>
      </c>
      <c r="L72" s="54"/>
      <c r="M72" s="6">
        <f>IF(J72="","",(K72/J72)/LOOKUP(RIGHT($D$2,3),定数!$A$6:$A$13,定数!$B$6:$B$13))</f>
        <v>76.643149926729819</v>
      </c>
      <c r="N72" s="48"/>
      <c r="O72" s="49"/>
      <c r="P72" s="52">
        <v>74.5</v>
      </c>
      <c r="Q72" s="52"/>
      <c r="R72" s="55">
        <f>IF(P72="","",T72*M72*LOOKUP(RIGHT($D$2,3),定数!$A$6:$A$13,定数!$B$6:$B$13))</f>
        <v>-38321.574963362727</v>
      </c>
      <c r="S72" s="55"/>
      <c r="T72" s="56">
        <f t="shared" si="9"/>
        <v>-4.9999999999997158</v>
      </c>
      <c r="U72" s="56"/>
      <c r="V72" t="str">
        <f t="shared" si="15"/>
        <v/>
      </c>
      <c r="W72">
        <f t="shared" si="11"/>
        <v>3</v>
      </c>
      <c r="X72" s="36">
        <f t="shared" si="12"/>
        <v>1646071.5708175756</v>
      </c>
      <c r="Y72" s="37">
        <f t="shared" si="13"/>
        <v>6.8775000000000142E-2</v>
      </c>
    </row>
    <row r="73" spans="2:25">
      <c r="B73" s="35">
        <v>65</v>
      </c>
      <c r="C73" s="51">
        <f t="shared" si="7"/>
        <v>1494541.4235712339</v>
      </c>
      <c r="D73" s="51"/>
      <c r="E73" s="48"/>
      <c r="F73" s="49">
        <v>43637</v>
      </c>
      <c r="G73" s="50" t="s">
        <v>4</v>
      </c>
      <c r="H73" s="52">
        <v>74.34</v>
      </c>
      <c r="I73" s="52"/>
      <c r="J73" s="48">
        <v>11</v>
      </c>
      <c r="K73" s="53">
        <f t="shared" si="8"/>
        <v>44836.242707137011</v>
      </c>
      <c r="L73" s="54"/>
      <c r="M73" s="6">
        <f>IF(J73="","",(K73/J73)/LOOKUP(RIGHT($D$2,3),定数!$A$6:$A$13,定数!$B$6:$B$13))</f>
        <v>40.760220642851827</v>
      </c>
      <c r="N73" s="48"/>
      <c r="O73" s="49"/>
      <c r="P73" s="52">
        <v>74.25</v>
      </c>
      <c r="Q73" s="52"/>
      <c r="R73" s="55">
        <f>IF(P73="","",T73*M73*LOOKUP(RIGHT($D$2,3),定数!$A$6:$A$13,定数!$B$6:$B$13))</f>
        <v>-36684.19857856803</v>
      </c>
      <c r="S73" s="55"/>
      <c r="T73" s="56">
        <f t="shared" si="9"/>
        <v>-9.0000000000003411</v>
      </c>
      <c r="U73" s="56"/>
      <c r="V73" t="str">
        <f t="shared" si="15"/>
        <v/>
      </c>
      <c r="W73">
        <f t="shared" si="11"/>
        <v>4</v>
      </c>
      <c r="X73" s="36">
        <f t="shared" si="12"/>
        <v>1646071.5708175756</v>
      </c>
      <c r="Y73" s="37">
        <f t="shared" si="13"/>
        <v>9.2055624999998753E-2</v>
      </c>
    </row>
    <row r="74" spans="2:25">
      <c r="B74" s="35">
        <v>66</v>
      </c>
      <c r="C74" s="51">
        <f t="shared" ref="C74:C108" si="17">IF(R73="","",C73+R73)</f>
        <v>1457857.2249926659</v>
      </c>
      <c r="D74" s="51"/>
      <c r="E74" s="48"/>
      <c r="F74" s="49">
        <v>43640</v>
      </c>
      <c r="G74" s="50" t="s">
        <v>4</v>
      </c>
      <c r="H74" s="52">
        <v>74.67</v>
      </c>
      <c r="I74" s="52"/>
      <c r="J74" s="50">
        <v>5</v>
      </c>
      <c r="K74" s="53">
        <f t="shared" si="8"/>
        <v>43735.716749779975</v>
      </c>
      <c r="L74" s="54"/>
      <c r="M74" s="6">
        <f>IF(J74="","",(K74/J74)/LOOKUP(RIGHT($D$2,3),定数!$A$6:$A$13,定数!$B$6:$B$13))</f>
        <v>87.47143349955995</v>
      </c>
      <c r="N74" s="48"/>
      <c r="O74" s="49"/>
      <c r="P74" s="52">
        <v>74.739999999999995</v>
      </c>
      <c r="Q74" s="52"/>
      <c r="R74" s="55">
        <f>IF(P74="","",T74*M74*LOOKUP(RIGHT($D$2,3),定数!$A$6:$A$13,定数!$B$6:$B$13))</f>
        <v>61230.003449686003</v>
      </c>
      <c r="S74" s="55"/>
      <c r="T74" s="56">
        <f t="shared" si="9"/>
        <v>6.9999999999993179</v>
      </c>
      <c r="U74" s="56"/>
      <c r="V74" t="str">
        <f t="shared" si="15"/>
        <v/>
      </c>
      <c r="W74">
        <f t="shared" si="15"/>
        <v>0</v>
      </c>
      <c r="X74" s="36">
        <f t="shared" si="12"/>
        <v>1646071.5708175756</v>
      </c>
      <c r="Y74" s="37">
        <f t="shared" si="13"/>
        <v>0.11434153238636324</v>
      </c>
    </row>
    <row r="75" spans="2:25">
      <c r="B75" s="35">
        <v>67</v>
      </c>
      <c r="C75" s="51">
        <f t="shared" si="17"/>
        <v>1519087.228442352</v>
      </c>
      <c r="D75" s="51"/>
      <c r="E75" s="48"/>
      <c r="F75" s="49">
        <v>43643</v>
      </c>
      <c r="G75" s="50" t="s">
        <v>4</v>
      </c>
      <c r="H75" s="52">
        <v>75.349999999999994</v>
      </c>
      <c r="I75" s="52"/>
      <c r="J75" s="48">
        <v>7</v>
      </c>
      <c r="K75" s="53">
        <f t="shared" ref="K75:K108" si="18">IF(J75="","",C75*0.03)</f>
        <v>45572.616853270556</v>
      </c>
      <c r="L75" s="54"/>
      <c r="M75" s="6">
        <f>IF(J75="","",(K75/J75)/LOOKUP(RIGHT($D$2,3),定数!$A$6:$A$13,定数!$B$6:$B$13))</f>
        <v>65.103738361815076</v>
      </c>
      <c r="N75" s="48"/>
      <c r="O75" s="49"/>
      <c r="P75" s="52">
        <v>75.44</v>
      </c>
      <c r="Q75" s="52"/>
      <c r="R75" s="55">
        <f>IF(P75="","",T75*M75*LOOKUP(RIGHT($D$2,3),定数!$A$6:$A$13,定数!$B$6:$B$13))</f>
        <v>58593.364525635785</v>
      </c>
      <c r="S75" s="55"/>
      <c r="T75" s="56">
        <f t="shared" si="9"/>
        <v>9.0000000000003411</v>
      </c>
      <c r="U75" s="56"/>
      <c r="V75" t="str">
        <f t="shared" ref="V75:W90" si="19">IF(S75&lt;&gt;"",IF(S75&lt;0,1+V74,0),"")</f>
        <v/>
      </c>
      <c r="W75">
        <f t="shared" si="19"/>
        <v>0</v>
      </c>
      <c r="X75" s="36">
        <f t="shared" si="12"/>
        <v>1646071.5708175756</v>
      </c>
      <c r="Y75" s="37">
        <f t="shared" si="13"/>
        <v>7.7143876746594064E-2</v>
      </c>
    </row>
    <row r="76" spans="2:25">
      <c r="B76" s="35">
        <v>68</v>
      </c>
      <c r="C76" s="51">
        <f t="shared" si="17"/>
        <v>1577680.5929679878</v>
      </c>
      <c r="D76" s="51"/>
      <c r="E76" s="48"/>
      <c r="F76" s="49">
        <v>43643</v>
      </c>
      <c r="G76" s="50" t="s">
        <v>3</v>
      </c>
      <c r="H76" s="52">
        <v>75.45</v>
      </c>
      <c r="I76" s="52"/>
      <c r="J76" s="50">
        <v>10</v>
      </c>
      <c r="K76" s="53">
        <f t="shared" si="18"/>
        <v>47330.417789039631</v>
      </c>
      <c r="L76" s="54"/>
      <c r="M76" s="6">
        <f>IF(J76="","",(K76/J76)/LOOKUP(RIGHT($D$2,3),定数!$A$6:$A$13,定数!$B$6:$B$13))</f>
        <v>47.330417789039629</v>
      </c>
      <c r="N76" s="50"/>
      <c r="O76" s="49"/>
      <c r="P76" s="52">
        <v>75.55</v>
      </c>
      <c r="Q76" s="52"/>
      <c r="R76" s="55">
        <f>IF(P76="","",T76*M76*LOOKUP(RIGHT($D$2,3),定数!$A$6:$A$13,定数!$B$6:$B$13))</f>
        <v>-47330.417789036939</v>
      </c>
      <c r="S76" s="55"/>
      <c r="T76" s="56">
        <f t="shared" ref="T76:T108" si="20">IF(P76="","",IF(G76="買",(P76-H76),(H76-P76))*IF(RIGHT($D$2,3)="JPY",100,10000))</f>
        <v>-9.9999999999994316</v>
      </c>
      <c r="U76" s="56"/>
      <c r="V76" t="str">
        <f t="shared" si="19"/>
        <v/>
      </c>
      <c r="W76">
        <f t="shared" si="19"/>
        <v>1</v>
      </c>
      <c r="X76" s="36">
        <f t="shared" ref="X76:X108" si="21">IF(C76&lt;&gt;"",MAX(X75,C76),"")</f>
        <v>1646071.5708175756</v>
      </c>
      <c r="Y76" s="37">
        <f t="shared" ref="Y76:Y108" si="22">IF(X76&lt;&gt;"",1-(C76/X76),"")</f>
        <v>4.1547997706818496E-2</v>
      </c>
    </row>
    <row r="77" spans="2:25">
      <c r="B77" s="35">
        <v>69</v>
      </c>
      <c r="C77" s="51">
        <f t="shared" si="17"/>
        <v>1530350.1751789509</v>
      </c>
      <c r="D77" s="51"/>
      <c r="E77" s="48"/>
      <c r="F77" s="49">
        <v>43644</v>
      </c>
      <c r="G77" s="50" t="s">
        <v>3</v>
      </c>
      <c r="H77" s="52">
        <v>75.430000000000007</v>
      </c>
      <c r="I77" s="52"/>
      <c r="J77" s="48">
        <v>6</v>
      </c>
      <c r="K77" s="53">
        <f t="shared" si="18"/>
        <v>45910.505255368524</v>
      </c>
      <c r="L77" s="54"/>
      <c r="M77" s="6">
        <f>IF(J77="","",(K77/J77)/LOOKUP(RIGHT($D$2,3),定数!$A$6:$A$13,定数!$B$6:$B$13))</f>
        <v>76.517508758947542</v>
      </c>
      <c r="N77" s="48"/>
      <c r="O77" s="49"/>
      <c r="P77" s="52">
        <v>75.349999999999994</v>
      </c>
      <c r="Q77" s="52"/>
      <c r="R77" s="55">
        <f>IF(P77="","",T77*M77*LOOKUP(RIGHT($D$2,3),定数!$A$6:$A$13,定数!$B$6:$B$13))</f>
        <v>61214.007007167609</v>
      </c>
      <c r="S77" s="55"/>
      <c r="T77" s="56">
        <f t="shared" si="20"/>
        <v>8.0000000000012506</v>
      </c>
      <c r="U77" s="56"/>
      <c r="V77" t="str">
        <f t="shared" si="19"/>
        <v/>
      </c>
      <c r="W77">
        <f t="shared" si="19"/>
        <v>0</v>
      </c>
      <c r="X77" s="36">
        <f t="shared" si="21"/>
        <v>1646071.5708175756</v>
      </c>
      <c r="Y77" s="37">
        <f t="shared" si="22"/>
        <v>7.0301557775612311E-2</v>
      </c>
    </row>
    <row r="78" spans="2:25">
      <c r="B78" s="35">
        <v>70</v>
      </c>
      <c r="C78" s="51">
        <f t="shared" si="17"/>
        <v>1591564.1821861186</v>
      </c>
      <c r="D78" s="51"/>
      <c r="E78" s="48"/>
      <c r="F78" s="49"/>
      <c r="G78" s="48"/>
      <c r="H78" s="52"/>
      <c r="I78" s="52"/>
      <c r="J78" s="48"/>
      <c r="K78" s="53" t="str">
        <f t="shared" si="18"/>
        <v/>
      </c>
      <c r="L78" s="54"/>
      <c r="M78" s="6" t="str">
        <f>IF(J78="","",(K78/J78)/LOOKUP(RIGHT($D$2,3),定数!$A$6:$A$13,定数!$B$6:$B$13))</f>
        <v/>
      </c>
      <c r="N78" s="48"/>
      <c r="O78" s="49"/>
      <c r="P78" s="52"/>
      <c r="Q78" s="52"/>
      <c r="R78" s="55" t="str">
        <f>IF(P78="","",T78*M78*LOOKUP(RIGHT($D$2,3),定数!$A$6:$A$13,定数!$B$6:$B$13))</f>
        <v/>
      </c>
      <c r="S78" s="55"/>
      <c r="T78" s="56" t="str">
        <f t="shared" si="20"/>
        <v/>
      </c>
      <c r="U78" s="56"/>
      <c r="V78" t="str">
        <f t="shared" si="19"/>
        <v/>
      </c>
      <c r="W78" t="str">
        <f t="shared" si="19"/>
        <v/>
      </c>
      <c r="X78" s="36">
        <f t="shared" si="21"/>
        <v>1646071.5708175756</v>
      </c>
      <c r="Y78" s="37">
        <f t="shared" si="22"/>
        <v>3.3113620086630879E-2</v>
      </c>
    </row>
    <row r="79" spans="2:25">
      <c r="B79" s="35">
        <v>71</v>
      </c>
      <c r="C79" s="51" t="str">
        <f t="shared" si="17"/>
        <v/>
      </c>
      <c r="D79" s="51"/>
      <c r="E79" s="48"/>
      <c r="F79" s="49"/>
      <c r="G79" s="48"/>
      <c r="H79" s="52"/>
      <c r="I79" s="52"/>
      <c r="J79" s="48"/>
      <c r="K79" s="53" t="str">
        <f t="shared" si="18"/>
        <v/>
      </c>
      <c r="L79" s="54"/>
      <c r="M79" s="6" t="str">
        <f>IF(J79="","",(K79/J79)/LOOKUP(RIGHT($D$2,3),定数!$A$6:$A$13,定数!$B$6:$B$13))</f>
        <v/>
      </c>
      <c r="N79" s="48"/>
      <c r="O79" s="49"/>
      <c r="P79" s="52"/>
      <c r="Q79" s="52"/>
      <c r="R79" s="55" t="str">
        <f>IF(P79="","",T79*M79*LOOKUP(RIGHT($D$2,3),定数!$A$6:$A$13,定数!$B$6:$B$13))</f>
        <v/>
      </c>
      <c r="S79" s="55"/>
      <c r="T79" s="56" t="str">
        <f t="shared" si="20"/>
        <v/>
      </c>
      <c r="U79" s="56"/>
      <c r="V79" t="str">
        <f t="shared" si="19"/>
        <v/>
      </c>
      <c r="W79" t="str">
        <f t="shared" si="19"/>
        <v/>
      </c>
      <c r="X79" s="36" t="str">
        <f t="shared" si="21"/>
        <v/>
      </c>
      <c r="Y79" s="37" t="str">
        <f t="shared" si="22"/>
        <v/>
      </c>
    </row>
    <row r="80" spans="2:25">
      <c r="B80" s="35">
        <v>72</v>
      </c>
      <c r="C80" s="51" t="str">
        <f t="shared" si="17"/>
        <v/>
      </c>
      <c r="D80" s="51"/>
      <c r="E80" s="48"/>
      <c r="F80" s="49"/>
      <c r="G80" s="48"/>
      <c r="H80" s="52"/>
      <c r="I80" s="52"/>
      <c r="J80" s="48"/>
      <c r="K80" s="53" t="str">
        <f t="shared" si="18"/>
        <v/>
      </c>
      <c r="L80" s="54"/>
      <c r="M80" s="6" t="str">
        <f>IF(J80="","",(K80/J80)/LOOKUP(RIGHT($D$2,3),定数!$A$6:$A$13,定数!$B$6:$B$13))</f>
        <v/>
      </c>
      <c r="N80" s="48"/>
      <c r="O80" s="49"/>
      <c r="P80" s="52"/>
      <c r="Q80" s="52"/>
      <c r="R80" s="55" t="str">
        <f>IF(P80="","",T80*M80*LOOKUP(RIGHT($D$2,3),定数!$A$6:$A$13,定数!$B$6:$B$13))</f>
        <v/>
      </c>
      <c r="S80" s="55"/>
      <c r="T80" s="56" t="str">
        <f t="shared" si="20"/>
        <v/>
      </c>
      <c r="U80" s="56"/>
      <c r="V80" t="str">
        <f t="shared" si="19"/>
        <v/>
      </c>
      <c r="W80" t="str">
        <f t="shared" si="19"/>
        <v/>
      </c>
      <c r="X80" s="36" t="str">
        <f t="shared" si="21"/>
        <v/>
      </c>
      <c r="Y80" s="37" t="str">
        <f t="shared" si="22"/>
        <v/>
      </c>
    </row>
    <row r="81" spans="2:25">
      <c r="B81" s="35">
        <v>73</v>
      </c>
      <c r="C81" s="51" t="str">
        <f t="shared" si="17"/>
        <v/>
      </c>
      <c r="D81" s="51"/>
      <c r="E81" s="48"/>
      <c r="F81" s="49"/>
      <c r="G81" s="48"/>
      <c r="H81" s="52"/>
      <c r="I81" s="52"/>
      <c r="J81" s="48"/>
      <c r="K81" s="53" t="str">
        <f t="shared" si="18"/>
        <v/>
      </c>
      <c r="L81" s="54"/>
      <c r="M81" s="6" t="str">
        <f>IF(J81="","",(K81/J81)/LOOKUP(RIGHT($D$2,3),定数!$A$6:$A$13,定数!$B$6:$B$13))</f>
        <v/>
      </c>
      <c r="N81" s="48"/>
      <c r="O81" s="49"/>
      <c r="P81" s="52"/>
      <c r="Q81" s="52"/>
      <c r="R81" s="55" t="str">
        <f>IF(P81="","",T81*M81*LOOKUP(RIGHT($D$2,3),定数!$A$6:$A$13,定数!$B$6:$B$13))</f>
        <v/>
      </c>
      <c r="S81" s="55"/>
      <c r="T81" s="56" t="str">
        <f t="shared" si="20"/>
        <v/>
      </c>
      <c r="U81" s="56"/>
      <c r="V81" t="str">
        <f t="shared" si="19"/>
        <v/>
      </c>
      <c r="W81" t="str">
        <f t="shared" si="19"/>
        <v/>
      </c>
      <c r="X81" s="36" t="str">
        <f t="shared" si="21"/>
        <v/>
      </c>
      <c r="Y81" s="37" t="str">
        <f t="shared" si="22"/>
        <v/>
      </c>
    </row>
    <row r="82" spans="2:25">
      <c r="B82" s="35">
        <v>74</v>
      </c>
      <c r="C82" s="51" t="str">
        <f t="shared" si="17"/>
        <v/>
      </c>
      <c r="D82" s="51"/>
      <c r="E82" s="48"/>
      <c r="F82" s="49"/>
      <c r="G82" s="48"/>
      <c r="H82" s="52"/>
      <c r="I82" s="52"/>
      <c r="J82" s="48"/>
      <c r="K82" s="53" t="str">
        <f t="shared" si="18"/>
        <v/>
      </c>
      <c r="L82" s="54"/>
      <c r="M82" s="6" t="str">
        <f>IF(J82="","",(K82/J82)/LOOKUP(RIGHT($D$2,3),定数!$A$6:$A$13,定数!$B$6:$B$13))</f>
        <v/>
      </c>
      <c r="N82" s="48"/>
      <c r="O82" s="49"/>
      <c r="P82" s="52"/>
      <c r="Q82" s="52"/>
      <c r="R82" s="55" t="str">
        <f>IF(P82="","",T82*M82*LOOKUP(RIGHT($D$2,3),定数!$A$6:$A$13,定数!$B$6:$B$13))</f>
        <v/>
      </c>
      <c r="S82" s="55"/>
      <c r="T82" s="56" t="str">
        <f t="shared" si="20"/>
        <v/>
      </c>
      <c r="U82" s="56"/>
      <c r="V82" t="str">
        <f t="shared" si="19"/>
        <v/>
      </c>
      <c r="W82" t="str">
        <f t="shared" si="19"/>
        <v/>
      </c>
      <c r="X82" s="36" t="str">
        <f t="shared" si="21"/>
        <v/>
      </c>
      <c r="Y82" s="37" t="str">
        <f t="shared" si="22"/>
        <v/>
      </c>
    </row>
    <row r="83" spans="2:25">
      <c r="B83" s="35">
        <v>75</v>
      </c>
      <c r="C83" s="51" t="str">
        <f t="shared" si="17"/>
        <v/>
      </c>
      <c r="D83" s="51"/>
      <c r="E83" s="48"/>
      <c r="F83" s="49"/>
      <c r="G83" s="48"/>
      <c r="H83" s="52"/>
      <c r="I83" s="52"/>
      <c r="J83" s="48"/>
      <c r="K83" s="53" t="str">
        <f t="shared" si="18"/>
        <v/>
      </c>
      <c r="L83" s="54"/>
      <c r="M83" s="6" t="str">
        <f>IF(J83="","",(K83/J83)/LOOKUP(RIGHT($D$2,3),定数!$A$6:$A$13,定数!$B$6:$B$13))</f>
        <v/>
      </c>
      <c r="N83" s="48"/>
      <c r="O83" s="49"/>
      <c r="P83" s="52"/>
      <c r="Q83" s="52"/>
      <c r="R83" s="55" t="str">
        <f>IF(P83="","",T83*M83*LOOKUP(RIGHT($D$2,3),定数!$A$6:$A$13,定数!$B$6:$B$13))</f>
        <v/>
      </c>
      <c r="S83" s="55"/>
      <c r="T83" s="56" t="str">
        <f t="shared" si="20"/>
        <v/>
      </c>
      <c r="U83" s="56"/>
      <c r="V83" t="str">
        <f t="shared" si="19"/>
        <v/>
      </c>
      <c r="W83" t="str">
        <f t="shared" si="19"/>
        <v/>
      </c>
      <c r="X83" s="36" t="str">
        <f t="shared" si="21"/>
        <v/>
      </c>
      <c r="Y83" s="37" t="str">
        <f t="shared" si="22"/>
        <v/>
      </c>
    </row>
    <row r="84" spans="2:25">
      <c r="B84" s="35">
        <v>76</v>
      </c>
      <c r="C84" s="51" t="str">
        <f t="shared" si="17"/>
        <v/>
      </c>
      <c r="D84" s="51"/>
      <c r="E84" s="48"/>
      <c r="F84" s="49"/>
      <c r="G84" s="48"/>
      <c r="H84" s="52"/>
      <c r="I84" s="52"/>
      <c r="J84" s="48"/>
      <c r="K84" s="53" t="str">
        <f t="shared" si="18"/>
        <v/>
      </c>
      <c r="L84" s="54"/>
      <c r="M84" s="6" t="str">
        <f>IF(J84="","",(K84/J84)/LOOKUP(RIGHT($D$2,3),定数!$A$6:$A$13,定数!$B$6:$B$13))</f>
        <v/>
      </c>
      <c r="N84" s="48"/>
      <c r="O84" s="49"/>
      <c r="P84" s="52"/>
      <c r="Q84" s="52"/>
      <c r="R84" s="55" t="str">
        <f>IF(P84="","",T84*M84*LOOKUP(RIGHT($D$2,3),定数!$A$6:$A$13,定数!$B$6:$B$13))</f>
        <v/>
      </c>
      <c r="S84" s="55"/>
      <c r="T84" s="56" t="str">
        <f t="shared" si="20"/>
        <v/>
      </c>
      <c r="U84" s="56"/>
      <c r="V84" t="str">
        <f t="shared" si="19"/>
        <v/>
      </c>
      <c r="W84" t="str">
        <f t="shared" si="19"/>
        <v/>
      </c>
      <c r="X84" s="36" t="str">
        <f t="shared" si="21"/>
        <v/>
      </c>
      <c r="Y84" s="37" t="str">
        <f t="shared" si="22"/>
        <v/>
      </c>
    </row>
    <row r="85" spans="2:25">
      <c r="B85" s="35">
        <v>77</v>
      </c>
      <c r="C85" s="51" t="str">
        <f t="shared" si="17"/>
        <v/>
      </c>
      <c r="D85" s="51"/>
      <c r="E85" s="48"/>
      <c r="F85" s="49"/>
      <c r="G85" s="48"/>
      <c r="H85" s="52"/>
      <c r="I85" s="52"/>
      <c r="J85" s="48"/>
      <c r="K85" s="53" t="str">
        <f t="shared" si="18"/>
        <v/>
      </c>
      <c r="L85" s="54"/>
      <c r="M85" s="6" t="str">
        <f>IF(J85="","",(K85/J85)/LOOKUP(RIGHT($D$2,3),定数!$A$6:$A$13,定数!$B$6:$B$13))</f>
        <v/>
      </c>
      <c r="N85" s="48"/>
      <c r="O85" s="49"/>
      <c r="P85" s="52"/>
      <c r="Q85" s="52"/>
      <c r="R85" s="55" t="str">
        <f>IF(P85="","",T85*M85*LOOKUP(RIGHT($D$2,3),定数!$A$6:$A$13,定数!$B$6:$B$13))</f>
        <v/>
      </c>
      <c r="S85" s="55"/>
      <c r="T85" s="56" t="str">
        <f t="shared" si="20"/>
        <v/>
      </c>
      <c r="U85" s="56"/>
      <c r="V85" t="str">
        <f t="shared" si="19"/>
        <v/>
      </c>
      <c r="W85" t="str">
        <f t="shared" si="19"/>
        <v/>
      </c>
      <c r="X85" s="36" t="str">
        <f t="shared" si="21"/>
        <v/>
      </c>
      <c r="Y85" s="37" t="str">
        <f t="shared" si="22"/>
        <v/>
      </c>
    </row>
    <row r="86" spans="2:25">
      <c r="B86" s="35">
        <v>78</v>
      </c>
      <c r="C86" s="51" t="str">
        <f t="shared" si="17"/>
        <v/>
      </c>
      <c r="D86" s="51"/>
      <c r="E86" s="48"/>
      <c r="F86" s="49"/>
      <c r="G86" s="48"/>
      <c r="H86" s="52"/>
      <c r="I86" s="52"/>
      <c r="J86" s="48"/>
      <c r="K86" s="53" t="str">
        <f t="shared" si="18"/>
        <v/>
      </c>
      <c r="L86" s="54"/>
      <c r="M86" s="6" t="str">
        <f>IF(J86="","",(K86/J86)/LOOKUP(RIGHT($D$2,3),定数!$A$6:$A$13,定数!$B$6:$B$13))</f>
        <v/>
      </c>
      <c r="N86" s="48"/>
      <c r="O86" s="49"/>
      <c r="P86" s="52"/>
      <c r="Q86" s="52"/>
      <c r="R86" s="55" t="str">
        <f>IF(P86="","",T86*M86*LOOKUP(RIGHT($D$2,3),定数!$A$6:$A$13,定数!$B$6:$B$13))</f>
        <v/>
      </c>
      <c r="S86" s="55"/>
      <c r="T86" s="56" t="str">
        <f t="shared" si="20"/>
        <v/>
      </c>
      <c r="U86" s="56"/>
      <c r="V86" t="str">
        <f t="shared" si="19"/>
        <v/>
      </c>
      <c r="W86" t="str">
        <f t="shared" si="19"/>
        <v/>
      </c>
      <c r="X86" s="36" t="str">
        <f t="shared" si="21"/>
        <v/>
      </c>
      <c r="Y86" s="37" t="str">
        <f t="shared" si="22"/>
        <v/>
      </c>
    </row>
    <row r="87" spans="2:25">
      <c r="B87" s="35">
        <v>79</v>
      </c>
      <c r="C87" s="51" t="str">
        <f t="shared" si="17"/>
        <v/>
      </c>
      <c r="D87" s="51"/>
      <c r="E87" s="48"/>
      <c r="F87" s="49"/>
      <c r="G87" s="48"/>
      <c r="H87" s="52"/>
      <c r="I87" s="52"/>
      <c r="J87" s="48"/>
      <c r="K87" s="53" t="str">
        <f t="shared" si="18"/>
        <v/>
      </c>
      <c r="L87" s="54"/>
      <c r="M87" s="6" t="str">
        <f>IF(J87="","",(K87/J87)/LOOKUP(RIGHT($D$2,3),定数!$A$6:$A$13,定数!$B$6:$B$13))</f>
        <v/>
      </c>
      <c r="N87" s="48"/>
      <c r="O87" s="49"/>
      <c r="P87" s="52"/>
      <c r="Q87" s="52"/>
      <c r="R87" s="55" t="str">
        <f>IF(P87="","",T87*M87*LOOKUP(RIGHT($D$2,3),定数!$A$6:$A$13,定数!$B$6:$B$13))</f>
        <v/>
      </c>
      <c r="S87" s="55"/>
      <c r="T87" s="56" t="str">
        <f t="shared" si="20"/>
        <v/>
      </c>
      <c r="U87" s="56"/>
      <c r="V87" t="str">
        <f t="shared" si="19"/>
        <v/>
      </c>
      <c r="W87" t="str">
        <f t="shared" si="19"/>
        <v/>
      </c>
      <c r="X87" s="36" t="str">
        <f t="shared" si="21"/>
        <v/>
      </c>
      <c r="Y87" s="37" t="str">
        <f t="shared" si="22"/>
        <v/>
      </c>
    </row>
    <row r="88" spans="2:25">
      <c r="B88" s="35">
        <v>80</v>
      </c>
      <c r="C88" s="51" t="str">
        <f t="shared" si="17"/>
        <v/>
      </c>
      <c r="D88" s="51"/>
      <c r="E88" s="48"/>
      <c r="F88" s="49"/>
      <c r="G88" s="48"/>
      <c r="H88" s="52"/>
      <c r="I88" s="52"/>
      <c r="J88" s="48"/>
      <c r="K88" s="53" t="str">
        <f t="shared" si="18"/>
        <v/>
      </c>
      <c r="L88" s="54"/>
      <c r="M88" s="6" t="str">
        <f>IF(J88="","",(K88/J88)/LOOKUP(RIGHT($D$2,3),定数!$A$6:$A$13,定数!$B$6:$B$13))</f>
        <v/>
      </c>
      <c r="N88" s="48"/>
      <c r="O88" s="49"/>
      <c r="P88" s="52"/>
      <c r="Q88" s="52"/>
      <c r="R88" s="55" t="str">
        <f>IF(P88="","",T88*M88*LOOKUP(RIGHT($D$2,3),定数!$A$6:$A$13,定数!$B$6:$B$13))</f>
        <v/>
      </c>
      <c r="S88" s="55"/>
      <c r="T88" s="56" t="str">
        <f t="shared" si="20"/>
        <v/>
      </c>
      <c r="U88" s="56"/>
      <c r="V88" t="str">
        <f t="shared" si="19"/>
        <v/>
      </c>
      <c r="W88" t="str">
        <f t="shared" si="19"/>
        <v/>
      </c>
      <c r="X88" s="36" t="str">
        <f t="shared" si="21"/>
        <v/>
      </c>
      <c r="Y88" s="37" t="str">
        <f t="shared" si="22"/>
        <v/>
      </c>
    </row>
    <row r="89" spans="2:25">
      <c r="B89" s="35">
        <v>81</v>
      </c>
      <c r="C89" s="51" t="str">
        <f t="shared" si="17"/>
        <v/>
      </c>
      <c r="D89" s="51"/>
      <c r="E89" s="48"/>
      <c r="F89" s="49"/>
      <c r="G89" s="48"/>
      <c r="H89" s="52"/>
      <c r="I89" s="52"/>
      <c r="J89" s="48"/>
      <c r="K89" s="53" t="str">
        <f t="shared" si="18"/>
        <v/>
      </c>
      <c r="L89" s="54"/>
      <c r="M89" s="6" t="str">
        <f>IF(J89="","",(K89/J89)/LOOKUP(RIGHT($D$2,3),定数!$A$6:$A$13,定数!$B$6:$B$13))</f>
        <v/>
      </c>
      <c r="N89" s="48"/>
      <c r="O89" s="49"/>
      <c r="P89" s="52"/>
      <c r="Q89" s="52"/>
      <c r="R89" s="55" t="str">
        <f>IF(P89="","",T89*M89*LOOKUP(RIGHT($D$2,3),定数!$A$6:$A$13,定数!$B$6:$B$13))</f>
        <v/>
      </c>
      <c r="S89" s="55"/>
      <c r="T89" s="56" t="str">
        <f t="shared" si="20"/>
        <v/>
      </c>
      <c r="U89" s="56"/>
      <c r="V89" t="str">
        <f t="shared" si="19"/>
        <v/>
      </c>
      <c r="W89" t="str">
        <f t="shared" si="19"/>
        <v/>
      </c>
      <c r="X89" s="36" t="str">
        <f t="shared" si="21"/>
        <v/>
      </c>
      <c r="Y89" s="37" t="str">
        <f t="shared" si="22"/>
        <v/>
      </c>
    </row>
    <row r="90" spans="2:25">
      <c r="B90" s="35">
        <v>82</v>
      </c>
      <c r="C90" s="51" t="str">
        <f t="shared" si="17"/>
        <v/>
      </c>
      <c r="D90" s="51"/>
      <c r="E90" s="48"/>
      <c r="F90" s="49"/>
      <c r="G90" s="48"/>
      <c r="H90" s="52"/>
      <c r="I90" s="52"/>
      <c r="J90" s="48"/>
      <c r="K90" s="53" t="str">
        <f t="shared" si="18"/>
        <v/>
      </c>
      <c r="L90" s="54"/>
      <c r="M90" s="6" t="str">
        <f>IF(J90="","",(K90/J90)/LOOKUP(RIGHT($D$2,3),定数!$A$6:$A$13,定数!$B$6:$B$13))</f>
        <v/>
      </c>
      <c r="N90" s="48"/>
      <c r="O90" s="49"/>
      <c r="P90" s="52"/>
      <c r="Q90" s="52"/>
      <c r="R90" s="55" t="str">
        <f>IF(P90="","",T90*M90*LOOKUP(RIGHT($D$2,3),定数!$A$6:$A$13,定数!$B$6:$B$13))</f>
        <v/>
      </c>
      <c r="S90" s="55"/>
      <c r="T90" s="56" t="str">
        <f t="shared" si="20"/>
        <v/>
      </c>
      <c r="U90" s="56"/>
      <c r="V90" t="str">
        <f t="shared" si="19"/>
        <v/>
      </c>
      <c r="W90" t="str">
        <f t="shared" si="19"/>
        <v/>
      </c>
      <c r="X90" s="36" t="str">
        <f t="shared" si="21"/>
        <v/>
      </c>
      <c r="Y90" s="37" t="str">
        <f t="shared" si="22"/>
        <v/>
      </c>
    </row>
    <row r="91" spans="2:25">
      <c r="B91" s="35">
        <v>83</v>
      </c>
      <c r="C91" s="51" t="str">
        <f t="shared" si="17"/>
        <v/>
      </c>
      <c r="D91" s="51"/>
      <c r="E91" s="48"/>
      <c r="F91" s="49"/>
      <c r="G91" s="48"/>
      <c r="H91" s="52"/>
      <c r="I91" s="52"/>
      <c r="J91" s="48"/>
      <c r="K91" s="53" t="str">
        <f t="shared" si="18"/>
        <v/>
      </c>
      <c r="L91" s="54"/>
      <c r="M91" s="6" t="str">
        <f>IF(J91="","",(K91/J91)/LOOKUP(RIGHT($D$2,3),定数!$A$6:$A$13,定数!$B$6:$B$13))</f>
        <v/>
      </c>
      <c r="N91" s="48"/>
      <c r="O91" s="49"/>
      <c r="P91" s="52"/>
      <c r="Q91" s="52"/>
      <c r="R91" s="55" t="str">
        <f>IF(P91="","",T91*M91*LOOKUP(RIGHT($D$2,3),定数!$A$6:$A$13,定数!$B$6:$B$13))</f>
        <v/>
      </c>
      <c r="S91" s="55"/>
      <c r="T91" s="56" t="str">
        <f t="shared" si="20"/>
        <v/>
      </c>
      <c r="U91" s="56"/>
      <c r="V91" t="str">
        <f t="shared" ref="V91:W106" si="23">IF(S91&lt;&gt;"",IF(S91&lt;0,1+V90,0),"")</f>
        <v/>
      </c>
      <c r="W91" t="str">
        <f t="shared" si="23"/>
        <v/>
      </c>
      <c r="X91" s="36" t="str">
        <f t="shared" si="21"/>
        <v/>
      </c>
      <c r="Y91" s="37" t="str">
        <f t="shared" si="22"/>
        <v/>
      </c>
    </row>
    <row r="92" spans="2:25">
      <c r="B92" s="35">
        <v>84</v>
      </c>
      <c r="C92" s="51" t="str">
        <f t="shared" si="17"/>
        <v/>
      </c>
      <c r="D92" s="51"/>
      <c r="E92" s="48"/>
      <c r="F92" s="49"/>
      <c r="G92" s="48"/>
      <c r="H92" s="52"/>
      <c r="I92" s="52"/>
      <c r="J92" s="48"/>
      <c r="K92" s="53" t="str">
        <f t="shared" si="18"/>
        <v/>
      </c>
      <c r="L92" s="54"/>
      <c r="M92" s="6" t="str">
        <f>IF(J92="","",(K92/J92)/LOOKUP(RIGHT($D$2,3),定数!$A$6:$A$13,定数!$B$6:$B$13))</f>
        <v/>
      </c>
      <c r="N92" s="48"/>
      <c r="O92" s="49"/>
      <c r="P92" s="52"/>
      <c r="Q92" s="52"/>
      <c r="R92" s="55" t="str">
        <f>IF(P92="","",T92*M92*LOOKUP(RIGHT($D$2,3),定数!$A$6:$A$13,定数!$B$6:$B$13))</f>
        <v/>
      </c>
      <c r="S92" s="55"/>
      <c r="T92" s="56" t="str">
        <f t="shared" si="20"/>
        <v/>
      </c>
      <c r="U92" s="56"/>
      <c r="V92" t="str">
        <f t="shared" si="23"/>
        <v/>
      </c>
      <c r="W92" t="str">
        <f t="shared" si="23"/>
        <v/>
      </c>
      <c r="X92" s="36" t="str">
        <f t="shared" si="21"/>
        <v/>
      </c>
      <c r="Y92" s="37" t="str">
        <f t="shared" si="22"/>
        <v/>
      </c>
    </row>
    <row r="93" spans="2:25">
      <c r="B93" s="35">
        <v>85</v>
      </c>
      <c r="C93" s="51" t="str">
        <f t="shared" si="17"/>
        <v/>
      </c>
      <c r="D93" s="51"/>
      <c r="E93" s="48"/>
      <c r="F93" s="49"/>
      <c r="G93" s="48"/>
      <c r="H93" s="52"/>
      <c r="I93" s="52"/>
      <c r="J93" s="48"/>
      <c r="K93" s="53" t="str">
        <f t="shared" si="18"/>
        <v/>
      </c>
      <c r="L93" s="54"/>
      <c r="M93" s="6" t="str">
        <f>IF(J93="","",(K93/J93)/LOOKUP(RIGHT($D$2,3),定数!$A$6:$A$13,定数!$B$6:$B$13))</f>
        <v/>
      </c>
      <c r="N93" s="48"/>
      <c r="O93" s="49"/>
      <c r="P93" s="52"/>
      <c r="Q93" s="52"/>
      <c r="R93" s="55" t="str">
        <f>IF(P93="","",T93*M93*LOOKUP(RIGHT($D$2,3),定数!$A$6:$A$13,定数!$B$6:$B$13))</f>
        <v/>
      </c>
      <c r="S93" s="55"/>
      <c r="T93" s="56" t="str">
        <f t="shared" si="20"/>
        <v/>
      </c>
      <c r="U93" s="56"/>
      <c r="V93" t="str">
        <f t="shared" si="23"/>
        <v/>
      </c>
      <c r="W93" t="str">
        <f t="shared" si="23"/>
        <v/>
      </c>
      <c r="X93" s="36" t="str">
        <f t="shared" si="21"/>
        <v/>
      </c>
      <c r="Y93" s="37" t="str">
        <f t="shared" si="22"/>
        <v/>
      </c>
    </row>
    <row r="94" spans="2:25">
      <c r="B94" s="35">
        <v>86</v>
      </c>
      <c r="C94" s="51" t="str">
        <f t="shared" si="17"/>
        <v/>
      </c>
      <c r="D94" s="51"/>
      <c r="E94" s="48"/>
      <c r="F94" s="49"/>
      <c r="G94" s="48"/>
      <c r="H94" s="52"/>
      <c r="I94" s="52"/>
      <c r="J94" s="48"/>
      <c r="K94" s="53" t="str">
        <f t="shared" si="18"/>
        <v/>
      </c>
      <c r="L94" s="54"/>
      <c r="M94" s="6" t="str">
        <f>IF(J94="","",(K94/J94)/LOOKUP(RIGHT($D$2,3),定数!$A$6:$A$13,定数!$B$6:$B$13))</f>
        <v/>
      </c>
      <c r="N94" s="48"/>
      <c r="O94" s="49"/>
      <c r="P94" s="52"/>
      <c r="Q94" s="52"/>
      <c r="R94" s="55" t="str">
        <f>IF(P94="","",T94*M94*LOOKUP(RIGHT($D$2,3),定数!$A$6:$A$13,定数!$B$6:$B$13))</f>
        <v/>
      </c>
      <c r="S94" s="55"/>
      <c r="T94" s="56" t="str">
        <f t="shared" si="20"/>
        <v/>
      </c>
      <c r="U94" s="56"/>
      <c r="V94" t="str">
        <f t="shared" si="23"/>
        <v/>
      </c>
      <c r="W94" t="str">
        <f t="shared" si="23"/>
        <v/>
      </c>
      <c r="X94" s="36" t="str">
        <f t="shared" si="21"/>
        <v/>
      </c>
      <c r="Y94" s="37" t="str">
        <f t="shared" si="22"/>
        <v/>
      </c>
    </row>
    <row r="95" spans="2:25">
      <c r="B95" s="35">
        <v>87</v>
      </c>
      <c r="C95" s="51" t="str">
        <f t="shared" si="17"/>
        <v/>
      </c>
      <c r="D95" s="51"/>
      <c r="E95" s="48"/>
      <c r="F95" s="49"/>
      <c r="G95" s="48"/>
      <c r="H95" s="52"/>
      <c r="I95" s="52"/>
      <c r="J95" s="48"/>
      <c r="K95" s="53" t="str">
        <f t="shared" si="18"/>
        <v/>
      </c>
      <c r="L95" s="54"/>
      <c r="M95" s="6" t="str">
        <f>IF(J95="","",(K95/J95)/LOOKUP(RIGHT($D$2,3),定数!$A$6:$A$13,定数!$B$6:$B$13))</f>
        <v/>
      </c>
      <c r="N95" s="48"/>
      <c r="O95" s="49"/>
      <c r="P95" s="52"/>
      <c r="Q95" s="52"/>
      <c r="R95" s="55" t="str">
        <f>IF(P95="","",T95*M95*LOOKUP(RIGHT($D$2,3),定数!$A$6:$A$13,定数!$B$6:$B$13))</f>
        <v/>
      </c>
      <c r="S95" s="55"/>
      <c r="T95" s="56" t="str">
        <f t="shared" si="20"/>
        <v/>
      </c>
      <c r="U95" s="56"/>
      <c r="V95" t="str">
        <f t="shared" si="23"/>
        <v/>
      </c>
      <c r="W95" t="str">
        <f t="shared" si="23"/>
        <v/>
      </c>
      <c r="X95" s="36" t="str">
        <f t="shared" si="21"/>
        <v/>
      </c>
      <c r="Y95" s="37" t="str">
        <f t="shared" si="22"/>
        <v/>
      </c>
    </row>
    <row r="96" spans="2:25">
      <c r="B96" s="35">
        <v>88</v>
      </c>
      <c r="C96" s="51" t="str">
        <f t="shared" si="17"/>
        <v/>
      </c>
      <c r="D96" s="51"/>
      <c r="E96" s="48"/>
      <c r="F96" s="49"/>
      <c r="G96" s="48"/>
      <c r="H96" s="52"/>
      <c r="I96" s="52"/>
      <c r="J96" s="48"/>
      <c r="K96" s="53" t="str">
        <f t="shared" si="18"/>
        <v/>
      </c>
      <c r="L96" s="54"/>
      <c r="M96" s="6" t="str">
        <f>IF(J96="","",(K96/J96)/LOOKUP(RIGHT($D$2,3),定数!$A$6:$A$13,定数!$B$6:$B$13))</f>
        <v/>
      </c>
      <c r="N96" s="48"/>
      <c r="O96" s="49"/>
      <c r="P96" s="52"/>
      <c r="Q96" s="52"/>
      <c r="R96" s="55" t="str">
        <f>IF(P96="","",T96*M96*LOOKUP(RIGHT($D$2,3),定数!$A$6:$A$13,定数!$B$6:$B$13))</f>
        <v/>
      </c>
      <c r="S96" s="55"/>
      <c r="T96" s="56" t="str">
        <f t="shared" si="20"/>
        <v/>
      </c>
      <c r="U96" s="56"/>
      <c r="V96" t="str">
        <f t="shared" si="23"/>
        <v/>
      </c>
      <c r="W96" t="str">
        <f t="shared" si="23"/>
        <v/>
      </c>
      <c r="X96" s="36" t="str">
        <f t="shared" si="21"/>
        <v/>
      </c>
      <c r="Y96" s="37" t="str">
        <f t="shared" si="22"/>
        <v/>
      </c>
    </row>
    <row r="97" spans="2:25">
      <c r="B97" s="35">
        <v>89</v>
      </c>
      <c r="C97" s="51" t="str">
        <f t="shared" si="17"/>
        <v/>
      </c>
      <c r="D97" s="51"/>
      <c r="E97" s="48"/>
      <c r="F97" s="49"/>
      <c r="G97" s="48"/>
      <c r="H97" s="52"/>
      <c r="I97" s="52"/>
      <c r="J97" s="48"/>
      <c r="K97" s="53" t="str">
        <f t="shared" si="18"/>
        <v/>
      </c>
      <c r="L97" s="54"/>
      <c r="M97" s="6" t="str">
        <f>IF(J97="","",(K97/J97)/LOOKUP(RIGHT($D$2,3),定数!$A$6:$A$13,定数!$B$6:$B$13))</f>
        <v/>
      </c>
      <c r="N97" s="48"/>
      <c r="O97" s="49"/>
      <c r="P97" s="52"/>
      <c r="Q97" s="52"/>
      <c r="R97" s="55" t="str">
        <f>IF(P97="","",T97*M97*LOOKUP(RIGHT($D$2,3),定数!$A$6:$A$13,定数!$B$6:$B$13))</f>
        <v/>
      </c>
      <c r="S97" s="55"/>
      <c r="T97" s="56" t="str">
        <f t="shared" si="20"/>
        <v/>
      </c>
      <c r="U97" s="56"/>
      <c r="V97" t="str">
        <f t="shared" si="23"/>
        <v/>
      </c>
      <c r="W97" t="str">
        <f t="shared" si="23"/>
        <v/>
      </c>
      <c r="X97" s="36" t="str">
        <f t="shared" si="21"/>
        <v/>
      </c>
      <c r="Y97" s="37" t="str">
        <f t="shared" si="22"/>
        <v/>
      </c>
    </row>
    <row r="98" spans="2:25">
      <c r="B98" s="35">
        <v>90</v>
      </c>
      <c r="C98" s="51" t="str">
        <f t="shared" si="17"/>
        <v/>
      </c>
      <c r="D98" s="51"/>
      <c r="E98" s="48"/>
      <c r="F98" s="49"/>
      <c r="G98" s="48"/>
      <c r="H98" s="52"/>
      <c r="I98" s="52"/>
      <c r="J98" s="48"/>
      <c r="K98" s="53" t="str">
        <f t="shared" si="18"/>
        <v/>
      </c>
      <c r="L98" s="54"/>
      <c r="M98" s="6" t="str">
        <f>IF(J98="","",(K98/J98)/LOOKUP(RIGHT($D$2,3),定数!$A$6:$A$13,定数!$B$6:$B$13))</f>
        <v/>
      </c>
      <c r="N98" s="48"/>
      <c r="O98" s="49"/>
      <c r="P98" s="52"/>
      <c r="Q98" s="52"/>
      <c r="R98" s="55" t="str">
        <f>IF(P98="","",T98*M98*LOOKUP(RIGHT($D$2,3),定数!$A$6:$A$13,定数!$B$6:$B$13))</f>
        <v/>
      </c>
      <c r="S98" s="55"/>
      <c r="T98" s="56" t="str">
        <f t="shared" si="20"/>
        <v/>
      </c>
      <c r="U98" s="56"/>
      <c r="V98" t="str">
        <f t="shared" si="23"/>
        <v/>
      </c>
      <c r="W98" t="str">
        <f t="shared" si="23"/>
        <v/>
      </c>
      <c r="X98" s="36" t="str">
        <f t="shared" si="21"/>
        <v/>
      </c>
      <c r="Y98" s="37" t="str">
        <f t="shared" si="22"/>
        <v/>
      </c>
    </row>
    <row r="99" spans="2:25">
      <c r="B99" s="35">
        <v>91</v>
      </c>
      <c r="C99" s="51" t="str">
        <f t="shared" si="17"/>
        <v/>
      </c>
      <c r="D99" s="51"/>
      <c r="E99" s="48"/>
      <c r="F99" s="49"/>
      <c r="G99" s="48"/>
      <c r="H99" s="52"/>
      <c r="I99" s="52"/>
      <c r="J99" s="48"/>
      <c r="K99" s="53" t="str">
        <f t="shared" si="18"/>
        <v/>
      </c>
      <c r="L99" s="54"/>
      <c r="M99" s="6" t="str">
        <f>IF(J99="","",(K99/J99)/LOOKUP(RIGHT($D$2,3),定数!$A$6:$A$13,定数!$B$6:$B$13))</f>
        <v/>
      </c>
      <c r="N99" s="48"/>
      <c r="O99" s="49"/>
      <c r="P99" s="52"/>
      <c r="Q99" s="52"/>
      <c r="R99" s="55" t="str">
        <f>IF(P99="","",T99*M99*LOOKUP(RIGHT($D$2,3),定数!$A$6:$A$13,定数!$B$6:$B$13))</f>
        <v/>
      </c>
      <c r="S99" s="55"/>
      <c r="T99" s="56" t="str">
        <f t="shared" si="20"/>
        <v/>
      </c>
      <c r="U99" s="56"/>
      <c r="V99" t="str">
        <f t="shared" si="23"/>
        <v/>
      </c>
      <c r="W99" t="str">
        <f t="shared" si="23"/>
        <v/>
      </c>
      <c r="X99" s="36" t="str">
        <f t="shared" si="21"/>
        <v/>
      </c>
      <c r="Y99" s="37" t="str">
        <f t="shared" si="22"/>
        <v/>
      </c>
    </row>
    <row r="100" spans="2:25">
      <c r="B100" s="35">
        <v>92</v>
      </c>
      <c r="C100" s="51" t="str">
        <f t="shared" si="17"/>
        <v/>
      </c>
      <c r="D100" s="51"/>
      <c r="E100" s="48"/>
      <c r="F100" s="49"/>
      <c r="G100" s="48"/>
      <c r="H100" s="52"/>
      <c r="I100" s="52"/>
      <c r="J100" s="48"/>
      <c r="K100" s="53" t="str">
        <f t="shared" si="18"/>
        <v/>
      </c>
      <c r="L100" s="54"/>
      <c r="M100" s="6" t="str">
        <f>IF(J100="","",(K100/J100)/LOOKUP(RIGHT($D$2,3),定数!$A$6:$A$13,定数!$B$6:$B$13))</f>
        <v/>
      </c>
      <c r="N100" s="48"/>
      <c r="O100" s="49"/>
      <c r="P100" s="52"/>
      <c r="Q100" s="52"/>
      <c r="R100" s="55" t="str">
        <f>IF(P100="","",T100*M100*LOOKUP(RIGHT($D$2,3),定数!$A$6:$A$13,定数!$B$6:$B$13))</f>
        <v/>
      </c>
      <c r="S100" s="55"/>
      <c r="T100" s="56" t="str">
        <f t="shared" si="20"/>
        <v/>
      </c>
      <c r="U100" s="56"/>
      <c r="V100" t="str">
        <f t="shared" si="23"/>
        <v/>
      </c>
      <c r="W100" t="str">
        <f t="shared" si="23"/>
        <v/>
      </c>
      <c r="X100" s="36" t="str">
        <f t="shared" si="21"/>
        <v/>
      </c>
      <c r="Y100" s="37" t="str">
        <f t="shared" si="22"/>
        <v/>
      </c>
    </row>
    <row r="101" spans="2:25">
      <c r="B101" s="35">
        <v>93</v>
      </c>
      <c r="C101" s="51" t="str">
        <f t="shared" si="17"/>
        <v/>
      </c>
      <c r="D101" s="51"/>
      <c r="E101" s="48"/>
      <c r="F101" s="49"/>
      <c r="G101" s="48"/>
      <c r="H101" s="52"/>
      <c r="I101" s="52"/>
      <c r="J101" s="48"/>
      <c r="K101" s="53" t="str">
        <f t="shared" si="18"/>
        <v/>
      </c>
      <c r="L101" s="54"/>
      <c r="M101" s="6" t="str">
        <f>IF(J101="","",(K101/J101)/LOOKUP(RIGHT($D$2,3),定数!$A$6:$A$13,定数!$B$6:$B$13))</f>
        <v/>
      </c>
      <c r="N101" s="48"/>
      <c r="O101" s="49"/>
      <c r="P101" s="52"/>
      <c r="Q101" s="52"/>
      <c r="R101" s="55" t="str">
        <f>IF(P101="","",T101*M101*LOOKUP(RIGHT($D$2,3),定数!$A$6:$A$13,定数!$B$6:$B$13))</f>
        <v/>
      </c>
      <c r="S101" s="55"/>
      <c r="T101" s="56" t="str">
        <f t="shared" si="20"/>
        <v/>
      </c>
      <c r="U101" s="56"/>
      <c r="V101" t="str">
        <f t="shared" si="23"/>
        <v/>
      </c>
      <c r="W101" t="str">
        <f t="shared" si="23"/>
        <v/>
      </c>
      <c r="X101" s="36" t="str">
        <f t="shared" si="21"/>
        <v/>
      </c>
      <c r="Y101" s="37" t="str">
        <f t="shared" si="22"/>
        <v/>
      </c>
    </row>
    <row r="102" spans="2:25">
      <c r="B102" s="35">
        <v>94</v>
      </c>
      <c r="C102" s="51" t="str">
        <f t="shared" si="17"/>
        <v/>
      </c>
      <c r="D102" s="51"/>
      <c r="E102" s="48"/>
      <c r="F102" s="49"/>
      <c r="G102" s="48"/>
      <c r="H102" s="52"/>
      <c r="I102" s="52"/>
      <c r="J102" s="48"/>
      <c r="K102" s="53" t="str">
        <f t="shared" si="18"/>
        <v/>
      </c>
      <c r="L102" s="54"/>
      <c r="M102" s="6" t="str">
        <f>IF(J102="","",(K102/J102)/LOOKUP(RIGHT($D$2,3),定数!$A$6:$A$13,定数!$B$6:$B$13))</f>
        <v/>
      </c>
      <c r="N102" s="48"/>
      <c r="O102" s="49"/>
      <c r="P102" s="52"/>
      <c r="Q102" s="52"/>
      <c r="R102" s="55" t="str">
        <f>IF(P102="","",T102*M102*LOOKUP(RIGHT($D$2,3),定数!$A$6:$A$13,定数!$B$6:$B$13))</f>
        <v/>
      </c>
      <c r="S102" s="55"/>
      <c r="T102" s="56" t="str">
        <f t="shared" si="20"/>
        <v/>
      </c>
      <c r="U102" s="56"/>
      <c r="V102" t="str">
        <f t="shared" si="23"/>
        <v/>
      </c>
      <c r="W102" t="str">
        <f t="shared" si="23"/>
        <v/>
      </c>
      <c r="X102" s="36" t="str">
        <f t="shared" si="21"/>
        <v/>
      </c>
      <c r="Y102" s="37" t="str">
        <f t="shared" si="22"/>
        <v/>
      </c>
    </row>
    <row r="103" spans="2:25">
      <c r="B103" s="35">
        <v>95</v>
      </c>
      <c r="C103" s="51" t="str">
        <f t="shared" si="17"/>
        <v/>
      </c>
      <c r="D103" s="51"/>
      <c r="E103" s="48"/>
      <c r="F103" s="49"/>
      <c r="G103" s="48"/>
      <c r="H103" s="52"/>
      <c r="I103" s="52"/>
      <c r="J103" s="48"/>
      <c r="K103" s="53" t="str">
        <f t="shared" si="18"/>
        <v/>
      </c>
      <c r="L103" s="54"/>
      <c r="M103" s="6" t="str">
        <f>IF(J103="","",(K103/J103)/LOOKUP(RIGHT($D$2,3),定数!$A$6:$A$13,定数!$B$6:$B$13))</f>
        <v/>
      </c>
      <c r="N103" s="48"/>
      <c r="O103" s="49"/>
      <c r="P103" s="52"/>
      <c r="Q103" s="52"/>
      <c r="R103" s="55" t="str">
        <f>IF(P103="","",T103*M103*LOOKUP(RIGHT($D$2,3),定数!$A$6:$A$13,定数!$B$6:$B$13))</f>
        <v/>
      </c>
      <c r="S103" s="55"/>
      <c r="T103" s="56" t="str">
        <f t="shared" si="20"/>
        <v/>
      </c>
      <c r="U103" s="56"/>
      <c r="V103" t="str">
        <f t="shared" si="23"/>
        <v/>
      </c>
      <c r="W103" t="str">
        <f t="shared" si="23"/>
        <v/>
      </c>
      <c r="X103" s="36" t="str">
        <f t="shared" si="21"/>
        <v/>
      </c>
      <c r="Y103" s="37" t="str">
        <f t="shared" si="22"/>
        <v/>
      </c>
    </row>
    <row r="104" spans="2:25">
      <c r="B104" s="35">
        <v>96</v>
      </c>
      <c r="C104" s="51" t="str">
        <f t="shared" si="17"/>
        <v/>
      </c>
      <c r="D104" s="51"/>
      <c r="E104" s="48"/>
      <c r="F104" s="49"/>
      <c r="G104" s="48"/>
      <c r="H104" s="52"/>
      <c r="I104" s="52"/>
      <c r="J104" s="48"/>
      <c r="K104" s="53" t="str">
        <f t="shared" si="18"/>
        <v/>
      </c>
      <c r="L104" s="54"/>
      <c r="M104" s="6" t="str">
        <f>IF(J104="","",(K104/J104)/LOOKUP(RIGHT($D$2,3),定数!$A$6:$A$13,定数!$B$6:$B$13))</f>
        <v/>
      </c>
      <c r="N104" s="48"/>
      <c r="O104" s="49"/>
      <c r="P104" s="52"/>
      <c r="Q104" s="52"/>
      <c r="R104" s="55" t="str">
        <f>IF(P104="","",T104*M104*LOOKUP(RIGHT($D$2,3),定数!$A$6:$A$13,定数!$B$6:$B$13))</f>
        <v/>
      </c>
      <c r="S104" s="55"/>
      <c r="T104" s="56" t="str">
        <f t="shared" si="20"/>
        <v/>
      </c>
      <c r="U104" s="56"/>
      <c r="V104" t="str">
        <f t="shared" si="23"/>
        <v/>
      </c>
      <c r="W104" t="str">
        <f t="shared" si="23"/>
        <v/>
      </c>
      <c r="X104" s="36" t="str">
        <f t="shared" si="21"/>
        <v/>
      </c>
      <c r="Y104" s="37" t="str">
        <f t="shared" si="22"/>
        <v/>
      </c>
    </row>
    <row r="105" spans="2:25">
      <c r="B105" s="35">
        <v>97</v>
      </c>
      <c r="C105" s="51" t="str">
        <f t="shared" si="17"/>
        <v/>
      </c>
      <c r="D105" s="51"/>
      <c r="E105" s="48"/>
      <c r="F105" s="49"/>
      <c r="G105" s="48"/>
      <c r="H105" s="52"/>
      <c r="I105" s="52"/>
      <c r="J105" s="48"/>
      <c r="K105" s="53" t="str">
        <f t="shared" si="18"/>
        <v/>
      </c>
      <c r="L105" s="54"/>
      <c r="M105" s="6" t="str">
        <f>IF(J105="","",(K105/J105)/LOOKUP(RIGHT($D$2,3),定数!$A$6:$A$13,定数!$B$6:$B$13))</f>
        <v/>
      </c>
      <c r="N105" s="48"/>
      <c r="O105" s="49"/>
      <c r="P105" s="52"/>
      <c r="Q105" s="52"/>
      <c r="R105" s="55" t="str">
        <f>IF(P105="","",T105*M105*LOOKUP(RIGHT($D$2,3),定数!$A$6:$A$13,定数!$B$6:$B$13))</f>
        <v/>
      </c>
      <c r="S105" s="55"/>
      <c r="T105" s="56" t="str">
        <f t="shared" si="20"/>
        <v/>
      </c>
      <c r="U105" s="56"/>
      <c r="V105" t="str">
        <f t="shared" si="23"/>
        <v/>
      </c>
      <c r="W105" t="str">
        <f t="shared" si="23"/>
        <v/>
      </c>
      <c r="X105" s="36" t="str">
        <f t="shared" si="21"/>
        <v/>
      </c>
      <c r="Y105" s="37" t="str">
        <f t="shared" si="22"/>
        <v/>
      </c>
    </row>
    <row r="106" spans="2:25">
      <c r="B106" s="35">
        <v>98</v>
      </c>
      <c r="C106" s="51" t="str">
        <f t="shared" si="17"/>
        <v/>
      </c>
      <c r="D106" s="51"/>
      <c r="E106" s="48"/>
      <c r="F106" s="49"/>
      <c r="G106" s="48"/>
      <c r="H106" s="52"/>
      <c r="I106" s="52"/>
      <c r="J106" s="48"/>
      <c r="K106" s="53" t="str">
        <f t="shared" si="18"/>
        <v/>
      </c>
      <c r="L106" s="54"/>
      <c r="M106" s="6" t="str">
        <f>IF(J106="","",(K106/J106)/LOOKUP(RIGHT($D$2,3),定数!$A$6:$A$13,定数!$B$6:$B$13))</f>
        <v/>
      </c>
      <c r="N106" s="48"/>
      <c r="O106" s="49"/>
      <c r="P106" s="52"/>
      <c r="Q106" s="52"/>
      <c r="R106" s="55" t="str">
        <f>IF(P106="","",T106*M106*LOOKUP(RIGHT($D$2,3),定数!$A$6:$A$13,定数!$B$6:$B$13))</f>
        <v/>
      </c>
      <c r="S106" s="55"/>
      <c r="T106" s="56" t="str">
        <f t="shared" si="20"/>
        <v/>
      </c>
      <c r="U106" s="56"/>
      <c r="V106" t="str">
        <f t="shared" si="23"/>
        <v/>
      </c>
      <c r="W106" t="str">
        <f t="shared" si="23"/>
        <v/>
      </c>
      <c r="X106" s="36" t="str">
        <f t="shared" si="21"/>
        <v/>
      </c>
      <c r="Y106" s="37" t="str">
        <f t="shared" si="22"/>
        <v/>
      </c>
    </row>
    <row r="107" spans="2:25">
      <c r="B107" s="35">
        <v>99</v>
      </c>
      <c r="C107" s="51" t="str">
        <f t="shared" si="17"/>
        <v/>
      </c>
      <c r="D107" s="51"/>
      <c r="E107" s="48"/>
      <c r="F107" s="49"/>
      <c r="G107" s="48"/>
      <c r="H107" s="52"/>
      <c r="I107" s="52"/>
      <c r="J107" s="48"/>
      <c r="K107" s="53" t="str">
        <f t="shared" si="18"/>
        <v/>
      </c>
      <c r="L107" s="54"/>
      <c r="M107" s="6" t="str">
        <f>IF(J107="","",(K107/J107)/LOOKUP(RIGHT($D$2,3),定数!$A$6:$A$13,定数!$B$6:$B$13))</f>
        <v/>
      </c>
      <c r="N107" s="48"/>
      <c r="O107" s="49"/>
      <c r="P107" s="52"/>
      <c r="Q107" s="52"/>
      <c r="R107" s="55" t="str">
        <f>IF(P107="","",T107*M107*LOOKUP(RIGHT($D$2,3),定数!$A$6:$A$13,定数!$B$6:$B$13))</f>
        <v/>
      </c>
      <c r="S107" s="55"/>
      <c r="T107" s="56" t="str">
        <f t="shared" si="20"/>
        <v/>
      </c>
      <c r="U107" s="56"/>
      <c r="V107" t="str">
        <f>IF(S107&lt;&gt;"",IF(S107&lt;0,1+V106,0),"")</f>
        <v/>
      </c>
      <c r="W107" t="str">
        <f>IF(T107&lt;&gt;"",IF(T107&lt;0,1+W106,0),"")</f>
        <v/>
      </c>
      <c r="X107" s="36" t="str">
        <f t="shared" si="21"/>
        <v/>
      </c>
      <c r="Y107" s="37" t="str">
        <f t="shared" si="22"/>
        <v/>
      </c>
    </row>
    <row r="108" spans="2:25">
      <c r="B108" s="35">
        <v>100</v>
      </c>
      <c r="C108" s="51" t="str">
        <f t="shared" si="17"/>
        <v/>
      </c>
      <c r="D108" s="51"/>
      <c r="E108" s="48"/>
      <c r="F108" s="49"/>
      <c r="G108" s="48"/>
      <c r="H108" s="52"/>
      <c r="I108" s="52"/>
      <c r="J108" s="48"/>
      <c r="K108" s="53" t="str">
        <f t="shared" si="18"/>
        <v/>
      </c>
      <c r="L108" s="54"/>
      <c r="M108" s="6" t="str">
        <f>IF(J108="","",(K108/J108)/LOOKUP(RIGHT($D$2,3),定数!$A$6:$A$13,定数!$B$6:$B$13))</f>
        <v/>
      </c>
      <c r="N108" s="48"/>
      <c r="O108" s="49"/>
      <c r="P108" s="52"/>
      <c r="Q108" s="52"/>
      <c r="R108" s="55" t="str">
        <f>IF(P108="","",T108*M108*LOOKUP(RIGHT($D$2,3),定数!$A$6:$A$13,定数!$B$6:$B$13))</f>
        <v/>
      </c>
      <c r="S108" s="55"/>
      <c r="T108" s="56" t="str">
        <f t="shared" si="20"/>
        <v/>
      </c>
      <c r="U108" s="56"/>
      <c r="V108" t="str">
        <f>IF(S108&lt;&gt;"",IF(S108&lt;0,1+V107,0),"")</f>
        <v/>
      </c>
      <c r="W108" t="str">
        <f>IF(T108&lt;&gt;"",IF(T108&lt;0,1+W107,0),"")</f>
        <v/>
      </c>
      <c r="X108" s="36" t="str">
        <f t="shared" si="21"/>
        <v/>
      </c>
      <c r="Y108" s="37" t="str">
        <f t="shared" si="22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623" priority="285" stopIfTrue="1" operator="equal">
      <formula>"買"</formula>
    </cfRule>
    <cfRule type="cellIs" dxfId="1622" priority="286" stopIfTrue="1" operator="equal">
      <formula>"売"</formula>
    </cfRule>
  </conditionalFormatting>
  <conditionalFormatting sqref="G9:G11 G14:G45 G47:G108">
    <cfRule type="cellIs" dxfId="1621" priority="287" stopIfTrue="1" operator="equal">
      <formula>"買"</formula>
    </cfRule>
    <cfRule type="cellIs" dxfId="1620" priority="288" stopIfTrue="1" operator="equal">
      <formula>"売"</formula>
    </cfRule>
  </conditionalFormatting>
  <conditionalFormatting sqref="G12">
    <cfRule type="cellIs" dxfId="1619" priority="283" stopIfTrue="1" operator="equal">
      <formula>"買"</formula>
    </cfRule>
    <cfRule type="cellIs" dxfId="1618" priority="284" stopIfTrue="1" operator="equal">
      <formula>"売"</formula>
    </cfRule>
  </conditionalFormatting>
  <conditionalFormatting sqref="G13">
    <cfRule type="cellIs" dxfId="1617" priority="281" stopIfTrue="1" operator="equal">
      <formula>"買"</formula>
    </cfRule>
    <cfRule type="cellIs" dxfId="1616" priority="282" stopIfTrue="1" operator="equal">
      <formula>"売"</formula>
    </cfRule>
  </conditionalFormatting>
  <conditionalFormatting sqref="G9:G11">
    <cfRule type="cellIs" dxfId="1615" priority="279" stopIfTrue="1" operator="equal">
      <formula>"買"</formula>
    </cfRule>
    <cfRule type="cellIs" dxfId="1614" priority="280" stopIfTrue="1" operator="equal">
      <formula>"売"</formula>
    </cfRule>
  </conditionalFormatting>
  <conditionalFormatting sqref="G12">
    <cfRule type="cellIs" dxfId="1613" priority="277" stopIfTrue="1" operator="equal">
      <formula>"買"</formula>
    </cfRule>
    <cfRule type="cellIs" dxfId="1612" priority="278" stopIfTrue="1" operator="equal">
      <formula>"売"</formula>
    </cfRule>
  </conditionalFormatting>
  <conditionalFormatting sqref="G9:G10">
    <cfRule type="cellIs" dxfId="1543" priority="275" stopIfTrue="1" operator="equal">
      <formula>"買"</formula>
    </cfRule>
    <cfRule type="cellIs" dxfId="1542" priority="276" stopIfTrue="1" operator="equal">
      <formula>"売"</formula>
    </cfRule>
  </conditionalFormatting>
  <conditionalFormatting sqref="G9:G10">
    <cfRule type="cellIs" dxfId="1541" priority="273" stopIfTrue="1" operator="equal">
      <formula>"買"</formula>
    </cfRule>
    <cfRule type="cellIs" dxfId="1540" priority="274" stopIfTrue="1" operator="equal">
      <formula>"売"</formula>
    </cfRule>
  </conditionalFormatting>
  <conditionalFormatting sqref="G9:G10">
    <cfRule type="cellIs" dxfId="1539" priority="271" stopIfTrue="1" operator="equal">
      <formula>"買"</formula>
    </cfRule>
    <cfRule type="cellIs" dxfId="1538" priority="272" stopIfTrue="1" operator="equal">
      <formula>"売"</formula>
    </cfRule>
  </conditionalFormatting>
  <conditionalFormatting sqref="G9:G10">
    <cfRule type="cellIs" dxfId="1537" priority="269" stopIfTrue="1" operator="equal">
      <formula>"買"</formula>
    </cfRule>
    <cfRule type="cellIs" dxfId="1536" priority="270" stopIfTrue="1" operator="equal">
      <formula>"売"</formula>
    </cfRule>
  </conditionalFormatting>
  <conditionalFormatting sqref="G9:G10">
    <cfRule type="cellIs" dxfId="1535" priority="267" stopIfTrue="1" operator="equal">
      <formula>"買"</formula>
    </cfRule>
    <cfRule type="cellIs" dxfId="1534" priority="268" stopIfTrue="1" operator="equal">
      <formula>"売"</formula>
    </cfRule>
  </conditionalFormatting>
  <conditionalFormatting sqref="G9:G10">
    <cfRule type="cellIs" dxfId="1533" priority="265" stopIfTrue="1" operator="equal">
      <formula>"買"</formula>
    </cfRule>
    <cfRule type="cellIs" dxfId="1532" priority="266" stopIfTrue="1" operator="equal">
      <formula>"売"</formula>
    </cfRule>
  </conditionalFormatting>
  <conditionalFormatting sqref="G13">
    <cfRule type="cellIs" dxfId="1465" priority="263" stopIfTrue="1" operator="equal">
      <formula>"買"</formula>
    </cfRule>
    <cfRule type="cellIs" dxfId="1464" priority="264" stopIfTrue="1" operator="equal">
      <formula>"売"</formula>
    </cfRule>
  </conditionalFormatting>
  <conditionalFormatting sqref="G13">
    <cfRule type="cellIs" dxfId="1463" priority="261" stopIfTrue="1" operator="equal">
      <formula>"買"</formula>
    </cfRule>
    <cfRule type="cellIs" dxfId="1462" priority="262" stopIfTrue="1" operator="equal">
      <formula>"売"</formula>
    </cfRule>
  </conditionalFormatting>
  <conditionalFormatting sqref="G13">
    <cfRule type="cellIs" dxfId="1461" priority="259" stopIfTrue="1" operator="equal">
      <formula>"買"</formula>
    </cfRule>
    <cfRule type="cellIs" dxfId="1460" priority="260" stopIfTrue="1" operator="equal">
      <formula>"売"</formula>
    </cfRule>
  </conditionalFormatting>
  <conditionalFormatting sqref="G13">
    <cfRule type="cellIs" dxfId="1459" priority="257" stopIfTrue="1" operator="equal">
      <formula>"買"</formula>
    </cfRule>
    <cfRule type="cellIs" dxfId="1458" priority="258" stopIfTrue="1" operator="equal">
      <formula>"売"</formula>
    </cfRule>
  </conditionalFormatting>
  <conditionalFormatting sqref="G13">
    <cfRule type="cellIs" dxfId="1457" priority="255" stopIfTrue="1" operator="equal">
      <formula>"買"</formula>
    </cfRule>
    <cfRule type="cellIs" dxfId="1456" priority="256" stopIfTrue="1" operator="equal">
      <formula>"売"</formula>
    </cfRule>
  </conditionalFormatting>
  <conditionalFormatting sqref="G13">
    <cfRule type="cellIs" dxfId="1455" priority="253" stopIfTrue="1" operator="equal">
      <formula>"買"</formula>
    </cfRule>
    <cfRule type="cellIs" dxfId="1454" priority="254" stopIfTrue="1" operator="equal">
      <formula>"売"</formula>
    </cfRule>
  </conditionalFormatting>
  <conditionalFormatting sqref="G13">
    <cfRule type="cellIs" dxfId="1453" priority="251" stopIfTrue="1" operator="equal">
      <formula>"買"</formula>
    </cfRule>
    <cfRule type="cellIs" dxfId="1452" priority="252" stopIfTrue="1" operator="equal">
      <formula>"売"</formula>
    </cfRule>
  </conditionalFormatting>
  <conditionalFormatting sqref="G13">
    <cfRule type="cellIs" dxfId="1451" priority="249" stopIfTrue="1" operator="equal">
      <formula>"買"</formula>
    </cfRule>
    <cfRule type="cellIs" dxfId="1450" priority="250" stopIfTrue="1" operator="equal">
      <formula>"売"</formula>
    </cfRule>
  </conditionalFormatting>
  <conditionalFormatting sqref="G13">
    <cfRule type="cellIs" dxfId="1449" priority="247" stopIfTrue="1" operator="equal">
      <formula>"買"</formula>
    </cfRule>
    <cfRule type="cellIs" dxfId="1448" priority="248" stopIfTrue="1" operator="equal">
      <formula>"売"</formula>
    </cfRule>
  </conditionalFormatting>
  <conditionalFormatting sqref="G13">
    <cfRule type="cellIs" dxfId="1447" priority="245" stopIfTrue="1" operator="equal">
      <formula>"買"</formula>
    </cfRule>
    <cfRule type="cellIs" dxfId="1446" priority="246" stopIfTrue="1" operator="equal">
      <formula>"売"</formula>
    </cfRule>
  </conditionalFormatting>
  <conditionalFormatting sqref="G13">
    <cfRule type="cellIs" dxfId="1445" priority="243" stopIfTrue="1" operator="equal">
      <formula>"買"</formula>
    </cfRule>
    <cfRule type="cellIs" dxfId="1444" priority="244" stopIfTrue="1" operator="equal">
      <formula>"売"</formula>
    </cfRule>
  </conditionalFormatting>
  <conditionalFormatting sqref="G13">
    <cfRule type="cellIs" dxfId="1443" priority="241" stopIfTrue="1" operator="equal">
      <formula>"買"</formula>
    </cfRule>
    <cfRule type="cellIs" dxfId="1442" priority="242" stopIfTrue="1" operator="equal">
      <formula>"売"</formula>
    </cfRule>
  </conditionalFormatting>
  <conditionalFormatting sqref="G13">
    <cfRule type="cellIs" dxfId="1441" priority="239" stopIfTrue="1" operator="equal">
      <formula>"買"</formula>
    </cfRule>
    <cfRule type="cellIs" dxfId="1440" priority="240" stopIfTrue="1" operator="equal">
      <formula>"売"</formula>
    </cfRule>
  </conditionalFormatting>
  <conditionalFormatting sqref="G13">
    <cfRule type="cellIs" dxfId="1439" priority="237" stopIfTrue="1" operator="equal">
      <formula>"買"</formula>
    </cfRule>
    <cfRule type="cellIs" dxfId="1438" priority="238" stopIfTrue="1" operator="equal">
      <formula>"売"</formula>
    </cfRule>
  </conditionalFormatting>
  <conditionalFormatting sqref="G13">
    <cfRule type="cellIs" dxfId="1437" priority="235" stopIfTrue="1" operator="equal">
      <formula>"買"</formula>
    </cfRule>
    <cfRule type="cellIs" dxfId="1436" priority="236" stopIfTrue="1" operator="equal">
      <formula>"売"</formula>
    </cfRule>
  </conditionalFormatting>
  <conditionalFormatting sqref="G13">
    <cfRule type="cellIs" dxfId="1435" priority="233" stopIfTrue="1" operator="equal">
      <formula>"買"</formula>
    </cfRule>
    <cfRule type="cellIs" dxfId="1434" priority="234" stopIfTrue="1" operator="equal">
      <formula>"売"</formula>
    </cfRule>
  </conditionalFormatting>
  <conditionalFormatting sqref="G13">
    <cfRule type="cellIs" dxfId="1433" priority="231" stopIfTrue="1" operator="equal">
      <formula>"買"</formula>
    </cfRule>
    <cfRule type="cellIs" dxfId="1432" priority="232" stopIfTrue="1" operator="equal">
      <formula>"売"</formula>
    </cfRule>
  </conditionalFormatting>
  <conditionalFormatting sqref="G14">
    <cfRule type="cellIs" dxfId="1431" priority="229" stopIfTrue="1" operator="equal">
      <formula>"買"</formula>
    </cfRule>
    <cfRule type="cellIs" dxfId="1430" priority="230" stopIfTrue="1" operator="equal">
      <formula>"売"</formula>
    </cfRule>
  </conditionalFormatting>
  <conditionalFormatting sqref="G14">
    <cfRule type="cellIs" dxfId="1429" priority="227" stopIfTrue="1" operator="equal">
      <formula>"買"</formula>
    </cfRule>
    <cfRule type="cellIs" dxfId="1428" priority="228" stopIfTrue="1" operator="equal">
      <formula>"売"</formula>
    </cfRule>
  </conditionalFormatting>
  <conditionalFormatting sqref="G14">
    <cfRule type="cellIs" dxfId="1427" priority="225" stopIfTrue="1" operator="equal">
      <formula>"買"</formula>
    </cfRule>
    <cfRule type="cellIs" dxfId="1426" priority="226" stopIfTrue="1" operator="equal">
      <formula>"売"</formula>
    </cfRule>
  </conditionalFormatting>
  <conditionalFormatting sqref="G14">
    <cfRule type="cellIs" dxfId="1425" priority="223" stopIfTrue="1" operator="equal">
      <formula>"買"</formula>
    </cfRule>
    <cfRule type="cellIs" dxfId="1424" priority="224" stopIfTrue="1" operator="equal">
      <formula>"売"</formula>
    </cfRule>
  </conditionalFormatting>
  <conditionalFormatting sqref="G14">
    <cfRule type="cellIs" dxfId="1423" priority="221" stopIfTrue="1" operator="equal">
      <formula>"買"</formula>
    </cfRule>
    <cfRule type="cellIs" dxfId="1422" priority="222" stopIfTrue="1" operator="equal">
      <formula>"売"</formula>
    </cfRule>
  </conditionalFormatting>
  <conditionalFormatting sqref="G14">
    <cfRule type="cellIs" dxfId="1421" priority="219" stopIfTrue="1" operator="equal">
      <formula>"買"</formula>
    </cfRule>
    <cfRule type="cellIs" dxfId="1420" priority="220" stopIfTrue="1" operator="equal">
      <formula>"売"</formula>
    </cfRule>
  </conditionalFormatting>
  <conditionalFormatting sqref="G14">
    <cfRule type="cellIs" dxfId="1419" priority="217" stopIfTrue="1" operator="equal">
      <formula>"買"</formula>
    </cfRule>
    <cfRule type="cellIs" dxfId="1418" priority="218" stopIfTrue="1" operator="equal">
      <formula>"売"</formula>
    </cfRule>
  </conditionalFormatting>
  <conditionalFormatting sqref="G14">
    <cfRule type="cellIs" dxfId="1417" priority="215" stopIfTrue="1" operator="equal">
      <formula>"買"</formula>
    </cfRule>
    <cfRule type="cellIs" dxfId="1416" priority="216" stopIfTrue="1" operator="equal">
      <formula>"売"</formula>
    </cfRule>
  </conditionalFormatting>
  <conditionalFormatting sqref="G14">
    <cfRule type="cellIs" dxfId="1415" priority="213" stopIfTrue="1" operator="equal">
      <formula>"買"</formula>
    </cfRule>
    <cfRule type="cellIs" dxfId="1414" priority="214" stopIfTrue="1" operator="equal">
      <formula>"売"</formula>
    </cfRule>
  </conditionalFormatting>
  <conditionalFormatting sqref="G14">
    <cfRule type="cellIs" dxfId="1413" priority="211" stopIfTrue="1" operator="equal">
      <formula>"買"</formula>
    </cfRule>
    <cfRule type="cellIs" dxfId="1412" priority="212" stopIfTrue="1" operator="equal">
      <formula>"売"</formula>
    </cfRule>
  </conditionalFormatting>
  <conditionalFormatting sqref="G14">
    <cfRule type="cellIs" dxfId="1411" priority="209" stopIfTrue="1" operator="equal">
      <formula>"買"</formula>
    </cfRule>
    <cfRule type="cellIs" dxfId="1410" priority="210" stopIfTrue="1" operator="equal">
      <formula>"売"</formula>
    </cfRule>
  </conditionalFormatting>
  <conditionalFormatting sqref="G14">
    <cfRule type="cellIs" dxfId="1409" priority="207" stopIfTrue="1" operator="equal">
      <formula>"買"</formula>
    </cfRule>
    <cfRule type="cellIs" dxfId="1408" priority="208" stopIfTrue="1" operator="equal">
      <formula>"売"</formula>
    </cfRule>
  </conditionalFormatting>
  <conditionalFormatting sqref="G14">
    <cfRule type="cellIs" dxfId="1407" priority="205" stopIfTrue="1" operator="equal">
      <formula>"買"</formula>
    </cfRule>
    <cfRule type="cellIs" dxfId="1406" priority="206" stopIfTrue="1" operator="equal">
      <formula>"売"</formula>
    </cfRule>
  </conditionalFormatting>
  <conditionalFormatting sqref="G14">
    <cfRule type="cellIs" dxfId="1405" priority="203" stopIfTrue="1" operator="equal">
      <formula>"買"</formula>
    </cfRule>
    <cfRule type="cellIs" dxfId="1404" priority="204" stopIfTrue="1" operator="equal">
      <formula>"売"</formula>
    </cfRule>
  </conditionalFormatting>
  <conditionalFormatting sqref="G14">
    <cfRule type="cellIs" dxfId="1403" priority="201" stopIfTrue="1" operator="equal">
      <formula>"買"</formula>
    </cfRule>
    <cfRule type="cellIs" dxfId="1402" priority="202" stopIfTrue="1" operator="equal">
      <formula>"売"</formula>
    </cfRule>
  </conditionalFormatting>
  <conditionalFormatting sqref="G14">
    <cfRule type="cellIs" dxfId="1401" priority="199" stopIfTrue="1" operator="equal">
      <formula>"買"</formula>
    </cfRule>
    <cfRule type="cellIs" dxfId="1400" priority="200" stopIfTrue="1" operator="equal">
      <formula>"売"</formula>
    </cfRule>
  </conditionalFormatting>
  <conditionalFormatting sqref="G14">
    <cfRule type="cellIs" dxfId="1399" priority="197" stopIfTrue="1" operator="equal">
      <formula>"買"</formula>
    </cfRule>
    <cfRule type="cellIs" dxfId="1398" priority="198" stopIfTrue="1" operator="equal">
      <formula>"売"</formula>
    </cfRule>
  </conditionalFormatting>
  <conditionalFormatting sqref="G14">
    <cfRule type="cellIs" dxfId="1397" priority="195" stopIfTrue="1" operator="equal">
      <formula>"買"</formula>
    </cfRule>
    <cfRule type="cellIs" dxfId="1396" priority="196" stopIfTrue="1" operator="equal">
      <formula>"売"</formula>
    </cfRule>
  </conditionalFormatting>
  <conditionalFormatting sqref="G17">
    <cfRule type="cellIs" dxfId="1311" priority="193" stopIfTrue="1" operator="equal">
      <formula>"買"</formula>
    </cfRule>
    <cfRule type="cellIs" dxfId="1310" priority="194" stopIfTrue="1" operator="equal">
      <formula>"売"</formula>
    </cfRule>
  </conditionalFormatting>
  <conditionalFormatting sqref="G17">
    <cfRule type="cellIs" dxfId="1309" priority="191" stopIfTrue="1" operator="equal">
      <formula>"買"</formula>
    </cfRule>
    <cfRule type="cellIs" dxfId="1308" priority="192" stopIfTrue="1" operator="equal">
      <formula>"売"</formula>
    </cfRule>
  </conditionalFormatting>
  <conditionalFormatting sqref="G17">
    <cfRule type="cellIs" dxfId="1307" priority="189" stopIfTrue="1" operator="equal">
      <formula>"買"</formula>
    </cfRule>
    <cfRule type="cellIs" dxfId="1306" priority="190" stopIfTrue="1" operator="equal">
      <formula>"売"</formula>
    </cfRule>
  </conditionalFormatting>
  <conditionalFormatting sqref="G17">
    <cfRule type="cellIs" dxfId="1305" priority="187" stopIfTrue="1" operator="equal">
      <formula>"買"</formula>
    </cfRule>
    <cfRule type="cellIs" dxfId="1304" priority="188" stopIfTrue="1" operator="equal">
      <formula>"売"</formula>
    </cfRule>
  </conditionalFormatting>
  <conditionalFormatting sqref="G17">
    <cfRule type="cellIs" dxfId="1303" priority="185" stopIfTrue="1" operator="equal">
      <formula>"買"</formula>
    </cfRule>
    <cfRule type="cellIs" dxfId="1302" priority="186" stopIfTrue="1" operator="equal">
      <formula>"売"</formula>
    </cfRule>
  </conditionalFormatting>
  <conditionalFormatting sqref="G17">
    <cfRule type="cellIs" dxfId="1301" priority="183" stopIfTrue="1" operator="equal">
      <formula>"買"</formula>
    </cfRule>
    <cfRule type="cellIs" dxfId="1300" priority="184" stopIfTrue="1" operator="equal">
      <formula>"売"</formula>
    </cfRule>
  </conditionalFormatting>
  <conditionalFormatting sqref="G20:G21">
    <cfRule type="cellIs" dxfId="1265" priority="181" stopIfTrue="1" operator="equal">
      <formula>"買"</formula>
    </cfRule>
    <cfRule type="cellIs" dxfId="1264" priority="182" stopIfTrue="1" operator="equal">
      <formula>"売"</formula>
    </cfRule>
  </conditionalFormatting>
  <conditionalFormatting sqref="G20:G21">
    <cfRule type="cellIs" dxfId="1263" priority="179" stopIfTrue="1" operator="equal">
      <formula>"買"</formula>
    </cfRule>
    <cfRule type="cellIs" dxfId="1262" priority="180" stopIfTrue="1" operator="equal">
      <formula>"売"</formula>
    </cfRule>
  </conditionalFormatting>
  <conditionalFormatting sqref="G20:G21">
    <cfRule type="cellIs" dxfId="1261" priority="177" stopIfTrue="1" operator="equal">
      <formula>"買"</formula>
    </cfRule>
    <cfRule type="cellIs" dxfId="1260" priority="178" stopIfTrue="1" operator="equal">
      <formula>"売"</formula>
    </cfRule>
  </conditionalFormatting>
  <conditionalFormatting sqref="G20:G21">
    <cfRule type="cellIs" dxfId="1259" priority="175" stopIfTrue="1" operator="equal">
      <formula>"買"</formula>
    </cfRule>
    <cfRule type="cellIs" dxfId="1258" priority="176" stopIfTrue="1" operator="equal">
      <formula>"売"</formula>
    </cfRule>
  </conditionalFormatting>
  <conditionalFormatting sqref="G20:G21">
    <cfRule type="cellIs" dxfId="1257" priority="173" stopIfTrue="1" operator="equal">
      <formula>"買"</formula>
    </cfRule>
    <cfRule type="cellIs" dxfId="1256" priority="174" stopIfTrue="1" operator="equal">
      <formula>"売"</formula>
    </cfRule>
  </conditionalFormatting>
  <conditionalFormatting sqref="G20:G21">
    <cfRule type="cellIs" dxfId="1255" priority="171" stopIfTrue="1" operator="equal">
      <formula>"買"</formula>
    </cfRule>
    <cfRule type="cellIs" dxfId="1254" priority="172" stopIfTrue="1" operator="equal">
      <formula>"売"</formula>
    </cfRule>
  </conditionalFormatting>
  <conditionalFormatting sqref="G22">
    <cfRule type="cellIs" dxfId="1143" priority="169" stopIfTrue="1" operator="equal">
      <formula>"買"</formula>
    </cfRule>
    <cfRule type="cellIs" dxfId="1142" priority="170" stopIfTrue="1" operator="equal">
      <formula>"売"</formula>
    </cfRule>
  </conditionalFormatting>
  <conditionalFormatting sqref="G22">
    <cfRule type="cellIs" dxfId="1141" priority="167" stopIfTrue="1" operator="equal">
      <formula>"買"</formula>
    </cfRule>
    <cfRule type="cellIs" dxfId="1140" priority="168" stopIfTrue="1" operator="equal">
      <formula>"売"</formula>
    </cfRule>
  </conditionalFormatting>
  <conditionalFormatting sqref="G22">
    <cfRule type="cellIs" dxfId="1139" priority="165" stopIfTrue="1" operator="equal">
      <formula>"買"</formula>
    </cfRule>
    <cfRule type="cellIs" dxfId="1138" priority="166" stopIfTrue="1" operator="equal">
      <formula>"売"</formula>
    </cfRule>
  </conditionalFormatting>
  <conditionalFormatting sqref="G23:G24">
    <cfRule type="cellIs" dxfId="1137" priority="163" stopIfTrue="1" operator="equal">
      <formula>"買"</formula>
    </cfRule>
    <cfRule type="cellIs" dxfId="1136" priority="164" stopIfTrue="1" operator="equal">
      <formula>"売"</formula>
    </cfRule>
  </conditionalFormatting>
  <conditionalFormatting sqref="G23:G24">
    <cfRule type="cellIs" dxfId="1135" priority="161" stopIfTrue="1" operator="equal">
      <formula>"買"</formula>
    </cfRule>
    <cfRule type="cellIs" dxfId="1134" priority="162" stopIfTrue="1" operator="equal">
      <formula>"売"</formula>
    </cfRule>
  </conditionalFormatting>
  <conditionalFormatting sqref="G23:G24">
    <cfRule type="cellIs" dxfId="1133" priority="159" stopIfTrue="1" operator="equal">
      <formula>"買"</formula>
    </cfRule>
    <cfRule type="cellIs" dxfId="1132" priority="160" stopIfTrue="1" operator="equal">
      <formula>"売"</formula>
    </cfRule>
  </conditionalFormatting>
  <conditionalFormatting sqref="G33">
    <cfRule type="cellIs" dxfId="1027" priority="157" stopIfTrue="1" operator="equal">
      <formula>"買"</formula>
    </cfRule>
    <cfRule type="cellIs" dxfId="1026" priority="158" stopIfTrue="1" operator="equal">
      <formula>"売"</formula>
    </cfRule>
  </conditionalFormatting>
  <conditionalFormatting sqref="G33">
    <cfRule type="cellIs" dxfId="1025" priority="155" stopIfTrue="1" operator="equal">
      <formula>"買"</formula>
    </cfRule>
    <cfRule type="cellIs" dxfId="1024" priority="156" stopIfTrue="1" operator="equal">
      <formula>"売"</formula>
    </cfRule>
  </conditionalFormatting>
  <conditionalFormatting sqref="G33">
    <cfRule type="cellIs" dxfId="1023" priority="153" stopIfTrue="1" operator="equal">
      <formula>"買"</formula>
    </cfRule>
    <cfRule type="cellIs" dxfId="1022" priority="154" stopIfTrue="1" operator="equal">
      <formula>"売"</formula>
    </cfRule>
  </conditionalFormatting>
  <conditionalFormatting sqref="G38:G39">
    <cfRule type="cellIs" dxfId="989" priority="151" stopIfTrue="1" operator="equal">
      <formula>"買"</formula>
    </cfRule>
    <cfRule type="cellIs" dxfId="988" priority="152" stopIfTrue="1" operator="equal">
      <formula>"売"</formula>
    </cfRule>
  </conditionalFormatting>
  <conditionalFormatting sqref="G38:G39">
    <cfRule type="cellIs" dxfId="987" priority="149" stopIfTrue="1" operator="equal">
      <formula>"買"</formula>
    </cfRule>
    <cfRule type="cellIs" dxfId="986" priority="150" stopIfTrue="1" operator="equal">
      <formula>"売"</formula>
    </cfRule>
  </conditionalFormatting>
  <conditionalFormatting sqref="G42:G44">
    <cfRule type="cellIs" dxfId="941" priority="147" stopIfTrue="1" operator="equal">
      <formula>"買"</formula>
    </cfRule>
    <cfRule type="cellIs" dxfId="940" priority="148" stopIfTrue="1" operator="equal">
      <formula>"売"</formula>
    </cfRule>
  </conditionalFormatting>
  <conditionalFormatting sqref="G42:G44">
    <cfRule type="cellIs" dxfId="939" priority="145" stopIfTrue="1" operator="equal">
      <formula>"買"</formula>
    </cfRule>
    <cfRule type="cellIs" dxfId="938" priority="146" stopIfTrue="1" operator="equal">
      <formula>"売"</formula>
    </cfRule>
  </conditionalFormatting>
  <conditionalFormatting sqref="G42:G44">
    <cfRule type="cellIs" dxfId="937" priority="143" stopIfTrue="1" operator="equal">
      <formula>"買"</formula>
    </cfRule>
    <cfRule type="cellIs" dxfId="936" priority="144" stopIfTrue="1" operator="equal">
      <formula>"売"</formula>
    </cfRule>
  </conditionalFormatting>
  <conditionalFormatting sqref="G42:G44">
    <cfRule type="cellIs" dxfId="935" priority="141" stopIfTrue="1" operator="equal">
      <formula>"買"</formula>
    </cfRule>
    <cfRule type="cellIs" dxfId="934" priority="142" stopIfTrue="1" operator="equal">
      <formula>"売"</formula>
    </cfRule>
  </conditionalFormatting>
  <conditionalFormatting sqref="G46">
    <cfRule type="cellIs" dxfId="895" priority="139" stopIfTrue="1" operator="equal">
      <formula>"買"</formula>
    </cfRule>
    <cfRule type="cellIs" dxfId="894" priority="140" stopIfTrue="1" operator="equal">
      <formula>"売"</formula>
    </cfRule>
  </conditionalFormatting>
  <conditionalFormatting sqref="G46">
    <cfRule type="cellIs" dxfId="893" priority="137" stopIfTrue="1" operator="equal">
      <formula>"買"</formula>
    </cfRule>
    <cfRule type="cellIs" dxfId="892" priority="138" stopIfTrue="1" operator="equal">
      <formula>"売"</formula>
    </cfRule>
  </conditionalFormatting>
  <conditionalFormatting sqref="G46">
    <cfRule type="cellIs" dxfId="891" priority="135" stopIfTrue="1" operator="equal">
      <formula>"買"</formula>
    </cfRule>
    <cfRule type="cellIs" dxfId="890" priority="136" stopIfTrue="1" operator="equal">
      <formula>"売"</formula>
    </cfRule>
  </conditionalFormatting>
  <conditionalFormatting sqref="G50">
    <cfRule type="cellIs" dxfId="873" priority="133" stopIfTrue="1" operator="equal">
      <formula>"買"</formula>
    </cfRule>
    <cfRule type="cellIs" dxfId="872" priority="134" stopIfTrue="1" operator="equal">
      <formula>"売"</formula>
    </cfRule>
  </conditionalFormatting>
  <conditionalFormatting sqref="G50">
    <cfRule type="cellIs" dxfId="871" priority="131" stopIfTrue="1" operator="equal">
      <formula>"買"</formula>
    </cfRule>
    <cfRule type="cellIs" dxfId="870" priority="132" stopIfTrue="1" operator="equal">
      <formula>"売"</formula>
    </cfRule>
  </conditionalFormatting>
  <conditionalFormatting sqref="G50">
    <cfRule type="cellIs" dxfId="869" priority="129" stopIfTrue="1" operator="equal">
      <formula>"買"</formula>
    </cfRule>
    <cfRule type="cellIs" dxfId="868" priority="130" stopIfTrue="1" operator="equal">
      <formula>"売"</formula>
    </cfRule>
  </conditionalFormatting>
  <conditionalFormatting sqref="G53">
    <cfRule type="cellIs" dxfId="839" priority="127" stopIfTrue="1" operator="equal">
      <formula>"買"</formula>
    </cfRule>
    <cfRule type="cellIs" dxfId="838" priority="128" stopIfTrue="1" operator="equal">
      <formula>"売"</formula>
    </cfRule>
  </conditionalFormatting>
  <conditionalFormatting sqref="G53">
    <cfRule type="cellIs" dxfId="837" priority="125" stopIfTrue="1" operator="equal">
      <formula>"買"</formula>
    </cfRule>
    <cfRule type="cellIs" dxfId="836" priority="126" stopIfTrue="1" operator="equal">
      <formula>"売"</formula>
    </cfRule>
  </conditionalFormatting>
  <conditionalFormatting sqref="G53">
    <cfRule type="cellIs" dxfId="835" priority="123" stopIfTrue="1" operator="equal">
      <formula>"買"</formula>
    </cfRule>
    <cfRule type="cellIs" dxfId="834" priority="124" stopIfTrue="1" operator="equal">
      <formula>"売"</formula>
    </cfRule>
  </conditionalFormatting>
  <conditionalFormatting sqref="G53">
    <cfRule type="cellIs" dxfId="833" priority="121" stopIfTrue="1" operator="equal">
      <formula>"買"</formula>
    </cfRule>
    <cfRule type="cellIs" dxfId="832" priority="122" stopIfTrue="1" operator="equal">
      <formula>"売"</formula>
    </cfRule>
  </conditionalFormatting>
  <conditionalFormatting sqref="G53">
    <cfRule type="cellIs" dxfId="831" priority="119" stopIfTrue="1" operator="equal">
      <formula>"買"</formula>
    </cfRule>
    <cfRule type="cellIs" dxfId="830" priority="120" stopIfTrue="1" operator="equal">
      <formula>"売"</formula>
    </cfRule>
  </conditionalFormatting>
  <conditionalFormatting sqref="G56:G57">
    <cfRule type="cellIs" dxfId="807" priority="117" stopIfTrue="1" operator="equal">
      <formula>"買"</formula>
    </cfRule>
    <cfRule type="cellIs" dxfId="806" priority="118" stopIfTrue="1" operator="equal">
      <formula>"売"</formula>
    </cfRule>
  </conditionalFormatting>
  <conditionalFormatting sqref="G56:G57">
    <cfRule type="cellIs" dxfId="805" priority="115" stopIfTrue="1" operator="equal">
      <formula>"買"</formula>
    </cfRule>
    <cfRule type="cellIs" dxfId="804" priority="116" stopIfTrue="1" operator="equal">
      <formula>"売"</formula>
    </cfRule>
  </conditionalFormatting>
  <conditionalFormatting sqref="G56:G57">
    <cfRule type="cellIs" dxfId="803" priority="113" stopIfTrue="1" operator="equal">
      <formula>"買"</formula>
    </cfRule>
    <cfRule type="cellIs" dxfId="802" priority="114" stopIfTrue="1" operator="equal">
      <formula>"売"</formula>
    </cfRule>
  </conditionalFormatting>
  <conditionalFormatting sqref="G58">
    <cfRule type="cellIs" dxfId="763" priority="111" stopIfTrue="1" operator="equal">
      <formula>"買"</formula>
    </cfRule>
    <cfRule type="cellIs" dxfId="762" priority="112" stopIfTrue="1" operator="equal">
      <formula>"売"</formula>
    </cfRule>
  </conditionalFormatting>
  <conditionalFormatting sqref="G58">
    <cfRule type="cellIs" dxfId="761" priority="109" stopIfTrue="1" operator="equal">
      <formula>"買"</formula>
    </cfRule>
    <cfRule type="cellIs" dxfId="760" priority="110" stopIfTrue="1" operator="equal">
      <formula>"売"</formula>
    </cfRule>
  </conditionalFormatting>
  <conditionalFormatting sqref="G58">
    <cfRule type="cellIs" dxfId="759" priority="107" stopIfTrue="1" operator="equal">
      <formula>"買"</formula>
    </cfRule>
    <cfRule type="cellIs" dxfId="758" priority="108" stopIfTrue="1" operator="equal">
      <formula>"売"</formula>
    </cfRule>
  </conditionalFormatting>
  <conditionalFormatting sqref="G58">
    <cfRule type="cellIs" dxfId="757" priority="105" stopIfTrue="1" operator="equal">
      <formula>"買"</formula>
    </cfRule>
    <cfRule type="cellIs" dxfId="756" priority="106" stopIfTrue="1" operator="equal">
      <formula>"売"</formula>
    </cfRule>
  </conditionalFormatting>
  <conditionalFormatting sqref="G58">
    <cfRule type="cellIs" dxfId="755" priority="103" stopIfTrue="1" operator="equal">
      <formula>"買"</formula>
    </cfRule>
    <cfRule type="cellIs" dxfId="754" priority="104" stopIfTrue="1" operator="equal">
      <formula>"売"</formula>
    </cfRule>
  </conditionalFormatting>
  <conditionalFormatting sqref="G58">
    <cfRule type="cellIs" dxfId="753" priority="101" stopIfTrue="1" operator="equal">
      <formula>"買"</formula>
    </cfRule>
    <cfRule type="cellIs" dxfId="752" priority="102" stopIfTrue="1" operator="equal">
      <formula>"売"</formula>
    </cfRule>
  </conditionalFormatting>
  <conditionalFormatting sqref="G58">
    <cfRule type="cellIs" dxfId="751" priority="99" stopIfTrue="1" operator="equal">
      <formula>"買"</formula>
    </cfRule>
    <cfRule type="cellIs" dxfId="750" priority="100" stopIfTrue="1" operator="equal">
      <formula>"売"</formula>
    </cfRule>
  </conditionalFormatting>
  <conditionalFormatting sqref="G58">
    <cfRule type="cellIs" dxfId="749" priority="97" stopIfTrue="1" operator="equal">
      <formula>"買"</formula>
    </cfRule>
    <cfRule type="cellIs" dxfId="748" priority="98" stopIfTrue="1" operator="equal">
      <formula>"売"</formula>
    </cfRule>
  </conditionalFormatting>
  <conditionalFormatting sqref="G58">
    <cfRule type="cellIs" dxfId="747" priority="95" stopIfTrue="1" operator="equal">
      <formula>"買"</formula>
    </cfRule>
    <cfRule type="cellIs" dxfId="746" priority="96" stopIfTrue="1" operator="equal">
      <formula>"売"</formula>
    </cfRule>
  </conditionalFormatting>
  <conditionalFormatting sqref="G60">
    <cfRule type="cellIs" dxfId="725" priority="93" stopIfTrue="1" operator="equal">
      <formula>"買"</formula>
    </cfRule>
    <cfRule type="cellIs" dxfId="724" priority="94" stopIfTrue="1" operator="equal">
      <formula>"売"</formula>
    </cfRule>
  </conditionalFormatting>
  <conditionalFormatting sqref="G60">
    <cfRule type="cellIs" dxfId="723" priority="91" stopIfTrue="1" operator="equal">
      <formula>"買"</formula>
    </cfRule>
    <cfRule type="cellIs" dxfId="722" priority="92" stopIfTrue="1" operator="equal">
      <formula>"売"</formula>
    </cfRule>
  </conditionalFormatting>
  <conditionalFormatting sqref="G60">
    <cfRule type="cellIs" dxfId="721" priority="89" stopIfTrue="1" operator="equal">
      <formula>"買"</formula>
    </cfRule>
    <cfRule type="cellIs" dxfId="720" priority="90" stopIfTrue="1" operator="equal">
      <formula>"売"</formula>
    </cfRule>
  </conditionalFormatting>
  <conditionalFormatting sqref="G60">
    <cfRule type="cellIs" dxfId="719" priority="87" stopIfTrue="1" operator="equal">
      <formula>"買"</formula>
    </cfRule>
    <cfRule type="cellIs" dxfId="718" priority="88" stopIfTrue="1" operator="equal">
      <formula>"売"</formula>
    </cfRule>
  </conditionalFormatting>
  <conditionalFormatting sqref="G60">
    <cfRule type="cellIs" dxfId="717" priority="85" stopIfTrue="1" operator="equal">
      <formula>"買"</formula>
    </cfRule>
    <cfRule type="cellIs" dxfId="716" priority="86" stopIfTrue="1" operator="equal">
      <formula>"売"</formula>
    </cfRule>
  </conditionalFormatting>
  <conditionalFormatting sqref="G60">
    <cfRule type="cellIs" dxfId="715" priority="83" stopIfTrue="1" operator="equal">
      <formula>"買"</formula>
    </cfRule>
    <cfRule type="cellIs" dxfId="714" priority="84" stopIfTrue="1" operator="equal">
      <formula>"売"</formula>
    </cfRule>
  </conditionalFormatting>
  <conditionalFormatting sqref="G60">
    <cfRule type="cellIs" dxfId="713" priority="81" stopIfTrue="1" operator="equal">
      <formula>"買"</formula>
    </cfRule>
    <cfRule type="cellIs" dxfId="712" priority="82" stopIfTrue="1" operator="equal">
      <formula>"売"</formula>
    </cfRule>
  </conditionalFormatting>
  <conditionalFormatting sqref="G60">
    <cfRule type="cellIs" dxfId="711" priority="79" stopIfTrue="1" operator="equal">
      <formula>"買"</formula>
    </cfRule>
    <cfRule type="cellIs" dxfId="710" priority="80" stopIfTrue="1" operator="equal">
      <formula>"売"</formula>
    </cfRule>
  </conditionalFormatting>
  <conditionalFormatting sqref="G62">
    <cfRule type="cellIs" dxfId="695" priority="77" stopIfTrue="1" operator="equal">
      <formula>"買"</formula>
    </cfRule>
    <cfRule type="cellIs" dxfId="694" priority="78" stopIfTrue="1" operator="equal">
      <formula>"売"</formula>
    </cfRule>
  </conditionalFormatting>
  <conditionalFormatting sqref="G62">
    <cfRule type="cellIs" dxfId="693" priority="75" stopIfTrue="1" operator="equal">
      <formula>"買"</formula>
    </cfRule>
    <cfRule type="cellIs" dxfId="692" priority="76" stopIfTrue="1" operator="equal">
      <formula>"売"</formula>
    </cfRule>
  </conditionalFormatting>
  <conditionalFormatting sqref="G62">
    <cfRule type="cellIs" dxfId="691" priority="73" stopIfTrue="1" operator="equal">
      <formula>"買"</formula>
    </cfRule>
    <cfRule type="cellIs" dxfId="690" priority="74" stopIfTrue="1" operator="equal">
      <formula>"売"</formula>
    </cfRule>
  </conditionalFormatting>
  <conditionalFormatting sqref="G62">
    <cfRule type="cellIs" dxfId="689" priority="71" stopIfTrue="1" operator="equal">
      <formula>"買"</formula>
    </cfRule>
    <cfRule type="cellIs" dxfId="688" priority="72" stopIfTrue="1" operator="equal">
      <formula>"売"</formula>
    </cfRule>
  </conditionalFormatting>
  <conditionalFormatting sqref="G62">
    <cfRule type="cellIs" dxfId="687" priority="69" stopIfTrue="1" operator="equal">
      <formula>"買"</formula>
    </cfRule>
    <cfRule type="cellIs" dxfId="686" priority="70" stopIfTrue="1" operator="equal">
      <formula>"売"</formula>
    </cfRule>
  </conditionalFormatting>
  <conditionalFormatting sqref="G64:G65">
    <cfRule type="cellIs" dxfId="659" priority="67" stopIfTrue="1" operator="equal">
      <formula>"買"</formula>
    </cfRule>
    <cfRule type="cellIs" dxfId="658" priority="68" stopIfTrue="1" operator="equal">
      <formula>"売"</formula>
    </cfRule>
  </conditionalFormatting>
  <conditionalFormatting sqref="G64:G65">
    <cfRule type="cellIs" dxfId="657" priority="65" stopIfTrue="1" operator="equal">
      <formula>"買"</formula>
    </cfRule>
    <cfRule type="cellIs" dxfId="656" priority="66" stopIfTrue="1" operator="equal">
      <formula>"売"</formula>
    </cfRule>
  </conditionalFormatting>
  <conditionalFormatting sqref="G64:G65">
    <cfRule type="cellIs" dxfId="655" priority="63" stopIfTrue="1" operator="equal">
      <formula>"買"</formula>
    </cfRule>
    <cfRule type="cellIs" dxfId="654" priority="64" stopIfTrue="1" operator="equal">
      <formula>"売"</formula>
    </cfRule>
  </conditionalFormatting>
  <conditionalFormatting sqref="G64:G65">
    <cfRule type="cellIs" dxfId="653" priority="61" stopIfTrue="1" operator="equal">
      <formula>"買"</formula>
    </cfRule>
    <cfRule type="cellIs" dxfId="652" priority="62" stopIfTrue="1" operator="equal">
      <formula>"売"</formula>
    </cfRule>
  </conditionalFormatting>
  <conditionalFormatting sqref="G64:G65">
    <cfRule type="cellIs" dxfId="651" priority="59" stopIfTrue="1" operator="equal">
      <formula>"買"</formula>
    </cfRule>
    <cfRule type="cellIs" dxfId="650" priority="60" stopIfTrue="1" operator="equal">
      <formula>"売"</formula>
    </cfRule>
  </conditionalFormatting>
  <conditionalFormatting sqref="G64:G65">
    <cfRule type="cellIs" dxfId="649" priority="57" stopIfTrue="1" operator="equal">
      <formula>"買"</formula>
    </cfRule>
    <cfRule type="cellIs" dxfId="648" priority="58" stopIfTrue="1" operator="equal">
      <formula>"売"</formula>
    </cfRule>
  </conditionalFormatting>
  <conditionalFormatting sqref="G66">
    <cfRule type="cellIs" dxfId="609" priority="55" stopIfTrue="1" operator="equal">
      <formula>"買"</formula>
    </cfRule>
    <cfRule type="cellIs" dxfId="608" priority="56" stopIfTrue="1" operator="equal">
      <formula>"売"</formula>
    </cfRule>
  </conditionalFormatting>
  <conditionalFormatting sqref="G66">
    <cfRule type="cellIs" dxfId="607" priority="53" stopIfTrue="1" operator="equal">
      <formula>"買"</formula>
    </cfRule>
    <cfRule type="cellIs" dxfId="606" priority="54" stopIfTrue="1" operator="equal">
      <formula>"売"</formula>
    </cfRule>
  </conditionalFormatting>
  <conditionalFormatting sqref="G66">
    <cfRule type="cellIs" dxfId="605" priority="51" stopIfTrue="1" operator="equal">
      <formula>"買"</formula>
    </cfRule>
    <cfRule type="cellIs" dxfId="604" priority="52" stopIfTrue="1" operator="equal">
      <formula>"売"</formula>
    </cfRule>
  </conditionalFormatting>
  <conditionalFormatting sqref="G66">
    <cfRule type="cellIs" dxfId="603" priority="49" stopIfTrue="1" operator="equal">
      <formula>"買"</formula>
    </cfRule>
    <cfRule type="cellIs" dxfId="602" priority="50" stopIfTrue="1" operator="equal">
      <formula>"売"</formula>
    </cfRule>
  </conditionalFormatting>
  <conditionalFormatting sqref="G66">
    <cfRule type="cellIs" dxfId="601" priority="47" stopIfTrue="1" operator="equal">
      <formula>"買"</formula>
    </cfRule>
    <cfRule type="cellIs" dxfId="600" priority="48" stopIfTrue="1" operator="equal">
      <formula>"売"</formula>
    </cfRule>
  </conditionalFormatting>
  <conditionalFormatting sqref="G68">
    <cfRule type="cellIs" dxfId="597" priority="45" stopIfTrue="1" operator="equal">
      <formula>"買"</formula>
    </cfRule>
    <cfRule type="cellIs" dxfId="596" priority="46" stopIfTrue="1" operator="equal">
      <formula>"売"</formula>
    </cfRule>
  </conditionalFormatting>
  <conditionalFormatting sqref="G68">
    <cfRule type="cellIs" dxfId="595" priority="43" stopIfTrue="1" operator="equal">
      <formula>"買"</formula>
    </cfRule>
    <cfRule type="cellIs" dxfId="594" priority="44" stopIfTrue="1" operator="equal">
      <formula>"売"</formula>
    </cfRule>
  </conditionalFormatting>
  <conditionalFormatting sqref="G68">
    <cfRule type="cellIs" dxfId="593" priority="41" stopIfTrue="1" operator="equal">
      <formula>"買"</formula>
    </cfRule>
    <cfRule type="cellIs" dxfId="592" priority="42" stopIfTrue="1" operator="equal">
      <formula>"売"</formula>
    </cfRule>
  </conditionalFormatting>
  <conditionalFormatting sqref="G68">
    <cfRule type="cellIs" dxfId="581" priority="39" stopIfTrue="1" operator="equal">
      <formula>"買"</formula>
    </cfRule>
    <cfRule type="cellIs" dxfId="580" priority="40" stopIfTrue="1" operator="equal">
      <formula>"売"</formula>
    </cfRule>
  </conditionalFormatting>
  <conditionalFormatting sqref="G68">
    <cfRule type="cellIs" dxfId="579" priority="37" stopIfTrue="1" operator="equal">
      <formula>"買"</formula>
    </cfRule>
    <cfRule type="cellIs" dxfId="578" priority="38" stopIfTrue="1" operator="equal">
      <formula>"売"</formula>
    </cfRule>
  </conditionalFormatting>
  <conditionalFormatting sqref="G69">
    <cfRule type="cellIs" dxfId="571" priority="35" stopIfTrue="1" operator="equal">
      <formula>"買"</formula>
    </cfRule>
    <cfRule type="cellIs" dxfId="570" priority="36" stopIfTrue="1" operator="equal">
      <formula>"売"</formula>
    </cfRule>
  </conditionalFormatting>
  <conditionalFormatting sqref="G69">
    <cfRule type="cellIs" dxfId="569" priority="33" stopIfTrue="1" operator="equal">
      <formula>"買"</formula>
    </cfRule>
    <cfRule type="cellIs" dxfId="568" priority="34" stopIfTrue="1" operator="equal">
      <formula>"売"</formula>
    </cfRule>
  </conditionalFormatting>
  <conditionalFormatting sqref="G69">
    <cfRule type="cellIs" dxfId="567" priority="31" stopIfTrue="1" operator="equal">
      <formula>"買"</formula>
    </cfRule>
    <cfRule type="cellIs" dxfId="566" priority="32" stopIfTrue="1" operator="equal">
      <formula>"売"</formula>
    </cfRule>
  </conditionalFormatting>
  <conditionalFormatting sqref="G69">
    <cfRule type="cellIs" dxfId="565" priority="29" stopIfTrue="1" operator="equal">
      <formula>"買"</formula>
    </cfRule>
    <cfRule type="cellIs" dxfId="564" priority="30" stopIfTrue="1" operator="equal">
      <formula>"売"</formula>
    </cfRule>
  </conditionalFormatting>
  <conditionalFormatting sqref="G69">
    <cfRule type="cellIs" dxfId="563" priority="27" stopIfTrue="1" operator="equal">
      <formula>"買"</formula>
    </cfRule>
    <cfRule type="cellIs" dxfId="562" priority="28" stopIfTrue="1" operator="equal">
      <formula>"売"</formula>
    </cfRule>
  </conditionalFormatting>
  <conditionalFormatting sqref="G71:G72">
    <cfRule type="cellIs" dxfId="551" priority="25" stopIfTrue="1" operator="equal">
      <formula>"買"</formula>
    </cfRule>
    <cfRule type="cellIs" dxfId="550" priority="26" stopIfTrue="1" operator="equal">
      <formula>"売"</formula>
    </cfRule>
  </conditionalFormatting>
  <conditionalFormatting sqref="G71:G72">
    <cfRule type="cellIs" dxfId="549" priority="23" stopIfTrue="1" operator="equal">
      <formula>"買"</formula>
    </cfRule>
    <cfRule type="cellIs" dxfId="548" priority="24" stopIfTrue="1" operator="equal">
      <formula>"売"</formula>
    </cfRule>
  </conditionalFormatting>
  <conditionalFormatting sqref="G71:G72">
    <cfRule type="cellIs" dxfId="547" priority="21" stopIfTrue="1" operator="equal">
      <formula>"買"</formula>
    </cfRule>
    <cfRule type="cellIs" dxfId="546" priority="22" stopIfTrue="1" operator="equal">
      <formula>"売"</formula>
    </cfRule>
  </conditionalFormatting>
  <conditionalFormatting sqref="G71:G72">
    <cfRule type="cellIs" dxfId="545" priority="19" stopIfTrue="1" operator="equal">
      <formula>"買"</formula>
    </cfRule>
    <cfRule type="cellIs" dxfId="544" priority="20" stopIfTrue="1" operator="equal">
      <formula>"売"</formula>
    </cfRule>
  </conditionalFormatting>
  <conditionalFormatting sqref="G71:G72">
    <cfRule type="cellIs" dxfId="543" priority="17" stopIfTrue="1" operator="equal">
      <formula>"買"</formula>
    </cfRule>
    <cfRule type="cellIs" dxfId="542" priority="18" stopIfTrue="1" operator="equal">
      <formula>"売"</formula>
    </cfRule>
  </conditionalFormatting>
  <conditionalFormatting sqref="G74">
    <cfRule type="cellIs" dxfId="507" priority="15" stopIfTrue="1" operator="equal">
      <formula>"買"</formula>
    </cfRule>
    <cfRule type="cellIs" dxfId="506" priority="16" stopIfTrue="1" operator="equal">
      <formula>"売"</formula>
    </cfRule>
  </conditionalFormatting>
  <conditionalFormatting sqref="G74">
    <cfRule type="cellIs" dxfId="505" priority="13" stopIfTrue="1" operator="equal">
      <formula>"買"</formula>
    </cfRule>
    <cfRule type="cellIs" dxfId="504" priority="14" stopIfTrue="1" operator="equal">
      <formula>"売"</formula>
    </cfRule>
  </conditionalFormatting>
  <conditionalFormatting sqref="G74">
    <cfRule type="cellIs" dxfId="503" priority="11" stopIfTrue="1" operator="equal">
      <formula>"買"</formula>
    </cfRule>
    <cfRule type="cellIs" dxfId="502" priority="12" stopIfTrue="1" operator="equal">
      <formula>"売"</formula>
    </cfRule>
  </conditionalFormatting>
  <conditionalFormatting sqref="G74">
    <cfRule type="cellIs" dxfId="501" priority="9" stopIfTrue="1" operator="equal">
      <formula>"買"</formula>
    </cfRule>
    <cfRule type="cellIs" dxfId="500" priority="10" stopIfTrue="1" operator="equal">
      <formula>"売"</formula>
    </cfRule>
  </conditionalFormatting>
  <conditionalFormatting sqref="G74">
    <cfRule type="cellIs" dxfId="499" priority="7" stopIfTrue="1" operator="equal">
      <formula>"買"</formula>
    </cfRule>
    <cfRule type="cellIs" dxfId="498" priority="8" stopIfTrue="1" operator="equal">
      <formula>"売"</formula>
    </cfRule>
  </conditionalFormatting>
  <conditionalFormatting sqref="G76">
    <cfRule type="cellIs" dxfId="471" priority="5" stopIfTrue="1" operator="equal">
      <formula>"買"</formula>
    </cfRule>
    <cfRule type="cellIs" dxfId="470" priority="6" stopIfTrue="1" operator="equal">
      <formula>"売"</formula>
    </cfRule>
  </conditionalFormatting>
  <conditionalFormatting sqref="G76">
    <cfRule type="cellIs" dxfId="467" priority="3" stopIfTrue="1" operator="equal">
      <formula>"買"</formula>
    </cfRule>
    <cfRule type="cellIs" dxfId="466" priority="4" stopIfTrue="1" operator="equal">
      <formula>"売"</formula>
    </cfRule>
  </conditionalFormatting>
  <conditionalFormatting sqref="G76">
    <cfRule type="cellIs" dxfId="463" priority="1" stopIfTrue="1" operator="equal">
      <formula>"買"</formula>
    </cfRule>
    <cfRule type="cellIs" dxfId="46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P78" sqref="P78:Q78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4" t="s">
        <v>5</v>
      </c>
      <c r="C2" s="74"/>
      <c r="D2" s="85" t="s">
        <v>89</v>
      </c>
      <c r="E2" s="85"/>
      <c r="F2" s="74" t="s">
        <v>6</v>
      </c>
      <c r="G2" s="74"/>
      <c r="H2" s="77" t="s">
        <v>36</v>
      </c>
      <c r="I2" s="77"/>
      <c r="J2" s="74" t="s">
        <v>7</v>
      </c>
      <c r="K2" s="74"/>
      <c r="L2" s="84">
        <v>500000</v>
      </c>
      <c r="M2" s="85"/>
      <c r="N2" s="74" t="s">
        <v>8</v>
      </c>
      <c r="O2" s="74"/>
      <c r="P2" s="86">
        <f>SUM(L2,D4)</f>
        <v>1781730.9613065838</v>
      </c>
      <c r="Q2" s="77"/>
      <c r="R2" s="1"/>
      <c r="S2" s="1"/>
      <c r="T2" s="1"/>
    </row>
    <row r="3" spans="2:25" ht="57" customHeight="1">
      <c r="B3" s="74" t="s">
        <v>58</v>
      </c>
      <c r="C3" s="74"/>
      <c r="D3" s="87" t="s">
        <v>59</v>
      </c>
      <c r="E3" s="87"/>
      <c r="F3" s="87"/>
      <c r="G3" s="87"/>
      <c r="H3" s="87"/>
      <c r="I3" s="87"/>
      <c r="J3" s="74" t="s">
        <v>60</v>
      </c>
      <c r="K3" s="74"/>
      <c r="L3" s="87" t="s">
        <v>91</v>
      </c>
      <c r="M3" s="88"/>
      <c r="N3" s="88"/>
      <c r="O3" s="88"/>
      <c r="P3" s="88"/>
      <c r="Q3" s="88"/>
      <c r="R3" s="1"/>
      <c r="S3" s="1"/>
    </row>
    <row r="4" spans="2:25">
      <c r="B4" s="74" t="s">
        <v>61</v>
      </c>
      <c r="C4" s="74"/>
      <c r="D4" s="82">
        <f>SUM($R$9:$S$993)</f>
        <v>1281730.9613065838</v>
      </c>
      <c r="E4" s="82"/>
      <c r="F4" s="74" t="s">
        <v>62</v>
      </c>
      <c r="G4" s="74"/>
      <c r="H4" s="83">
        <f>SUM($T$9:$U$108)</f>
        <v>271.0000000000008</v>
      </c>
      <c r="I4" s="77"/>
      <c r="J4" s="89"/>
      <c r="K4" s="89"/>
      <c r="L4" s="86"/>
      <c r="M4" s="86"/>
      <c r="N4" s="89" t="s">
        <v>63</v>
      </c>
      <c r="O4" s="89"/>
      <c r="P4" s="90">
        <f>MAX(Y:Y)</f>
        <v>0.1459585176323116</v>
      </c>
      <c r="Q4" s="90"/>
      <c r="R4" s="1"/>
      <c r="S4" s="1"/>
      <c r="T4" s="1"/>
    </row>
    <row r="5" spans="2:25">
      <c r="B5" s="44" t="s">
        <v>64</v>
      </c>
      <c r="C5" s="47">
        <f>COUNTIF($R$9:$R$990,"&gt;0")</f>
        <v>44</v>
      </c>
      <c r="D5" s="45" t="s">
        <v>65</v>
      </c>
      <c r="E5" s="15">
        <f>COUNTIF($R$9:$R$990,"&lt;0")</f>
        <v>25</v>
      </c>
      <c r="F5" s="45" t="s">
        <v>66</v>
      </c>
      <c r="G5" s="47">
        <f>COUNTIF($R$9:$R$990,"=0")</f>
        <v>0</v>
      </c>
      <c r="H5" s="45" t="s">
        <v>67</v>
      </c>
      <c r="I5" s="43">
        <f>C5/SUM(C5,E5,G5)</f>
        <v>0.6376811594202898</v>
      </c>
      <c r="J5" s="73" t="s">
        <v>68</v>
      </c>
      <c r="K5" s="74"/>
      <c r="L5" s="75">
        <f>MAX(V9:V993)</f>
        <v>5</v>
      </c>
      <c r="M5" s="76"/>
      <c r="N5" s="17" t="s">
        <v>69</v>
      </c>
      <c r="O5" s="9"/>
      <c r="P5" s="75">
        <f>MAX(W9:W993)</f>
        <v>5</v>
      </c>
      <c r="Q5" s="76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1" t="s">
        <v>57</v>
      </c>
      <c r="N6" s="12"/>
      <c r="O6" s="12"/>
      <c r="P6" s="10"/>
      <c r="Q6" s="46"/>
      <c r="R6" s="1"/>
      <c r="S6" s="1"/>
      <c r="T6" s="1"/>
    </row>
    <row r="7" spans="2:25">
      <c r="B7" s="57" t="s">
        <v>70</v>
      </c>
      <c r="C7" s="59" t="s">
        <v>71</v>
      </c>
      <c r="D7" s="60"/>
      <c r="E7" s="63" t="s">
        <v>72</v>
      </c>
      <c r="F7" s="64"/>
      <c r="G7" s="64"/>
      <c r="H7" s="64"/>
      <c r="I7" s="65"/>
      <c r="J7" s="66" t="s">
        <v>73</v>
      </c>
      <c r="K7" s="67"/>
      <c r="L7" s="68"/>
      <c r="M7" s="69" t="s">
        <v>74</v>
      </c>
      <c r="N7" s="70" t="s">
        <v>75</v>
      </c>
      <c r="O7" s="71"/>
      <c r="P7" s="71"/>
      <c r="Q7" s="72"/>
      <c r="R7" s="78" t="s">
        <v>76</v>
      </c>
      <c r="S7" s="78"/>
      <c r="T7" s="78"/>
      <c r="U7" s="78"/>
    </row>
    <row r="8" spans="2:25">
      <c r="B8" s="58"/>
      <c r="C8" s="61"/>
      <c r="D8" s="62"/>
      <c r="E8" s="18" t="s">
        <v>77</v>
      </c>
      <c r="F8" s="18" t="s">
        <v>78</v>
      </c>
      <c r="G8" s="18" t="s">
        <v>79</v>
      </c>
      <c r="H8" s="79" t="s">
        <v>80</v>
      </c>
      <c r="I8" s="65"/>
      <c r="J8" s="4" t="s">
        <v>81</v>
      </c>
      <c r="K8" s="80" t="s">
        <v>82</v>
      </c>
      <c r="L8" s="68"/>
      <c r="M8" s="69"/>
      <c r="N8" s="5" t="s">
        <v>77</v>
      </c>
      <c r="O8" s="5" t="s">
        <v>78</v>
      </c>
      <c r="P8" s="81" t="s">
        <v>80</v>
      </c>
      <c r="Q8" s="72"/>
      <c r="R8" s="78" t="s">
        <v>83</v>
      </c>
      <c r="S8" s="78"/>
      <c r="T8" s="78" t="s">
        <v>81</v>
      </c>
      <c r="U8" s="78"/>
      <c r="Y8" t="s">
        <v>84</v>
      </c>
    </row>
    <row r="9" spans="2:25">
      <c r="B9" s="42">
        <v>1</v>
      </c>
      <c r="C9" s="51">
        <f>L2</f>
        <v>500000</v>
      </c>
      <c r="D9" s="51"/>
      <c r="E9" s="48"/>
      <c r="F9" s="49">
        <v>43509</v>
      </c>
      <c r="G9" s="50" t="s">
        <v>3</v>
      </c>
      <c r="H9" s="52">
        <v>78.73</v>
      </c>
      <c r="I9" s="52"/>
      <c r="J9" s="50">
        <v>8</v>
      </c>
      <c r="K9" s="51">
        <f>IF(J9="","",C9*0.03)</f>
        <v>15000</v>
      </c>
      <c r="L9" s="51"/>
      <c r="M9" s="6">
        <f>IF(J9="","",(K9/J9)/LOOKUP(RIGHT($D$2,3),[1]定数!$A$6:$A$13,[1]定数!$B$6:$B$13))</f>
        <v>18.75</v>
      </c>
      <c r="N9" s="50"/>
      <c r="O9" s="49"/>
      <c r="P9" s="52">
        <v>78.819999999999993</v>
      </c>
      <c r="Q9" s="52"/>
      <c r="R9" s="55">
        <f>IF(P9="","",T9*M9*LOOKUP(RIGHT($D$2,3),[1]定数!$A$6:$A$13,[1]定数!$B$6:$B$13))</f>
        <v>-16874.999999997977</v>
      </c>
      <c r="S9" s="55"/>
      <c r="T9" s="56">
        <f>IF(P9="","",IF(G9="買",(P9-H9),(H9-P9))*IF(RIGHT($D$2,3)="JPY",100,10000))</f>
        <v>-8.99999999999892</v>
      </c>
      <c r="U9" s="56"/>
      <c r="V9" s="1">
        <f>IF(T9&lt;&gt;"",IF(T9&gt;0,1+V8,0),"")</f>
        <v>0</v>
      </c>
      <c r="W9">
        <f>IF(T9&lt;&gt;"",IF(T9&lt;0,1+W8,0),"")</f>
        <v>1</v>
      </c>
    </row>
    <row r="10" spans="2:25">
      <c r="B10" s="42">
        <v>2</v>
      </c>
      <c r="C10" s="51">
        <f t="shared" ref="C10:C73" si="0">IF(R9="","",C9+R9)</f>
        <v>483125.00000000204</v>
      </c>
      <c r="D10" s="51"/>
      <c r="E10" s="48"/>
      <c r="F10" s="49">
        <v>43509</v>
      </c>
      <c r="G10" s="50" t="s">
        <v>3</v>
      </c>
      <c r="H10" s="52">
        <v>78.72</v>
      </c>
      <c r="I10" s="52"/>
      <c r="J10" s="50">
        <v>6</v>
      </c>
      <c r="K10" s="53">
        <f>IF(J10="","",C10*0.03)</f>
        <v>14493.75000000006</v>
      </c>
      <c r="L10" s="54"/>
      <c r="M10" s="6">
        <f>IF(J10="","",(K10/J10)/LOOKUP(RIGHT($D$2,3),[1]定数!$A$6:$A$13,[1]定数!$B$6:$B$13))</f>
        <v>24.156250000000099</v>
      </c>
      <c r="N10" s="50"/>
      <c r="O10" s="49"/>
      <c r="P10" s="52">
        <v>78.62</v>
      </c>
      <c r="Q10" s="52"/>
      <c r="R10" s="55">
        <f>IF(P10="","",T10*M10*LOOKUP(RIGHT($D$2,3),[1]定数!$A$6:$A$13,[1]定数!$B$6:$B$13))</f>
        <v>24156.249999998727</v>
      </c>
      <c r="S10" s="55"/>
      <c r="T10" s="56">
        <f>IF(P10="","",IF(G10="買",(P10-H10),(H10-P10))*IF(RIGHT($D$2,3)="JPY",100,10000))</f>
        <v>9.9999999999994316</v>
      </c>
      <c r="U10" s="56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36">
        <f>IF(C10&lt;&gt;"",MAX(C10,C9),"")</f>
        <v>500000</v>
      </c>
    </row>
    <row r="11" spans="2:25">
      <c r="B11" s="42">
        <v>3</v>
      </c>
      <c r="C11" s="51">
        <f t="shared" si="0"/>
        <v>507281.25000000076</v>
      </c>
      <c r="D11" s="51"/>
      <c r="E11" s="48"/>
      <c r="F11" s="49">
        <v>43510</v>
      </c>
      <c r="G11" s="50" t="s">
        <v>4</v>
      </c>
      <c r="H11" s="52">
        <v>78.95</v>
      </c>
      <c r="I11" s="52"/>
      <c r="J11" s="50">
        <v>21</v>
      </c>
      <c r="K11" s="53">
        <f t="shared" ref="K11:K74" si="3">IF(J11="","",C11*0.03)</f>
        <v>15218.437500000022</v>
      </c>
      <c r="L11" s="54"/>
      <c r="M11" s="6">
        <f>IF(J11="","",(K11/J11)/LOOKUP(RIGHT($D$2,3),[1]定数!$A$6:$A$13,[1]定数!$B$6:$B$13))</f>
        <v>7.2468750000000099</v>
      </c>
      <c r="N11" s="48"/>
      <c r="O11" s="49"/>
      <c r="P11" s="52">
        <v>78.739999999999995</v>
      </c>
      <c r="Q11" s="52"/>
      <c r="R11" s="55">
        <f>IF(P11="","",T11*M11*LOOKUP(RIGHT($D$2,3),[1]定数!$A$6:$A$13,[1]定数!$B$6:$B$13))</f>
        <v>-15218.437500000598</v>
      </c>
      <c r="S11" s="55"/>
      <c r="T11" s="56">
        <f>IF(P11="","",IF(G11="買",(P11-H11),(H11-P11))*IF(RIGHT($D$2,3)="JPY",100,10000))</f>
        <v>-21.000000000000796</v>
      </c>
      <c r="U11" s="56"/>
      <c r="V11" s="22">
        <f t="shared" si="1"/>
        <v>0</v>
      </c>
      <c r="W11">
        <f t="shared" si="2"/>
        <v>1</v>
      </c>
      <c r="X11" s="36">
        <f>IF(C11&lt;&gt;"",MAX(X10,C11),"")</f>
        <v>507281.25000000076</v>
      </c>
      <c r="Y11" s="37">
        <f>IF(X11&lt;&gt;"",1-(C11/X11),"")</f>
        <v>0</v>
      </c>
    </row>
    <row r="12" spans="2:25">
      <c r="B12" s="42">
        <v>4</v>
      </c>
      <c r="C12" s="51">
        <f t="shared" si="0"/>
        <v>492062.81250000017</v>
      </c>
      <c r="D12" s="51"/>
      <c r="E12" s="48"/>
      <c r="F12" s="49">
        <v>43510</v>
      </c>
      <c r="G12" s="50" t="s">
        <v>4</v>
      </c>
      <c r="H12" s="52">
        <v>79.08</v>
      </c>
      <c r="I12" s="52"/>
      <c r="J12" s="50">
        <v>6</v>
      </c>
      <c r="K12" s="53">
        <f t="shared" si="3"/>
        <v>14761.884375000005</v>
      </c>
      <c r="L12" s="54"/>
      <c r="M12" s="6">
        <f>IF(J12="","",(K12/J12)/LOOKUP(RIGHT($D$2,3),[1]定数!$A$6:$A$13,[1]定数!$B$6:$B$13))</f>
        <v>24.603140625000009</v>
      </c>
      <c r="N12" s="48"/>
      <c r="O12" s="49"/>
      <c r="P12" s="52">
        <v>79.17</v>
      </c>
      <c r="Q12" s="52"/>
      <c r="R12" s="55">
        <f>IF(P12="","",T12*M12*LOOKUP(RIGHT($D$2,3),[1]定数!$A$6:$A$13,[1]定数!$B$6:$B$13))</f>
        <v>22142.826562500846</v>
      </c>
      <c r="S12" s="55"/>
      <c r="T12" s="56">
        <f t="shared" ref="T12:T75" si="4">IF(P12="","",IF(G12="買",(P12-H12),(H12-P12))*IF(RIGHT($D$2,3)="JPY",100,10000))</f>
        <v>9.0000000000003411</v>
      </c>
      <c r="U12" s="56"/>
      <c r="V12" s="22">
        <f t="shared" si="1"/>
        <v>1</v>
      </c>
      <c r="W12">
        <f t="shared" si="2"/>
        <v>0</v>
      </c>
      <c r="X12" s="36">
        <f t="shared" ref="X12:X75" si="5">IF(C12&lt;&gt;"",MAX(X11,C12),"")</f>
        <v>507281.25000000076</v>
      </c>
      <c r="Y12" s="37">
        <f t="shared" ref="Y12:Y75" si="6">IF(X12&lt;&gt;"",1-(C12/X12),"")</f>
        <v>3.0000000000001137E-2</v>
      </c>
    </row>
    <row r="13" spans="2:25">
      <c r="B13" s="42">
        <v>5</v>
      </c>
      <c r="C13" s="51">
        <f t="shared" si="0"/>
        <v>514205.63906250102</v>
      </c>
      <c r="D13" s="51"/>
      <c r="E13" s="48"/>
      <c r="F13" s="49">
        <v>43511</v>
      </c>
      <c r="G13" s="50" t="s">
        <v>4</v>
      </c>
      <c r="H13" s="52">
        <v>78.72</v>
      </c>
      <c r="I13" s="52"/>
      <c r="J13" s="50">
        <v>21</v>
      </c>
      <c r="K13" s="53">
        <f t="shared" si="3"/>
        <v>15426.16917187503</v>
      </c>
      <c r="L13" s="54"/>
      <c r="M13" s="6">
        <f>IF(J13="","",(K13/J13)/LOOKUP(RIGHT($D$2,3),[1]定数!$A$6:$A$13,[1]定数!$B$6:$B$13))</f>
        <v>7.3457948437500145</v>
      </c>
      <c r="N13" s="48"/>
      <c r="O13" s="49"/>
      <c r="P13" s="52">
        <v>79.040000000000006</v>
      </c>
      <c r="Q13" s="52"/>
      <c r="R13" s="55">
        <f>IF(P13="","",T13*M13*LOOKUP(RIGHT($D$2,3),[1]定数!$A$6:$A$13,[1]定数!$B$6:$B$13))</f>
        <v>23506.543500000589</v>
      </c>
      <c r="S13" s="55"/>
      <c r="T13" s="56">
        <f t="shared" si="4"/>
        <v>32.000000000000739</v>
      </c>
      <c r="U13" s="56"/>
      <c r="V13" s="22">
        <f t="shared" si="1"/>
        <v>2</v>
      </c>
      <c r="W13">
        <f t="shared" si="2"/>
        <v>0</v>
      </c>
      <c r="X13" s="36">
        <f t="shared" si="5"/>
        <v>514205.63906250102</v>
      </c>
      <c r="Y13" s="37">
        <f t="shared" si="6"/>
        <v>0</v>
      </c>
    </row>
    <row r="14" spans="2:25">
      <c r="B14" s="42">
        <v>6</v>
      </c>
      <c r="C14" s="51">
        <f t="shared" si="0"/>
        <v>537712.18256250164</v>
      </c>
      <c r="D14" s="51"/>
      <c r="E14" s="48"/>
      <c r="F14" s="49">
        <v>43511</v>
      </c>
      <c r="G14" s="50" t="s">
        <v>4</v>
      </c>
      <c r="H14" s="52">
        <v>78.72</v>
      </c>
      <c r="I14" s="52"/>
      <c r="J14" s="50">
        <v>8</v>
      </c>
      <c r="K14" s="53">
        <f t="shared" si="3"/>
        <v>16131.365476875049</v>
      </c>
      <c r="L14" s="54"/>
      <c r="M14" s="6">
        <f>IF(J14="","",(K14/J14)/LOOKUP(RIGHT($D$2,3),[1]定数!$A$6:$A$13,[1]定数!$B$6:$B$13))</f>
        <v>20.164206846093812</v>
      </c>
      <c r="N14" s="48"/>
      <c r="O14" s="49"/>
      <c r="P14" s="52">
        <v>78.849999999999994</v>
      </c>
      <c r="Q14" s="52"/>
      <c r="R14" s="55">
        <f>IF(P14="","",T14*M14*LOOKUP(RIGHT($D$2,3),[1]定数!$A$6:$A$13,[1]定数!$B$6:$B$13))</f>
        <v>26213.468899921038</v>
      </c>
      <c r="S14" s="55"/>
      <c r="T14" s="56">
        <f t="shared" si="4"/>
        <v>12.999999999999545</v>
      </c>
      <c r="U14" s="56"/>
      <c r="V14" s="22">
        <f t="shared" si="1"/>
        <v>3</v>
      </c>
      <c r="W14">
        <f t="shared" si="2"/>
        <v>0</v>
      </c>
      <c r="X14" s="36">
        <f t="shared" si="5"/>
        <v>537712.18256250164</v>
      </c>
      <c r="Y14" s="37">
        <f t="shared" si="6"/>
        <v>0</v>
      </c>
    </row>
    <row r="15" spans="2:25">
      <c r="B15" s="42">
        <v>7</v>
      </c>
      <c r="C15" s="51">
        <f t="shared" si="0"/>
        <v>563925.65146242268</v>
      </c>
      <c r="D15" s="51"/>
      <c r="E15" s="48"/>
      <c r="F15" s="49">
        <v>43517</v>
      </c>
      <c r="G15" s="50" t="s">
        <v>4</v>
      </c>
      <c r="H15" s="52">
        <v>78.510000000000005</v>
      </c>
      <c r="I15" s="52"/>
      <c r="J15" s="50">
        <v>8</v>
      </c>
      <c r="K15" s="53">
        <f t="shared" si="3"/>
        <v>16917.769543872681</v>
      </c>
      <c r="L15" s="54"/>
      <c r="M15" s="6">
        <f>IF(J15="","",(K15/J15)/LOOKUP(RIGHT($D$2,3),[1]定数!$A$6:$A$13,[1]定数!$B$6:$B$13))</f>
        <v>21.14721192984085</v>
      </c>
      <c r="N15" s="50"/>
      <c r="O15" s="49"/>
      <c r="P15" s="52">
        <v>78.430000000000007</v>
      </c>
      <c r="Q15" s="52"/>
      <c r="R15" s="55">
        <f>IF(P15="","",T15*M15*LOOKUP(RIGHT($D$2,3),[1]定数!$A$6:$A$13,[1]定数!$B$6:$B$13))</f>
        <v>-16917.76954387232</v>
      </c>
      <c r="S15" s="55"/>
      <c r="T15" s="56">
        <f t="shared" si="4"/>
        <v>-7.9999999999998295</v>
      </c>
      <c r="U15" s="56"/>
      <c r="V15" s="22">
        <f t="shared" si="1"/>
        <v>0</v>
      </c>
      <c r="W15">
        <f t="shared" si="2"/>
        <v>1</v>
      </c>
      <c r="X15" s="36">
        <f t="shared" si="5"/>
        <v>563925.65146242268</v>
      </c>
      <c r="Y15" s="37">
        <f t="shared" si="6"/>
        <v>0</v>
      </c>
    </row>
    <row r="16" spans="2:25">
      <c r="B16" s="42">
        <v>8</v>
      </c>
      <c r="C16" s="51">
        <f t="shared" si="0"/>
        <v>547007.88191855035</v>
      </c>
      <c r="D16" s="51"/>
      <c r="E16" s="48"/>
      <c r="F16" s="49">
        <v>43518</v>
      </c>
      <c r="G16" s="50" t="s">
        <v>4</v>
      </c>
      <c r="H16" s="52">
        <v>78.91</v>
      </c>
      <c r="I16" s="52"/>
      <c r="J16" s="50">
        <v>6</v>
      </c>
      <c r="K16" s="53">
        <f t="shared" si="3"/>
        <v>16410.236457556512</v>
      </c>
      <c r="L16" s="54"/>
      <c r="M16" s="6">
        <f>IF(J16="","",(K16/J16)/LOOKUP(RIGHT($D$2,3),[1]定数!$A$6:$A$13,[1]定数!$B$6:$B$13))</f>
        <v>27.350394095927516</v>
      </c>
      <c r="N16" s="48"/>
      <c r="O16" s="49"/>
      <c r="P16" s="52">
        <v>79.010000000000005</v>
      </c>
      <c r="Q16" s="52"/>
      <c r="R16" s="55">
        <f>IF(P16="","",T16*M16*LOOKUP(RIGHT($D$2,3),定数!$A$6:$A$13,定数!$B$6:$B$13))</f>
        <v>27350.394095929845</v>
      </c>
      <c r="S16" s="55"/>
      <c r="T16" s="56">
        <f t="shared" si="4"/>
        <v>10.000000000000853</v>
      </c>
      <c r="U16" s="56"/>
      <c r="V16" s="22">
        <f t="shared" si="1"/>
        <v>1</v>
      </c>
      <c r="W16">
        <f t="shared" si="2"/>
        <v>0</v>
      </c>
      <c r="X16" s="36">
        <f t="shared" si="5"/>
        <v>563925.65146242268</v>
      </c>
      <c r="Y16" s="37">
        <f t="shared" si="6"/>
        <v>2.9999999999999361E-2</v>
      </c>
    </row>
    <row r="17" spans="2:25">
      <c r="B17" s="42">
        <v>9</v>
      </c>
      <c r="C17" s="51">
        <f t="shared" si="0"/>
        <v>574358.27601448016</v>
      </c>
      <c r="D17" s="51"/>
      <c r="E17" s="48"/>
      <c r="F17" s="49">
        <v>43521</v>
      </c>
      <c r="G17" s="50" t="s">
        <v>4</v>
      </c>
      <c r="H17" s="52">
        <v>79.19</v>
      </c>
      <c r="I17" s="52"/>
      <c r="J17" s="50">
        <v>15</v>
      </c>
      <c r="K17" s="53">
        <f t="shared" si="3"/>
        <v>17230.748280434404</v>
      </c>
      <c r="L17" s="54"/>
      <c r="M17" s="6">
        <f>IF(J17="","",(K17/J17)/LOOKUP(RIGHT($D$2,3),[1]定数!$A$6:$A$13,[1]定数!$B$6:$B$13))</f>
        <v>11.487165520289603</v>
      </c>
      <c r="N17" s="50"/>
      <c r="O17" s="49"/>
      <c r="P17" s="52">
        <v>79.42</v>
      </c>
      <c r="Q17" s="52"/>
      <c r="R17" s="55">
        <f>IF(P17="","",T17*M17*LOOKUP(RIGHT($D$2,3),定数!$A$6:$A$13,定数!$B$6:$B$13))</f>
        <v>26420.480696666546</v>
      </c>
      <c r="S17" s="55"/>
      <c r="T17" s="56">
        <f t="shared" si="4"/>
        <v>23.000000000000398</v>
      </c>
      <c r="U17" s="56"/>
      <c r="V17" s="22">
        <f t="shared" si="1"/>
        <v>2</v>
      </c>
      <c r="W17">
        <f t="shared" si="2"/>
        <v>0</v>
      </c>
      <c r="X17" s="36">
        <f t="shared" si="5"/>
        <v>574358.27601448016</v>
      </c>
      <c r="Y17" s="37">
        <f t="shared" si="6"/>
        <v>0</v>
      </c>
    </row>
    <row r="18" spans="2:25">
      <c r="B18" s="42">
        <v>10</v>
      </c>
      <c r="C18" s="51">
        <f t="shared" si="0"/>
        <v>600778.75671114668</v>
      </c>
      <c r="D18" s="51"/>
      <c r="E18" s="48"/>
      <c r="F18" s="49">
        <v>43521</v>
      </c>
      <c r="G18" s="50" t="s">
        <v>4</v>
      </c>
      <c r="H18" s="52">
        <v>79.53</v>
      </c>
      <c r="I18" s="52"/>
      <c r="J18" s="50">
        <v>5</v>
      </c>
      <c r="K18" s="53">
        <f t="shared" si="3"/>
        <v>18023.362701334401</v>
      </c>
      <c r="L18" s="54"/>
      <c r="M18" s="6">
        <f>IF(J18="","",(K18/J18)/LOOKUP(RIGHT($D$2,3),定数!$A$6:$A$13,定数!$B$6:$B$13))</f>
        <v>36.046725402668805</v>
      </c>
      <c r="N18" s="48"/>
      <c r="O18" s="49"/>
      <c r="P18" s="52">
        <v>79.599999999999994</v>
      </c>
      <c r="Q18" s="52"/>
      <c r="R18" s="55">
        <f>IF(P18="","",T18*M18*LOOKUP(RIGHT($D$2,3),定数!$A$6:$A$13,定数!$B$6:$B$13))</f>
        <v>25232.707781865705</v>
      </c>
      <c r="S18" s="55"/>
      <c r="T18" s="56">
        <f t="shared" si="4"/>
        <v>6.9999999999993179</v>
      </c>
      <c r="U18" s="56"/>
      <c r="V18" s="22">
        <f t="shared" si="1"/>
        <v>3</v>
      </c>
      <c r="W18">
        <f t="shared" si="2"/>
        <v>0</v>
      </c>
      <c r="X18" s="36">
        <f t="shared" si="5"/>
        <v>600778.75671114668</v>
      </c>
      <c r="Y18" s="37">
        <f t="shared" si="6"/>
        <v>0</v>
      </c>
    </row>
    <row r="19" spans="2:25">
      <c r="B19" s="42">
        <v>11</v>
      </c>
      <c r="C19" s="51">
        <f t="shared" si="0"/>
        <v>626011.46449301241</v>
      </c>
      <c r="D19" s="51"/>
      <c r="E19" s="48"/>
      <c r="F19" s="49">
        <v>43522</v>
      </c>
      <c r="G19" s="50" t="s">
        <v>3</v>
      </c>
      <c r="H19" s="52">
        <v>79.58</v>
      </c>
      <c r="I19" s="52"/>
      <c r="J19" s="50">
        <v>5</v>
      </c>
      <c r="K19" s="53">
        <f t="shared" si="3"/>
        <v>18780.343934790373</v>
      </c>
      <c r="L19" s="54"/>
      <c r="M19" s="6">
        <f>IF(J19="","",(K19/J19)/LOOKUP(RIGHT($D$2,3),定数!$A$6:$A$13,定数!$B$6:$B$13))</f>
        <v>37.560687869580747</v>
      </c>
      <c r="N19" s="48"/>
      <c r="O19" s="49"/>
      <c r="P19" s="52">
        <v>79.489999999999995</v>
      </c>
      <c r="Q19" s="52"/>
      <c r="R19" s="55">
        <f>IF(P19="","",T19*M19*LOOKUP(RIGHT($D$2,3),定数!$A$6:$A$13,定数!$B$6:$B$13))</f>
        <v>33804.619082623954</v>
      </c>
      <c r="S19" s="55"/>
      <c r="T19" s="56">
        <f t="shared" si="4"/>
        <v>9.0000000000003411</v>
      </c>
      <c r="U19" s="56"/>
      <c r="V19" s="22">
        <f t="shared" si="1"/>
        <v>4</v>
      </c>
      <c r="W19">
        <f t="shared" si="2"/>
        <v>0</v>
      </c>
      <c r="X19" s="36">
        <f t="shared" si="5"/>
        <v>626011.46449301241</v>
      </c>
      <c r="Y19" s="37">
        <f t="shared" si="6"/>
        <v>0</v>
      </c>
    </row>
    <row r="20" spans="2:25">
      <c r="B20" s="42">
        <v>12</v>
      </c>
      <c r="C20" s="51">
        <f t="shared" si="0"/>
        <v>659816.08357563638</v>
      </c>
      <c r="D20" s="51"/>
      <c r="E20" s="48"/>
      <c r="F20" s="49">
        <v>43522</v>
      </c>
      <c r="G20" s="50" t="s">
        <v>3</v>
      </c>
      <c r="H20" s="52">
        <v>79.3</v>
      </c>
      <c r="I20" s="52"/>
      <c r="J20" s="50">
        <v>5</v>
      </c>
      <c r="K20" s="53">
        <f t="shared" ref="K20:K22" si="7">IF(J20="","",C20*0.03)</f>
        <v>19794.482507269091</v>
      </c>
      <c r="L20" s="54"/>
      <c r="M20" s="6">
        <f>IF(J20="","",(K20/J20)/LOOKUP(RIGHT($D$2,3),定数!$A$6:$A$13,定数!$B$6:$B$13))</f>
        <v>39.588965014538182</v>
      </c>
      <c r="N20" s="50"/>
      <c r="O20" s="49"/>
      <c r="P20" s="52">
        <v>79.209999999999994</v>
      </c>
      <c r="Q20" s="52"/>
      <c r="R20" s="55">
        <f>IF(P20="","",T20*M20*LOOKUP(RIGHT($D$2,3),定数!$A$6:$A$13,定数!$B$6:$B$13))</f>
        <v>35630.068513085709</v>
      </c>
      <c r="S20" s="55"/>
      <c r="T20" s="56">
        <f t="shared" si="4"/>
        <v>9.0000000000003411</v>
      </c>
      <c r="U20" s="56"/>
      <c r="V20" s="22">
        <f t="shared" si="1"/>
        <v>5</v>
      </c>
      <c r="W20">
        <f t="shared" si="2"/>
        <v>0</v>
      </c>
      <c r="X20" s="36">
        <f t="shared" si="5"/>
        <v>659816.08357563638</v>
      </c>
      <c r="Y20" s="37">
        <f t="shared" si="6"/>
        <v>0</v>
      </c>
    </row>
    <row r="21" spans="2:25">
      <c r="B21" s="42">
        <v>13</v>
      </c>
      <c r="C21" s="51">
        <f t="shared" si="0"/>
        <v>695446.1520887221</v>
      </c>
      <c r="D21" s="51"/>
      <c r="E21" s="48"/>
      <c r="F21" s="49">
        <v>43522</v>
      </c>
      <c r="G21" s="50" t="s">
        <v>3</v>
      </c>
      <c r="H21" s="52">
        <v>79.180000000000007</v>
      </c>
      <c r="I21" s="52"/>
      <c r="J21" s="50">
        <v>15</v>
      </c>
      <c r="K21" s="53">
        <f t="shared" si="7"/>
        <v>20863.384562661664</v>
      </c>
      <c r="L21" s="54"/>
      <c r="M21" s="6">
        <f>IF(J21="","",(K21/J21)/LOOKUP(RIGHT($D$2,3),定数!$A$6:$A$13,定数!$B$6:$B$13))</f>
        <v>13.908923041774441</v>
      </c>
      <c r="N21" s="50"/>
      <c r="O21" s="49"/>
      <c r="P21" s="52">
        <v>79.33</v>
      </c>
      <c r="Q21" s="52"/>
      <c r="R21" s="55">
        <f>IF(P21="","",T21*M21*LOOKUP(RIGHT($D$2,3),定数!$A$6:$A$13,定数!$B$6:$B$13))</f>
        <v>-20863.384562660478</v>
      </c>
      <c r="S21" s="55"/>
      <c r="T21" s="56">
        <f t="shared" si="4"/>
        <v>-14.999999999999147</v>
      </c>
      <c r="U21" s="56"/>
      <c r="V21" s="22">
        <f t="shared" si="1"/>
        <v>0</v>
      </c>
      <c r="W21">
        <f t="shared" si="2"/>
        <v>1</v>
      </c>
      <c r="X21" s="36">
        <f t="shared" si="5"/>
        <v>695446.1520887221</v>
      </c>
      <c r="Y21" s="37">
        <f t="shared" si="6"/>
        <v>0</v>
      </c>
    </row>
    <row r="22" spans="2:25">
      <c r="B22" s="42">
        <v>14</v>
      </c>
      <c r="C22" s="51">
        <f t="shared" si="0"/>
        <v>674582.76752606162</v>
      </c>
      <c r="D22" s="51"/>
      <c r="E22" s="48"/>
      <c r="F22" s="49">
        <v>43525</v>
      </c>
      <c r="G22" s="50" t="s">
        <v>4</v>
      </c>
      <c r="H22" s="52">
        <v>79.099999999999994</v>
      </c>
      <c r="I22" s="52"/>
      <c r="J22" s="50">
        <v>6</v>
      </c>
      <c r="K22" s="53">
        <f t="shared" si="7"/>
        <v>20237.483025781847</v>
      </c>
      <c r="L22" s="54"/>
      <c r="M22" s="6">
        <f>IF(J22="","",(K22/J22)/LOOKUP(RIGHT($D$2,3),定数!$A$6:$A$13,定数!$B$6:$B$13))</f>
        <v>33.729138376303077</v>
      </c>
      <c r="N22" s="50"/>
      <c r="O22" s="49"/>
      <c r="P22" s="52">
        <v>79.040000000000006</v>
      </c>
      <c r="Q22" s="52"/>
      <c r="R22" s="55">
        <f>IF(P22="","",T22*M22*LOOKUP(RIGHT($D$2,3),定数!$A$6:$A$13,定数!$B$6:$B$13))</f>
        <v>-20237.483025777819</v>
      </c>
      <c r="S22" s="55"/>
      <c r="T22" s="56">
        <f t="shared" si="4"/>
        <v>-5.9999999999988063</v>
      </c>
      <c r="U22" s="56"/>
      <c r="V22" s="22">
        <f t="shared" si="1"/>
        <v>0</v>
      </c>
      <c r="W22">
        <f t="shared" si="2"/>
        <v>2</v>
      </c>
      <c r="X22" s="36">
        <f t="shared" si="5"/>
        <v>695446.1520887221</v>
      </c>
      <c r="Y22" s="37">
        <f t="shared" si="6"/>
        <v>2.999999999999825E-2</v>
      </c>
    </row>
    <row r="23" spans="2:25">
      <c r="B23" s="42">
        <v>15</v>
      </c>
      <c r="C23" s="51">
        <f t="shared" si="0"/>
        <v>654345.28450028377</v>
      </c>
      <c r="D23" s="51"/>
      <c r="E23" s="48"/>
      <c r="F23" s="49">
        <v>43525</v>
      </c>
      <c r="G23" s="50" t="s">
        <v>4</v>
      </c>
      <c r="H23" s="52">
        <v>79.25</v>
      </c>
      <c r="I23" s="52"/>
      <c r="J23" s="50">
        <v>9</v>
      </c>
      <c r="K23" s="53">
        <f t="shared" si="3"/>
        <v>19630.358535008512</v>
      </c>
      <c r="L23" s="54"/>
      <c r="M23" s="6">
        <f>IF(J23="","",(K23/J23)/LOOKUP(RIGHT($D$2,3),定数!$A$6:$A$13,定数!$B$6:$B$13))</f>
        <v>21.811509483342792</v>
      </c>
      <c r="N23" s="48"/>
      <c r="O23" s="49"/>
      <c r="P23" s="52">
        <v>79.400000000000006</v>
      </c>
      <c r="Q23" s="52"/>
      <c r="R23" s="55">
        <f>IF(P23="","",T23*M23*LOOKUP(RIGHT($D$2,3),定数!$A$6:$A$13,定数!$B$6:$B$13))</f>
        <v>32717.264225015431</v>
      </c>
      <c r="S23" s="55"/>
      <c r="T23" s="56">
        <f t="shared" si="4"/>
        <v>15.000000000000568</v>
      </c>
      <c r="U23" s="56"/>
      <c r="V23" t="str">
        <f t="shared" ref="V23:W74" si="8">IF(S23&lt;&gt;"",IF(S23&lt;0,1+V22,0),"")</f>
        <v/>
      </c>
      <c r="W23">
        <f t="shared" si="2"/>
        <v>0</v>
      </c>
      <c r="X23" s="36">
        <f t="shared" si="5"/>
        <v>695446.1520887221</v>
      </c>
      <c r="Y23" s="37">
        <f t="shared" si="6"/>
        <v>5.9099999999992603E-2</v>
      </c>
    </row>
    <row r="24" spans="2:25">
      <c r="B24" s="42">
        <v>16</v>
      </c>
      <c r="C24" s="51">
        <f t="shared" si="0"/>
        <v>687062.54872529919</v>
      </c>
      <c r="D24" s="51"/>
      <c r="E24" s="48"/>
      <c r="F24" s="49">
        <v>43525</v>
      </c>
      <c r="G24" s="50" t="s">
        <v>4</v>
      </c>
      <c r="H24" s="52">
        <v>79.349999999999994</v>
      </c>
      <c r="I24" s="52"/>
      <c r="J24" s="50">
        <v>11</v>
      </c>
      <c r="K24" s="53">
        <f t="shared" si="3"/>
        <v>20611.876461758973</v>
      </c>
      <c r="L24" s="54"/>
      <c r="M24" s="6">
        <f>IF(J24="","",(K24/J24)/LOOKUP(RIGHT($D$2,3),定数!$A$6:$A$13,定数!$B$6:$B$13))</f>
        <v>18.738069510689975</v>
      </c>
      <c r="N24" s="48"/>
      <c r="O24" s="49"/>
      <c r="P24" s="52">
        <v>79.52</v>
      </c>
      <c r="Q24" s="52"/>
      <c r="R24" s="55">
        <f>IF(P24="","",T24*M24*LOOKUP(RIGHT($D$2,3),定数!$A$6:$A$13,定数!$B$6:$B$13))</f>
        <v>31854.718168173276</v>
      </c>
      <c r="S24" s="55"/>
      <c r="T24" s="56">
        <f t="shared" si="4"/>
        <v>17.000000000000171</v>
      </c>
      <c r="U24" s="56"/>
      <c r="V24" t="str">
        <f t="shared" si="8"/>
        <v/>
      </c>
      <c r="W24">
        <f t="shared" si="2"/>
        <v>0</v>
      </c>
      <c r="X24" s="36">
        <f t="shared" si="5"/>
        <v>695446.1520887221</v>
      </c>
      <c r="Y24" s="37">
        <f t="shared" si="6"/>
        <v>1.205499999999049E-2</v>
      </c>
    </row>
    <row r="25" spans="2:25">
      <c r="B25" s="42">
        <v>17</v>
      </c>
      <c r="C25" s="51">
        <f t="shared" si="0"/>
        <v>718917.26689347252</v>
      </c>
      <c r="D25" s="51"/>
      <c r="E25" s="48"/>
      <c r="F25" s="49">
        <v>43525</v>
      </c>
      <c r="G25" s="50" t="s">
        <v>3</v>
      </c>
      <c r="H25" s="52">
        <v>79.22</v>
      </c>
      <c r="I25" s="52"/>
      <c r="J25" s="50">
        <v>4</v>
      </c>
      <c r="K25" s="53">
        <f t="shared" si="3"/>
        <v>21567.518006804174</v>
      </c>
      <c r="L25" s="54"/>
      <c r="M25" s="6">
        <f>IF(J25="","",(K25/J25)/LOOKUP(RIGHT($D$2,3),定数!$A$6:$A$13,定数!$B$6:$B$13))</f>
        <v>53.918795017010432</v>
      </c>
      <c r="N25" s="50"/>
      <c r="O25" s="49"/>
      <c r="P25" s="52">
        <v>79.260000000000005</v>
      </c>
      <c r="Q25" s="52"/>
      <c r="R25" s="55">
        <f>IF(P25="","",T25*M25*LOOKUP(RIGHT($D$2,3),定数!$A$6:$A$13,定数!$B$6:$B$13))</f>
        <v>-21567.518006807542</v>
      </c>
      <c r="S25" s="55"/>
      <c r="T25" s="56">
        <f t="shared" si="4"/>
        <v>-4.0000000000006253</v>
      </c>
      <c r="U25" s="56"/>
      <c r="V25" t="str">
        <f t="shared" si="8"/>
        <v/>
      </c>
      <c r="W25">
        <f t="shared" si="2"/>
        <v>1</v>
      </c>
      <c r="X25" s="36">
        <f t="shared" si="5"/>
        <v>718917.26689347252</v>
      </c>
      <c r="Y25" s="37">
        <f t="shared" si="6"/>
        <v>0</v>
      </c>
    </row>
    <row r="26" spans="2:25">
      <c r="B26" s="42">
        <v>18</v>
      </c>
      <c r="C26" s="51">
        <f t="shared" si="0"/>
        <v>697349.74888666498</v>
      </c>
      <c r="D26" s="51"/>
      <c r="E26" s="48"/>
      <c r="F26" s="49">
        <v>43529</v>
      </c>
      <c r="G26" s="50" t="s">
        <v>4</v>
      </c>
      <c r="H26" s="52">
        <v>79.260000000000005</v>
      </c>
      <c r="I26" s="52"/>
      <c r="J26" s="50">
        <v>5</v>
      </c>
      <c r="K26" s="53">
        <f t="shared" si="3"/>
        <v>20920.49246659995</v>
      </c>
      <c r="L26" s="54"/>
      <c r="M26" s="6">
        <f>IF(J26="","",(K26/J26)/LOOKUP(RIGHT($D$2,3),定数!$A$6:$A$13,定数!$B$6:$B$13))</f>
        <v>41.840984933199898</v>
      </c>
      <c r="N26" s="48"/>
      <c r="O26" s="49"/>
      <c r="P26" s="52">
        <v>79.209999999999994</v>
      </c>
      <c r="Q26" s="52"/>
      <c r="R26" s="55">
        <f>IF(P26="","",T26*M26*LOOKUP(RIGHT($D$2,3),定数!$A$6:$A$13,定数!$B$6:$B$13))</f>
        <v>-20920.492466604705</v>
      </c>
      <c r="S26" s="55"/>
      <c r="T26" s="56">
        <f t="shared" si="4"/>
        <v>-5.0000000000011369</v>
      </c>
      <c r="U26" s="56"/>
      <c r="V26" t="str">
        <f t="shared" si="8"/>
        <v/>
      </c>
      <c r="W26">
        <f t="shared" si="2"/>
        <v>2</v>
      </c>
      <c r="X26" s="36">
        <f t="shared" si="5"/>
        <v>718917.26689347252</v>
      </c>
      <c r="Y26" s="37">
        <f t="shared" si="6"/>
        <v>3.000000000000469E-2</v>
      </c>
    </row>
    <row r="27" spans="2:25">
      <c r="B27" s="42">
        <v>19</v>
      </c>
      <c r="C27" s="51">
        <f t="shared" si="0"/>
        <v>676429.25642006029</v>
      </c>
      <c r="D27" s="51"/>
      <c r="E27" s="48"/>
      <c r="F27" s="49">
        <v>43535</v>
      </c>
      <c r="G27" s="50" t="s">
        <v>4</v>
      </c>
      <c r="H27" s="52">
        <v>78.260000000000005</v>
      </c>
      <c r="I27" s="52"/>
      <c r="J27" s="50">
        <v>5</v>
      </c>
      <c r="K27" s="53">
        <f t="shared" si="3"/>
        <v>20292.877692601807</v>
      </c>
      <c r="L27" s="54"/>
      <c r="M27" s="6">
        <f>IF(J27="","",(K27/J27)/LOOKUP(RIGHT($D$2,3),定数!$A$6:$A$13,定数!$B$6:$B$13))</f>
        <v>40.585755385203612</v>
      </c>
      <c r="N27" s="48"/>
      <c r="O27" s="49"/>
      <c r="P27" s="52">
        <v>78.33</v>
      </c>
      <c r="Q27" s="52"/>
      <c r="R27" s="55">
        <f>IF(P27="","",T27*M27*LOOKUP(RIGHT($D$2,3),定数!$A$6:$A$13,定数!$B$6:$B$13))</f>
        <v>28410.028769639757</v>
      </c>
      <c r="S27" s="55"/>
      <c r="T27" s="56">
        <f t="shared" si="4"/>
        <v>6.9999999999993179</v>
      </c>
      <c r="U27" s="56"/>
      <c r="V27" t="str">
        <f t="shared" si="8"/>
        <v/>
      </c>
      <c r="W27">
        <f t="shared" si="2"/>
        <v>0</v>
      </c>
      <c r="X27" s="36">
        <f t="shared" si="5"/>
        <v>718917.26689347252</v>
      </c>
      <c r="Y27" s="37">
        <f t="shared" si="6"/>
        <v>5.9100000000011144E-2</v>
      </c>
    </row>
    <row r="28" spans="2:25">
      <c r="B28" s="42">
        <v>20</v>
      </c>
      <c r="C28" s="51">
        <f t="shared" si="0"/>
        <v>704839.28518970008</v>
      </c>
      <c r="D28" s="51"/>
      <c r="E28" s="48"/>
      <c r="F28" s="49">
        <v>43535</v>
      </c>
      <c r="G28" s="50" t="s">
        <v>4</v>
      </c>
      <c r="H28" s="94">
        <v>78.63</v>
      </c>
      <c r="I28" s="95"/>
      <c r="J28" s="50">
        <v>6</v>
      </c>
      <c r="K28" s="53">
        <f t="shared" ref="K28:K29" si="9">IF(J28="","",C28*0.03)</f>
        <v>21145.178555691</v>
      </c>
      <c r="L28" s="54"/>
      <c r="M28" s="6">
        <f>IF(J28="","",(K28/J28)/LOOKUP(RIGHT($D$2,3),定数!$A$6:$A$13,定数!$B$6:$B$13))</f>
        <v>35.241964259485002</v>
      </c>
      <c r="N28" s="50"/>
      <c r="O28" s="49"/>
      <c r="P28" s="94">
        <v>78.72</v>
      </c>
      <c r="Q28" s="95"/>
      <c r="R28" s="55">
        <f>IF(P28="","",T28*M28*LOOKUP(RIGHT($D$2,3),定数!$A$6:$A$13,定数!$B$6:$B$13))</f>
        <v>31717.767833537702</v>
      </c>
      <c r="S28" s="55"/>
      <c r="T28" s="56">
        <f t="shared" si="4"/>
        <v>9.0000000000003411</v>
      </c>
      <c r="U28" s="56"/>
      <c r="V28" t="str">
        <f t="shared" si="8"/>
        <v/>
      </c>
      <c r="W28">
        <f t="shared" si="2"/>
        <v>0</v>
      </c>
      <c r="X28" s="36">
        <f t="shared" si="5"/>
        <v>718917.26689347252</v>
      </c>
      <c r="Y28" s="37">
        <f t="shared" si="6"/>
        <v>1.9582200000015426E-2</v>
      </c>
    </row>
    <row r="29" spans="2:25">
      <c r="B29" s="42">
        <v>21</v>
      </c>
      <c r="C29" s="51">
        <f t="shared" si="0"/>
        <v>736557.05302323774</v>
      </c>
      <c r="D29" s="51"/>
      <c r="E29" s="48"/>
      <c r="F29" s="49">
        <v>43536</v>
      </c>
      <c r="G29" s="50" t="s">
        <v>4</v>
      </c>
      <c r="H29" s="94">
        <v>78.78</v>
      </c>
      <c r="I29" s="95"/>
      <c r="J29" s="50">
        <v>7</v>
      </c>
      <c r="K29" s="53">
        <f t="shared" si="9"/>
        <v>22096.71159069713</v>
      </c>
      <c r="L29" s="54"/>
      <c r="M29" s="6">
        <f>IF(J29="","",(K29/J29)/LOOKUP(RIGHT($D$2,3),定数!$A$6:$A$13,定数!$B$6:$B$13))</f>
        <v>31.566730843853044</v>
      </c>
      <c r="N29" s="50"/>
      <c r="O29" s="49"/>
      <c r="P29" s="94">
        <v>78.7</v>
      </c>
      <c r="Q29" s="95"/>
      <c r="R29" s="55">
        <f>IF(P29="","",T29*M29*LOOKUP(RIGHT($D$2,3),定数!$A$6:$A$13,定数!$B$6:$B$13))</f>
        <v>-25253.384675081899</v>
      </c>
      <c r="S29" s="55"/>
      <c r="T29" s="56">
        <f t="shared" si="4"/>
        <v>-7.9999999999998295</v>
      </c>
      <c r="U29" s="56"/>
      <c r="V29" t="str">
        <f t="shared" si="8"/>
        <v/>
      </c>
      <c r="W29">
        <f t="shared" si="2"/>
        <v>1</v>
      </c>
      <c r="X29" s="36">
        <f t="shared" si="5"/>
        <v>736557.05302323774</v>
      </c>
      <c r="Y29" s="37">
        <f t="shared" si="6"/>
        <v>0</v>
      </c>
    </row>
    <row r="30" spans="2:25">
      <c r="B30" s="42">
        <v>22</v>
      </c>
      <c r="C30" s="51">
        <f t="shared" si="0"/>
        <v>711303.6683481558</v>
      </c>
      <c r="D30" s="51"/>
      <c r="E30" s="48"/>
      <c r="F30" s="49">
        <v>43537</v>
      </c>
      <c r="G30" s="50" t="s">
        <v>3</v>
      </c>
      <c r="H30" s="94">
        <v>78.599999999999994</v>
      </c>
      <c r="I30" s="95"/>
      <c r="J30" s="50">
        <v>9</v>
      </c>
      <c r="K30" s="53">
        <f t="shared" ref="K30:K76" si="10">IF(J30="","",C30*0.03)</f>
        <v>21339.110050444673</v>
      </c>
      <c r="L30" s="54"/>
      <c r="M30" s="6">
        <f>IF(J30="","",(K30/J30)/LOOKUP(RIGHT($D$2,3),定数!$A$6:$A$13,定数!$B$6:$B$13))</f>
        <v>23.710122278271861</v>
      </c>
      <c r="N30" s="50"/>
      <c r="O30" s="49"/>
      <c r="P30" s="94">
        <v>78.47</v>
      </c>
      <c r="Q30" s="95"/>
      <c r="R30" s="55">
        <f>IF(P30="","",T30*M30*LOOKUP(RIGHT($D$2,3),定数!$A$6:$A$13,定数!$B$6:$B$13))</f>
        <v>30823.158961752342</v>
      </c>
      <c r="S30" s="55"/>
      <c r="T30" s="56">
        <f t="shared" si="4"/>
        <v>12.999999999999545</v>
      </c>
      <c r="U30" s="56"/>
      <c r="V30" t="str">
        <f t="shared" si="8"/>
        <v/>
      </c>
      <c r="W30">
        <f t="shared" si="2"/>
        <v>0</v>
      </c>
      <c r="X30" s="36">
        <f t="shared" si="5"/>
        <v>736557.05302323774</v>
      </c>
      <c r="Y30" s="37">
        <f t="shared" si="6"/>
        <v>3.4285714285713587E-2</v>
      </c>
    </row>
    <row r="31" spans="2:25">
      <c r="B31" s="42">
        <v>23</v>
      </c>
      <c r="C31" s="51">
        <f t="shared" si="0"/>
        <v>742126.82730990811</v>
      </c>
      <c r="D31" s="51"/>
      <c r="E31" s="48"/>
      <c r="F31" s="49">
        <v>43542</v>
      </c>
      <c r="G31" s="50" t="s">
        <v>4</v>
      </c>
      <c r="H31" s="94">
        <v>79.06</v>
      </c>
      <c r="I31" s="95"/>
      <c r="J31" s="50">
        <v>6</v>
      </c>
      <c r="K31" s="53">
        <f t="shared" si="10"/>
        <v>22263.804819297242</v>
      </c>
      <c r="L31" s="54"/>
      <c r="M31" s="6">
        <f>IF(J31="","",(K31/J31)/LOOKUP(RIGHT($D$2,3),定数!$A$6:$A$13,定数!$B$6:$B$13))</f>
        <v>37.106341365495403</v>
      </c>
      <c r="N31" s="50"/>
      <c r="O31" s="49"/>
      <c r="P31" s="94">
        <v>79.150000000000006</v>
      </c>
      <c r="Q31" s="95"/>
      <c r="R31" s="55">
        <f>IF(P31="","",T31*M31*LOOKUP(RIGHT($D$2,3),定数!$A$6:$A$13,定数!$B$6:$B$13))</f>
        <v>33395.707228947125</v>
      </c>
      <c r="S31" s="55"/>
      <c r="T31" s="56">
        <f t="shared" si="4"/>
        <v>9.0000000000003411</v>
      </c>
      <c r="U31" s="56"/>
      <c r="V31" t="str">
        <f t="shared" si="8"/>
        <v/>
      </c>
      <c r="W31">
        <f t="shared" si="2"/>
        <v>0</v>
      </c>
      <c r="X31" s="36">
        <f t="shared" si="5"/>
        <v>742126.82730990811</v>
      </c>
      <c r="Y31" s="37">
        <f t="shared" si="6"/>
        <v>0</v>
      </c>
    </row>
    <row r="32" spans="2:25">
      <c r="B32" s="42">
        <v>24</v>
      </c>
      <c r="C32" s="51">
        <f t="shared" si="0"/>
        <v>775522.53453885519</v>
      </c>
      <c r="D32" s="51"/>
      <c r="E32" s="48"/>
      <c r="F32" s="49">
        <v>43543</v>
      </c>
      <c r="G32" s="50" t="s">
        <v>3</v>
      </c>
      <c r="H32" s="94">
        <v>78.97</v>
      </c>
      <c r="I32" s="95"/>
      <c r="J32" s="50">
        <v>5</v>
      </c>
      <c r="K32" s="53">
        <f t="shared" si="10"/>
        <v>23265.676036165656</v>
      </c>
      <c r="L32" s="54"/>
      <c r="M32" s="6">
        <f>IF(J32="","",(K32/J32)/LOOKUP(RIGHT($D$2,3),定数!$A$6:$A$13,定数!$B$6:$B$13))</f>
        <v>46.531352072331309</v>
      </c>
      <c r="N32" s="50"/>
      <c r="O32" s="49"/>
      <c r="P32" s="94">
        <v>78.89</v>
      </c>
      <c r="Q32" s="95"/>
      <c r="R32" s="55">
        <f>IF(P32="","",T32*M32*LOOKUP(RIGHT($D$2,3),定数!$A$6:$A$13,定数!$B$6:$B$13))</f>
        <v>37225.081657864248</v>
      </c>
      <c r="S32" s="55"/>
      <c r="T32" s="56">
        <f t="shared" si="4"/>
        <v>7.9999999999998295</v>
      </c>
      <c r="U32" s="56"/>
      <c r="V32" t="str">
        <f t="shared" si="8"/>
        <v/>
      </c>
      <c r="W32">
        <f t="shared" si="2"/>
        <v>0</v>
      </c>
      <c r="X32" s="36">
        <f t="shared" si="5"/>
        <v>775522.53453885519</v>
      </c>
      <c r="Y32" s="37">
        <f t="shared" si="6"/>
        <v>0</v>
      </c>
    </row>
    <row r="33" spans="2:25">
      <c r="B33" s="42">
        <v>25</v>
      </c>
      <c r="C33" s="51">
        <f t="shared" si="0"/>
        <v>812747.61619671946</v>
      </c>
      <c r="D33" s="51"/>
      <c r="E33" s="48"/>
      <c r="F33" s="49">
        <v>43544</v>
      </c>
      <c r="G33" s="50" t="s">
        <v>4</v>
      </c>
      <c r="H33" s="94">
        <v>79.09</v>
      </c>
      <c r="I33" s="95"/>
      <c r="J33" s="50">
        <v>6</v>
      </c>
      <c r="K33" s="53">
        <f t="shared" si="10"/>
        <v>24382.428485901582</v>
      </c>
      <c r="L33" s="54"/>
      <c r="M33" s="6">
        <f>IF(J33="","",(K33/J33)/LOOKUP(RIGHT($D$2,3),定数!$A$6:$A$13,定数!$B$6:$B$13))</f>
        <v>40.637380809835975</v>
      </c>
      <c r="N33" s="50"/>
      <c r="O33" s="49"/>
      <c r="P33" s="94">
        <v>79.03</v>
      </c>
      <c r="Q33" s="95"/>
      <c r="R33" s="55">
        <f>IF(P33="","",T33*M33*LOOKUP(RIGHT($D$2,3),定数!$A$6:$A$13,定数!$B$6:$B$13))</f>
        <v>-24382.42848590251</v>
      </c>
      <c r="S33" s="55"/>
      <c r="T33" s="56">
        <f t="shared" si="4"/>
        <v>-6.0000000000002274</v>
      </c>
      <c r="U33" s="56"/>
      <c r="V33" t="str">
        <f t="shared" si="8"/>
        <v/>
      </c>
      <c r="W33">
        <f t="shared" si="2"/>
        <v>1</v>
      </c>
      <c r="X33" s="36">
        <f t="shared" si="5"/>
        <v>812747.61619671946</v>
      </c>
      <c r="Y33" s="37">
        <f t="shared" si="6"/>
        <v>0</v>
      </c>
    </row>
    <row r="34" spans="2:25">
      <c r="B34" s="42">
        <v>26</v>
      </c>
      <c r="C34" s="51">
        <f t="shared" si="0"/>
        <v>788365.18771081697</v>
      </c>
      <c r="D34" s="51"/>
      <c r="E34" s="48"/>
      <c r="F34" s="49">
        <v>43544</v>
      </c>
      <c r="G34" s="50" t="s">
        <v>3</v>
      </c>
      <c r="H34" s="94">
        <v>79.02</v>
      </c>
      <c r="I34" s="95"/>
      <c r="J34" s="50">
        <v>6</v>
      </c>
      <c r="K34" s="53">
        <f t="shared" si="10"/>
        <v>23650.955631324508</v>
      </c>
      <c r="L34" s="54"/>
      <c r="M34" s="6">
        <f>IF(J34="","",(K34/J34)/LOOKUP(RIGHT($D$2,3),定数!$A$6:$A$13,定数!$B$6:$B$13))</f>
        <v>39.418259385540843</v>
      </c>
      <c r="N34" s="50"/>
      <c r="O34" s="49"/>
      <c r="P34" s="94">
        <v>78.92</v>
      </c>
      <c r="Q34" s="95"/>
      <c r="R34" s="55">
        <f>IF(P34="","",T34*M34*LOOKUP(RIGHT($D$2,3),定数!$A$6:$A$13,定数!$B$6:$B$13))</f>
        <v>39418.2593855386</v>
      </c>
      <c r="S34" s="55"/>
      <c r="T34" s="56">
        <f t="shared" si="4"/>
        <v>9.9999999999994316</v>
      </c>
      <c r="U34" s="56"/>
      <c r="V34" t="str">
        <f t="shared" si="8"/>
        <v/>
      </c>
      <c r="W34">
        <f t="shared" si="2"/>
        <v>0</v>
      </c>
      <c r="X34" s="36">
        <f t="shared" si="5"/>
        <v>812747.61619671946</v>
      </c>
      <c r="Y34" s="37">
        <f t="shared" si="6"/>
        <v>3.0000000000001137E-2</v>
      </c>
    </row>
    <row r="35" spans="2:25">
      <c r="B35" s="42">
        <v>27</v>
      </c>
      <c r="C35" s="51">
        <f t="shared" si="0"/>
        <v>827783.44709635561</v>
      </c>
      <c r="D35" s="51"/>
      <c r="E35" s="48"/>
      <c r="F35" s="49">
        <v>43546</v>
      </c>
      <c r="G35" s="50" t="s">
        <v>3</v>
      </c>
      <c r="H35" s="94">
        <v>78.349999999999994</v>
      </c>
      <c r="I35" s="95"/>
      <c r="J35" s="50">
        <v>7</v>
      </c>
      <c r="K35" s="53">
        <f t="shared" si="10"/>
        <v>24833.503412890666</v>
      </c>
      <c r="L35" s="54"/>
      <c r="M35" s="6">
        <f>IF(J35="","",(K35/J35)/LOOKUP(RIGHT($D$2,3),定数!$A$6:$A$13,定数!$B$6:$B$13))</f>
        <v>35.476433446986668</v>
      </c>
      <c r="N35" s="50"/>
      <c r="O35" s="49"/>
      <c r="P35" s="94">
        <v>78.239999999999995</v>
      </c>
      <c r="Q35" s="95"/>
      <c r="R35" s="55">
        <f>IF(P35="","",T35*M35*LOOKUP(RIGHT($D$2,3),定数!$A$6:$A$13,定数!$B$6:$B$13))</f>
        <v>39024.076791685133</v>
      </c>
      <c r="S35" s="55"/>
      <c r="T35" s="56">
        <f t="shared" si="4"/>
        <v>10.999999999999943</v>
      </c>
      <c r="U35" s="56"/>
      <c r="V35" t="str">
        <f t="shared" si="8"/>
        <v/>
      </c>
      <c r="W35">
        <f t="shared" si="2"/>
        <v>0</v>
      </c>
      <c r="X35" s="36">
        <f t="shared" si="5"/>
        <v>827783.44709635561</v>
      </c>
      <c r="Y35" s="37">
        <f t="shared" si="6"/>
        <v>0</v>
      </c>
    </row>
    <row r="36" spans="2:25">
      <c r="B36" s="42">
        <v>28</v>
      </c>
      <c r="C36" s="51">
        <f t="shared" si="0"/>
        <v>866807.5238880408</v>
      </c>
      <c r="D36" s="51"/>
      <c r="E36" s="48"/>
      <c r="F36" s="49">
        <v>43546</v>
      </c>
      <c r="G36" s="50" t="s">
        <v>3</v>
      </c>
      <c r="H36" s="94">
        <v>78.09</v>
      </c>
      <c r="I36" s="95"/>
      <c r="J36" s="50">
        <v>15</v>
      </c>
      <c r="K36" s="53">
        <f t="shared" si="10"/>
        <v>26004.225716641224</v>
      </c>
      <c r="L36" s="54"/>
      <c r="M36" s="6">
        <f>IF(J36="","",(K36/J36)/LOOKUP(RIGHT($D$2,3),定数!$A$6:$A$13,定数!$B$6:$B$13))</f>
        <v>17.336150477760818</v>
      </c>
      <c r="N36" s="50"/>
      <c r="O36" s="49"/>
      <c r="P36" s="94">
        <v>77.86</v>
      </c>
      <c r="Q36" s="95"/>
      <c r="R36" s="55">
        <f>IF(P36="","",T36*M36*LOOKUP(RIGHT($D$2,3),定数!$A$6:$A$13,定数!$B$6:$B$13))</f>
        <v>39873.146098850571</v>
      </c>
      <c r="S36" s="55"/>
      <c r="T36" s="56">
        <f t="shared" si="4"/>
        <v>23.000000000000398</v>
      </c>
      <c r="U36" s="56"/>
      <c r="V36" t="str">
        <f t="shared" si="8"/>
        <v/>
      </c>
      <c r="W36">
        <f t="shared" si="2"/>
        <v>0</v>
      </c>
      <c r="X36" s="36">
        <f t="shared" si="5"/>
        <v>866807.5238880408</v>
      </c>
      <c r="Y36" s="37">
        <f t="shared" si="6"/>
        <v>0</v>
      </c>
    </row>
    <row r="37" spans="2:25">
      <c r="B37" s="42">
        <v>29</v>
      </c>
      <c r="C37" s="51">
        <f t="shared" si="0"/>
        <v>906680.66998689133</v>
      </c>
      <c r="D37" s="51"/>
      <c r="E37" s="48"/>
      <c r="F37" s="49">
        <v>43550</v>
      </c>
      <c r="G37" s="50" t="s">
        <v>4</v>
      </c>
      <c r="H37" s="94">
        <v>78.540000000000006</v>
      </c>
      <c r="I37" s="95"/>
      <c r="J37" s="50">
        <v>7</v>
      </c>
      <c r="K37" s="53">
        <f t="shared" si="10"/>
        <v>27200.420099606737</v>
      </c>
      <c r="L37" s="54"/>
      <c r="M37" s="6">
        <f>IF(J37="","",(K37/J37)/LOOKUP(RIGHT($D$2,3),定数!$A$6:$A$13,定数!$B$6:$B$13))</f>
        <v>38.857742999438194</v>
      </c>
      <c r="N37" s="50"/>
      <c r="O37" s="49"/>
      <c r="P37" s="94">
        <v>78.650000000000006</v>
      </c>
      <c r="Q37" s="95"/>
      <c r="R37" s="55">
        <f>IF(P37="","",T37*M37*LOOKUP(RIGHT($D$2,3),定数!$A$6:$A$13,定数!$B$6:$B$13))</f>
        <v>42743.517299381798</v>
      </c>
      <c r="S37" s="55"/>
      <c r="T37" s="56">
        <f t="shared" si="4"/>
        <v>10.999999999999943</v>
      </c>
      <c r="U37" s="56"/>
      <c r="V37" t="str">
        <f t="shared" si="8"/>
        <v/>
      </c>
      <c r="W37">
        <f t="shared" si="2"/>
        <v>0</v>
      </c>
      <c r="X37" s="36">
        <f t="shared" si="5"/>
        <v>906680.66998689133</v>
      </c>
      <c r="Y37" s="37">
        <f t="shared" si="6"/>
        <v>0</v>
      </c>
    </row>
    <row r="38" spans="2:25">
      <c r="B38" s="42">
        <v>30</v>
      </c>
      <c r="C38" s="51">
        <f t="shared" si="0"/>
        <v>949424.18728627311</v>
      </c>
      <c r="D38" s="51"/>
      <c r="E38" s="48"/>
      <c r="F38" s="49">
        <v>43551</v>
      </c>
      <c r="G38" s="50" t="s">
        <v>3</v>
      </c>
      <c r="H38" s="94">
        <v>78.28</v>
      </c>
      <c r="I38" s="95"/>
      <c r="J38" s="50">
        <v>11</v>
      </c>
      <c r="K38" s="53">
        <f t="shared" si="10"/>
        <v>28482.725618588192</v>
      </c>
      <c r="L38" s="54"/>
      <c r="M38" s="6">
        <f>IF(J38="","",(K38/J38)/LOOKUP(RIGHT($D$2,3),定数!$A$6:$A$13,定数!$B$6:$B$13))</f>
        <v>25.893386925989265</v>
      </c>
      <c r="N38" s="50"/>
      <c r="O38" s="49"/>
      <c r="P38" s="94">
        <v>78.11</v>
      </c>
      <c r="Q38" s="95"/>
      <c r="R38" s="55">
        <f>IF(P38="","",T38*M38*LOOKUP(RIGHT($D$2,3),定数!$A$6:$A$13,定数!$B$6:$B$13))</f>
        <v>44018.757774182195</v>
      </c>
      <c r="S38" s="55"/>
      <c r="T38" s="56">
        <f t="shared" si="4"/>
        <v>17.000000000000171</v>
      </c>
      <c r="U38" s="56"/>
      <c r="V38" t="str">
        <f t="shared" si="8"/>
        <v/>
      </c>
      <c r="W38">
        <f t="shared" si="2"/>
        <v>0</v>
      </c>
      <c r="X38" s="36">
        <f t="shared" si="5"/>
        <v>949424.18728627311</v>
      </c>
      <c r="Y38" s="37">
        <f t="shared" si="6"/>
        <v>0</v>
      </c>
    </row>
    <row r="39" spans="2:25">
      <c r="B39" s="42">
        <v>31</v>
      </c>
      <c r="C39" s="51">
        <f t="shared" si="0"/>
        <v>993442.94506045536</v>
      </c>
      <c r="D39" s="51"/>
      <c r="E39" s="48"/>
      <c r="F39" s="49">
        <v>43552</v>
      </c>
      <c r="G39" s="50" t="s">
        <v>3</v>
      </c>
      <c r="H39" s="94">
        <v>78.040000000000006</v>
      </c>
      <c r="I39" s="95"/>
      <c r="J39" s="50">
        <v>23</v>
      </c>
      <c r="K39" s="53">
        <f t="shared" si="10"/>
        <v>29803.288351813659</v>
      </c>
      <c r="L39" s="54"/>
      <c r="M39" s="6">
        <f>IF(J39="","",(K39/J39)/LOOKUP(RIGHT($D$2,3),定数!$A$6:$A$13,定数!$B$6:$B$13))</f>
        <v>12.957951457310287</v>
      </c>
      <c r="N39" s="50"/>
      <c r="O39" s="49"/>
      <c r="P39" s="94">
        <v>78.27</v>
      </c>
      <c r="Q39" s="95"/>
      <c r="R39" s="55">
        <f>IF(P39="","",T39*M39*LOOKUP(RIGHT($D$2,3),定数!$A$6:$A$13,定数!$B$6:$B$13))</f>
        <v>-29803.288351812334</v>
      </c>
      <c r="S39" s="55"/>
      <c r="T39" s="56">
        <f t="shared" si="4"/>
        <v>-22.999999999998977</v>
      </c>
      <c r="U39" s="56"/>
      <c r="V39" t="str">
        <f t="shared" si="8"/>
        <v/>
      </c>
      <c r="W39">
        <f t="shared" si="2"/>
        <v>1</v>
      </c>
      <c r="X39" s="36">
        <f t="shared" si="5"/>
        <v>993442.94506045536</v>
      </c>
      <c r="Y39" s="37">
        <f t="shared" si="6"/>
        <v>0</v>
      </c>
    </row>
    <row r="40" spans="2:25">
      <c r="B40" s="42">
        <v>32</v>
      </c>
      <c r="C40" s="51">
        <f t="shared" si="0"/>
        <v>963639.65670864307</v>
      </c>
      <c r="D40" s="51"/>
      <c r="E40" s="48"/>
      <c r="F40" s="49">
        <v>43553</v>
      </c>
      <c r="G40" s="50" t="s">
        <v>4</v>
      </c>
      <c r="H40" s="94">
        <v>78.34</v>
      </c>
      <c r="I40" s="95"/>
      <c r="J40" s="50">
        <v>4</v>
      </c>
      <c r="K40" s="53">
        <f t="shared" si="10"/>
        <v>28909.189701259293</v>
      </c>
      <c r="L40" s="54"/>
      <c r="M40" s="6">
        <f>IF(J40="","",(K40/J40)/LOOKUP(RIGHT($D$2,3),定数!$A$6:$A$13,定数!$B$6:$B$13))</f>
        <v>72.272974253148234</v>
      </c>
      <c r="N40" s="50"/>
      <c r="O40" s="49"/>
      <c r="P40" s="94">
        <v>78.3</v>
      </c>
      <c r="Q40" s="95"/>
      <c r="R40" s="55">
        <f>IF(P40="","",T40*M40*LOOKUP(RIGHT($D$2,3),定数!$A$6:$A$13,定数!$B$6:$B$13))</f>
        <v>-28909.189701263815</v>
      </c>
      <c r="S40" s="55"/>
      <c r="T40" s="56">
        <f t="shared" si="4"/>
        <v>-4.0000000000006253</v>
      </c>
      <c r="U40" s="56"/>
      <c r="V40" t="str">
        <f t="shared" si="8"/>
        <v/>
      </c>
      <c r="W40">
        <f t="shared" si="2"/>
        <v>2</v>
      </c>
      <c r="X40" s="36">
        <f t="shared" si="5"/>
        <v>993442.94506045536</v>
      </c>
      <c r="Y40" s="37">
        <f t="shared" si="6"/>
        <v>2.9999999999998583E-2</v>
      </c>
    </row>
    <row r="41" spans="2:25">
      <c r="B41" s="42">
        <v>33</v>
      </c>
      <c r="C41" s="51">
        <f t="shared" si="0"/>
        <v>934730.46700737928</v>
      </c>
      <c r="D41" s="51"/>
      <c r="E41" s="48"/>
      <c r="F41" s="49">
        <v>43556</v>
      </c>
      <c r="G41" s="50" t="s">
        <v>4</v>
      </c>
      <c r="H41" s="94">
        <v>79.2</v>
      </c>
      <c r="I41" s="95"/>
      <c r="J41" s="50">
        <v>18</v>
      </c>
      <c r="K41" s="53">
        <f t="shared" si="10"/>
        <v>28041.914010221379</v>
      </c>
      <c r="L41" s="54"/>
      <c r="M41" s="6">
        <f>IF(J41="","",(K41/J41)/LOOKUP(RIGHT($D$2,3),定数!$A$6:$A$13,定数!$B$6:$B$13))</f>
        <v>15.578841116789654</v>
      </c>
      <c r="N41" s="50"/>
      <c r="O41" s="49"/>
      <c r="P41" s="94">
        <v>79.02</v>
      </c>
      <c r="Q41" s="95"/>
      <c r="R41" s="55">
        <f>IF(P41="","",T41*M41*LOOKUP(RIGHT($D$2,3),定数!$A$6:$A$13,定数!$B$6:$B$13))</f>
        <v>-28041.914010222437</v>
      </c>
      <c r="S41" s="55"/>
      <c r="T41" s="56">
        <f t="shared" si="4"/>
        <v>-18.000000000000682</v>
      </c>
      <c r="U41" s="56"/>
      <c r="V41" t="str">
        <f t="shared" si="8"/>
        <v/>
      </c>
      <c r="W41">
        <f t="shared" si="2"/>
        <v>3</v>
      </c>
      <c r="X41" s="36">
        <f t="shared" si="5"/>
        <v>993442.94506045536</v>
      </c>
      <c r="Y41" s="37">
        <f t="shared" si="6"/>
        <v>5.910000000000315E-2</v>
      </c>
    </row>
    <row r="42" spans="2:25">
      <c r="B42" s="42">
        <v>34</v>
      </c>
      <c r="C42" s="51">
        <f t="shared" si="0"/>
        <v>906688.55299715686</v>
      </c>
      <c r="D42" s="51"/>
      <c r="E42" s="48"/>
      <c r="F42" s="49">
        <v>43558</v>
      </c>
      <c r="G42" s="50" t="s">
        <v>4</v>
      </c>
      <c r="H42" s="94">
        <v>79.290000000000006</v>
      </c>
      <c r="I42" s="95"/>
      <c r="J42" s="50">
        <v>13</v>
      </c>
      <c r="K42" s="53">
        <f t="shared" si="10"/>
        <v>27200.656589914706</v>
      </c>
      <c r="L42" s="54"/>
      <c r="M42" s="6">
        <f>IF(J42="","",(K42/J42)/LOOKUP(RIGHT($D$2,3),定数!$A$6:$A$13,定数!$B$6:$B$13))</f>
        <v>20.923581992242081</v>
      </c>
      <c r="N42" s="50"/>
      <c r="O42" s="49"/>
      <c r="P42" s="94">
        <v>79.150000000000006</v>
      </c>
      <c r="Q42" s="95"/>
      <c r="R42" s="55">
        <f>IF(P42="","",T42*M42*LOOKUP(RIGHT($D$2,3),定数!$A$6:$A$13,定数!$B$6:$B$13))</f>
        <v>-29293.014789139033</v>
      </c>
      <c r="S42" s="55"/>
      <c r="T42" s="56">
        <f t="shared" si="4"/>
        <v>-14.000000000000057</v>
      </c>
      <c r="U42" s="56"/>
      <c r="V42" t="str">
        <f t="shared" si="8"/>
        <v/>
      </c>
      <c r="W42">
        <f t="shared" si="2"/>
        <v>4</v>
      </c>
      <c r="X42" s="36">
        <f t="shared" si="5"/>
        <v>993442.94506045536</v>
      </c>
      <c r="Y42" s="37">
        <f t="shared" si="6"/>
        <v>8.7327000000004151E-2</v>
      </c>
    </row>
    <row r="43" spans="2:25">
      <c r="B43" s="42">
        <v>35</v>
      </c>
      <c r="C43" s="51">
        <f t="shared" si="0"/>
        <v>877395.53820801782</v>
      </c>
      <c r="D43" s="51"/>
      <c r="E43" s="48"/>
      <c r="F43" s="49">
        <v>43558</v>
      </c>
      <c r="G43" s="50" t="s">
        <v>4</v>
      </c>
      <c r="H43" s="94">
        <v>79.39</v>
      </c>
      <c r="I43" s="95"/>
      <c r="J43" s="50">
        <v>10</v>
      </c>
      <c r="K43" s="53">
        <f t="shared" si="10"/>
        <v>26321.866146240533</v>
      </c>
      <c r="L43" s="54"/>
      <c r="M43" s="6">
        <f>IF(J43="","",(K43/J43)/LOOKUP(RIGHT($D$2,3),定数!$A$6:$A$13,定数!$B$6:$B$13))</f>
        <v>26.321866146240531</v>
      </c>
      <c r="N43" s="50"/>
      <c r="O43" s="49"/>
      <c r="P43" s="94">
        <v>79.28</v>
      </c>
      <c r="Q43" s="95"/>
      <c r="R43" s="55">
        <f>IF(P43="","",T43*M43*LOOKUP(RIGHT($D$2,3),定数!$A$6:$A$13,定数!$B$6:$B$13))</f>
        <v>-28954.052760864437</v>
      </c>
      <c r="S43" s="55"/>
      <c r="T43" s="56">
        <f t="shared" si="4"/>
        <v>-10.999999999999943</v>
      </c>
      <c r="U43" s="56"/>
      <c r="V43" t="str">
        <f t="shared" si="8"/>
        <v/>
      </c>
      <c r="W43">
        <f t="shared" si="2"/>
        <v>5</v>
      </c>
      <c r="X43" s="36">
        <f t="shared" si="5"/>
        <v>993442.94506045536</v>
      </c>
      <c r="Y43" s="37">
        <f t="shared" si="6"/>
        <v>0.11681335846154262</v>
      </c>
    </row>
    <row r="44" spans="2:25">
      <c r="B44" s="42">
        <v>36</v>
      </c>
      <c r="C44" s="51">
        <f t="shared" si="0"/>
        <v>848441.48544715333</v>
      </c>
      <c r="D44" s="51"/>
      <c r="E44" s="48"/>
      <c r="F44" s="49">
        <v>43559</v>
      </c>
      <c r="G44" s="50" t="s">
        <v>4</v>
      </c>
      <c r="H44" s="94">
        <v>79.39</v>
      </c>
      <c r="I44" s="95"/>
      <c r="J44" s="50">
        <v>6</v>
      </c>
      <c r="K44" s="53">
        <f t="shared" si="10"/>
        <v>25453.244563414599</v>
      </c>
      <c r="L44" s="54"/>
      <c r="M44" s="6">
        <f>IF(J44="","",(K44/J44)/LOOKUP(RIGHT($D$2,3),定数!$A$6:$A$13,定数!$B$6:$B$13))</f>
        <v>42.422074272357669</v>
      </c>
      <c r="N44" s="50"/>
      <c r="O44" s="49"/>
      <c r="P44" s="94">
        <v>79.489999999999995</v>
      </c>
      <c r="Q44" s="95"/>
      <c r="R44" s="55">
        <f>IF(P44="","",T44*M44*LOOKUP(RIGHT($D$2,3),定数!$A$6:$A$13,定数!$B$6:$B$13))</f>
        <v>42422.074272355254</v>
      </c>
      <c r="S44" s="55"/>
      <c r="T44" s="56">
        <f t="shared" si="4"/>
        <v>9.9999999999994316</v>
      </c>
      <c r="U44" s="56"/>
      <c r="V44" t="str">
        <f t="shared" si="8"/>
        <v/>
      </c>
      <c r="W44">
        <f t="shared" si="2"/>
        <v>0</v>
      </c>
      <c r="X44" s="36">
        <f t="shared" si="5"/>
        <v>993442.94506045536</v>
      </c>
      <c r="Y44" s="37">
        <f t="shared" si="6"/>
        <v>0.1459585176323116</v>
      </c>
    </row>
    <row r="45" spans="2:25">
      <c r="B45" s="42">
        <v>37</v>
      </c>
      <c r="C45" s="51">
        <f t="shared" si="0"/>
        <v>890863.55971950863</v>
      </c>
      <c r="D45" s="51"/>
      <c r="E45" s="48"/>
      <c r="F45" s="49">
        <v>43560</v>
      </c>
      <c r="G45" s="50" t="s">
        <v>3</v>
      </c>
      <c r="H45" s="94">
        <v>79.489999999999995</v>
      </c>
      <c r="I45" s="95"/>
      <c r="J45" s="50">
        <v>6</v>
      </c>
      <c r="K45" s="53">
        <f t="shared" si="10"/>
        <v>26725.906791585257</v>
      </c>
      <c r="L45" s="54"/>
      <c r="M45" s="6">
        <f>IF(J45="","",(K45/J45)/LOOKUP(RIGHT($D$2,3),定数!$A$6:$A$13,定数!$B$6:$B$13))</f>
        <v>44.543177985975426</v>
      </c>
      <c r="N45" s="50"/>
      <c r="O45" s="49"/>
      <c r="P45" s="94">
        <v>79.400000000000006</v>
      </c>
      <c r="Q45" s="95"/>
      <c r="R45" s="55">
        <f>IF(P45="","",T45*M45*LOOKUP(RIGHT($D$2,3),定数!$A$6:$A$13,定数!$B$6:$B$13))</f>
        <v>40088.860187373073</v>
      </c>
      <c r="S45" s="55"/>
      <c r="T45" s="56">
        <f t="shared" si="4"/>
        <v>8.99999999999892</v>
      </c>
      <c r="U45" s="56"/>
      <c r="V45" t="str">
        <f t="shared" si="8"/>
        <v/>
      </c>
      <c r="W45">
        <f t="shared" si="2"/>
        <v>0</v>
      </c>
      <c r="X45" s="36">
        <f t="shared" si="5"/>
        <v>993442.94506045536</v>
      </c>
      <c r="Y45" s="37">
        <f t="shared" si="6"/>
        <v>0.1032564435139296</v>
      </c>
    </row>
    <row r="46" spans="2:25">
      <c r="B46" s="42">
        <v>38</v>
      </c>
      <c r="C46" s="51">
        <f t="shared" si="0"/>
        <v>930952.41990688175</v>
      </c>
      <c r="D46" s="51"/>
      <c r="E46" s="48"/>
      <c r="F46" s="49">
        <v>43565</v>
      </c>
      <c r="G46" s="50" t="s">
        <v>4</v>
      </c>
      <c r="H46" s="94">
        <v>79.52</v>
      </c>
      <c r="I46" s="95"/>
      <c r="J46" s="50">
        <v>7</v>
      </c>
      <c r="K46" s="53">
        <f t="shared" si="10"/>
        <v>27928.57259720645</v>
      </c>
      <c r="L46" s="54"/>
      <c r="M46" s="6">
        <f>IF(J46="","",(K46/J46)/LOOKUP(RIGHT($D$2,3),定数!$A$6:$A$13,定数!$B$6:$B$13))</f>
        <v>39.897960853152071</v>
      </c>
      <c r="N46" s="50"/>
      <c r="O46" s="49"/>
      <c r="P46" s="94">
        <v>79.44</v>
      </c>
      <c r="Q46" s="95"/>
      <c r="R46" s="55">
        <f>IF(P46="","",T46*M46*LOOKUP(RIGHT($D$2,3),定数!$A$6:$A$13,定数!$B$6:$B$13))</f>
        <v>-31918.368682520973</v>
      </c>
      <c r="S46" s="55"/>
      <c r="T46" s="56">
        <f t="shared" si="4"/>
        <v>-7.9999999999998295</v>
      </c>
      <c r="U46" s="56"/>
      <c r="V46" t="str">
        <f t="shared" si="8"/>
        <v/>
      </c>
      <c r="W46">
        <f t="shared" si="2"/>
        <v>1</v>
      </c>
      <c r="X46" s="36">
        <f t="shared" si="5"/>
        <v>993442.94506045536</v>
      </c>
      <c r="Y46" s="37">
        <f t="shared" si="6"/>
        <v>6.2902983472061136E-2</v>
      </c>
    </row>
    <row r="47" spans="2:25">
      <c r="B47" s="42">
        <v>39</v>
      </c>
      <c r="C47" s="51">
        <f t="shared" si="0"/>
        <v>899034.05122436082</v>
      </c>
      <c r="D47" s="51"/>
      <c r="E47" s="48"/>
      <c r="F47" s="49">
        <v>43567</v>
      </c>
      <c r="G47" s="50" t="s">
        <v>4</v>
      </c>
      <c r="H47" s="94">
        <v>79.66</v>
      </c>
      <c r="I47" s="95"/>
      <c r="J47" s="50">
        <v>5</v>
      </c>
      <c r="K47" s="53">
        <f t="shared" si="10"/>
        <v>26971.021536730823</v>
      </c>
      <c r="L47" s="54"/>
      <c r="M47" s="6">
        <f>IF(J47="","",(K47/J47)/LOOKUP(RIGHT($D$2,3),定数!$A$6:$A$13,定数!$B$6:$B$13))</f>
        <v>53.942043073461647</v>
      </c>
      <c r="N47" s="50"/>
      <c r="O47" s="49"/>
      <c r="P47" s="94">
        <v>79.73</v>
      </c>
      <c r="Q47" s="95"/>
      <c r="R47" s="55">
        <f>IF(P47="","",T47*M47*LOOKUP(RIGHT($D$2,3),定数!$A$6:$A$13,定数!$B$6:$B$13))</f>
        <v>37759.430151427136</v>
      </c>
      <c r="S47" s="55"/>
      <c r="T47" s="56">
        <f t="shared" si="4"/>
        <v>7.000000000000739</v>
      </c>
      <c r="U47" s="56"/>
      <c r="V47" t="str">
        <f t="shared" si="8"/>
        <v/>
      </c>
      <c r="W47">
        <f t="shared" si="2"/>
        <v>0</v>
      </c>
      <c r="X47" s="36">
        <f t="shared" si="5"/>
        <v>993442.94506045536</v>
      </c>
      <c r="Y47" s="37">
        <f t="shared" si="6"/>
        <v>9.5032024038732676E-2</v>
      </c>
    </row>
    <row r="48" spans="2:25">
      <c r="B48" s="42">
        <v>40</v>
      </c>
      <c r="C48" s="51">
        <f t="shared" si="0"/>
        <v>936793.48137578799</v>
      </c>
      <c r="D48" s="51"/>
      <c r="E48" s="48"/>
      <c r="F48" s="49">
        <v>43571</v>
      </c>
      <c r="G48" s="50" t="s">
        <v>3</v>
      </c>
      <c r="H48" s="94">
        <v>79.900000000000006</v>
      </c>
      <c r="I48" s="95"/>
      <c r="J48" s="50">
        <v>6</v>
      </c>
      <c r="K48" s="53">
        <f t="shared" si="10"/>
        <v>28103.804441273638</v>
      </c>
      <c r="L48" s="54"/>
      <c r="M48" s="6">
        <f>IF(J48="","",(K48/J48)/LOOKUP(RIGHT($D$2,3),定数!$A$6:$A$13,定数!$B$6:$B$13))</f>
        <v>46.8396740687894</v>
      </c>
      <c r="N48" s="50"/>
      <c r="O48" s="49"/>
      <c r="P48" s="94">
        <v>79.97</v>
      </c>
      <c r="Q48" s="95"/>
      <c r="R48" s="55">
        <f>IF(P48="","",T48*M48*LOOKUP(RIGHT($D$2,3),定数!$A$6:$A$13,定数!$B$6:$B$13))</f>
        <v>-32787.771848149387</v>
      </c>
      <c r="S48" s="55"/>
      <c r="T48" s="56">
        <f t="shared" si="4"/>
        <v>-6.9999999999993179</v>
      </c>
      <c r="U48" s="56"/>
      <c r="V48" t="str">
        <f t="shared" si="8"/>
        <v/>
      </c>
      <c r="W48">
        <f t="shared" si="2"/>
        <v>1</v>
      </c>
      <c r="X48" s="36">
        <f t="shared" si="5"/>
        <v>993442.94506045536</v>
      </c>
      <c r="Y48" s="37">
        <f t="shared" si="6"/>
        <v>5.7023369048355366E-2</v>
      </c>
    </row>
    <row r="49" spans="2:25">
      <c r="B49" s="42">
        <v>41</v>
      </c>
      <c r="C49" s="51">
        <f t="shared" si="0"/>
        <v>904005.70952763862</v>
      </c>
      <c r="D49" s="51"/>
      <c r="E49" s="48"/>
      <c r="F49" s="49">
        <v>43572</v>
      </c>
      <c r="G49" s="50" t="s">
        <v>4</v>
      </c>
      <c r="H49" s="94">
        <v>80.52</v>
      </c>
      <c r="I49" s="95"/>
      <c r="J49" s="50">
        <v>5</v>
      </c>
      <c r="K49" s="53">
        <f t="shared" si="10"/>
        <v>27120.171285829158</v>
      </c>
      <c r="L49" s="54"/>
      <c r="M49" s="6">
        <f>IF(J49="","",(K49/J49)/LOOKUP(RIGHT($D$2,3),定数!$A$6:$A$13,定数!$B$6:$B$13))</f>
        <v>54.24034257165831</v>
      </c>
      <c r="N49" s="50"/>
      <c r="O49" s="49"/>
      <c r="P49" s="94">
        <v>80.599999999999994</v>
      </c>
      <c r="Q49" s="95"/>
      <c r="R49" s="55">
        <f>IF(P49="","",T49*M49*LOOKUP(RIGHT($D$2,3),定数!$A$6:$A$13,定数!$B$6:$B$13))</f>
        <v>43392.274057325718</v>
      </c>
      <c r="S49" s="55"/>
      <c r="T49" s="56">
        <f t="shared" si="4"/>
        <v>7.9999999999998295</v>
      </c>
      <c r="U49" s="56"/>
      <c r="V49" t="str">
        <f t="shared" si="8"/>
        <v/>
      </c>
      <c r="W49">
        <f t="shared" si="2"/>
        <v>0</v>
      </c>
      <c r="X49" s="36">
        <f t="shared" si="5"/>
        <v>993442.94506045536</v>
      </c>
      <c r="Y49" s="37">
        <f t="shared" si="6"/>
        <v>9.0027551131659722E-2</v>
      </c>
    </row>
    <row r="50" spans="2:25">
      <c r="B50" s="42">
        <v>42</v>
      </c>
      <c r="C50" s="51">
        <f t="shared" si="0"/>
        <v>947397.9835849643</v>
      </c>
      <c r="D50" s="51"/>
      <c r="E50" s="48"/>
      <c r="F50" s="49">
        <v>43573</v>
      </c>
      <c r="G50" s="50" t="s">
        <v>4</v>
      </c>
      <c r="H50" s="94">
        <v>80.03</v>
      </c>
      <c r="I50" s="95"/>
      <c r="J50" s="50">
        <v>7</v>
      </c>
      <c r="K50" s="53">
        <f t="shared" si="10"/>
        <v>28421.939507548926</v>
      </c>
      <c r="L50" s="54"/>
      <c r="M50" s="6">
        <f>IF(J50="","",(K50/J50)/LOOKUP(RIGHT($D$2,3),定数!$A$6:$A$13,定数!$B$6:$B$13))</f>
        <v>40.602770725069895</v>
      </c>
      <c r="N50" s="50"/>
      <c r="O50" s="49"/>
      <c r="P50" s="94">
        <v>79.959999999999994</v>
      </c>
      <c r="Q50" s="95"/>
      <c r="R50" s="55">
        <f>IF(P50="","",T50*M50*LOOKUP(RIGHT($D$2,3),定数!$A$6:$A$13,定数!$B$6:$B$13))</f>
        <v>-28421.939507551928</v>
      </c>
      <c r="S50" s="55"/>
      <c r="T50" s="56">
        <f t="shared" si="4"/>
        <v>-7.000000000000739</v>
      </c>
      <c r="U50" s="56"/>
      <c r="V50" t="str">
        <f t="shared" si="8"/>
        <v/>
      </c>
      <c r="W50">
        <f t="shared" si="2"/>
        <v>1</v>
      </c>
      <c r="X50" s="36">
        <f t="shared" si="5"/>
        <v>993442.94506045536</v>
      </c>
      <c r="Y50" s="37">
        <f t="shared" si="6"/>
        <v>4.6348873585980388E-2</v>
      </c>
    </row>
    <row r="51" spans="2:25">
      <c r="B51" s="42">
        <v>43</v>
      </c>
      <c r="C51" s="51">
        <f t="shared" si="0"/>
        <v>918976.04407741234</v>
      </c>
      <c r="D51" s="51"/>
      <c r="E51" s="48"/>
      <c r="F51" s="49">
        <v>43580</v>
      </c>
      <c r="G51" s="50" t="s">
        <v>3</v>
      </c>
      <c r="H51" s="94">
        <v>78.36</v>
      </c>
      <c r="I51" s="95"/>
      <c r="J51" s="50">
        <v>10</v>
      </c>
      <c r="K51" s="53">
        <f t="shared" si="10"/>
        <v>27569.281322322367</v>
      </c>
      <c r="L51" s="54"/>
      <c r="M51" s="6">
        <f>IF(J51="","",(K51/J51)/LOOKUP(RIGHT($D$2,3),定数!$A$6:$A$13,定数!$B$6:$B$13))</f>
        <v>27.569281322322368</v>
      </c>
      <c r="N51" s="50"/>
      <c r="O51" s="49"/>
      <c r="P51" s="94">
        <v>78.2</v>
      </c>
      <c r="Q51" s="95"/>
      <c r="R51" s="55">
        <f>IF(P51="","",T51*M51*LOOKUP(RIGHT($D$2,3),定数!$A$6:$A$13,定数!$B$6:$B$13))</f>
        <v>44110.850115714849</v>
      </c>
      <c r="S51" s="55"/>
      <c r="T51" s="56">
        <f t="shared" si="4"/>
        <v>15.999999999999659</v>
      </c>
      <c r="U51" s="56"/>
      <c r="V51" t="str">
        <f t="shared" si="8"/>
        <v/>
      </c>
      <c r="W51">
        <f t="shared" si="2"/>
        <v>0</v>
      </c>
      <c r="X51" s="36">
        <f t="shared" si="5"/>
        <v>993442.94506045536</v>
      </c>
      <c r="Y51" s="37">
        <f t="shared" si="6"/>
        <v>7.4958407378403979E-2</v>
      </c>
    </row>
    <row r="52" spans="2:25">
      <c r="B52" s="42">
        <v>44</v>
      </c>
      <c r="C52" s="51">
        <f t="shared" si="0"/>
        <v>963086.89419312717</v>
      </c>
      <c r="D52" s="51"/>
      <c r="E52" s="48"/>
      <c r="F52" s="49">
        <v>43585</v>
      </c>
      <c r="G52" s="50" t="s">
        <v>3</v>
      </c>
      <c r="H52" s="94">
        <v>78.599999999999994</v>
      </c>
      <c r="I52" s="95"/>
      <c r="J52" s="50">
        <v>5</v>
      </c>
      <c r="K52" s="53">
        <f t="shared" si="10"/>
        <v>28892.606825793813</v>
      </c>
      <c r="L52" s="54"/>
      <c r="M52" s="6">
        <f>IF(J52="","",(K52/J52)/LOOKUP(RIGHT($D$2,3),定数!$A$6:$A$13,定数!$B$6:$B$13))</f>
        <v>57.785213651587625</v>
      </c>
      <c r="N52" s="50"/>
      <c r="O52" s="49"/>
      <c r="P52" s="94">
        <v>78.510000000000005</v>
      </c>
      <c r="Q52" s="95"/>
      <c r="R52" s="55">
        <f>IF(P52="","",T52*M52*LOOKUP(RIGHT($D$2,3),定数!$A$6:$A$13,定数!$B$6:$B$13))</f>
        <v>52006.692286422614</v>
      </c>
      <c r="S52" s="55"/>
      <c r="T52" s="56">
        <f t="shared" si="4"/>
        <v>8.99999999999892</v>
      </c>
      <c r="U52" s="56"/>
      <c r="V52" t="str">
        <f t="shared" si="8"/>
        <v/>
      </c>
      <c r="W52">
        <f t="shared" si="2"/>
        <v>0</v>
      </c>
      <c r="X52" s="36">
        <f t="shared" si="5"/>
        <v>993442.94506045536</v>
      </c>
      <c r="Y52" s="37">
        <f t="shared" si="6"/>
        <v>3.0556410932568334E-2</v>
      </c>
    </row>
    <row r="53" spans="2:25">
      <c r="B53" s="42">
        <v>45</v>
      </c>
      <c r="C53" s="51">
        <f t="shared" si="0"/>
        <v>1015093.5864795498</v>
      </c>
      <c r="D53" s="51"/>
      <c r="E53" s="48"/>
      <c r="F53" s="49">
        <v>43586</v>
      </c>
      <c r="G53" s="50" t="s">
        <v>3</v>
      </c>
      <c r="H53" s="94">
        <v>78.430000000000007</v>
      </c>
      <c r="I53" s="95"/>
      <c r="J53" s="50">
        <v>5</v>
      </c>
      <c r="K53" s="53">
        <f t="shared" si="10"/>
        <v>30452.807594386493</v>
      </c>
      <c r="L53" s="54"/>
      <c r="M53" s="6">
        <f>IF(J53="","",(K53/J53)/LOOKUP(RIGHT($D$2,3),定数!$A$6:$A$13,定数!$B$6:$B$13))</f>
        <v>60.905615188772991</v>
      </c>
      <c r="N53" s="50"/>
      <c r="O53" s="49"/>
      <c r="P53" s="94">
        <v>78.34</v>
      </c>
      <c r="Q53" s="95"/>
      <c r="R53" s="55">
        <f>IF(P53="","",T53*M53*LOOKUP(RIGHT($D$2,3),定数!$A$6:$A$13,定数!$B$6:$B$13))</f>
        <v>54815.053669897767</v>
      </c>
      <c r="S53" s="55"/>
      <c r="T53" s="56">
        <f t="shared" si="4"/>
        <v>9.0000000000003411</v>
      </c>
      <c r="U53" s="56"/>
      <c r="V53" t="str">
        <f t="shared" si="8"/>
        <v/>
      </c>
      <c r="W53">
        <f t="shared" si="2"/>
        <v>0</v>
      </c>
      <c r="X53" s="36">
        <f t="shared" si="5"/>
        <v>1015093.5864795498</v>
      </c>
      <c r="Y53" s="37">
        <f t="shared" si="6"/>
        <v>0</v>
      </c>
    </row>
    <row r="54" spans="2:25">
      <c r="B54" s="42">
        <v>46</v>
      </c>
      <c r="C54" s="51">
        <f t="shared" si="0"/>
        <v>1069908.6401494476</v>
      </c>
      <c r="D54" s="51"/>
      <c r="E54" s="48"/>
      <c r="F54" s="49">
        <v>43587</v>
      </c>
      <c r="G54" s="50" t="s">
        <v>4</v>
      </c>
      <c r="H54" s="94">
        <v>78.209999999999994</v>
      </c>
      <c r="I54" s="95"/>
      <c r="J54" s="50">
        <v>6</v>
      </c>
      <c r="K54" s="53">
        <f t="shared" si="10"/>
        <v>32097.259204483427</v>
      </c>
      <c r="L54" s="54"/>
      <c r="M54" s="6">
        <f>IF(J54="","",(K54/J54)/LOOKUP(RIGHT($D$2,3),定数!$A$6:$A$13,定数!$B$6:$B$13))</f>
        <v>53.495432007472381</v>
      </c>
      <c r="N54" s="50"/>
      <c r="O54" s="49"/>
      <c r="P54" s="94">
        <v>78.31</v>
      </c>
      <c r="Q54" s="95"/>
      <c r="R54" s="55">
        <f>IF(P54="","",T54*M54*LOOKUP(RIGHT($D$2,3),定数!$A$6:$A$13,定数!$B$6:$B$13))</f>
        <v>53495.432007476935</v>
      </c>
      <c r="S54" s="55"/>
      <c r="T54" s="56">
        <f t="shared" si="4"/>
        <v>10.000000000000853</v>
      </c>
      <c r="U54" s="56"/>
      <c r="V54" t="str">
        <f t="shared" si="8"/>
        <v/>
      </c>
      <c r="W54">
        <f t="shared" si="2"/>
        <v>0</v>
      </c>
      <c r="X54" s="36">
        <f t="shared" si="5"/>
        <v>1069908.6401494476</v>
      </c>
      <c r="Y54" s="37">
        <f t="shared" si="6"/>
        <v>0</v>
      </c>
    </row>
    <row r="55" spans="2:25">
      <c r="B55" s="42">
        <v>47</v>
      </c>
      <c r="C55" s="51">
        <f t="shared" si="0"/>
        <v>1123404.0721569245</v>
      </c>
      <c r="D55" s="51"/>
      <c r="E55" s="48"/>
      <c r="F55" s="49">
        <v>43587</v>
      </c>
      <c r="G55" s="50" t="s">
        <v>3</v>
      </c>
      <c r="H55" s="94">
        <v>78.08</v>
      </c>
      <c r="I55" s="95"/>
      <c r="J55" s="50">
        <v>10</v>
      </c>
      <c r="K55" s="53">
        <f t="shared" si="10"/>
        <v>33702.122164707733</v>
      </c>
      <c r="L55" s="54"/>
      <c r="M55" s="6">
        <f>IF(J55="","",(K55/J55)/LOOKUP(RIGHT($D$2,3),定数!$A$6:$A$13,定数!$B$6:$B$13))</f>
        <v>33.702122164707731</v>
      </c>
      <c r="N55" s="50"/>
      <c r="O55" s="49"/>
      <c r="P55" s="94">
        <v>77.92</v>
      </c>
      <c r="Q55" s="95"/>
      <c r="R55" s="55">
        <f>IF(P55="","",T55*M55*LOOKUP(RIGHT($D$2,3),定数!$A$6:$A$13,定数!$B$6:$B$13))</f>
        <v>53923.395463531218</v>
      </c>
      <c r="S55" s="55"/>
      <c r="T55" s="56">
        <f t="shared" si="4"/>
        <v>15.999999999999659</v>
      </c>
      <c r="U55" s="56"/>
      <c r="V55" t="str">
        <f t="shared" si="8"/>
        <v/>
      </c>
      <c r="W55">
        <f t="shared" si="2"/>
        <v>0</v>
      </c>
      <c r="X55" s="36">
        <f t="shared" si="5"/>
        <v>1123404.0721569245</v>
      </c>
      <c r="Y55" s="37">
        <f t="shared" si="6"/>
        <v>0</v>
      </c>
    </row>
    <row r="56" spans="2:25">
      <c r="B56" s="42">
        <v>48</v>
      </c>
      <c r="C56" s="51">
        <f t="shared" si="0"/>
        <v>1177327.4676204557</v>
      </c>
      <c r="D56" s="51"/>
      <c r="E56" s="48"/>
      <c r="F56" s="49">
        <v>43598</v>
      </c>
      <c r="G56" s="50" t="s">
        <v>3</v>
      </c>
      <c r="H56" s="94">
        <v>75.87</v>
      </c>
      <c r="I56" s="95"/>
      <c r="J56" s="50">
        <v>17</v>
      </c>
      <c r="K56" s="53">
        <f t="shared" si="10"/>
        <v>35319.824028613672</v>
      </c>
      <c r="L56" s="54"/>
      <c r="M56" s="6">
        <f>IF(J56="","",(K56/J56)/LOOKUP(RIGHT($D$2,3),定数!$A$6:$A$13,定数!$B$6:$B$13))</f>
        <v>20.776367075655102</v>
      </c>
      <c r="N56" s="50"/>
      <c r="O56" s="49"/>
      <c r="P56" s="94">
        <v>76.05</v>
      </c>
      <c r="Q56" s="95"/>
      <c r="R56" s="55">
        <f>IF(P56="","",T56*M56*LOOKUP(RIGHT($D$2,3),定数!$A$6:$A$13,定数!$B$6:$B$13))</f>
        <v>-37397.460736177643</v>
      </c>
      <c r="S56" s="55"/>
      <c r="T56" s="56">
        <f t="shared" si="4"/>
        <v>-17.999999999999261</v>
      </c>
      <c r="U56" s="56"/>
      <c r="V56" t="str">
        <f t="shared" si="8"/>
        <v/>
      </c>
      <c r="W56">
        <f t="shared" si="2"/>
        <v>1</v>
      </c>
      <c r="X56" s="36">
        <f t="shared" si="5"/>
        <v>1177327.4676204557</v>
      </c>
      <c r="Y56" s="37">
        <f t="shared" si="6"/>
        <v>0</v>
      </c>
    </row>
    <row r="57" spans="2:25">
      <c r="B57" s="42">
        <v>49</v>
      </c>
      <c r="C57" s="51">
        <f t="shared" si="0"/>
        <v>1139930.006884278</v>
      </c>
      <c r="D57" s="51"/>
      <c r="E57" s="48"/>
      <c r="F57" s="49">
        <v>43600</v>
      </c>
      <c r="G57" s="50" t="s">
        <v>3</v>
      </c>
      <c r="H57" s="94">
        <v>75.64</v>
      </c>
      <c r="I57" s="95"/>
      <c r="J57" s="50">
        <v>5</v>
      </c>
      <c r="K57" s="53">
        <f t="shared" si="10"/>
        <v>34197.900206528342</v>
      </c>
      <c r="L57" s="54"/>
      <c r="M57" s="6">
        <f>IF(J57="","",(K57/J57)/LOOKUP(RIGHT($D$2,3),定数!$A$6:$A$13,定数!$B$6:$B$13))</f>
        <v>68.395800413056691</v>
      </c>
      <c r="N57" s="50"/>
      <c r="O57" s="49"/>
      <c r="P57" s="94">
        <v>75.55</v>
      </c>
      <c r="Q57" s="95"/>
      <c r="R57" s="55">
        <f>IF(P57="","",T57*M57*LOOKUP(RIGHT($D$2,3),定数!$A$6:$A$13,定数!$B$6:$B$13))</f>
        <v>61556.220371753356</v>
      </c>
      <c r="S57" s="55"/>
      <c r="T57" s="56">
        <f t="shared" si="4"/>
        <v>9.0000000000003411</v>
      </c>
      <c r="U57" s="56"/>
      <c r="V57" t="str">
        <f t="shared" si="8"/>
        <v/>
      </c>
      <c r="W57">
        <f t="shared" si="2"/>
        <v>0</v>
      </c>
      <c r="X57" s="36">
        <f t="shared" si="5"/>
        <v>1177327.4676204557</v>
      </c>
      <c r="Y57" s="37">
        <f t="shared" si="6"/>
        <v>3.1764705882351585E-2</v>
      </c>
    </row>
    <row r="58" spans="2:25">
      <c r="B58" s="42">
        <v>50</v>
      </c>
      <c r="C58" s="51">
        <f t="shared" si="0"/>
        <v>1201486.2272560315</v>
      </c>
      <c r="D58" s="51"/>
      <c r="E58" s="48"/>
      <c r="F58" s="49">
        <v>43602</v>
      </c>
      <c r="G58" s="50" t="s">
        <v>3</v>
      </c>
      <c r="H58" s="94">
        <v>75.38</v>
      </c>
      <c r="I58" s="95"/>
      <c r="J58" s="50">
        <v>5</v>
      </c>
      <c r="K58" s="53">
        <f t="shared" si="10"/>
        <v>36044.586817680945</v>
      </c>
      <c r="L58" s="54"/>
      <c r="M58" s="6">
        <f>IF(J58="","",(K58/J58)/LOOKUP(RIGHT($D$2,3),定数!$A$6:$A$13,定数!$B$6:$B$13))</f>
        <v>72.089173635361888</v>
      </c>
      <c r="N58" s="50"/>
      <c r="O58" s="49"/>
      <c r="P58" s="94">
        <v>75.430000000000007</v>
      </c>
      <c r="Q58" s="95"/>
      <c r="R58" s="55">
        <f>IF(P58="","",T58*M58*LOOKUP(RIGHT($D$2,3),定数!$A$6:$A$13,定数!$B$6:$B$13))</f>
        <v>-36044.586817689138</v>
      </c>
      <c r="S58" s="55"/>
      <c r="T58" s="56">
        <f t="shared" si="4"/>
        <v>-5.0000000000011369</v>
      </c>
      <c r="U58" s="56"/>
      <c r="V58" t="str">
        <f t="shared" si="8"/>
        <v/>
      </c>
      <c r="W58">
        <f t="shared" si="2"/>
        <v>1</v>
      </c>
      <c r="X58" s="36">
        <f t="shared" si="5"/>
        <v>1201486.2272560315</v>
      </c>
      <c r="Y58" s="37">
        <f t="shared" si="6"/>
        <v>0</v>
      </c>
    </row>
    <row r="59" spans="2:25">
      <c r="B59" s="42">
        <v>51</v>
      </c>
      <c r="C59" s="51">
        <f t="shared" si="0"/>
        <v>1165441.6404383422</v>
      </c>
      <c r="D59" s="51"/>
      <c r="E59" s="48"/>
      <c r="F59" s="49">
        <v>43605</v>
      </c>
      <c r="G59" s="50" t="s">
        <v>4</v>
      </c>
      <c r="H59" s="94">
        <v>75.930000000000007</v>
      </c>
      <c r="I59" s="95"/>
      <c r="J59" s="50">
        <v>12</v>
      </c>
      <c r="K59" s="53">
        <f t="shared" si="10"/>
        <v>34963.249213150266</v>
      </c>
      <c r="L59" s="54"/>
      <c r="M59" s="6">
        <f>IF(J59="","",(K59/J59)/LOOKUP(RIGHT($D$2,3),定数!$A$6:$A$13,定数!$B$6:$B$13))</f>
        <v>29.136041010958557</v>
      </c>
      <c r="N59" s="50"/>
      <c r="O59" s="49"/>
      <c r="P59" s="94">
        <v>76.11</v>
      </c>
      <c r="Q59" s="95"/>
      <c r="R59" s="55">
        <f>IF(P59="","",T59*M59*LOOKUP(RIGHT($D$2,3),定数!$A$6:$A$13,定数!$B$6:$B$13))</f>
        <v>52444.873819723252</v>
      </c>
      <c r="S59" s="55"/>
      <c r="T59" s="56">
        <f t="shared" si="4"/>
        <v>17.999999999999261</v>
      </c>
      <c r="U59" s="56"/>
      <c r="V59" t="str">
        <f t="shared" si="8"/>
        <v/>
      </c>
      <c r="W59">
        <f t="shared" si="2"/>
        <v>0</v>
      </c>
      <c r="X59" s="36">
        <f t="shared" si="5"/>
        <v>1201486.2272560315</v>
      </c>
      <c r="Y59" s="37">
        <f t="shared" si="6"/>
        <v>3.000000000000691E-2</v>
      </c>
    </row>
    <row r="60" spans="2:25">
      <c r="B60" s="42">
        <v>52</v>
      </c>
      <c r="C60" s="51">
        <f t="shared" si="0"/>
        <v>1217886.5142580655</v>
      </c>
      <c r="D60" s="51"/>
      <c r="E60" s="48"/>
      <c r="F60" s="49">
        <v>43606</v>
      </c>
      <c r="G60" s="50" t="s">
        <v>4</v>
      </c>
      <c r="H60" s="94">
        <v>75.87</v>
      </c>
      <c r="I60" s="95"/>
      <c r="J60" s="50">
        <v>7</v>
      </c>
      <c r="K60" s="53">
        <f t="shared" si="10"/>
        <v>36536.595427741966</v>
      </c>
      <c r="L60" s="54"/>
      <c r="M60" s="6">
        <f>IF(J60="","",(K60/J60)/LOOKUP(RIGHT($D$2,3),定数!$A$6:$A$13,定数!$B$6:$B$13))</f>
        <v>52.195136325345665</v>
      </c>
      <c r="N60" s="50"/>
      <c r="O60" s="49"/>
      <c r="P60" s="94">
        <v>75.98</v>
      </c>
      <c r="Q60" s="95"/>
      <c r="R60" s="55">
        <f>IF(P60="","",T60*M60*LOOKUP(RIGHT($D$2,3),定数!$A$6:$A$13,定数!$B$6:$B$13))</f>
        <v>57414.649957879934</v>
      </c>
      <c r="S60" s="55"/>
      <c r="T60" s="56">
        <f t="shared" si="4"/>
        <v>10.999999999999943</v>
      </c>
      <c r="U60" s="56"/>
      <c r="V60" t="str">
        <f t="shared" si="8"/>
        <v/>
      </c>
      <c r="W60">
        <f t="shared" si="2"/>
        <v>0</v>
      </c>
      <c r="X60" s="36">
        <f t="shared" si="5"/>
        <v>1217886.5142580655</v>
      </c>
      <c r="Y60" s="37">
        <f t="shared" si="6"/>
        <v>0</v>
      </c>
    </row>
    <row r="61" spans="2:25">
      <c r="B61" s="42">
        <v>53</v>
      </c>
      <c r="C61" s="51">
        <f t="shared" si="0"/>
        <v>1275301.1642159454</v>
      </c>
      <c r="D61" s="51"/>
      <c r="E61" s="48"/>
      <c r="F61" s="49">
        <v>43608</v>
      </c>
      <c r="G61" s="50" t="s">
        <v>3</v>
      </c>
      <c r="H61" s="94">
        <v>75.849999999999994</v>
      </c>
      <c r="I61" s="95"/>
      <c r="J61" s="50">
        <v>5</v>
      </c>
      <c r="K61" s="53">
        <f t="shared" si="10"/>
        <v>38259.034926478358</v>
      </c>
      <c r="L61" s="54"/>
      <c r="M61" s="6">
        <f>IF(J61="","",(K61/J61)/LOOKUP(RIGHT($D$2,3),定数!$A$6:$A$13,定数!$B$6:$B$13))</f>
        <v>76.518069852956714</v>
      </c>
      <c r="N61" s="50"/>
      <c r="O61" s="49"/>
      <c r="P61" s="94">
        <v>75.77</v>
      </c>
      <c r="Q61" s="95"/>
      <c r="R61" s="55">
        <f>IF(P61="","",T61*M61*LOOKUP(RIGHT($D$2,3),定数!$A$6:$A$13,定数!$B$6:$B$13))</f>
        <v>61214.455882364062</v>
      </c>
      <c r="S61" s="55"/>
      <c r="T61" s="56">
        <f t="shared" si="4"/>
        <v>7.9999999999998295</v>
      </c>
      <c r="U61" s="56"/>
      <c r="V61" t="str">
        <f t="shared" si="8"/>
        <v/>
      </c>
      <c r="W61">
        <f t="shared" si="2"/>
        <v>0</v>
      </c>
      <c r="X61" s="36">
        <f t="shared" si="5"/>
        <v>1275301.1642159454</v>
      </c>
      <c r="Y61" s="37">
        <f t="shared" si="6"/>
        <v>0</v>
      </c>
    </row>
    <row r="62" spans="2:25">
      <c r="B62" s="42">
        <v>54</v>
      </c>
      <c r="C62" s="51">
        <f t="shared" si="0"/>
        <v>1336515.6200983094</v>
      </c>
      <c r="D62" s="51"/>
      <c r="E62" s="48"/>
      <c r="F62" s="49">
        <v>43612</v>
      </c>
      <c r="G62" s="50" t="s">
        <v>4</v>
      </c>
      <c r="H62" s="94">
        <v>75.819999999999993</v>
      </c>
      <c r="I62" s="95"/>
      <c r="J62" s="50">
        <v>5</v>
      </c>
      <c r="K62" s="53">
        <f t="shared" si="10"/>
        <v>40095.46860294928</v>
      </c>
      <c r="L62" s="54"/>
      <c r="M62" s="6">
        <f>IF(J62="","",(K62/J62)/LOOKUP(RIGHT($D$2,3),定数!$A$6:$A$13,定数!$B$6:$B$13))</f>
        <v>80.190937205898564</v>
      </c>
      <c r="N62" s="50"/>
      <c r="O62" s="49"/>
      <c r="P62" s="94">
        <v>75.900000000000006</v>
      </c>
      <c r="Q62" s="95"/>
      <c r="R62" s="55">
        <f>IF(P62="","",T62*M62*LOOKUP(RIGHT($D$2,3),定数!$A$6:$A$13,定数!$B$6:$B$13))</f>
        <v>64152.749764728876</v>
      </c>
      <c r="S62" s="55"/>
      <c r="T62" s="56">
        <f t="shared" si="4"/>
        <v>8.0000000000012506</v>
      </c>
      <c r="U62" s="56"/>
      <c r="V62" t="str">
        <f t="shared" si="8"/>
        <v/>
      </c>
      <c r="W62">
        <f t="shared" si="2"/>
        <v>0</v>
      </c>
      <c r="X62" s="36">
        <f t="shared" si="5"/>
        <v>1336515.6200983094</v>
      </c>
      <c r="Y62" s="37">
        <f t="shared" si="6"/>
        <v>0</v>
      </c>
    </row>
    <row r="63" spans="2:25">
      <c r="B63" s="42">
        <v>55</v>
      </c>
      <c r="C63" s="51">
        <f t="shared" si="0"/>
        <v>1400668.3698630382</v>
      </c>
      <c r="D63" s="51"/>
      <c r="E63" s="48"/>
      <c r="F63" s="49">
        <v>43615</v>
      </c>
      <c r="G63" s="50" t="s">
        <v>3</v>
      </c>
      <c r="H63" s="94">
        <v>75.959999999999994</v>
      </c>
      <c r="I63" s="95"/>
      <c r="J63" s="50">
        <v>7</v>
      </c>
      <c r="K63" s="53">
        <f t="shared" si="10"/>
        <v>42020.051095891147</v>
      </c>
      <c r="L63" s="54"/>
      <c r="M63" s="6">
        <f>IF(J63="","",(K63/J63)/LOOKUP(RIGHT($D$2,3),定数!$A$6:$A$13,定数!$B$6:$B$13))</f>
        <v>60.028644422701639</v>
      </c>
      <c r="N63" s="50"/>
      <c r="O63" s="49"/>
      <c r="P63" s="94">
        <v>75.84</v>
      </c>
      <c r="Q63" s="95"/>
      <c r="R63" s="55">
        <f>IF(P63="","",T63*M63*LOOKUP(RIGHT($D$2,3),定数!$A$6:$A$13,定数!$B$6:$B$13))</f>
        <v>72034.373307236165</v>
      </c>
      <c r="S63" s="55"/>
      <c r="T63" s="56">
        <f t="shared" si="4"/>
        <v>11.999999999999034</v>
      </c>
      <c r="U63" s="56"/>
      <c r="V63" t="str">
        <f t="shared" si="8"/>
        <v/>
      </c>
      <c r="W63">
        <f t="shared" si="2"/>
        <v>0</v>
      </c>
      <c r="X63" s="36">
        <f t="shared" si="5"/>
        <v>1400668.3698630382</v>
      </c>
      <c r="Y63" s="37">
        <f t="shared" si="6"/>
        <v>0</v>
      </c>
    </row>
    <row r="64" spans="2:25">
      <c r="B64" s="42">
        <v>56</v>
      </c>
      <c r="C64" s="51">
        <f t="shared" si="0"/>
        <v>1472702.7431702744</v>
      </c>
      <c r="D64" s="51"/>
      <c r="E64" s="48"/>
      <c r="F64" s="49">
        <v>43615</v>
      </c>
      <c r="G64" s="50" t="s">
        <v>3</v>
      </c>
      <c r="H64" s="94">
        <v>75.849999999999994</v>
      </c>
      <c r="I64" s="95"/>
      <c r="J64" s="50">
        <v>8</v>
      </c>
      <c r="K64" s="53">
        <f t="shared" si="10"/>
        <v>44181.08229510823</v>
      </c>
      <c r="L64" s="54"/>
      <c r="M64" s="6">
        <f>IF(J64="","",(K64/J64)/LOOKUP(RIGHT($D$2,3),定数!$A$6:$A$13,定数!$B$6:$B$13))</f>
        <v>55.226352868885286</v>
      </c>
      <c r="N64" s="50"/>
      <c r="O64" s="49"/>
      <c r="P64" s="94">
        <v>75.94</v>
      </c>
      <c r="Q64" s="95"/>
      <c r="R64" s="55">
        <f>IF(P64="","",T64*M64*LOOKUP(RIGHT($D$2,3),定数!$A$6:$A$13,定数!$B$6:$B$13))</f>
        <v>-49703.717581998644</v>
      </c>
      <c r="S64" s="55"/>
      <c r="T64" s="56">
        <f t="shared" si="4"/>
        <v>-9.0000000000003411</v>
      </c>
      <c r="U64" s="56"/>
      <c r="V64" t="str">
        <f t="shared" si="8"/>
        <v/>
      </c>
      <c r="W64">
        <f t="shared" si="2"/>
        <v>1</v>
      </c>
      <c r="X64" s="36">
        <f t="shared" si="5"/>
        <v>1472702.7431702744</v>
      </c>
      <c r="Y64" s="37">
        <f t="shared" si="6"/>
        <v>0</v>
      </c>
    </row>
    <row r="65" spans="2:25">
      <c r="B65" s="42">
        <v>57</v>
      </c>
      <c r="C65" s="51">
        <f t="shared" si="0"/>
        <v>1422999.0255882759</v>
      </c>
      <c r="D65" s="51"/>
      <c r="E65" s="48"/>
      <c r="F65" s="49">
        <v>43616</v>
      </c>
      <c r="G65" s="50" t="s">
        <v>3</v>
      </c>
      <c r="H65" s="94">
        <v>75.19</v>
      </c>
      <c r="I65" s="95"/>
      <c r="J65" s="50">
        <v>7</v>
      </c>
      <c r="K65" s="53">
        <f t="shared" si="10"/>
        <v>42689.970767648272</v>
      </c>
      <c r="L65" s="54"/>
      <c r="M65" s="6">
        <f>IF(J65="","",(K65/J65)/LOOKUP(RIGHT($D$2,3),定数!$A$6:$A$13,定数!$B$6:$B$13))</f>
        <v>60.985672525211818</v>
      </c>
      <c r="N65" s="50"/>
      <c r="O65" s="49"/>
      <c r="P65" s="94">
        <v>75.08</v>
      </c>
      <c r="Q65" s="95"/>
      <c r="R65" s="55">
        <f>IF(P65="","",T65*M65*LOOKUP(RIGHT($D$2,3),定数!$A$6:$A$13,定数!$B$6:$B$13))</f>
        <v>67084.239777732655</v>
      </c>
      <c r="S65" s="55"/>
      <c r="T65" s="56">
        <f t="shared" si="4"/>
        <v>10.999999999999943</v>
      </c>
      <c r="U65" s="56"/>
      <c r="V65" t="str">
        <f t="shared" si="8"/>
        <v/>
      </c>
      <c r="W65">
        <f t="shared" si="2"/>
        <v>0</v>
      </c>
      <c r="X65" s="36">
        <f t="shared" si="5"/>
        <v>1472702.7431702744</v>
      </c>
      <c r="Y65" s="37">
        <f t="shared" si="6"/>
        <v>3.3750000000001168E-2</v>
      </c>
    </row>
    <row r="66" spans="2:25">
      <c r="B66" s="42">
        <v>58</v>
      </c>
      <c r="C66" s="51">
        <f t="shared" si="0"/>
        <v>1490083.2653660085</v>
      </c>
      <c r="D66" s="51"/>
      <c r="E66" s="48"/>
      <c r="F66" s="49">
        <v>43620</v>
      </c>
      <c r="G66" s="50" t="s">
        <v>4</v>
      </c>
      <c r="H66" s="94">
        <v>75.349999999999994</v>
      </c>
      <c r="I66" s="95"/>
      <c r="J66" s="50">
        <v>5</v>
      </c>
      <c r="K66" s="53">
        <f t="shared" si="10"/>
        <v>44702.497960980254</v>
      </c>
      <c r="L66" s="54"/>
      <c r="M66" s="6">
        <f>IF(J66="","",(K66/J66)/LOOKUP(RIGHT($D$2,3),定数!$A$6:$A$13,定数!$B$6:$B$13))</f>
        <v>89.404995921960506</v>
      </c>
      <c r="N66" s="50"/>
      <c r="O66" s="49"/>
      <c r="P66" s="94">
        <v>75.44</v>
      </c>
      <c r="Q66" s="95"/>
      <c r="R66" s="55">
        <f>IF(P66="","",T66*M66*LOOKUP(RIGHT($D$2,3),定数!$A$6:$A$13,定数!$B$6:$B$13))</f>
        <v>80464.496329767513</v>
      </c>
      <c r="S66" s="55"/>
      <c r="T66" s="56">
        <f t="shared" si="4"/>
        <v>9.0000000000003411</v>
      </c>
      <c r="U66" s="56"/>
      <c r="V66" t="str">
        <f t="shared" si="8"/>
        <v/>
      </c>
      <c r="W66">
        <f t="shared" si="2"/>
        <v>0</v>
      </c>
      <c r="X66" s="36">
        <f t="shared" si="5"/>
        <v>1490083.2653660085</v>
      </c>
      <c r="Y66" s="37">
        <f t="shared" si="6"/>
        <v>0</v>
      </c>
    </row>
    <row r="67" spans="2:25">
      <c r="B67" s="42">
        <v>59</v>
      </c>
      <c r="C67" s="51">
        <f t="shared" si="0"/>
        <v>1570547.7616957761</v>
      </c>
      <c r="D67" s="51"/>
      <c r="E67" s="48"/>
      <c r="F67" s="49">
        <v>43621</v>
      </c>
      <c r="G67" s="50" t="s">
        <v>3</v>
      </c>
      <c r="H67" s="94">
        <v>75.569999999999993</v>
      </c>
      <c r="I67" s="95"/>
      <c r="J67" s="50">
        <v>8</v>
      </c>
      <c r="K67" s="53">
        <f t="shared" si="10"/>
        <v>47116.43285087328</v>
      </c>
      <c r="L67" s="54"/>
      <c r="M67" s="6">
        <f>IF(J67="","",(K67/J67)/LOOKUP(RIGHT($D$2,3),定数!$A$6:$A$13,定数!$B$6:$B$13))</f>
        <v>58.895541063591601</v>
      </c>
      <c r="N67" s="50"/>
      <c r="O67" s="49"/>
      <c r="P67" s="94">
        <v>75.45</v>
      </c>
      <c r="Q67" s="95"/>
      <c r="R67" s="55">
        <f>IF(P67="","",T67*M67*LOOKUP(RIGHT($D$2,3),定数!$A$6:$A$13,定数!$B$6:$B$13))</f>
        <v>70674.649276304233</v>
      </c>
      <c r="S67" s="55"/>
      <c r="T67" s="56">
        <f t="shared" si="4"/>
        <v>11.999999999999034</v>
      </c>
      <c r="U67" s="56"/>
      <c r="V67" t="str">
        <f t="shared" si="8"/>
        <v/>
      </c>
      <c r="W67">
        <f t="shared" si="2"/>
        <v>0</v>
      </c>
      <c r="X67" s="36">
        <f t="shared" si="5"/>
        <v>1570547.7616957761</v>
      </c>
      <c r="Y67" s="37">
        <f t="shared" si="6"/>
        <v>0</v>
      </c>
    </row>
    <row r="68" spans="2:25">
      <c r="B68" s="42">
        <v>60</v>
      </c>
      <c r="C68" s="51">
        <f t="shared" si="0"/>
        <v>1641222.4109720804</v>
      </c>
      <c r="D68" s="51"/>
      <c r="E68" s="48"/>
      <c r="F68" s="49">
        <v>43626</v>
      </c>
      <c r="G68" s="50" t="s">
        <v>3</v>
      </c>
      <c r="H68" s="94">
        <v>75.63</v>
      </c>
      <c r="I68" s="95"/>
      <c r="J68" s="50">
        <v>6</v>
      </c>
      <c r="K68" s="53">
        <f t="shared" si="10"/>
        <v>49236.672329162408</v>
      </c>
      <c r="L68" s="54"/>
      <c r="M68" s="6">
        <f>IF(J68="","",(K68/J68)/LOOKUP(RIGHT($D$2,3),定数!$A$6:$A$13,定数!$B$6:$B$13))</f>
        <v>82.061120548604009</v>
      </c>
      <c r="N68" s="50"/>
      <c r="O68" s="49"/>
      <c r="P68" s="94">
        <v>75.53</v>
      </c>
      <c r="Q68" s="95"/>
      <c r="R68" s="55">
        <f>IF(P68="","",T68*M68*LOOKUP(RIGHT($D$2,3),定数!$A$6:$A$13,定数!$B$6:$B$13))</f>
        <v>82061.120548599341</v>
      </c>
      <c r="S68" s="55"/>
      <c r="T68" s="56">
        <f t="shared" si="4"/>
        <v>9.9999999999994316</v>
      </c>
      <c r="U68" s="56"/>
      <c r="V68" t="str">
        <f t="shared" si="8"/>
        <v/>
      </c>
      <c r="W68">
        <f t="shared" si="2"/>
        <v>0</v>
      </c>
      <c r="X68" s="36">
        <f t="shared" si="5"/>
        <v>1641222.4109720804</v>
      </c>
      <c r="Y68" s="37">
        <f t="shared" si="6"/>
        <v>0</v>
      </c>
    </row>
    <row r="69" spans="2:25">
      <c r="B69" s="42">
        <v>61</v>
      </c>
      <c r="C69" s="51">
        <f t="shared" si="0"/>
        <v>1723283.5315206798</v>
      </c>
      <c r="D69" s="51"/>
      <c r="E69" s="48"/>
      <c r="F69" s="49">
        <v>43628</v>
      </c>
      <c r="G69" s="50" t="s">
        <v>3</v>
      </c>
      <c r="H69" s="94">
        <v>75.430000000000007</v>
      </c>
      <c r="I69" s="95"/>
      <c r="J69" s="50">
        <v>8</v>
      </c>
      <c r="K69" s="53">
        <f t="shared" si="10"/>
        <v>51698.505945620396</v>
      </c>
      <c r="L69" s="54"/>
      <c r="M69" s="6">
        <f>IF(J69="","",(K69/J69)/LOOKUP(RIGHT($D$2,3),定数!$A$6:$A$13,定数!$B$6:$B$13))</f>
        <v>64.6231324320255</v>
      </c>
      <c r="N69" s="50"/>
      <c r="O69" s="49"/>
      <c r="P69" s="94">
        <v>75.3</v>
      </c>
      <c r="Q69" s="95"/>
      <c r="R69" s="55">
        <f>IF(P69="","",T69*M69*LOOKUP(RIGHT($D$2,3),定数!$A$6:$A$13,定数!$B$6:$B$13))</f>
        <v>84010.072161639386</v>
      </c>
      <c r="S69" s="55"/>
      <c r="T69" s="56">
        <f t="shared" si="4"/>
        <v>13.000000000000966</v>
      </c>
      <c r="U69" s="56"/>
      <c r="V69" t="str">
        <f t="shared" si="8"/>
        <v/>
      </c>
      <c r="W69">
        <f t="shared" si="2"/>
        <v>0</v>
      </c>
      <c r="X69" s="36">
        <f t="shared" si="5"/>
        <v>1723283.5315206798</v>
      </c>
      <c r="Y69" s="37">
        <f t="shared" si="6"/>
        <v>0</v>
      </c>
    </row>
    <row r="70" spans="2:25">
      <c r="B70" s="42">
        <v>62</v>
      </c>
      <c r="C70" s="51">
        <f t="shared" si="0"/>
        <v>1807293.6036823192</v>
      </c>
      <c r="D70" s="51"/>
      <c r="E70" s="48"/>
      <c r="F70" s="49">
        <v>43630</v>
      </c>
      <c r="G70" s="50" t="s">
        <v>3</v>
      </c>
      <c r="H70" s="94">
        <v>74.599999999999994</v>
      </c>
      <c r="I70" s="95"/>
      <c r="J70" s="50">
        <v>6</v>
      </c>
      <c r="K70" s="53">
        <f t="shared" si="10"/>
        <v>54218.808110469574</v>
      </c>
      <c r="L70" s="54"/>
      <c r="M70" s="6">
        <f>IF(J70="","",(K70/J70)/LOOKUP(RIGHT($D$2,3),定数!$A$6:$A$13,定数!$B$6:$B$13))</f>
        <v>90.364680184115954</v>
      </c>
      <c r="N70" s="50"/>
      <c r="O70" s="49"/>
      <c r="P70" s="94">
        <v>74.67</v>
      </c>
      <c r="Q70" s="95"/>
      <c r="R70" s="55">
        <f>IF(P70="","",T70*M70*LOOKUP(RIGHT($D$2,3),定数!$A$6:$A$13,定数!$B$6:$B$13))</f>
        <v>-63255.276128887839</v>
      </c>
      <c r="S70" s="55"/>
      <c r="T70" s="56">
        <f t="shared" si="4"/>
        <v>-7.000000000000739</v>
      </c>
      <c r="U70" s="56"/>
      <c r="V70" t="str">
        <f t="shared" si="8"/>
        <v/>
      </c>
      <c r="W70">
        <f t="shared" si="2"/>
        <v>1</v>
      </c>
      <c r="X70" s="36">
        <f t="shared" si="5"/>
        <v>1807293.6036823192</v>
      </c>
      <c r="Y70" s="37">
        <f t="shared" si="6"/>
        <v>0</v>
      </c>
    </row>
    <row r="71" spans="2:25">
      <c r="B71" s="42">
        <v>63</v>
      </c>
      <c r="C71" s="51">
        <f t="shared" si="0"/>
        <v>1744038.3275534313</v>
      </c>
      <c r="D71" s="51"/>
      <c r="E71" s="48"/>
      <c r="F71" s="49">
        <v>43634</v>
      </c>
      <c r="G71" s="50" t="s">
        <v>3</v>
      </c>
      <c r="H71" s="94">
        <v>74</v>
      </c>
      <c r="I71" s="95"/>
      <c r="J71" s="50">
        <v>6</v>
      </c>
      <c r="K71" s="53">
        <f t="shared" si="10"/>
        <v>52321.149826602938</v>
      </c>
      <c r="L71" s="54"/>
      <c r="M71" s="6">
        <f>IF(J71="","",(K71/J71)/LOOKUP(RIGHT($D$2,3),定数!$A$6:$A$13,定数!$B$6:$B$13))</f>
        <v>87.201916377671566</v>
      </c>
      <c r="N71" s="50"/>
      <c r="O71" s="49"/>
      <c r="P71" s="94">
        <v>74.069999999999993</v>
      </c>
      <c r="Q71" s="95"/>
      <c r="R71" s="55">
        <f>IF(P71="","",T71*M71*LOOKUP(RIGHT($D$2,3),定数!$A$6:$A$13,定数!$B$6:$B$13))</f>
        <v>-61041.341464364144</v>
      </c>
      <c r="S71" s="55"/>
      <c r="T71" s="56">
        <f t="shared" si="4"/>
        <v>-6.9999999999993179</v>
      </c>
      <c r="U71" s="56"/>
      <c r="V71" t="str">
        <f t="shared" si="8"/>
        <v/>
      </c>
      <c r="W71">
        <f t="shared" si="2"/>
        <v>2</v>
      </c>
      <c r="X71" s="36">
        <f t="shared" si="5"/>
        <v>1807293.6036823192</v>
      </c>
      <c r="Y71" s="37">
        <f t="shared" si="6"/>
        <v>3.5000000000003695E-2</v>
      </c>
    </row>
    <row r="72" spans="2:25">
      <c r="B72" s="42">
        <v>64</v>
      </c>
      <c r="C72" s="51">
        <f t="shared" si="0"/>
        <v>1682996.9860890671</v>
      </c>
      <c r="D72" s="51"/>
      <c r="E72" s="48"/>
      <c r="F72" s="49">
        <v>43635</v>
      </c>
      <c r="G72" s="50" t="s">
        <v>3</v>
      </c>
      <c r="H72" s="94">
        <v>74.45</v>
      </c>
      <c r="I72" s="95"/>
      <c r="J72" s="50">
        <v>6</v>
      </c>
      <c r="K72" s="53">
        <f t="shared" si="10"/>
        <v>50489.909582672008</v>
      </c>
      <c r="L72" s="54"/>
      <c r="M72" s="6">
        <f>IF(J72="","",(K72/J72)/LOOKUP(RIGHT($D$2,3),定数!$A$6:$A$13,定数!$B$6:$B$13))</f>
        <v>84.14984930445334</v>
      </c>
      <c r="N72" s="50"/>
      <c r="O72" s="49"/>
      <c r="P72" s="94">
        <v>74.5</v>
      </c>
      <c r="Q72" s="95"/>
      <c r="R72" s="55">
        <f>IF(P72="","",T72*M72*LOOKUP(RIGHT($D$2,3),定数!$A$6:$A$13,定数!$B$6:$B$13))</f>
        <v>-42074.924652224283</v>
      </c>
      <c r="S72" s="55"/>
      <c r="T72" s="56">
        <f t="shared" si="4"/>
        <v>-4.9999999999997158</v>
      </c>
      <c r="U72" s="56"/>
      <c r="V72" t="str">
        <f t="shared" si="8"/>
        <v/>
      </c>
      <c r="W72">
        <f t="shared" si="2"/>
        <v>3</v>
      </c>
      <c r="X72" s="36">
        <f t="shared" si="5"/>
        <v>1807293.6036823192</v>
      </c>
      <c r="Y72" s="37">
        <f t="shared" si="6"/>
        <v>6.8775000000000364E-2</v>
      </c>
    </row>
    <row r="73" spans="2:25">
      <c r="B73" s="42">
        <v>65</v>
      </c>
      <c r="C73" s="51">
        <f t="shared" si="0"/>
        <v>1640922.0614368429</v>
      </c>
      <c r="D73" s="51"/>
      <c r="E73" s="48"/>
      <c r="F73" s="49">
        <v>43637</v>
      </c>
      <c r="G73" s="50" t="s">
        <v>4</v>
      </c>
      <c r="H73" s="94">
        <v>74.34</v>
      </c>
      <c r="I73" s="95"/>
      <c r="J73" s="50">
        <v>11</v>
      </c>
      <c r="K73" s="53">
        <f t="shared" si="10"/>
        <v>49227.661843105285</v>
      </c>
      <c r="L73" s="54"/>
      <c r="M73" s="6">
        <f>IF(J73="","",(K73/J73)/LOOKUP(RIGHT($D$2,3),定数!$A$6:$A$13,定数!$B$6:$B$13))</f>
        <v>44.752419857368437</v>
      </c>
      <c r="N73" s="50"/>
      <c r="O73" s="49"/>
      <c r="P73" s="94">
        <v>74.25</v>
      </c>
      <c r="Q73" s="95"/>
      <c r="R73" s="55">
        <f>IF(P73="","",T73*M73*LOOKUP(RIGHT($D$2,3),定数!$A$6:$A$13,定数!$B$6:$B$13))</f>
        <v>-40277.177871633117</v>
      </c>
      <c r="S73" s="55"/>
      <c r="T73" s="56">
        <f t="shared" si="4"/>
        <v>-9.0000000000003411</v>
      </c>
      <c r="U73" s="56"/>
      <c r="V73" t="str">
        <f t="shared" si="8"/>
        <v/>
      </c>
      <c r="W73">
        <f t="shared" si="2"/>
        <v>4</v>
      </c>
      <c r="X73" s="36">
        <f t="shared" si="5"/>
        <v>1807293.6036823192</v>
      </c>
      <c r="Y73" s="37">
        <f t="shared" si="6"/>
        <v>9.2055624999998975E-2</v>
      </c>
    </row>
    <row r="74" spans="2:25">
      <c r="B74" s="42">
        <v>66</v>
      </c>
      <c r="C74" s="51">
        <f t="shared" ref="C74:C108" si="11">IF(R73="","",C73+R73)</f>
        <v>1600644.8835652098</v>
      </c>
      <c r="D74" s="51"/>
      <c r="E74" s="48"/>
      <c r="F74" s="49">
        <v>43640</v>
      </c>
      <c r="G74" s="50" t="s">
        <v>4</v>
      </c>
      <c r="H74" s="94">
        <v>74.67</v>
      </c>
      <c r="I74" s="95"/>
      <c r="J74" s="50">
        <v>5</v>
      </c>
      <c r="K74" s="53">
        <f t="shared" si="10"/>
        <v>48019.346506956295</v>
      </c>
      <c r="L74" s="54"/>
      <c r="M74" s="6">
        <f>IF(J74="","",(K74/J74)/LOOKUP(RIGHT($D$2,3),定数!$A$6:$A$13,定数!$B$6:$B$13))</f>
        <v>96.038693013912592</v>
      </c>
      <c r="N74" s="50"/>
      <c r="O74" s="49"/>
      <c r="P74" s="94">
        <v>74.75</v>
      </c>
      <c r="Q74" s="95"/>
      <c r="R74" s="55">
        <f>IF(P74="","",T74*M74*LOOKUP(RIGHT($D$2,3),定数!$A$6:$A$13,定数!$B$6:$B$13))</f>
        <v>76830.954411128434</v>
      </c>
      <c r="S74" s="55"/>
      <c r="T74" s="56">
        <f t="shared" si="4"/>
        <v>7.9999999999998295</v>
      </c>
      <c r="U74" s="56"/>
      <c r="V74" t="str">
        <f t="shared" si="8"/>
        <v/>
      </c>
      <c r="W74">
        <f t="shared" si="8"/>
        <v>0</v>
      </c>
      <c r="X74" s="36">
        <f t="shared" si="5"/>
        <v>1807293.6036823192</v>
      </c>
      <c r="Y74" s="37">
        <f t="shared" si="6"/>
        <v>0.11434153238636346</v>
      </c>
    </row>
    <row r="75" spans="2:25">
      <c r="B75" s="42">
        <v>67</v>
      </c>
      <c r="C75" s="51">
        <f t="shared" si="11"/>
        <v>1677475.8379763383</v>
      </c>
      <c r="D75" s="51"/>
      <c r="E75" s="48"/>
      <c r="F75" s="49">
        <v>43643</v>
      </c>
      <c r="G75" s="50" t="s">
        <v>4</v>
      </c>
      <c r="H75" s="94">
        <v>75.349999999999994</v>
      </c>
      <c r="I75" s="95"/>
      <c r="J75" s="50">
        <v>7</v>
      </c>
      <c r="K75" s="53">
        <f t="shared" si="10"/>
        <v>50324.275139290148</v>
      </c>
      <c r="L75" s="54"/>
      <c r="M75" s="6">
        <f>IF(J75="","",(K75/J75)/LOOKUP(RIGHT($D$2,3),定数!$A$6:$A$13,定数!$B$6:$B$13))</f>
        <v>71.891821627557363</v>
      </c>
      <c r="N75" s="50"/>
      <c r="O75" s="49"/>
      <c r="P75" s="94">
        <v>75.45</v>
      </c>
      <c r="Q75" s="95"/>
      <c r="R75" s="55">
        <f>IF(P75="","",T75*M75*LOOKUP(RIGHT($D$2,3),定数!$A$6:$A$13,定数!$B$6:$B$13))</f>
        <v>71891.821627563491</v>
      </c>
      <c r="S75" s="55"/>
      <c r="T75" s="56">
        <f t="shared" si="4"/>
        <v>10.000000000000853</v>
      </c>
      <c r="U75" s="56"/>
      <c r="V75" t="str">
        <f t="shared" ref="V75:W90" si="12">IF(S75&lt;&gt;"",IF(S75&lt;0,1+V74,0),"")</f>
        <v/>
      </c>
      <c r="W75">
        <f t="shared" si="12"/>
        <v>0</v>
      </c>
      <c r="X75" s="36">
        <f t="shared" si="5"/>
        <v>1807293.6036823192</v>
      </c>
      <c r="Y75" s="37">
        <f t="shared" si="6"/>
        <v>7.1829925940909756E-2</v>
      </c>
    </row>
    <row r="76" spans="2:25">
      <c r="B76" s="42">
        <v>68</v>
      </c>
      <c r="C76" s="51">
        <f t="shared" si="11"/>
        <v>1749367.6596039019</v>
      </c>
      <c r="D76" s="51"/>
      <c r="E76" s="48"/>
      <c r="F76" s="49">
        <v>43643</v>
      </c>
      <c r="G76" s="50" t="s">
        <v>3</v>
      </c>
      <c r="H76" s="94">
        <v>75.45</v>
      </c>
      <c r="I76" s="95"/>
      <c r="J76" s="50">
        <v>10</v>
      </c>
      <c r="K76" s="53">
        <f t="shared" si="10"/>
        <v>52481.029788117055</v>
      </c>
      <c r="L76" s="54"/>
      <c r="M76" s="6">
        <f>IF(J76="","",(K76/J76)/LOOKUP(RIGHT($D$2,3),定数!$A$6:$A$13,定数!$B$6:$B$13))</f>
        <v>52.481029788117056</v>
      </c>
      <c r="N76" s="50"/>
      <c r="O76" s="49"/>
      <c r="P76" s="94">
        <v>75.55</v>
      </c>
      <c r="Q76" s="95"/>
      <c r="R76" s="55">
        <f>IF(P76="","",T76*M76*LOOKUP(RIGHT($D$2,3),定数!$A$6:$A$13,定数!$B$6:$B$13))</f>
        <v>-52481.029788114072</v>
      </c>
      <c r="S76" s="55"/>
      <c r="T76" s="56">
        <f t="shared" ref="T76:T108" si="13">IF(P76="","",IF(G76="買",(P76-H76),(H76-P76))*IF(RIGHT($D$2,3)="JPY",100,10000))</f>
        <v>-9.9999999999994316</v>
      </c>
      <c r="U76" s="56"/>
      <c r="V76" t="str">
        <f t="shared" si="12"/>
        <v/>
      </c>
      <c r="W76">
        <f t="shared" si="12"/>
        <v>1</v>
      </c>
      <c r="X76" s="36">
        <f t="shared" ref="X76:X108" si="14">IF(C76&lt;&gt;"",MAX(X75,C76),"")</f>
        <v>1807293.6036823192</v>
      </c>
      <c r="Y76" s="37">
        <f t="shared" ref="Y76:Y108" si="15">IF(X76&lt;&gt;"",1-(C76/X76),"")</f>
        <v>3.2051208481230997E-2</v>
      </c>
    </row>
    <row r="77" spans="2:25">
      <c r="B77" s="42">
        <v>69</v>
      </c>
      <c r="C77" s="51">
        <f t="shared" si="11"/>
        <v>1696886.6298157878</v>
      </c>
      <c r="D77" s="51"/>
      <c r="E77" s="48"/>
      <c r="F77" s="49">
        <v>43644</v>
      </c>
      <c r="G77" s="50" t="s">
        <v>3</v>
      </c>
      <c r="H77" s="52">
        <v>75.430000000000007</v>
      </c>
      <c r="I77" s="52"/>
      <c r="J77" s="50">
        <v>6</v>
      </c>
      <c r="K77" s="53">
        <f t="shared" ref="K28:K77" si="16">IF(J77="","",C77*0.03)</f>
        <v>50906.598894473631</v>
      </c>
      <c r="L77" s="54"/>
      <c r="M77" s="6">
        <f>IF(J77="","",(K77/J77)/LOOKUP(RIGHT($D$2,3),定数!$A$6:$A$13,定数!$B$6:$B$13))</f>
        <v>84.844331490789386</v>
      </c>
      <c r="N77" s="50"/>
      <c r="O77" s="49"/>
      <c r="P77" s="52">
        <v>75.33</v>
      </c>
      <c r="Q77" s="52"/>
      <c r="R77" s="55">
        <f>IF(P77="","",T77*M77*LOOKUP(RIGHT($D$2,3),定数!$A$6:$A$13,定数!$B$6:$B$13))</f>
        <v>84844.331490796612</v>
      </c>
      <c r="S77" s="55"/>
      <c r="T77" s="56">
        <f t="shared" si="13"/>
        <v>10.000000000000853</v>
      </c>
      <c r="U77" s="56"/>
      <c r="V77" t="str">
        <f t="shared" si="12"/>
        <v/>
      </c>
      <c r="W77">
        <f t="shared" si="12"/>
        <v>0</v>
      </c>
      <c r="X77" s="36">
        <f t="shared" si="14"/>
        <v>1807293.6036823192</v>
      </c>
      <c r="Y77" s="37">
        <f t="shared" si="15"/>
        <v>6.1089672226792402E-2</v>
      </c>
    </row>
    <row r="78" spans="2:25">
      <c r="B78" s="42">
        <v>70</v>
      </c>
      <c r="C78" s="51">
        <f t="shared" si="11"/>
        <v>1781730.9613065843</v>
      </c>
      <c r="D78" s="51"/>
      <c r="E78" s="48"/>
      <c r="F78" s="49"/>
      <c r="G78" s="50"/>
      <c r="H78" s="52"/>
      <c r="I78" s="52"/>
      <c r="J78" s="50"/>
      <c r="K78" s="53" t="str">
        <f t="shared" ref="K75:K108" si="17">IF(J78="","",C78*0.03)</f>
        <v/>
      </c>
      <c r="L78" s="54"/>
      <c r="M78" s="6" t="str">
        <f>IF(J78="","",(K78/J78)/LOOKUP(RIGHT($D$2,3),定数!$A$6:$A$13,定数!$B$6:$B$13))</f>
        <v/>
      </c>
      <c r="N78" s="48"/>
      <c r="O78" s="49"/>
      <c r="P78" s="52"/>
      <c r="Q78" s="52"/>
      <c r="R78" s="55" t="str">
        <f>IF(P78="","",T78*M78*LOOKUP(RIGHT($D$2,3),定数!$A$6:$A$13,定数!$B$6:$B$13))</f>
        <v/>
      </c>
      <c r="S78" s="55"/>
      <c r="T78" s="56" t="str">
        <f t="shared" si="13"/>
        <v/>
      </c>
      <c r="U78" s="56"/>
      <c r="V78" t="str">
        <f t="shared" si="12"/>
        <v/>
      </c>
      <c r="W78" t="str">
        <f t="shared" si="12"/>
        <v/>
      </c>
      <c r="X78" s="36">
        <f t="shared" si="14"/>
        <v>1807293.6036823192</v>
      </c>
      <c r="Y78" s="37">
        <f t="shared" si="15"/>
        <v>1.4144155838128114E-2</v>
      </c>
    </row>
    <row r="79" spans="2:25">
      <c r="B79" s="42">
        <v>71</v>
      </c>
      <c r="C79" s="51" t="str">
        <f t="shared" si="11"/>
        <v/>
      </c>
      <c r="D79" s="51"/>
      <c r="E79" s="48"/>
      <c r="F79" s="49"/>
      <c r="G79" s="48"/>
      <c r="H79" s="52"/>
      <c r="I79" s="52"/>
      <c r="J79" s="48"/>
      <c r="K79" s="53" t="str">
        <f t="shared" si="17"/>
        <v/>
      </c>
      <c r="L79" s="54"/>
      <c r="M79" s="6" t="str">
        <f>IF(J79="","",(K79/J79)/LOOKUP(RIGHT($D$2,3),定数!$A$6:$A$13,定数!$B$6:$B$13))</f>
        <v/>
      </c>
      <c r="N79" s="48"/>
      <c r="O79" s="49"/>
      <c r="P79" s="52"/>
      <c r="Q79" s="52"/>
      <c r="R79" s="55" t="str">
        <f>IF(P79="","",T79*M79*LOOKUP(RIGHT($D$2,3),定数!$A$6:$A$13,定数!$B$6:$B$13))</f>
        <v/>
      </c>
      <c r="S79" s="55"/>
      <c r="T79" s="56" t="str">
        <f t="shared" si="13"/>
        <v/>
      </c>
      <c r="U79" s="56"/>
      <c r="V79" t="str">
        <f t="shared" si="12"/>
        <v/>
      </c>
      <c r="W79" t="str">
        <f t="shared" si="12"/>
        <v/>
      </c>
      <c r="X79" s="36" t="str">
        <f t="shared" si="14"/>
        <v/>
      </c>
      <c r="Y79" s="37" t="str">
        <f t="shared" si="15"/>
        <v/>
      </c>
    </row>
    <row r="80" spans="2:25">
      <c r="B80" s="42">
        <v>72</v>
      </c>
      <c r="C80" s="51" t="str">
        <f t="shared" si="11"/>
        <v/>
      </c>
      <c r="D80" s="51"/>
      <c r="E80" s="48"/>
      <c r="F80" s="49"/>
      <c r="G80" s="48"/>
      <c r="H80" s="52"/>
      <c r="I80" s="52"/>
      <c r="J80" s="48"/>
      <c r="K80" s="53" t="str">
        <f t="shared" si="17"/>
        <v/>
      </c>
      <c r="L80" s="54"/>
      <c r="M80" s="6" t="str">
        <f>IF(J80="","",(K80/J80)/LOOKUP(RIGHT($D$2,3),定数!$A$6:$A$13,定数!$B$6:$B$13))</f>
        <v/>
      </c>
      <c r="N80" s="48"/>
      <c r="O80" s="49"/>
      <c r="P80" s="52"/>
      <c r="Q80" s="52"/>
      <c r="R80" s="55" t="str">
        <f>IF(P80="","",T80*M80*LOOKUP(RIGHT($D$2,3),定数!$A$6:$A$13,定数!$B$6:$B$13))</f>
        <v/>
      </c>
      <c r="S80" s="55"/>
      <c r="T80" s="56" t="str">
        <f t="shared" si="13"/>
        <v/>
      </c>
      <c r="U80" s="56"/>
      <c r="V80" t="str">
        <f t="shared" si="12"/>
        <v/>
      </c>
      <c r="W80" t="str">
        <f t="shared" si="12"/>
        <v/>
      </c>
      <c r="X80" s="36" t="str">
        <f t="shared" si="14"/>
        <v/>
      </c>
      <c r="Y80" s="37" t="str">
        <f t="shared" si="15"/>
        <v/>
      </c>
    </row>
    <row r="81" spans="2:25">
      <c r="B81" s="42">
        <v>73</v>
      </c>
      <c r="C81" s="51" t="str">
        <f t="shared" si="11"/>
        <v/>
      </c>
      <c r="D81" s="51"/>
      <c r="E81" s="48"/>
      <c r="F81" s="49"/>
      <c r="G81" s="48"/>
      <c r="H81" s="52"/>
      <c r="I81" s="52"/>
      <c r="J81" s="48"/>
      <c r="K81" s="53" t="str">
        <f t="shared" si="17"/>
        <v/>
      </c>
      <c r="L81" s="54"/>
      <c r="M81" s="6" t="str">
        <f>IF(J81="","",(K81/J81)/LOOKUP(RIGHT($D$2,3),定数!$A$6:$A$13,定数!$B$6:$B$13))</f>
        <v/>
      </c>
      <c r="N81" s="48"/>
      <c r="O81" s="49"/>
      <c r="P81" s="52"/>
      <c r="Q81" s="52"/>
      <c r="R81" s="55" t="str">
        <f>IF(P81="","",T81*M81*LOOKUP(RIGHT($D$2,3),定数!$A$6:$A$13,定数!$B$6:$B$13))</f>
        <v/>
      </c>
      <c r="S81" s="55"/>
      <c r="T81" s="56" t="str">
        <f t="shared" si="13"/>
        <v/>
      </c>
      <c r="U81" s="56"/>
      <c r="V81" t="str">
        <f t="shared" si="12"/>
        <v/>
      </c>
      <c r="W81" t="str">
        <f t="shared" si="12"/>
        <v/>
      </c>
      <c r="X81" s="36" t="str">
        <f t="shared" si="14"/>
        <v/>
      </c>
      <c r="Y81" s="37" t="str">
        <f t="shared" si="15"/>
        <v/>
      </c>
    </row>
    <row r="82" spans="2:25">
      <c r="B82" s="42">
        <v>74</v>
      </c>
      <c r="C82" s="51" t="str">
        <f t="shared" si="11"/>
        <v/>
      </c>
      <c r="D82" s="51"/>
      <c r="E82" s="48"/>
      <c r="F82" s="49"/>
      <c r="G82" s="48"/>
      <c r="H82" s="52"/>
      <c r="I82" s="52"/>
      <c r="J82" s="48"/>
      <c r="K82" s="53" t="str">
        <f t="shared" si="17"/>
        <v/>
      </c>
      <c r="L82" s="54"/>
      <c r="M82" s="6" t="str">
        <f>IF(J82="","",(K82/J82)/LOOKUP(RIGHT($D$2,3),定数!$A$6:$A$13,定数!$B$6:$B$13))</f>
        <v/>
      </c>
      <c r="N82" s="48"/>
      <c r="O82" s="49"/>
      <c r="P82" s="52"/>
      <c r="Q82" s="52"/>
      <c r="R82" s="55" t="str">
        <f>IF(P82="","",T82*M82*LOOKUP(RIGHT($D$2,3),定数!$A$6:$A$13,定数!$B$6:$B$13))</f>
        <v/>
      </c>
      <c r="S82" s="55"/>
      <c r="T82" s="56" t="str">
        <f t="shared" si="13"/>
        <v/>
      </c>
      <c r="U82" s="56"/>
      <c r="V82" t="str">
        <f t="shared" si="12"/>
        <v/>
      </c>
      <c r="W82" t="str">
        <f t="shared" si="12"/>
        <v/>
      </c>
      <c r="X82" s="36" t="str">
        <f t="shared" si="14"/>
        <v/>
      </c>
      <c r="Y82" s="37" t="str">
        <f t="shared" si="15"/>
        <v/>
      </c>
    </row>
    <row r="83" spans="2:25">
      <c r="B83" s="42">
        <v>75</v>
      </c>
      <c r="C83" s="51" t="str">
        <f t="shared" si="11"/>
        <v/>
      </c>
      <c r="D83" s="51"/>
      <c r="E83" s="48"/>
      <c r="F83" s="49"/>
      <c r="G83" s="48"/>
      <c r="H83" s="52"/>
      <c r="I83" s="52"/>
      <c r="J83" s="48"/>
      <c r="K83" s="53" t="str">
        <f t="shared" si="17"/>
        <v/>
      </c>
      <c r="L83" s="54"/>
      <c r="M83" s="6" t="str">
        <f>IF(J83="","",(K83/J83)/LOOKUP(RIGHT($D$2,3),定数!$A$6:$A$13,定数!$B$6:$B$13))</f>
        <v/>
      </c>
      <c r="N83" s="48"/>
      <c r="O83" s="49"/>
      <c r="P83" s="52"/>
      <c r="Q83" s="52"/>
      <c r="R83" s="55" t="str">
        <f>IF(P83="","",T83*M83*LOOKUP(RIGHT($D$2,3),定数!$A$6:$A$13,定数!$B$6:$B$13))</f>
        <v/>
      </c>
      <c r="S83" s="55"/>
      <c r="T83" s="56" t="str">
        <f t="shared" si="13"/>
        <v/>
      </c>
      <c r="U83" s="56"/>
      <c r="V83" t="str">
        <f t="shared" si="12"/>
        <v/>
      </c>
      <c r="W83" t="str">
        <f t="shared" si="12"/>
        <v/>
      </c>
      <c r="X83" s="36" t="str">
        <f t="shared" si="14"/>
        <v/>
      </c>
      <c r="Y83" s="37" t="str">
        <f t="shared" si="15"/>
        <v/>
      </c>
    </row>
    <row r="84" spans="2:25">
      <c r="B84" s="42">
        <v>76</v>
      </c>
      <c r="C84" s="51" t="str">
        <f t="shared" si="11"/>
        <v/>
      </c>
      <c r="D84" s="51"/>
      <c r="E84" s="48"/>
      <c r="F84" s="49"/>
      <c r="G84" s="48"/>
      <c r="H84" s="52"/>
      <c r="I84" s="52"/>
      <c r="J84" s="48"/>
      <c r="K84" s="53" t="str">
        <f t="shared" si="17"/>
        <v/>
      </c>
      <c r="L84" s="54"/>
      <c r="M84" s="6" t="str">
        <f>IF(J84="","",(K84/J84)/LOOKUP(RIGHT($D$2,3),定数!$A$6:$A$13,定数!$B$6:$B$13))</f>
        <v/>
      </c>
      <c r="N84" s="48"/>
      <c r="O84" s="49"/>
      <c r="P84" s="52"/>
      <c r="Q84" s="52"/>
      <c r="R84" s="55" t="str">
        <f>IF(P84="","",T84*M84*LOOKUP(RIGHT($D$2,3),定数!$A$6:$A$13,定数!$B$6:$B$13))</f>
        <v/>
      </c>
      <c r="S84" s="55"/>
      <c r="T84" s="56" t="str">
        <f t="shared" si="13"/>
        <v/>
      </c>
      <c r="U84" s="56"/>
      <c r="V84" t="str">
        <f t="shared" si="12"/>
        <v/>
      </c>
      <c r="W84" t="str">
        <f t="shared" si="12"/>
        <v/>
      </c>
      <c r="X84" s="36" t="str">
        <f t="shared" si="14"/>
        <v/>
      </c>
      <c r="Y84" s="37" t="str">
        <f t="shared" si="15"/>
        <v/>
      </c>
    </row>
    <row r="85" spans="2:25">
      <c r="B85" s="42">
        <v>77</v>
      </c>
      <c r="C85" s="51" t="str">
        <f t="shared" si="11"/>
        <v/>
      </c>
      <c r="D85" s="51"/>
      <c r="E85" s="48"/>
      <c r="F85" s="49"/>
      <c r="G85" s="48"/>
      <c r="H85" s="52"/>
      <c r="I85" s="52"/>
      <c r="J85" s="48"/>
      <c r="K85" s="53" t="str">
        <f t="shared" si="17"/>
        <v/>
      </c>
      <c r="L85" s="54"/>
      <c r="M85" s="6" t="str">
        <f>IF(J85="","",(K85/J85)/LOOKUP(RIGHT($D$2,3),定数!$A$6:$A$13,定数!$B$6:$B$13))</f>
        <v/>
      </c>
      <c r="N85" s="48"/>
      <c r="O85" s="49"/>
      <c r="P85" s="52"/>
      <c r="Q85" s="52"/>
      <c r="R85" s="55" t="str">
        <f>IF(P85="","",T85*M85*LOOKUP(RIGHT($D$2,3),定数!$A$6:$A$13,定数!$B$6:$B$13))</f>
        <v/>
      </c>
      <c r="S85" s="55"/>
      <c r="T85" s="56" t="str">
        <f t="shared" si="13"/>
        <v/>
      </c>
      <c r="U85" s="56"/>
      <c r="V85" t="str">
        <f t="shared" si="12"/>
        <v/>
      </c>
      <c r="W85" t="str">
        <f t="shared" si="12"/>
        <v/>
      </c>
      <c r="X85" s="36" t="str">
        <f t="shared" si="14"/>
        <v/>
      </c>
      <c r="Y85" s="37" t="str">
        <f t="shared" si="15"/>
        <v/>
      </c>
    </row>
    <row r="86" spans="2:25">
      <c r="B86" s="42">
        <v>78</v>
      </c>
      <c r="C86" s="51" t="str">
        <f t="shared" si="11"/>
        <v/>
      </c>
      <c r="D86" s="51"/>
      <c r="E86" s="48"/>
      <c r="F86" s="49"/>
      <c r="G86" s="48"/>
      <c r="H86" s="52"/>
      <c r="I86" s="52"/>
      <c r="J86" s="48"/>
      <c r="K86" s="53" t="str">
        <f t="shared" si="17"/>
        <v/>
      </c>
      <c r="L86" s="54"/>
      <c r="M86" s="6" t="str">
        <f>IF(J86="","",(K86/J86)/LOOKUP(RIGHT($D$2,3),定数!$A$6:$A$13,定数!$B$6:$B$13))</f>
        <v/>
      </c>
      <c r="N86" s="48"/>
      <c r="O86" s="49"/>
      <c r="P86" s="52"/>
      <c r="Q86" s="52"/>
      <c r="R86" s="55" t="str">
        <f>IF(P86="","",T86*M86*LOOKUP(RIGHT($D$2,3),定数!$A$6:$A$13,定数!$B$6:$B$13))</f>
        <v/>
      </c>
      <c r="S86" s="55"/>
      <c r="T86" s="56" t="str">
        <f t="shared" si="13"/>
        <v/>
      </c>
      <c r="U86" s="56"/>
      <c r="V86" t="str">
        <f t="shared" si="12"/>
        <v/>
      </c>
      <c r="W86" t="str">
        <f t="shared" si="12"/>
        <v/>
      </c>
      <c r="X86" s="36" t="str">
        <f t="shared" si="14"/>
        <v/>
      </c>
      <c r="Y86" s="37" t="str">
        <f t="shared" si="15"/>
        <v/>
      </c>
    </row>
    <row r="87" spans="2:25">
      <c r="B87" s="42">
        <v>79</v>
      </c>
      <c r="C87" s="51" t="str">
        <f t="shared" si="11"/>
        <v/>
      </c>
      <c r="D87" s="51"/>
      <c r="E87" s="48"/>
      <c r="F87" s="49"/>
      <c r="G87" s="48"/>
      <c r="H87" s="52"/>
      <c r="I87" s="52"/>
      <c r="J87" s="48"/>
      <c r="K87" s="53" t="str">
        <f t="shared" si="17"/>
        <v/>
      </c>
      <c r="L87" s="54"/>
      <c r="M87" s="6" t="str">
        <f>IF(J87="","",(K87/J87)/LOOKUP(RIGHT($D$2,3),定数!$A$6:$A$13,定数!$B$6:$B$13))</f>
        <v/>
      </c>
      <c r="N87" s="48"/>
      <c r="O87" s="49"/>
      <c r="P87" s="52"/>
      <c r="Q87" s="52"/>
      <c r="R87" s="55" t="str">
        <f>IF(P87="","",T87*M87*LOOKUP(RIGHT($D$2,3),定数!$A$6:$A$13,定数!$B$6:$B$13))</f>
        <v/>
      </c>
      <c r="S87" s="55"/>
      <c r="T87" s="56" t="str">
        <f t="shared" si="13"/>
        <v/>
      </c>
      <c r="U87" s="56"/>
      <c r="V87" t="str">
        <f t="shared" si="12"/>
        <v/>
      </c>
      <c r="W87" t="str">
        <f t="shared" si="12"/>
        <v/>
      </c>
      <c r="X87" s="36" t="str">
        <f t="shared" si="14"/>
        <v/>
      </c>
      <c r="Y87" s="37" t="str">
        <f t="shared" si="15"/>
        <v/>
      </c>
    </row>
    <row r="88" spans="2:25">
      <c r="B88" s="42">
        <v>80</v>
      </c>
      <c r="C88" s="51" t="str">
        <f t="shared" si="11"/>
        <v/>
      </c>
      <c r="D88" s="51"/>
      <c r="E88" s="48"/>
      <c r="F88" s="49"/>
      <c r="G88" s="48"/>
      <c r="H88" s="52"/>
      <c r="I88" s="52"/>
      <c r="J88" s="48"/>
      <c r="K88" s="53" t="str">
        <f t="shared" si="17"/>
        <v/>
      </c>
      <c r="L88" s="54"/>
      <c r="M88" s="6" t="str">
        <f>IF(J88="","",(K88/J88)/LOOKUP(RIGHT($D$2,3),定数!$A$6:$A$13,定数!$B$6:$B$13))</f>
        <v/>
      </c>
      <c r="N88" s="48"/>
      <c r="O88" s="49"/>
      <c r="P88" s="52"/>
      <c r="Q88" s="52"/>
      <c r="R88" s="55" t="str">
        <f>IF(P88="","",T88*M88*LOOKUP(RIGHT($D$2,3),定数!$A$6:$A$13,定数!$B$6:$B$13))</f>
        <v/>
      </c>
      <c r="S88" s="55"/>
      <c r="T88" s="56" t="str">
        <f t="shared" si="13"/>
        <v/>
      </c>
      <c r="U88" s="56"/>
      <c r="V88" t="str">
        <f t="shared" si="12"/>
        <v/>
      </c>
      <c r="W88" t="str">
        <f t="shared" si="12"/>
        <v/>
      </c>
      <c r="X88" s="36" t="str">
        <f t="shared" si="14"/>
        <v/>
      </c>
      <c r="Y88" s="37" t="str">
        <f t="shared" si="15"/>
        <v/>
      </c>
    </row>
    <row r="89" spans="2:25">
      <c r="B89" s="42">
        <v>81</v>
      </c>
      <c r="C89" s="51" t="str">
        <f t="shared" si="11"/>
        <v/>
      </c>
      <c r="D89" s="51"/>
      <c r="E89" s="48"/>
      <c r="F89" s="49"/>
      <c r="G89" s="48"/>
      <c r="H89" s="52"/>
      <c r="I89" s="52"/>
      <c r="J89" s="48"/>
      <c r="K89" s="53" t="str">
        <f t="shared" si="17"/>
        <v/>
      </c>
      <c r="L89" s="54"/>
      <c r="M89" s="6" t="str">
        <f>IF(J89="","",(K89/J89)/LOOKUP(RIGHT($D$2,3),定数!$A$6:$A$13,定数!$B$6:$B$13))</f>
        <v/>
      </c>
      <c r="N89" s="48"/>
      <c r="O89" s="49"/>
      <c r="P89" s="52"/>
      <c r="Q89" s="52"/>
      <c r="R89" s="55" t="str">
        <f>IF(P89="","",T89*M89*LOOKUP(RIGHT($D$2,3),定数!$A$6:$A$13,定数!$B$6:$B$13))</f>
        <v/>
      </c>
      <c r="S89" s="55"/>
      <c r="T89" s="56" t="str">
        <f t="shared" si="13"/>
        <v/>
      </c>
      <c r="U89" s="56"/>
      <c r="V89" t="str">
        <f t="shared" si="12"/>
        <v/>
      </c>
      <c r="W89" t="str">
        <f t="shared" si="12"/>
        <v/>
      </c>
      <c r="X89" s="36" t="str">
        <f t="shared" si="14"/>
        <v/>
      </c>
      <c r="Y89" s="37" t="str">
        <f t="shared" si="15"/>
        <v/>
      </c>
    </row>
    <row r="90" spans="2:25">
      <c r="B90" s="42">
        <v>82</v>
      </c>
      <c r="C90" s="51" t="str">
        <f t="shared" si="11"/>
        <v/>
      </c>
      <c r="D90" s="51"/>
      <c r="E90" s="48"/>
      <c r="F90" s="49"/>
      <c r="G90" s="48"/>
      <c r="H90" s="52"/>
      <c r="I90" s="52"/>
      <c r="J90" s="48"/>
      <c r="K90" s="53" t="str">
        <f t="shared" si="17"/>
        <v/>
      </c>
      <c r="L90" s="54"/>
      <c r="M90" s="6" t="str">
        <f>IF(J90="","",(K90/J90)/LOOKUP(RIGHT($D$2,3),定数!$A$6:$A$13,定数!$B$6:$B$13))</f>
        <v/>
      </c>
      <c r="N90" s="48"/>
      <c r="O90" s="49"/>
      <c r="P90" s="52"/>
      <c r="Q90" s="52"/>
      <c r="R90" s="55" t="str">
        <f>IF(P90="","",T90*M90*LOOKUP(RIGHT($D$2,3),定数!$A$6:$A$13,定数!$B$6:$B$13))</f>
        <v/>
      </c>
      <c r="S90" s="55"/>
      <c r="T90" s="56" t="str">
        <f t="shared" si="13"/>
        <v/>
      </c>
      <c r="U90" s="56"/>
      <c r="V90" t="str">
        <f t="shared" si="12"/>
        <v/>
      </c>
      <c r="W90" t="str">
        <f t="shared" si="12"/>
        <v/>
      </c>
      <c r="X90" s="36" t="str">
        <f t="shared" si="14"/>
        <v/>
      </c>
      <c r="Y90" s="37" t="str">
        <f t="shared" si="15"/>
        <v/>
      </c>
    </row>
    <row r="91" spans="2:25">
      <c r="B91" s="42">
        <v>83</v>
      </c>
      <c r="C91" s="51" t="str">
        <f t="shared" si="11"/>
        <v/>
      </c>
      <c r="D91" s="51"/>
      <c r="E91" s="48"/>
      <c r="F91" s="49"/>
      <c r="G91" s="48"/>
      <c r="H91" s="52"/>
      <c r="I91" s="52"/>
      <c r="J91" s="48"/>
      <c r="K91" s="53" t="str">
        <f t="shared" si="17"/>
        <v/>
      </c>
      <c r="L91" s="54"/>
      <c r="M91" s="6" t="str">
        <f>IF(J91="","",(K91/J91)/LOOKUP(RIGHT($D$2,3),定数!$A$6:$A$13,定数!$B$6:$B$13))</f>
        <v/>
      </c>
      <c r="N91" s="48"/>
      <c r="O91" s="49"/>
      <c r="P91" s="52"/>
      <c r="Q91" s="52"/>
      <c r="R91" s="55" t="str">
        <f>IF(P91="","",T91*M91*LOOKUP(RIGHT($D$2,3),定数!$A$6:$A$13,定数!$B$6:$B$13))</f>
        <v/>
      </c>
      <c r="S91" s="55"/>
      <c r="T91" s="56" t="str">
        <f t="shared" si="13"/>
        <v/>
      </c>
      <c r="U91" s="56"/>
      <c r="V91" t="str">
        <f t="shared" ref="V91:W106" si="18">IF(S91&lt;&gt;"",IF(S91&lt;0,1+V90,0),"")</f>
        <v/>
      </c>
      <c r="W91" t="str">
        <f t="shared" si="18"/>
        <v/>
      </c>
      <c r="X91" s="36" t="str">
        <f t="shared" si="14"/>
        <v/>
      </c>
      <c r="Y91" s="37" t="str">
        <f t="shared" si="15"/>
        <v/>
      </c>
    </row>
    <row r="92" spans="2:25">
      <c r="B92" s="42">
        <v>84</v>
      </c>
      <c r="C92" s="51" t="str">
        <f t="shared" si="11"/>
        <v/>
      </c>
      <c r="D92" s="51"/>
      <c r="E92" s="48"/>
      <c r="F92" s="49"/>
      <c r="G92" s="48"/>
      <c r="H92" s="52"/>
      <c r="I92" s="52"/>
      <c r="J92" s="48"/>
      <c r="K92" s="53" t="str">
        <f t="shared" si="17"/>
        <v/>
      </c>
      <c r="L92" s="54"/>
      <c r="M92" s="6" t="str">
        <f>IF(J92="","",(K92/J92)/LOOKUP(RIGHT($D$2,3),定数!$A$6:$A$13,定数!$B$6:$B$13))</f>
        <v/>
      </c>
      <c r="N92" s="48"/>
      <c r="O92" s="49"/>
      <c r="P92" s="52"/>
      <c r="Q92" s="52"/>
      <c r="R92" s="55" t="str">
        <f>IF(P92="","",T92*M92*LOOKUP(RIGHT($D$2,3),定数!$A$6:$A$13,定数!$B$6:$B$13))</f>
        <v/>
      </c>
      <c r="S92" s="55"/>
      <c r="T92" s="56" t="str">
        <f t="shared" si="13"/>
        <v/>
      </c>
      <c r="U92" s="56"/>
      <c r="V92" t="str">
        <f t="shared" si="18"/>
        <v/>
      </c>
      <c r="W92" t="str">
        <f t="shared" si="18"/>
        <v/>
      </c>
      <c r="X92" s="36" t="str">
        <f t="shared" si="14"/>
        <v/>
      </c>
      <c r="Y92" s="37" t="str">
        <f t="shared" si="15"/>
        <v/>
      </c>
    </row>
    <row r="93" spans="2:25">
      <c r="B93" s="42">
        <v>85</v>
      </c>
      <c r="C93" s="51" t="str">
        <f t="shared" si="11"/>
        <v/>
      </c>
      <c r="D93" s="51"/>
      <c r="E93" s="48"/>
      <c r="F93" s="49"/>
      <c r="G93" s="48"/>
      <c r="H93" s="52"/>
      <c r="I93" s="52"/>
      <c r="J93" s="48"/>
      <c r="K93" s="53" t="str">
        <f t="shared" si="17"/>
        <v/>
      </c>
      <c r="L93" s="54"/>
      <c r="M93" s="6" t="str">
        <f>IF(J93="","",(K93/J93)/LOOKUP(RIGHT($D$2,3),定数!$A$6:$A$13,定数!$B$6:$B$13))</f>
        <v/>
      </c>
      <c r="N93" s="48"/>
      <c r="O93" s="49"/>
      <c r="P93" s="52"/>
      <c r="Q93" s="52"/>
      <c r="R93" s="55" t="str">
        <f>IF(P93="","",T93*M93*LOOKUP(RIGHT($D$2,3),定数!$A$6:$A$13,定数!$B$6:$B$13))</f>
        <v/>
      </c>
      <c r="S93" s="55"/>
      <c r="T93" s="56" t="str">
        <f t="shared" si="13"/>
        <v/>
      </c>
      <c r="U93" s="56"/>
      <c r="V93" t="str">
        <f t="shared" si="18"/>
        <v/>
      </c>
      <c r="W93" t="str">
        <f t="shared" si="18"/>
        <v/>
      </c>
      <c r="X93" s="36" t="str">
        <f t="shared" si="14"/>
        <v/>
      </c>
      <c r="Y93" s="37" t="str">
        <f t="shared" si="15"/>
        <v/>
      </c>
    </row>
    <row r="94" spans="2:25">
      <c r="B94" s="42">
        <v>86</v>
      </c>
      <c r="C94" s="51" t="str">
        <f t="shared" si="11"/>
        <v/>
      </c>
      <c r="D94" s="51"/>
      <c r="E94" s="48"/>
      <c r="F94" s="49"/>
      <c r="G94" s="48"/>
      <c r="H94" s="52"/>
      <c r="I94" s="52"/>
      <c r="J94" s="48"/>
      <c r="K94" s="53" t="str">
        <f t="shared" si="17"/>
        <v/>
      </c>
      <c r="L94" s="54"/>
      <c r="M94" s="6" t="str">
        <f>IF(J94="","",(K94/J94)/LOOKUP(RIGHT($D$2,3),定数!$A$6:$A$13,定数!$B$6:$B$13))</f>
        <v/>
      </c>
      <c r="N94" s="48"/>
      <c r="O94" s="49"/>
      <c r="P94" s="52"/>
      <c r="Q94" s="52"/>
      <c r="R94" s="55" t="str">
        <f>IF(P94="","",T94*M94*LOOKUP(RIGHT($D$2,3),定数!$A$6:$A$13,定数!$B$6:$B$13))</f>
        <v/>
      </c>
      <c r="S94" s="55"/>
      <c r="T94" s="56" t="str">
        <f t="shared" si="13"/>
        <v/>
      </c>
      <c r="U94" s="56"/>
      <c r="V94" t="str">
        <f t="shared" si="18"/>
        <v/>
      </c>
      <c r="W94" t="str">
        <f t="shared" si="18"/>
        <v/>
      </c>
      <c r="X94" s="36" t="str">
        <f t="shared" si="14"/>
        <v/>
      </c>
      <c r="Y94" s="37" t="str">
        <f t="shared" si="15"/>
        <v/>
      </c>
    </row>
    <row r="95" spans="2:25">
      <c r="B95" s="42">
        <v>87</v>
      </c>
      <c r="C95" s="51" t="str">
        <f t="shared" si="11"/>
        <v/>
      </c>
      <c r="D95" s="51"/>
      <c r="E95" s="48"/>
      <c r="F95" s="49"/>
      <c r="G95" s="48"/>
      <c r="H95" s="52"/>
      <c r="I95" s="52"/>
      <c r="J95" s="48"/>
      <c r="K95" s="53" t="str">
        <f t="shared" si="17"/>
        <v/>
      </c>
      <c r="L95" s="54"/>
      <c r="M95" s="6" t="str">
        <f>IF(J95="","",(K95/J95)/LOOKUP(RIGHT($D$2,3),定数!$A$6:$A$13,定数!$B$6:$B$13))</f>
        <v/>
      </c>
      <c r="N95" s="48"/>
      <c r="O95" s="49"/>
      <c r="P95" s="52"/>
      <c r="Q95" s="52"/>
      <c r="R95" s="55" t="str">
        <f>IF(P95="","",T95*M95*LOOKUP(RIGHT($D$2,3),定数!$A$6:$A$13,定数!$B$6:$B$13))</f>
        <v/>
      </c>
      <c r="S95" s="55"/>
      <c r="T95" s="56" t="str">
        <f t="shared" si="13"/>
        <v/>
      </c>
      <c r="U95" s="56"/>
      <c r="V95" t="str">
        <f t="shared" si="18"/>
        <v/>
      </c>
      <c r="W95" t="str">
        <f t="shared" si="18"/>
        <v/>
      </c>
      <c r="X95" s="36" t="str">
        <f t="shared" si="14"/>
        <v/>
      </c>
      <c r="Y95" s="37" t="str">
        <f t="shared" si="15"/>
        <v/>
      </c>
    </row>
    <row r="96" spans="2:25">
      <c r="B96" s="42">
        <v>88</v>
      </c>
      <c r="C96" s="51" t="str">
        <f t="shared" si="11"/>
        <v/>
      </c>
      <c r="D96" s="51"/>
      <c r="E96" s="48"/>
      <c r="F96" s="49"/>
      <c r="G96" s="48"/>
      <c r="H96" s="52"/>
      <c r="I96" s="52"/>
      <c r="J96" s="48"/>
      <c r="K96" s="53" t="str">
        <f t="shared" si="17"/>
        <v/>
      </c>
      <c r="L96" s="54"/>
      <c r="M96" s="6" t="str">
        <f>IF(J96="","",(K96/J96)/LOOKUP(RIGHT($D$2,3),定数!$A$6:$A$13,定数!$B$6:$B$13))</f>
        <v/>
      </c>
      <c r="N96" s="48"/>
      <c r="O96" s="49"/>
      <c r="P96" s="52"/>
      <c r="Q96" s="52"/>
      <c r="R96" s="55" t="str">
        <f>IF(P96="","",T96*M96*LOOKUP(RIGHT($D$2,3),定数!$A$6:$A$13,定数!$B$6:$B$13))</f>
        <v/>
      </c>
      <c r="S96" s="55"/>
      <c r="T96" s="56" t="str">
        <f t="shared" si="13"/>
        <v/>
      </c>
      <c r="U96" s="56"/>
      <c r="V96" t="str">
        <f t="shared" si="18"/>
        <v/>
      </c>
      <c r="W96" t="str">
        <f t="shared" si="18"/>
        <v/>
      </c>
      <c r="X96" s="36" t="str">
        <f t="shared" si="14"/>
        <v/>
      </c>
      <c r="Y96" s="37" t="str">
        <f t="shared" si="15"/>
        <v/>
      </c>
    </row>
    <row r="97" spans="2:25">
      <c r="B97" s="42">
        <v>89</v>
      </c>
      <c r="C97" s="51" t="str">
        <f t="shared" si="11"/>
        <v/>
      </c>
      <c r="D97" s="51"/>
      <c r="E97" s="48"/>
      <c r="F97" s="49"/>
      <c r="G97" s="48"/>
      <c r="H97" s="52"/>
      <c r="I97" s="52"/>
      <c r="J97" s="48"/>
      <c r="K97" s="53" t="str">
        <f t="shared" si="17"/>
        <v/>
      </c>
      <c r="L97" s="54"/>
      <c r="M97" s="6" t="str">
        <f>IF(J97="","",(K97/J97)/LOOKUP(RIGHT($D$2,3),定数!$A$6:$A$13,定数!$B$6:$B$13))</f>
        <v/>
      </c>
      <c r="N97" s="48"/>
      <c r="O97" s="49"/>
      <c r="P97" s="52"/>
      <c r="Q97" s="52"/>
      <c r="R97" s="55" t="str">
        <f>IF(P97="","",T97*M97*LOOKUP(RIGHT($D$2,3),定数!$A$6:$A$13,定数!$B$6:$B$13))</f>
        <v/>
      </c>
      <c r="S97" s="55"/>
      <c r="T97" s="56" t="str">
        <f t="shared" si="13"/>
        <v/>
      </c>
      <c r="U97" s="56"/>
      <c r="V97" t="str">
        <f t="shared" si="18"/>
        <v/>
      </c>
      <c r="W97" t="str">
        <f t="shared" si="18"/>
        <v/>
      </c>
      <c r="X97" s="36" t="str">
        <f t="shared" si="14"/>
        <v/>
      </c>
      <c r="Y97" s="37" t="str">
        <f t="shared" si="15"/>
        <v/>
      </c>
    </row>
    <row r="98" spans="2:25">
      <c r="B98" s="42">
        <v>90</v>
      </c>
      <c r="C98" s="51" t="str">
        <f t="shared" si="11"/>
        <v/>
      </c>
      <c r="D98" s="51"/>
      <c r="E98" s="48"/>
      <c r="F98" s="49"/>
      <c r="G98" s="48"/>
      <c r="H98" s="52"/>
      <c r="I98" s="52"/>
      <c r="J98" s="48"/>
      <c r="K98" s="53" t="str">
        <f t="shared" si="17"/>
        <v/>
      </c>
      <c r="L98" s="54"/>
      <c r="M98" s="6" t="str">
        <f>IF(J98="","",(K98/J98)/LOOKUP(RIGHT($D$2,3),定数!$A$6:$A$13,定数!$B$6:$B$13))</f>
        <v/>
      </c>
      <c r="N98" s="48"/>
      <c r="O98" s="49"/>
      <c r="P98" s="52"/>
      <c r="Q98" s="52"/>
      <c r="R98" s="55" t="str">
        <f>IF(P98="","",T98*M98*LOOKUP(RIGHT($D$2,3),定数!$A$6:$A$13,定数!$B$6:$B$13))</f>
        <v/>
      </c>
      <c r="S98" s="55"/>
      <c r="T98" s="56" t="str">
        <f t="shared" si="13"/>
        <v/>
      </c>
      <c r="U98" s="56"/>
      <c r="V98" t="str">
        <f t="shared" si="18"/>
        <v/>
      </c>
      <c r="W98" t="str">
        <f t="shared" si="18"/>
        <v/>
      </c>
      <c r="X98" s="36" t="str">
        <f t="shared" si="14"/>
        <v/>
      </c>
      <c r="Y98" s="37" t="str">
        <f t="shared" si="15"/>
        <v/>
      </c>
    </row>
    <row r="99" spans="2:25">
      <c r="B99" s="42">
        <v>91</v>
      </c>
      <c r="C99" s="51" t="str">
        <f t="shared" si="11"/>
        <v/>
      </c>
      <c r="D99" s="51"/>
      <c r="E99" s="48"/>
      <c r="F99" s="49"/>
      <c r="G99" s="48"/>
      <c r="H99" s="52"/>
      <c r="I99" s="52"/>
      <c r="J99" s="48"/>
      <c r="K99" s="53" t="str">
        <f t="shared" si="17"/>
        <v/>
      </c>
      <c r="L99" s="54"/>
      <c r="M99" s="6" t="str">
        <f>IF(J99="","",(K99/J99)/LOOKUP(RIGHT($D$2,3),定数!$A$6:$A$13,定数!$B$6:$B$13))</f>
        <v/>
      </c>
      <c r="N99" s="48"/>
      <c r="O99" s="49"/>
      <c r="P99" s="52"/>
      <c r="Q99" s="52"/>
      <c r="R99" s="55" t="str">
        <f>IF(P99="","",T99*M99*LOOKUP(RIGHT($D$2,3),定数!$A$6:$A$13,定数!$B$6:$B$13))</f>
        <v/>
      </c>
      <c r="S99" s="55"/>
      <c r="T99" s="56" t="str">
        <f t="shared" si="13"/>
        <v/>
      </c>
      <c r="U99" s="56"/>
      <c r="V99" t="str">
        <f t="shared" si="18"/>
        <v/>
      </c>
      <c r="W99" t="str">
        <f t="shared" si="18"/>
        <v/>
      </c>
      <c r="X99" s="36" t="str">
        <f t="shared" si="14"/>
        <v/>
      </c>
      <c r="Y99" s="37" t="str">
        <f t="shared" si="15"/>
        <v/>
      </c>
    </row>
    <row r="100" spans="2:25">
      <c r="B100" s="42">
        <v>92</v>
      </c>
      <c r="C100" s="51" t="str">
        <f t="shared" si="11"/>
        <v/>
      </c>
      <c r="D100" s="51"/>
      <c r="E100" s="48"/>
      <c r="F100" s="49"/>
      <c r="G100" s="48"/>
      <c r="H100" s="52"/>
      <c r="I100" s="52"/>
      <c r="J100" s="48"/>
      <c r="K100" s="53" t="str">
        <f t="shared" si="17"/>
        <v/>
      </c>
      <c r="L100" s="54"/>
      <c r="M100" s="6" t="str">
        <f>IF(J100="","",(K100/J100)/LOOKUP(RIGHT($D$2,3),定数!$A$6:$A$13,定数!$B$6:$B$13))</f>
        <v/>
      </c>
      <c r="N100" s="48"/>
      <c r="O100" s="49"/>
      <c r="P100" s="52"/>
      <c r="Q100" s="52"/>
      <c r="R100" s="55" t="str">
        <f>IF(P100="","",T100*M100*LOOKUP(RIGHT($D$2,3),定数!$A$6:$A$13,定数!$B$6:$B$13))</f>
        <v/>
      </c>
      <c r="S100" s="55"/>
      <c r="T100" s="56" t="str">
        <f t="shared" si="13"/>
        <v/>
      </c>
      <c r="U100" s="56"/>
      <c r="V100" t="str">
        <f t="shared" si="18"/>
        <v/>
      </c>
      <c r="W100" t="str">
        <f t="shared" si="18"/>
        <v/>
      </c>
      <c r="X100" s="36" t="str">
        <f t="shared" si="14"/>
        <v/>
      </c>
      <c r="Y100" s="37" t="str">
        <f t="shared" si="15"/>
        <v/>
      </c>
    </row>
    <row r="101" spans="2:25">
      <c r="B101" s="42">
        <v>93</v>
      </c>
      <c r="C101" s="51" t="str">
        <f t="shared" si="11"/>
        <v/>
      </c>
      <c r="D101" s="51"/>
      <c r="E101" s="48"/>
      <c r="F101" s="49"/>
      <c r="G101" s="48"/>
      <c r="H101" s="52"/>
      <c r="I101" s="52"/>
      <c r="J101" s="48"/>
      <c r="K101" s="53" t="str">
        <f t="shared" si="17"/>
        <v/>
      </c>
      <c r="L101" s="54"/>
      <c r="M101" s="6" t="str">
        <f>IF(J101="","",(K101/J101)/LOOKUP(RIGHT($D$2,3),定数!$A$6:$A$13,定数!$B$6:$B$13))</f>
        <v/>
      </c>
      <c r="N101" s="48"/>
      <c r="O101" s="49"/>
      <c r="P101" s="52"/>
      <c r="Q101" s="52"/>
      <c r="R101" s="55" t="str">
        <f>IF(P101="","",T101*M101*LOOKUP(RIGHT($D$2,3),定数!$A$6:$A$13,定数!$B$6:$B$13))</f>
        <v/>
      </c>
      <c r="S101" s="55"/>
      <c r="T101" s="56" t="str">
        <f t="shared" si="13"/>
        <v/>
      </c>
      <c r="U101" s="56"/>
      <c r="V101" t="str">
        <f t="shared" si="18"/>
        <v/>
      </c>
      <c r="W101" t="str">
        <f t="shared" si="18"/>
        <v/>
      </c>
      <c r="X101" s="36" t="str">
        <f t="shared" si="14"/>
        <v/>
      </c>
      <c r="Y101" s="37" t="str">
        <f t="shared" si="15"/>
        <v/>
      </c>
    </row>
    <row r="102" spans="2:25">
      <c r="B102" s="42">
        <v>94</v>
      </c>
      <c r="C102" s="51" t="str">
        <f t="shared" si="11"/>
        <v/>
      </c>
      <c r="D102" s="51"/>
      <c r="E102" s="48"/>
      <c r="F102" s="49"/>
      <c r="G102" s="48"/>
      <c r="H102" s="52"/>
      <c r="I102" s="52"/>
      <c r="J102" s="48"/>
      <c r="K102" s="53" t="str">
        <f t="shared" si="17"/>
        <v/>
      </c>
      <c r="L102" s="54"/>
      <c r="M102" s="6" t="str">
        <f>IF(J102="","",(K102/J102)/LOOKUP(RIGHT($D$2,3),定数!$A$6:$A$13,定数!$B$6:$B$13))</f>
        <v/>
      </c>
      <c r="N102" s="48"/>
      <c r="O102" s="49"/>
      <c r="P102" s="52"/>
      <c r="Q102" s="52"/>
      <c r="R102" s="55" t="str">
        <f>IF(P102="","",T102*M102*LOOKUP(RIGHT($D$2,3),定数!$A$6:$A$13,定数!$B$6:$B$13))</f>
        <v/>
      </c>
      <c r="S102" s="55"/>
      <c r="T102" s="56" t="str">
        <f t="shared" si="13"/>
        <v/>
      </c>
      <c r="U102" s="56"/>
      <c r="V102" t="str">
        <f t="shared" si="18"/>
        <v/>
      </c>
      <c r="W102" t="str">
        <f t="shared" si="18"/>
        <v/>
      </c>
      <c r="X102" s="36" t="str">
        <f t="shared" si="14"/>
        <v/>
      </c>
      <c r="Y102" s="37" t="str">
        <f t="shared" si="15"/>
        <v/>
      </c>
    </row>
    <row r="103" spans="2:25">
      <c r="B103" s="42">
        <v>95</v>
      </c>
      <c r="C103" s="51" t="str">
        <f t="shared" si="11"/>
        <v/>
      </c>
      <c r="D103" s="51"/>
      <c r="E103" s="48"/>
      <c r="F103" s="49"/>
      <c r="G103" s="48"/>
      <c r="H103" s="52"/>
      <c r="I103" s="52"/>
      <c r="J103" s="48"/>
      <c r="K103" s="53" t="str">
        <f t="shared" si="17"/>
        <v/>
      </c>
      <c r="L103" s="54"/>
      <c r="M103" s="6" t="str">
        <f>IF(J103="","",(K103/J103)/LOOKUP(RIGHT($D$2,3),定数!$A$6:$A$13,定数!$B$6:$B$13))</f>
        <v/>
      </c>
      <c r="N103" s="48"/>
      <c r="O103" s="49"/>
      <c r="P103" s="52"/>
      <c r="Q103" s="52"/>
      <c r="R103" s="55" t="str">
        <f>IF(P103="","",T103*M103*LOOKUP(RIGHT($D$2,3),定数!$A$6:$A$13,定数!$B$6:$B$13))</f>
        <v/>
      </c>
      <c r="S103" s="55"/>
      <c r="T103" s="56" t="str">
        <f t="shared" si="13"/>
        <v/>
      </c>
      <c r="U103" s="56"/>
      <c r="V103" t="str">
        <f t="shared" si="18"/>
        <v/>
      </c>
      <c r="W103" t="str">
        <f t="shared" si="18"/>
        <v/>
      </c>
      <c r="X103" s="36" t="str">
        <f t="shared" si="14"/>
        <v/>
      </c>
      <c r="Y103" s="37" t="str">
        <f t="shared" si="15"/>
        <v/>
      </c>
    </row>
    <row r="104" spans="2:25">
      <c r="B104" s="42">
        <v>96</v>
      </c>
      <c r="C104" s="51" t="str">
        <f t="shared" si="11"/>
        <v/>
      </c>
      <c r="D104" s="51"/>
      <c r="E104" s="48"/>
      <c r="F104" s="49"/>
      <c r="G104" s="48"/>
      <c r="H104" s="52"/>
      <c r="I104" s="52"/>
      <c r="J104" s="48"/>
      <c r="K104" s="53" t="str">
        <f t="shared" si="17"/>
        <v/>
      </c>
      <c r="L104" s="54"/>
      <c r="M104" s="6" t="str">
        <f>IF(J104="","",(K104/J104)/LOOKUP(RIGHT($D$2,3),定数!$A$6:$A$13,定数!$B$6:$B$13))</f>
        <v/>
      </c>
      <c r="N104" s="48"/>
      <c r="O104" s="49"/>
      <c r="P104" s="52"/>
      <c r="Q104" s="52"/>
      <c r="R104" s="55" t="str">
        <f>IF(P104="","",T104*M104*LOOKUP(RIGHT($D$2,3),定数!$A$6:$A$13,定数!$B$6:$B$13))</f>
        <v/>
      </c>
      <c r="S104" s="55"/>
      <c r="T104" s="56" t="str">
        <f t="shared" si="13"/>
        <v/>
      </c>
      <c r="U104" s="56"/>
      <c r="V104" t="str">
        <f t="shared" si="18"/>
        <v/>
      </c>
      <c r="W104" t="str">
        <f t="shared" si="18"/>
        <v/>
      </c>
      <c r="X104" s="36" t="str">
        <f t="shared" si="14"/>
        <v/>
      </c>
      <c r="Y104" s="37" t="str">
        <f t="shared" si="15"/>
        <v/>
      </c>
    </row>
    <row r="105" spans="2:25">
      <c r="B105" s="42">
        <v>97</v>
      </c>
      <c r="C105" s="51" t="str">
        <f t="shared" si="11"/>
        <v/>
      </c>
      <c r="D105" s="51"/>
      <c r="E105" s="48"/>
      <c r="F105" s="49"/>
      <c r="G105" s="48"/>
      <c r="H105" s="52"/>
      <c r="I105" s="52"/>
      <c r="J105" s="48"/>
      <c r="K105" s="53" t="str">
        <f t="shared" si="17"/>
        <v/>
      </c>
      <c r="L105" s="54"/>
      <c r="M105" s="6" t="str">
        <f>IF(J105="","",(K105/J105)/LOOKUP(RIGHT($D$2,3),定数!$A$6:$A$13,定数!$B$6:$B$13))</f>
        <v/>
      </c>
      <c r="N105" s="48"/>
      <c r="O105" s="49"/>
      <c r="P105" s="52"/>
      <c r="Q105" s="52"/>
      <c r="R105" s="55" t="str">
        <f>IF(P105="","",T105*M105*LOOKUP(RIGHT($D$2,3),定数!$A$6:$A$13,定数!$B$6:$B$13))</f>
        <v/>
      </c>
      <c r="S105" s="55"/>
      <c r="T105" s="56" t="str">
        <f t="shared" si="13"/>
        <v/>
      </c>
      <c r="U105" s="56"/>
      <c r="V105" t="str">
        <f t="shared" si="18"/>
        <v/>
      </c>
      <c r="W105" t="str">
        <f t="shared" si="18"/>
        <v/>
      </c>
      <c r="X105" s="36" t="str">
        <f t="shared" si="14"/>
        <v/>
      </c>
      <c r="Y105" s="37" t="str">
        <f t="shared" si="15"/>
        <v/>
      </c>
    </row>
    <row r="106" spans="2:25">
      <c r="B106" s="42">
        <v>98</v>
      </c>
      <c r="C106" s="51" t="str">
        <f t="shared" si="11"/>
        <v/>
      </c>
      <c r="D106" s="51"/>
      <c r="E106" s="48"/>
      <c r="F106" s="49"/>
      <c r="G106" s="48"/>
      <c r="H106" s="52"/>
      <c r="I106" s="52"/>
      <c r="J106" s="48"/>
      <c r="K106" s="53" t="str">
        <f t="shared" si="17"/>
        <v/>
      </c>
      <c r="L106" s="54"/>
      <c r="M106" s="6" t="str">
        <f>IF(J106="","",(K106/J106)/LOOKUP(RIGHT($D$2,3),定数!$A$6:$A$13,定数!$B$6:$B$13))</f>
        <v/>
      </c>
      <c r="N106" s="48"/>
      <c r="O106" s="49"/>
      <c r="P106" s="52"/>
      <c r="Q106" s="52"/>
      <c r="R106" s="55" t="str">
        <f>IF(P106="","",T106*M106*LOOKUP(RIGHT($D$2,3),定数!$A$6:$A$13,定数!$B$6:$B$13))</f>
        <v/>
      </c>
      <c r="S106" s="55"/>
      <c r="T106" s="56" t="str">
        <f t="shared" si="13"/>
        <v/>
      </c>
      <c r="U106" s="56"/>
      <c r="V106" t="str">
        <f t="shared" si="18"/>
        <v/>
      </c>
      <c r="W106" t="str">
        <f t="shared" si="18"/>
        <v/>
      </c>
      <c r="X106" s="36" t="str">
        <f t="shared" si="14"/>
        <v/>
      </c>
      <c r="Y106" s="37" t="str">
        <f t="shared" si="15"/>
        <v/>
      </c>
    </row>
    <row r="107" spans="2:25">
      <c r="B107" s="42">
        <v>99</v>
      </c>
      <c r="C107" s="51" t="str">
        <f t="shared" si="11"/>
        <v/>
      </c>
      <c r="D107" s="51"/>
      <c r="E107" s="48"/>
      <c r="F107" s="49"/>
      <c r="G107" s="48"/>
      <c r="H107" s="52"/>
      <c r="I107" s="52"/>
      <c r="J107" s="48"/>
      <c r="K107" s="53" t="str">
        <f t="shared" si="17"/>
        <v/>
      </c>
      <c r="L107" s="54"/>
      <c r="M107" s="6" t="str">
        <f>IF(J107="","",(K107/J107)/LOOKUP(RIGHT($D$2,3),定数!$A$6:$A$13,定数!$B$6:$B$13))</f>
        <v/>
      </c>
      <c r="N107" s="48"/>
      <c r="O107" s="49"/>
      <c r="P107" s="52"/>
      <c r="Q107" s="52"/>
      <c r="R107" s="55" t="str">
        <f>IF(P107="","",T107*M107*LOOKUP(RIGHT($D$2,3),定数!$A$6:$A$13,定数!$B$6:$B$13))</f>
        <v/>
      </c>
      <c r="S107" s="55"/>
      <c r="T107" s="56" t="str">
        <f t="shared" si="13"/>
        <v/>
      </c>
      <c r="U107" s="56"/>
      <c r="V107" t="str">
        <f>IF(S107&lt;&gt;"",IF(S107&lt;0,1+V106,0),"")</f>
        <v/>
      </c>
      <c r="W107" t="str">
        <f>IF(T107&lt;&gt;"",IF(T107&lt;0,1+W106,0),"")</f>
        <v/>
      </c>
      <c r="X107" s="36" t="str">
        <f t="shared" si="14"/>
        <v/>
      </c>
      <c r="Y107" s="37" t="str">
        <f t="shared" si="15"/>
        <v/>
      </c>
    </row>
    <row r="108" spans="2:25">
      <c r="B108" s="42">
        <v>100</v>
      </c>
      <c r="C108" s="51" t="str">
        <f t="shared" si="11"/>
        <v/>
      </c>
      <c r="D108" s="51"/>
      <c r="E108" s="48"/>
      <c r="F108" s="49"/>
      <c r="G108" s="48"/>
      <c r="H108" s="52"/>
      <c r="I108" s="52"/>
      <c r="J108" s="48"/>
      <c r="K108" s="53" t="str">
        <f t="shared" si="17"/>
        <v/>
      </c>
      <c r="L108" s="54"/>
      <c r="M108" s="6" t="str">
        <f>IF(J108="","",(K108/J108)/LOOKUP(RIGHT($D$2,3),定数!$A$6:$A$13,定数!$B$6:$B$13))</f>
        <v/>
      </c>
      <c r="N108" s="48"/>
      <c r="O108" s="49"/>
      <c r="P108" s="52"/>
      <c r="Q108" s="52"/>
      <c r="R108" s="55" t="str">
        <f>IF(P108="","",T108*M108*LOOKUP(RIGHT($D$2,3),定数!$A$6:$A$13,定数!$B$6:$B$13))</f>
        <v/>
      </c>
      <c r="S108" s="55"/>
      <c r="T108" s="56" t="str">
        <f t="shared" si="13"/>
        <v/>
      </c>
      <c r="U108" s="56"/>
      <c r="V108" t="str">
        <f>IF(S108&lt;&gt;"",IF(S108&lt;0,1+V107,0),"")</f>
        <v/>
      </c>
      <c r="W108" t="str">
        <f>IF(T108&lt;&gt;"",IF(T108&lt;0,1+W107,0),"")</f>
        <v/>
      </c>
      <c r="X108" s="36" t="str">
        <f t="shared" si="14"/>
        <v/>
      </c>
      <c r="Y108" s="37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611" priority="659" stopIfTrue="1" operator="equal">
      <formula>"買"</formula>
    </cfRule>
    <cfRule type="cellIs" dxfId="1610" priority="660" stopIfTrue="1" operator="equal">
      <formula>"売"</formula>
    </cfRule>
  </conditionalFormatting>
  <conditionalFormatting sqref="G9:G11 G14:G108">
    <cfRule type="cellIs" dxfId="1609" priority="657" stopIfTrue="1" operator="equal">
      <formula>"買"</formula>
    </cfRule>
    <cfRule type="cellIs" dxfId="1608" priority="658" stopIfTrue="1" operator="equal">
      <formula>"売"</formula>
    </cfRule>
  </conditionalFormatting>
  <conditionalFormatting sqref="G12">
    <cfRule type="cellIs" dxfId="1607" priority="655" stopIfTrue="1" operator="equal">
      <formula>"買"</formula>
    </cfRule>
    <cfRule type="cellIs" dxfId="1606" priority="656" stopIfTrue="1" operator="equal">
      <formula>"売"</formula>
    </cfRule>
  </conditionalFormatting>
  <conditionalFormatting sqref="G13">
    <cfRule type="cellIs" dxfId="1605" priority="653" stopIfTrue="1" operator="equal">
      <formula>"買"</formula>
    </cfRule>
    <cfRule type="cellIs" dxfId="1604" priority="654" stopIfTrue="1" operator="equal">
      <formula>"売"</formula>
    </cfRule>
  </conditionalFormatting>
  <conditionalFormatting sqref="G9:G11">
    <cfRule type="cellIs" dxfId="1603" priority="651" stopIfTrue="1" operator="equal">
      <formula>"買"</formula>
    </cfRule>
    <cfRule type="cellIs" dxfId="1602" priority="652" stopIfTrue="1" operator="equal">
      <formula>"売"</formula>
    </cfRule>
  </conditionalFormatting>
  <conditionalFormatting sqref="G12">
    <cfRule type="cellIs" dxfId="1601" priority="649" stopIfTrue="1" operator="equal">
      <formula>"買"</formula>
    </cfRule>
    <cfRule type="cellIs" dxfId="1600" priority="650" stopIfTrue="1" operator="equal">
      <formula>"売"</formula>
    </cfRule>
  </conditionalFormatting>
  <conditionalFormatting sqref="G46">
    <cfRule type="cellIs" dxfId="1599" priority="647" stopIfTrue="1" operator="equal">
      <formula>"買"</formula>
    </cfRule>
    <cfRule type="cellIs" dxfId="1598" priority="648" stopIfTrue="1" operator="equal">
      <formula>"売"</formula>
    </cfRule>
  </conditionalFormatting>
  <conditionalFormatting sqref="G9:G11 G14:G108">
    <cfRule type="cellIs" dxfId="1597" priority="645" stopIfTrue="1" operator="equal">
      <formula>"買"</formula>
    </cfRule>
    <cfRule type="cellIs" dxfId="1596" priority="646" stopIfTrue="1" operator="equal">
      <formula>"売"</formula>
    </cfRule>
  </conditionalFormatting>
  <conditionalFormatting sqref="G12">
    <cfRule type="cellIs" dxfId="1595" priority="643" stopIfTrue="1" operator="equal">
      <formula>"買"</formula>
    </cfRule>
    <cfRule type="cellIs" dxfId="1594" priority="644" stopIfTrue="1" operator="equal">
      <formula>"売"</formula>
    </cfRule>
  </conditionalFormatting>
  <conditionalFormatting sqref="G13">
    <cfRule type="cellIs" dxfId="1593" priority="641" stopIfTrue="1" operator="equal">
      <formula>"買"</formula>
    </cfRule>
    <cfRule type="cellIs" dxfId="1592" priority="642" stopIfTrue="1" operator="equal">
      <formula>"売"</formula>
    </cfRule>
  </conditionalFormatting>
  <conditionalFormatting sqref="G9:G11">
    <cfRule type="cellIs" dxfId="1591" priority="639" stopIfTrue="1" operator="equal">
      <formula>"買"</formula>
    </cfRule>
    <cfRule type="cellIs" dxfId="1590" priority="640" stopIfTrue="1" operator="equal">
      <formula>"売"</formula>
    </cfRule>
  </conditionalFormatting>
  <conditionalFormatting sqref="G12">
    <cfRule type="cellIs" dxfId="1589" priority="637" stopIfTrue="1" operator="equal">
      <formula>"買"</formula>
    </cfRule>
    <cfRule type="cellIs" dxfId="1588" priority="638" stopIfTrue="1" operator="equal">
      <formula>"売"</formula>
    </cfRule>
  </conditionalFormatting>
  <conditionalFormatting sqref="G9:G10">
    <cfRule type="cellIs" dxfId="1531" priority="635" stopIfTrue="1" operator="equal">
      <formula>"買"</formula>
    </cfRule>
    <cfRule type="cellIs" dxfId="1530" priority="636" stopIfTrue="1" operator="equal">
      <formula>"売"</formula>
    </cfRule>
  </conditionalFormatting>
  <conditionalFormatting sqref="G9:G10">
    <cfRule type="cellIs" dxfId="1529" priority="633" stopIfTrue="1" operator="equal">
      <formula>"買"</formula>
    </cfRule>
    <cfRule type="cellIs" dxfId="1528" priority="634" stopIfTrue="1" operator="equal">
      <formula>"売"</formula>
    </cfRule>
  </conditionalFormatting>
  <conditionalFormatting sqref="G9:G10">
    <cfRule type="cellIs" dxfId="1527" priority="631" stopIfTrue="1" operator="equal">
      <formula>"買"</formula>
    </cfRule>
    <cfRule type="cellIs" dxfId="1526" priority="632" stopIfTrue="1" operator="equal">
      <formula>"売"</formula>
    </cfRule>
  </conditionalFormatting>
  <conditionalFormatting sqref="G9:G10">
    <cfRule type="cellIs" dxfId="1525" priority="629" stopIfTrue="1" operator="equal">
      <formula>"買"</formula>
    </cfRule>
    <cfRule type="cellIs" dxfId="1524" priority="630" stopIfTrue="1" operator="equal">
      <formula>"売"</formula>
    </cfRule>
  </conditionalFormatting>
  <conditionalFormatting sqref="G9:G10">
    <cfRule type="cellIs" dxfId="1523" priority="627" stopIfTrue="1" operator="equal">
      <formula>"買"</formula>
    </cfRule>
    <cfRule type="cellIs" dxfId="1522" priority="628" stopIfTrue="1" operator="equal">
      <formula>"売"</formula>
    </cfRule>
  </conditionalFormatting>
  <conditionalFormatting sqref="G9:G10">
    <cfRule type="cellIs" dxfId="1521" priority="625" stopIfTrue="1" operator="equal">
      <formula>"買"</formula>
    </cfRule>
    <cfRule type="cellIs" dxfId="1520" priority="626" stopIfTrue="1" operator="equal">
      <formula>"売"</formula>
    </cfRule>
  </conditionalFormatting>
  <conditionalFormatting sqref="G11">
    <cfRule type="cellIs" dxfId="1519" priority="623" stopIfTrue="1" operator="equal">
      <formula>"買"</formula>
    </cfRule>
    <cfRule type="cellIs" dxfId="1518" priority="624" stopIfTrue="1" operator="equal">
      <formula>"売"</formula>
    </cfRule>
  </conditionalFormatting>
  <conditionalFormatting sqref="G11">
    <cfRule type="cellIs" dxfId="1517" priority="621" stopIfTrue="1" operator="equal">
      <formula>"買"</formula>
    </cfRule>
    <cfRule type="cellIs" dxfId="1516" priority="622" stopIfTrue="1" operator="equal">
      <formula>"売"</formula>
    </cfRule>
  </conditionalFormatting>
  <conditionalFormatting sqref="G12">
    <cfRule type="cellIs" dxfId="1511" priority="619" stopIfTrue="1" operator="equal">
      <formula>"買"</formula>
    </cfRule>
    <cfRule type="cellIs" dxfId="1510" priority="620" stopIfTrue="1" operator="equal">
      <formula>"売"</formula>
    </cfRule>
  </conditionalFormatting>
  <conditionalFormatting sqref="G12">
    <cfRule type="cellIs" dxfId="1509" priority="617" stopIfTrue="1" operator="equal">
      <formula>"買"</formula>
    </cfRule>
    <cfRule type="cellIs" dxfId="1508" priority="618" stopIfTrue="1" operator="equal">
      <formula>"売"</formula>
    </cfRule>
  </conditionalFormatting>
  <conditionalFormatting sqref="G13">
    <cfRule type="cellIs" dxfId="1495" priority="615" stopIfTrue="1" operator="equal">
      <formula>"買"</formula>
    </cfRule>
    <cfRule type="cellIs" dxfId="1494" priority="616" stopIfTrue="1" operator="equal">
      <formula>"売"</formula>
    </cfRule>
  </conditionalFormatting>
  <conditionalFormatting sqref="G13">
    <cfRule type="cellIs" dxfId="1493" priority="613" stopIfTrue="1" operator="equal">
      <formula>"買"</formula>
    </cfRule>
    <cfRule type="cellIs" dxfId="1492" priority="614" stopIfTrue="1" operator="equal">
      <formula>"売"</formula>
    </cfRule>
  </conditionalFormatting>
  <conditionalFormatting sqref="G13">
    <cfRule type="cellIs" dxfId="1491" priority="611" stopIfTrue="1" operator="equal">
      <formula>"買"</formula>
    </cfRule>
    <cfRule type="cellIs" dxfId="1490" priority="612" stopIfTrue="1" operator="equal">
      <formula>"売"</formula>
    </cfRule>
  </conditionalFormatting>
  <conditionalFormatting sqref="G13">
    <cfRule type="cellIs" dxfId="1489" priority="609" stopIfTrue="1" operator="equal">
      <formula>"買"</formula>
    </cfRule>
    <cfRule type="cellIs" dxfId="1488" priority="610" stopIfTrue="1" operator="equal">
      <formula>"売"</formula>
    </cfRule>
  </conditionalFormatting>
  <conditionalFormatting sqref="G13">
    <cfRule type="cellIs" dxfId="1487" priority="607" stopIfTrue="1" operator="equal">
      <formula>"買"</formula>
    </cfRule>
    <cfRule type="cellIs" dxfId="1486" priority="608" stopIfTrue="1" operator="equal">
      <formula>"売"</formula>
    </cfRule>
  </conditionalFormatting>
  <conditionalFormatting sqref="G13">
    <cfRule type="cellIs" dxfId="1485" priority="605" stopIfTrue="1" operator="equal">
      <formula>"買"</formula>
    </cfRule>
    <cfRule type="cellIs" dxfId="1484" priority="606" stopIfTrue="1" operator="equal">
      <formula>"売"</formula>
    </cfRule>
  </conditionalFormatting>
  <conditionalFormatting sqref="G13">
    <cfRule type="cellIs" dxfId="1483" priority="603" stopIfTrue="1" operator="equal">
      <formula>"買"</formula>
    </cfRule>
    <cfRule type="cellIs" dxfId="1482" priority="604" stopIfTrue="1" operator="equal">
      <formula>"売"</formula>
    </cfRule>
  </conditionalFormatting>
  <conditionalFormatting sqref="G13">
    <cfRule type="cellIs" dxfId="1481" priority="601" stopIfTrue="1" operator="equal">
      <formula>"買"</formula>
    </cfRule>
    <cfRule type="cellIs" dxfId="1480" priority="602" stopIfTrue="1" operator="equal">
      <formula>"売"</formula>
    </cfRule>
  </conditionalFormatting>
  <conditionalFormatting sqref="G13">
    <cfRule type="cellIs" dxfId="1479" priority="599" stopIfTrue="1" operator="equal">
      <formula>"買"</formula>
    </cfRule>
    <cfRule type="cellIs" dxfId="1478" priority="600" stopIfTrue="1" operator="equal">
      <formula>"売"</formula>
    </cfRule>
  </conditionalFormatting>
  <conditionalFormatting sqref="G13">
    <cfRule type="cellIs" dxfId="1477" priority="597" stopIfTrue="1" operator="equal">
      <formula>"買"</formula>
    </cfRule>
    <cfRule type="cellIs" dxfId="1476" priority="598" stopIfTrue="1" operator="equal">
      <formula>"売"</formula>
    </cfRule>
  </conditionalFormatting>
  <conditionalFormatting sqref="G13">
    <cfRule type="cellIs" dxfId="1475" priority="595" stopIfTrue="1" operator="equal">
      <formula>"買"</formula>
    </cfRule>
    <cfRule type="cellIs" dxfId="1474" priority="596" stopIfTrue="1" operator="equal">
      <formula>"売"</formula>
    </cfRule>
  </conditionalFormatting>
  <conditionalFormatting sqref="G13">
    <cfRule type="cellIs" dxfId="1473" priority="593" stopIfTrue="1" operator="equal">
      <formula>"買"</formula>
    </cfRule>
    <cfRule type="cellIs" dxfId="1472" priority="594" stopIfTrue="1" operator="equal">
      <formula>"売"</formula>
    </cfRule>
  </conditionalFormatting>
  <conditionalFormatting sqref="G13">
    <cfRule type="cellIs" dxfId="1471" priority="591" stopIfTrue="1" operator="equal">
      <formula>"買"</formula>
    </cfRule>
    <cfRule type="cellIs" dxfId="1470" priority="592" stopIfTrue="1" operator="equal">
      <formula>"売"</formula>
    </cfRule>
  </conditionalFormatting>
  <conditionalFormatting sqref="G13">
    <cfRule type="cellIs" dxfId="1469" priority="589" stopIfTrue="1" operator="equal">
      <formula>"買"</formula>
    </cfRule>
    <cfRule type="cellIs" dxfId="1468" priority="590" stopIfTrue="1" operator="equal">
      <formula>"売"</formula>
    </cfRule>
  </conditionalFormatting>
  <conditionalFormatting sqref="G13">
    <cfRule type="cellIs" dxfId="1467" priority="587" stopIfTrue="1" operator="equal">
      <formula>"買"</formula>
    </cfRule>
    <cfRule type="cellIs" dxfId="1466" priority="588" stopIfTrue="1" operator="equal">
      <formula>"売"</formula>
    </cfRule>
  </conditionalFormatting>
  <conditionalFormatting sqref="G14">
    <cfRule type="cellIs" dxfId="1395" priority="585" stopIfTrue="1" operator="equal">
      <formula>"買"</formula>
    </cfRule>
    <cfRule type="cellIs" dxfId="1394" priority="586" stopIfTrue="1" operator="equal">
      <formula>"売"</formula>
    </cfRule>
  </conditionalFormatting>
  <conditionalFormatting sqref="G14">
    <cfRule type="cellIs" dxfId="1393" priority="583" stopIfTrue="1" operator="equal">
      <formula>"買"</formula>
    </cfRule>
    <cfRule type="cellIs" dxfId="1392" priority="584" stopIfTrue="1" operator="equal">
      <formula>"売"</formula>
    </cfRule>
  </conditionalFormatting>
  <conditionalFormatting sqref="G14">
    <cfRule type="cellIs" dxfId="1391" priority="581" stopIfTrue="1" operator="equal">
      <formula>"買"</formula>
    </cfRule>
    <cfRule type="cellIs" dxfId="1390" priority="582" stopIfTrue="1" operator="equal">
      <formula>"売"</formula>
    </cfRule>
  </conditionalFormatting>
  <conditionalFormatting sqref="G14">
    <cfRule type="cellIs" dxfId="1389" priority="579" stopIfTrue="1" operator="equal">
      <formula>"買"</formula>
    </cfRule>
    <cfRule type="cellIs" dxfId="1388" priority="580" stopIfTrue="1" operator="equal">
      <formula>"売"</formula>
    </cfRule>
  </conditionalFormatting>
  <conditionalFormatting sqref="G14">
    <cfRule type="cellIs" dxfId="1387" priority="577" stopIfTrue="1" operator="equal">
      <formula>"買"</formula>
    </cfRule>
    <cfRule type="cellIs" dxfId="1386" priority="578" stopIfTrue="1" operator="equal">
      <formula>"売"</formula>
    </cfRule>
  </conditionalFormatting>
  <conditionalFormatting sqref="G14">
    <cfRule type="cellIs" dxfId="1385" priority="575" stopIfTrue="1" operator="equal">
      <formula>"買"</formula>
    </cfRule>
    <cfRule type="cellIs" dxfId="1384" priority="576" stopIfTrue="1" operator="equal">
      <formula>"売"</formula>
    </cfRule>
  </conditionalFormatting>
  <conditionalFormatting sqref="G14">
    <cfRule type="cellIs" dxfId="1383" priority="573" stopIfTrue="1" operator="equal">
      <formula>"買"</formula>
    </cfRule>
    <cfRule type="cellIs" dxfId="1382" priority="574" stopIfTrue="1" operator="equal">
      <formula>"売"</formula>
    </cfRule>
  </conditionalFormatting>
  <conditionalFormatting sqref="G14">
    <cfRule type="cellIs" dxfId="1381" priority="571" stopIfTrue="1" operator="equal">
      <formula>"買"</formula>
    </cfRule>
    <cfRule type="cellIs" dxfId="1380" priority="572" stopIfTrue="1" operator="equal">
      <formula>"売"</formula>
    </cfRule>
  </conditionalFormatting>
  <conditionalFormatting sqref="G14">
    <cfRule type="cellIs" dxfId="1379" priority="569" stopIfTrue="1" operator="equal">
      <formula>"買"</formula>
    </cfRule>
    <cfRule type="cellIs" dxfId="1378" priority="570" stopIfTrue="1" operator="equal">
      <formula>"売"</formula>
    </cfRule>
  </conditionalFormatting>
  <conditionalFormatting sqref="G14">
    <cfRule type="cellIs" dxfId="1377" priority="567" stopIfTrue="1" operator="equal">
      <formula>"買"</formula>
    </cfRule>
    <cfRule type="cellIs" dxfId="1376" priority="568" stopIfTrue="1" operator="equal">
      <formula>"売"</formula>
    </cfRule>
  </conditionalFormatting>
  <conditionalFormatting sqref="G14">
    <cfRule type="cellIs" dxfId="1375" priority="565" stopIfTrue="1" operator="equal">
      <formula>"買"</formula>
    </cfRule>
    <cfRule type="cellIs" dxfId="1374" priority="566" stopIfTrue="1" operator="equal">
      <formula>"売"</formula>
    </cfRule>
  </conditionalFormatting>
  <conditionalFormatting sqref="G14">
    <cfRule type="cellIs" dxfId="1373" priority="563" stopIfTrue="1" operator="equal">
      <formula>"買"</formula>
    </cfRule>
    <cfRule type="cellIs" dxfId="1372" priority="564" stopIfTrue="1" operator="equal">
      <formula>"売"</formula>
    </cfRule>
  </conditionalFormatting>
  <conditionalFormatting sqref="G14">
    <cfRule type="cellIs" dxfId="1371" priority="561" stopIfTrue="1" operator="equal">
      <formula>"買"</formula>
    </cfRule>
    <cfRule type="cellIs" dxfId="1370" priority="562" stopIfTrue="1" operator="equal">
      <formula>"売"</formula>
    </cfRule>
  </conditionalFormatting>
  <conditionalFormatting sqref="G14">
    <cfRule type="cellIs" dxfId="1369" priority="559" stopIfTrue="1" operator="equal">
      <formula>"買"</formula>
    </cfRule>
    <cfRule type="cellIs" dxfId="1368" priority="560" stopIfTrue="1" operator="equal">
      <formula>"売"</formula>
    </cfRule>
  </conditionalFormatting>
  <conditionalFormatting sqref="G14">
    <cfRule type="cellIs" dxfId="1367" priority="557" stopIfTrue="1" operator="equal">
      <formula>"買"</formula>
    </cfRule>
    <cfRule type="cellIs" dxfId="1366" priority="558" stopIfTrue="1" operator="equal">
      <formula>"売"</formula>
    </cfRule>
  </conditionalFormatting>
  <conditionalFormatting sqref="G14">
    <cfRule type="cellIs" dxfId="1365" priority="555" stopIfTrue="1" operator="equal">
      <formula>"買"</formula>
    </cfRule>
    <cfRule type="cellIs" dxfId="1364" priority="556" stopIfTrue="1" operator="equal">
      <formula>"売"</formula>
    </cfRule>
  </conditionalFormatting>
  <conditionalFormatting sqref="G14">
    <cfRule type="cellIs" dxfId="1363" priority="553" stopIfTrue="1" operator="equal">
      <formula>"買"</formula>
    </cfRule>
    <cfRule type="cellIs" dxfId="1362" priority="554" stopIfTrue="1" operator="equal">
      <formula>"売"</formula>
    </cfRule>
  </conditionalFormatting>
  <conditionalFormatting sqref="G15">
    <cfRule type="cellIs" dxfId="1323" priority="551" stopIfTrue="1" operator="equal">
      <formula>"買"</formula>
    </cfRule>
    <cfRule type="cellIs" dxfId="1322" priority="552" stopIfTrue="1" operator="equal">
      <formula>"売"</formula>
    </cfRule>
  </conditionalFormatting>
  <conditionalFormatting sqref="G16">
    <cfRule type="cellIs" dxfId="1319" priority="549" stopIfTrue="1" operator="equal">
      <formula>"買"</formula>
    </cfRule>
    <cfRule type="cellIs" dxfId="1318" priority="550" stopIfTrue="1" operator="equal">
      <formula>"売"</formula>
    </cfRule>
  </conditionalFormatting>
  <conditionalFormatting sqref="G17">
    <cfRule type="cellIs" dxfId="1299" priority="547" stopIfTrue="1" operator="equal">
      <formula>"買"</formula>
    </cfRule>
    <cfRule type="cellIs" dxfId="1298" priority="548" stopIfTrue="1" operator="equal">
      <formula>"売"</formula>
    </cfRule>
  </conditionalFormatting>
  <conditionalFormatting sqref="G17">
    <cfRule type="cellIs" dxfId="1297" priority="545" stopIfTrue="1" operator="equal">
      <formula>"買"</formula>
    </cfRule>
    <cfRule type="cellIs" dxfId="1296" priority="546" stopIfTrue="1" operator="equal">
      <formula>"売"</formula>
    </cfRule>
  </conditionalFormatting>
  <conditionalFormatting sqref="G17">
    <cfRule type="cellIs" dxfId="1295" priority="543" stopIfTrue="1" operator="equal">
      <formula>"買"</formula>
    </cfRule>
    <cfRule type="cellIs" dxfId="1294" priority="544" stopIfTrue="1" operator="equal">
      <formula>"売"</formula>
    </cfRule>
  </conditionalFormatting>
  <conditionalFormatting sqref="G17">
    <cfRule type="cellIs" dxfId="1293" priority="541" stopIfTrue="1" operator="equal">
      <formula>"買"</formula>
    </cfRule>
    <cfRule type="cellIs" dxfId="1292" priority="542" stopIfTrue="1" operator="equal">
      <formula>"売"</formula>
    </cfRule>
  </conditionalFormatting>
  <conditionalFormatting sqref="G17">
    <cfRule type="cellIs" dxfId="1291" priority="539" stopIfTrue="1" operator="equal">
      <formula>"買"</formula>
    </cfRule>
    <cfRule type="cellIs" dxfId="1290" priority="540" stopIfTrue="1" operator="equal">
      <formula>"売"</formula>
    </cfRule>
  </conditionalFormatting>
  <conditionalFormatting sqref="G17">
    <cfRule type="cellIs" dxfId="1289" priority="537" stopIfTrue="1" operator="equal">
      <formula>"買"</formula>
    </cfRule>
    <cfRule type="cellIs" dxfId="1288" priority="538" stopIfTrue="1" operator="equal">
      <formula>"売"</formula>
    </cfRule>
  </conditionalFormatting>
  <conditionalFormatting sqref="G18">
    <cfRule type="cellIs" dxfId="1287" priority="535" stopIfTrue="1" operator="equal">
      <formula>"買"</formula>
    </cfRule>
    <cfRule type="cellIs" dxfId="1286" priority="536" stopIfTrue="1" operator="equal">
      <formula>"売"</formula>
    </cfRule>
  </conditionalFormatting>
  <conditionalFormatting sqref="G19">
    <cfRule type="cellIs" dxfId="1279" priority="533" stopIfTrue="1" operator="equal">
      <formula>"買"</formula>
    </cfRule>
    <cfRule type="cellIs" dxfId="1278" priority="534" stopIfTrue="1" operator="equal">
      <formula>"売"</formula>
    </cfRule>
  </conditionalFormatting>
  <conditionalFormatting sqref="G20">
    <cfRule type="cellIs" dxfId="1253" priority="531" stopIfTrue="1" operator="equal">
      <formula>"買"</formula>
    </cfRule>
    <cfRule type="cellIs" dxfId="1252" priority="532" stopIfTrue="1" operator="equal">
      <formula>"売"</formula>
    </cfRule>
  </conditionalFormatting>
  <conditionalFormatting sqref="G20">
    <cfRule type="cellIs" dxfId="1251" priority="529" stopIfTrue="1" operator="equal">
      <formula>"買"</formula>
    </cfRule>
    <cfRule type="cellIs" dxfId="1250" priority="530" stopIfTrue="1" operator="equal">
      <formula>"売"</formula>
    </cfRule>
  </conditionalFormatting>
  <conditionalFormatting sqref="G20">
    <cfRule type="cellIs" dxfId="1249" priority="527" stopIfTrue="1" operator="equal">
      <formula>"買"</formula>
    </cfRule>
    <cfRule type="cellIs" dxfId="1248" priority="528" stopIfTrue="1" operator="equal">
      <formula>"売"</formula>
    </cfRule>
  </conditionalFormatting>
  <conditionalFormatting sqref="G20">
    <cfRule type="cellIs" dxfId="1247" priority="525" stopIfTrue="1" operator="equal">
      <formula>"買"</formula>
    </cfRule>
    <cfRule type="cellIs" dxfId="1246" priority="526" stopIfTrue="1" operator="equal">
      <formula>"売"</formula>
    </cfRule>
  </conditionalFormatting>
  <conditionalFormatting sqref="G20">
    <cfRule type="cellIs" dxfId="1245" priority="523" stopIfTrue="1" operator="equal">
      <formula>"買"</formula>
    </cfRule>
    <cfRule type="cellIs" dxfId="1244" priority="524" stopIfTrue="1" operator="equal">
      <formula>"売"</formula>
    </cfRule>
  </conditionalFormatting>
  <conditionalFormatting sqref="G20">
    <cfRule type="cellIs" dxfId="1243" priority="521" stopIfTrue="1" operator="equal">
      <formula>"買"</formula>
    </cfRule>
    <cfRule type="cellIs" dxfId="1242" priority="522" stopIfTrue="1" operator="equal">
      <formula>"売"</formula>
    </cfRule>
  </conditionalFormatting>
  <conditionalFormatting sqref="G21">
    <cfRule type="cellIs" dxfId="1241" priority="519" stopIfTrue="1" operator="equal">
      <formula>"買"</formula>
    </cfRule>
    <cfRule type="cellIs" dxfId="1240" priority="520" stopIfTrue="1" operator="equal">
      <formula>"売"</formula>
    </cfRule>
  </conditionalFormatting>
  <conditionalFormatting sqref="G21">
    <cfRule type="cellIs" dxfId="1239" priority="517" stopIfTrue="1" operator="equal">
      <formula>"買"</formula>
    </cfRule>
    <cfRule type="cellIs" dxfId="1238" priority="518" stopIfTrue="1" operator="equal">
      <formula>"売"</formula>
    </cfRule>
  </conditionalFormatting>
  <conditionalFormatting sqref="G21">
    <cfRule type="cellIs" dxfId="1237" priority="515" stopIfTrue="1" operator="equal">
      <formula>"買"</formula>
    </cfRule>
    <cfRule type="cellIs" dxfId="1236" priority="516" stopIfTrue="1" operator="equal">
      <formula>"売"</formula>
    </cfRule>
  </conditionalFormatting>
  <conditionalFormatting sqref="G21">
    <cfRule type="cellIs" dxfId="1235" priority="513" stopIfTrue="1" operator="equal">
      <formula>"買"</formula>
    </cfRule>
    <cfRule type="cellIs" dxfId="1234" priority="514" stopIfTrue="1" operator="equal">
      <formula>"売"</formula>
    </cfRule>
  </conditionalFormatting>
  <conditionalFormatting sqref="G21">
    <cfRule type="cellIs" dxfId="1233" priority="511" stopIfTrue="1" operator="equal">
      <formula>"買"</formula>
    </cfRule>
    <cfRule type="cellIs" dxfId="1232" priority="512" stopIfTrue="1" operator="equal">
      <formula>"売"</formula>
    </cfRule>
  </conditionalFormatting>
  <conditionalFormatting sqref="G21">
    <cfRule type="cellIs" dxfId="1231" priority="509" stopIfTrue="1" operator="equal">
      <formula>"買"</formula>
    </cfRule>
    <cfRule type="cellIs" dxfId="1230" priority="510" stopIfTrue="1" operator="equal">
      <formula>"売"</formula>
    </cfRule>
  </conditionalFormatting>
  <conditionalFormatting sqref="G21">
    <cfRule type="cellIs" dxfId="1229" priority="507" stopIfTrue="1" operator="equal">
      <formula>"買"</formula>
    </cfRule>
    <cfRule type="cellIs" dxfId="1228" priority="508" stopIfTrue="1" operator="equal">
      <formula>"売"</formula>
    </cfRule>
  </conditionalFormatting>
  <conditionalFormatting sqref="G20">
    <cfRule type="cellIs" dxfId="1191" priority="505" stopIfTrue="1" operator="equal">
      <formula>"買"</formula>
    </cfRule>
    <cfRule type="cellIs" dxfId="1190" priority="506" stopIfTrue="1" operator="equal">
      <formula>"売"</formula>
    </cfRule>
  </conditionalFormatting>
  <conditionalFormatting sqref="G20">
    <cfRule type="cellIs" dxfId="1189" priority="503" stopIfTrue="1" operator="equal">
      <formula>"買"</formula>
    </cfRule>
    <cfRule type="cellIs" dxfId="1188" priority="504" stopIfTrue="1" operator="equal">
      <formula>"売"</formula>
    </cfRule>
  </conditionalFormatting>
  <conditionalFormatting sqref="G20">
    <cfRule type="cellIs" dxfId="1187" priority="501" stopIfTrue="1" operator="equal">
      <formula>"買"</formula>
    </cfRule>
    <cfRule type="cellIs" dxfId="1186" priority="502" stopIfTrue="1" operator="equal">
      <formula>"売"</formula>
    </cfRule>
  </conditionalFormatting>
  <conditionalFormatting sqref="G20">
    <cfRule type="cellIs" dxfId="1185" priority="499" stopIfTrue="1" operator="equal">
      <formula>"買"</formula>
    </cfRule>
    <cfRule type="cellIs" dxfId="1184" priority="500" stopIfTrue="1" operator="equal">
      <formula>"売"</formula>
    </cfRule>
  </conditionalFormatting>
  <conditionalFormatting sqref="G20">
    <cfRule type="cellIs" dxfId="1183" priority="497" stopIfTrue="1" operator="equal">
      <formula>"買"</formula>
    </cfRule>
    <cfRule type="cellIs" dxfId="1182" priority="498" stopIfTrue="1" operator="equal">
      <formula>"売"</formula>
    </cfRule>
  </conditionalFormatting>
  <conditionalFormatting sqref="G20">
    <cfRule type="cellIs" dxfId="1181" priority="495" stopIfTrue="1" operator="equal">
      <formula>"買"</formula>
    </cfRule>
    <cfRule type="cellIs" dxfId="1180" priority="496" stopIfTrue="1" operator="equal">
      <formula>"売"</formula>
    </cfRule>
  </conditionalFormatting>
  <conditionalFormatting sqref="G20">
    <cfRule type="cellIs" dxfId="1179" priority="493" stopIfTrue="1" operator="equal">
      <formula>"買"</formula>
    </cfRule>
    <cfRule type="cellIs" dxfId="1178" priority="494" stopIfTrue="1" operator="equal">
      <formula>"売"</formula>
    </cfRule>
  </conditionalFormatting>
  <conditionalFormatting sqref="G21">
    <cfRule type="cellIs" dxfId="1177" priority="491" stopIfTrue="1" operator="equal">
      <formula>"買"</formula>
    </cfRule>
    <cfRule type="cellIs" dxfId="1176" priority="492" stopIfTrue="1" operator="equal">
      <formula>"売"</formula>
    </cfRule>
  </conditionalFormatting>
  <conditionalFormatting sqref="G21">
    <cfRule type="cellIs" dxfId="1175" priority="489" stopIfTrue="1" operator="equal">
      <formula>"買"</formula>
    </cfRule>
    <cfRule type="cellIs" dxfId="1174" priority="490" stopIfTrue="1" operator="equal">
      <formula>"売"</formula>
    </cfRule>
  </conditionalFormatting>
  <conditionalFormatting sqref="G21">
    <cfRule type="cellIs" dxfId="1173" priority="487" stopIfTrue="1" operator="equal">
      <formula>"買"</formula>
    </cfRule>
    <cfRule type="cellIs" dxfId="1172" priority="488" stopIfTrue="1" operator="equal">
      <formula>"売"</formula>
    </cfRule>
  </conditionalFormatting>
  <conditionalFormatting sqref="G21">
    <cfRule type="cellIs" dxfId="1171" priority="485" stopIfTrue="1" operator="equal">
      <formula>"買"</formula>
    </cfRule>
    <cfRule type="cellIs" dxfId="1170" priority="486" stopIfTrue="1" operator="equal">
      <formula>"売"</formula>
    </cfRule>
  </conditionalFormatting>
  <conditionalFormatting sqref="G21">
    <cfRule type="cellIs" dxfId="1169" priority="483" stopIfTrue="1" operator="equal">
      <formula>"買"</formula>
    </cfRule>
    <cfRule type="cellIs" dxfId="1168" priority="484" stopIfTrue="1" operator="equal">
      <formula>"売"</formula>
    </cfRule>
  </conditionalFormatting>
  <conditionalFormatting sqref="G21">
    <cfRule type="cellIs" dxfId="1167" priority="481" stopIfTrue="1" operator="equal">
      <formula>"買"</formula>
    </cfRule>
    <cfRule type="cellIs" dxfId="1166" priority="482" stopIfTrue="1" operator="equal">
      <formula>"売"</formula>
    </cfRule>
  </conditionalFormatting>
  <conditionalFormatting sqref="G21">
    <cfRule type="cellIs" dxfId="1165" priority="479" stopIfTrue="1" operator="equal">
      <formula>"買"</formula>
    </cfRule>
    <cfRule type="cellIs" dxfId="1164" priority="480" stopIfTrue="1" operator="equal">
      <formula>"売"</formula>
    </cfRule>
  </conditionalFormatting>
  <conditionalFormatting sqref="G22">
    <cfRule type="cellIs" dxfId="1149" priority="477" stopIfTrue="1" operator="equal">
      <formula>"買"</formula>
    </cfRule>
    <cfRule type="cellIs" dxfId="1148" priority="478" stopIfTrue="1" operator="equal">
      <formula>"売"</formula>
    </cfRule>
  </conditionalFormatting>
  <conditionalFormatting sqref="G22">
    <cfRule type="cellIs" dxfId="1147" priority="475" stopIfTrue="1" operator="equal">
      <formula>"買"</formula>
    </cfRule>
    <cfRule type="cellIs" dxfId="1146" priority="476" stopIfTrue="1" operator="equal">
      <formula>"売"</formula>
    </cfRule>
  </conditionalFormatting>
  <conditionalFormatting sqref="G22">
    <cfRule type="cellIs" dxfId="1145" priority="473" stopIfTrue="1" operator="equal">
      <formula>"買"</formula>
    </cfRule>
    <cfRule type="cellIs" dxfId="1144" priority="474" stopIfTrue="1" operator="equal">
      <formula>"売"</formula>
    </cfRule>
  </conditionalFormatting>
  <conditionalFormatting sqref="G23">
    <cfRule type="cellIs" dxfId="1131" priority="471" stopIfTrue="1" operator="equal">
      <formula>"買"</formula>
    </cfRule>
    <cfRule type="cellIs" dxfId="1130" priority="472" stopIfTrue="1" operator="equal">
      <formula>"売"</formula>
    </cfRule>
  </conditionalFormatting>
  <conditionalFormatting sqref="G23">
    <cfRule type="cellIs" dxfId="1129" priority="469" stopIfTrue="1" operator="equal">
      <formula>"買"</formula>
    </cfRule>
    <cfRule type="cellIs" dxfId="1128" priority="470" stopIfTrue="1" operator="equal">
      <formula>"売"</formula>
    </cfRule>
  </conditionalFormatting>
  <conditionalFormatting sqref="G23">
    <cfRule type="cellIs" dxfId="1127" priority="467" stopIfTrue="1" operator="equal">
      <formula>"買"</formula>
    </cfRule>
    <cfRule type="cellIs" dxfId="1126" priority="468" stopIfTrue="1" operator="equal">
      <formula>"売"</formula>
    </cfRule>
  </conditionalFormatting>
  <conditionalFormatting sqref="G23">
    <cfRule type="cellIs" dxfId="1125" priority="465" stopIfTrue="1" operator="equal">
      <formula>"買"</formula>
    </cfRule>
    <cfRule type="cellIs" dxfId="1124" priority="466" stopIfTrue="1" operator="equal">
      <formula>"売"</formula>
    </cfRule>
  </conditionalFormatting>
  <conditionalFormatting sqref="G24">
    <cfRule type="cellIs" dxfId="1111" priority="463" stopIfTrue="1" operator="equal">
      <formula>"買"</formula>
    </cfRule>
    <cfRule type="cellIs" dxfId="1110" priority="464" stopIfTrue="1" operator="equal">
      <formula>"売"</formula>
    </cfRule>
  </conditionalFormatting>
  <conditionalFormatting sqref="G24">
    <cfRule type="cellIs" dxfId="1109" priority="461" stopIfTrue="1" operator="equal">
      <formula>"買"</formula>
    </cfRule>
    <cfRule type="cellIs" dxfId="1108" priority="462" stopIfTrue="1" operator="equal">
      <formula>"売"</formula>
    </cfRule>
  </conditionalFormatting>
  <conditionalFormatting sqref="G24">
    <cfRule type="cellIs" dxfId="1107" priority="459" stopIfTrue="1" operator="equal">
      <formula>"買"</formula>
    </cfRule>
    <cfRule type="cellIs" dxfId="1106" priority="460" stopIfTrue="1" operator="equal">
      <formula>"売"</formula>
    </cfRule>
  </conditionalFormatting>
  <conditionalFormatting sqref="G24">
    <cfRule type="cellIs" dxfId="1105" priority="457" stopIfTrue="1" operator="equal">
      <formula>"買"</formula>
    </cfRule>
    <cfRule type="cellIs" dxfId="1104" priority="458" stopIfTrue="1" operator="equal">
      <formula>"売"</formula>
    </cfRule>
  </conditionalFormatting>
  <conditionalFormatting sqref="G25">
    <cfRule type="cellIs" dxfId="1091" priority="455" stopIfTrue="1" operator="equal">
      <formula>"買"</formula>
    </cfRule>
    <cfRule type="cellIs" dxfId="1090" priority="456" stopIfTrue="1" operator="equal">
      <formula>"売"</formula>
    </cfRule>
  </conditionalFormatting>
  <conditionalFormatting sqref="G26">
    <cfRule type="cellIs" dxfId="1087" priority="453" stopIfTrue="1" operator="equal">
      <formula>"買"</formula>
    </cfRule>
    <cfRule type="cellIs" dxfId="1086" priority="454" stopIfTrue="1" operator="equal">
      <formula>"売"</formula>
    </cfRule>
  </conditionalFormatting>
  <conditionalFormatting sqref="G27">
    <cfRule type="cellIs" dxfId="1079" priority="451" stopIfTrue="1" operator="equal">
      <formula>"買"</formula>
    </cfRule>
    <cfRule type="cellIs" dxfId="1078" priority="452" stopIfTrue="1" operator="equal">
      <formula>"売"</formula>
    </cfRule>
  </conditionalFormatting>
  <conditionalFormatting sqref="G28">
    <cfRule type="cellIs" dxfId="1071" priority="449" stopIfTrue="1" operator="equal">
      <formula>"買"</formula>
    </cfRule>
    <cfRule type="cellIs" dxfId="1070" priority="450" stopIfTrue="1" operator="equal">
      <formula>"売"</formula>
    </cfRule>
  </conditionalFormatting>
  <conditionalFormatting sqref="G29">
    <cfRule type="cellIs" dxfId="1069" priority="447" stopIfTrue="1" operator="equal">
      <formula>"買"</formula>
    </cfRule>
    <cfRule type="cellIs" dxfId="1068" priority="448" stopIfTrue="1" operator="equal">
      <formula>"売"</formula>
    </cfRule>
  </conditionalFormatting>
  <conditionalFormatting sqref="G30">
    <cfRule type="cellIs" dxfId="1061" priority="445" stopIfTrue="1" operator="equal">
      <formula>"買"</formula>
    </cfRule>
    <cfRule type="cellIs" dxfId="1060" priority="446" stopIfTrue="1" operator="equal">
      <formula>"売"</formula>
    </cfRule>
  </conditionalFormatting>
  <conditionalFormatting sqref="G31">
    <cfRule type="cellIs" dxfId="1057" priority="443" stopIfTrue="1" operator="equal">
      <formula>"買"</formula>
    </cfRule>
    <cfRule type="cellIs" dxfId="1056" priority="444" stopIfTrue="1" operator="equal">
      <formula>"売"</formula>
    </cfRule>
  </conditionalFormatting>
  <conditionalFormatting sqref="G32">
    <cfRule type="cellIs" dxfId="1049" priority="441" stopIfTrue="1" operator="equal">
      <formula>"買"</formula>
    </cfRule>
    <cfRule type="cellIs" dxfId="1048" priority="442" stopIfTrue="1" operator="equal">
      <formula>"売"</formula>
    </cfRule>
  </conditionalFormatting>
  <conditionalFormatting sqref="G33">
    <cfRule type="cellIs" dxfId="1041" priority="439" stopIfTrue="1" operator="equal">
      <formula>"買"</formula>
    </cfRule>
    <cfRule type="cellIs" dxfId="1040" priority="440" stopIfTrue="1" operator="equal">
      <formula>"売"</formula>
    </cfRule>
  </conditionalFormatting>
  <conditionalFormatting sqref="G34">
    <cfRule type="cellIs" dxfId="1033" priority="437" stopIfTrue="1" operator="equal">
      <formula>"買"</formula>
    </cfRule>
    <cfRule type="cellIs" dxfId="1032" priority="438" stopIfTrue="1" operator="equal">
      <formula>"売"</formula>
    </cfRule>
  </conditionalFormatting>
  <conditionalFormatting sqref="G34">
    <cfRule type="cellIs" dxfId="1031" priority="435" stopIfTrue="1" operator="equal">
      <formula>"買"</formula>
    </cfRule>
    <cfRule type="cellIs" dxfId="1030" priority="436" stopIfTrue="1" operator="equal">
      <formula>"売"</formula>
    </cfRule>
  </conditionalFormatting>
  <conditionalFormatting sqref="G34">
    <cfRule type="cellIs" dxfId="1029" priority="433" stopIfTrue="1" operator="equal">
      <formula>"買"</formula>
    </cfRule>
    <cfRule type="cellIs" dxfId="1028" priority="434" stopIfTrue="1" operator="equal">
      <formula>"売"</formula>
    </cfRule>
  </conditionalFormatting>
  <conditionalFormatting sqref="G35">
    <cfRule type="cellIs" dxfId="1021" priority="431" stopIfTrue="1" operator="equal">
      <formula>"買"</formula>
    </cfRule>
    <cfRule type="cellIs" dxfId="1020" priority="432" stopIfTrue="1" operator="equal">
      <formula>"売"</formula>
    </cfRule>
  </conditionalFormatting>
  <conditionalFormatting sqref="G36">
    <cfRule type="cellIs" dxfId="1013" priority="429" stopIfTrue="1" operator="equal">
      <formula>"買"</formula>
    </cfRule>
    <cfRule type="cellIs" dxfId="1012" priority="430" stopIfTrue="1" operator="equal">
      <formula>"売"</formula>
    </cfRule>
  </conditionalFormatting>
  <conditionalFormatting sqref="G37">
    <cfRule type="cellIs" dxfId="1005" priority="427" stopIfTrue="1" operator="equal">
      <formula>"買"</formula>
    </cfRule>
    <cfRule type="cellIs" dxfId="1004" priority="428" stopIfTrue="1" operator="equal">
      <formula>"売"</formula>
    </cfRule>
  </conditionalFormatting>
  <conditionalFormatting sqref="G38">
    <cfRule type="cellIs" dxfId="997" priority="425" stopIfTrue="1" operator="equal">
      <formula>"買"</formula>
    </cfRule>
    <cfRule type="cellIs" dxfId="996" priority="426" stopIfTrue="1" operator="equal">
      <formula>"売"</formula>
    </cfRule>
  </conditionalFormatting>
  <conditionalFormatting sqref="G39">
    <cfRule type="cellIs" dxfId="985" priority="423" stopIfTrue="1" operator="equal">
      <formula>"買"</formula>
    </cfRule>
    <cfRule type="cellIs" dxfId="984" priority="424" stopIfTrue="1" operator="equal">
      <formula>"売"</formula>
    </cfRule>
  </conditionalFormatting>
  <conditionalFormatting sqref="G39">
    <cfRule type="cellIs" dxfId="983" priority="421" stopIfTrue="1" operator="equal">
      <formula>"買"</formula>
    </cfRule>
    <cfRule type="cellIs" dxfId="982" priority="422" stopIfTrue="1" operator="equal">
      <formula>"売"</formula>
    </cfRule>
  </conditionalFormatting>
  <conditionalFormatting sqref="G39">
    <cfRule type="cellIs" dxfId="981" priority="419" stopIfTrue="1" operator="equal">
      <formula>"買"</formula>
    </cfRule>
    <cfRule type="cellIs" dxfId="980" priority="420" stopIfTrue="1" operator="equal">
      <formula>"売"</formula>
    </cfRule>
  </conditionalFormatting>
  <conditionalFormatting sqref="G40">
    <cfRule type="cellIs" dxfId="969" priority="417" stopIfTrue="1" operator="equal">
      <formula>"買"</formula>
    </cfRule>
    <cfRule type="cellIs" dxfId="968" priority="418" stopIfTrue="1" operator="equal">
      <formula>"売"</formula>
    </cfRule>
  </conditionalFormatting>
  <conditionalFormatting sqref="G40">
    <cfRule type="cellIs" dxfId="967" priority="415" stopIfTrue="1" operator="equal">
      <formula>"買"</formula>
    </cfRule>
    <cfRule type="cellIs" dxfId="966" priority="416" stopIfTrue="1" operator="equal">
      <formula>"売"</formula>
    </cfRule>
  </conditionalFormatting>
  <conditionalFormatting sqref="G40">
    <cfRule type="cellIs" dxfId="965" priority="413" stopIfTrue="1" operator="equal">
      <formula>"買"</formula>
    </cfRule>
    <cfRule type="cellIs" dxfId="964" priority="414" stopIfTrue="1" operator="equal">
      <formula>"売"</formula>
    </cfRule>
  </conditionalFormatting>
  <conditionalFormatting sqref="G41">
    <cfRule type="cellIs" dxfId="957" priority="411" stopIfTrue="1" operator="equal">
      <formula>"買"</formula>
    </cfRule>
    <cfRule type="cellIs" dxfId="956" priority="412" stopIfTrue="1" operator="equal">
      <formula>"売"</formula>
    </cfRule>
  </conditionalFormatting>
  <conditionalFormatting sqref="G42">
    <cfRule type="cellIs" dxfId="953" priority="409" stopIfTrue="1" operator="equal">
      <formula>"買"</formula>
    </cfRule>
    <cfRule type="cellIs" dxfId="952" priority="410" stopIfTrue="1" operator="equal">
      <formula>"売"</formula>
    </cfRule>
  </conditionalFormatting>
  <conditionalFormatting sqref="G42:G44">
    <cfRule type="cellIs" dxfId="949" priority="407" stopIfTrue="1" operator="equal">
      <formula>"買"</formula>
    </cfRule>
    <cfRule type="cellIs" dxfId="948" priority="408" stopIfTrue="1" operator="equal">
      <formula>"売"</formula>
    </cfRule>
  </conditionalFormatting>
  <conditionalFormatting sqref="G42:G44">
    <cfRule type="cellIs" dxfId="947" priority="405" stopIfTrue="1" operator="equal">
      <formula>"買"</formula>
    </cfRule>
    <cfRule type="cellIs" dxfId="946" priority="406" stopIfTrue="1" operator="equal">
      <formula>"売"</formula>
    </cfRule>
  </conditionalFormatting>
  <conditionalFormatting sqref="G42:G44">
    <cfRule type="cellIs" dxfId="945" priority="403" stopIfTrue="1" operator="equal">
      <formula>"買"</formula>
    </cfRule>
    <cfRule type="cellIs" dxfId="944" priority="404" stopIfTrue="1" operator="equal">
      <formula>"売"</formula>
    </cfRule>
  </conditionalFormatting>
  <conditionalFormatting sqref="G42:G44">
    <cfRule type="cellIs" dxfId="943" priority="401" stopIfTrue="1" operator="equal">
      <formula>"買"</formula>
    </cfRule>
    <cfRule type="cellIs" dxfId="942" priority="402" stopIfTrue="1" operator="equal">
      <formula>"売"</formula>
    </cfRule>
  </conditionalFormatting>
  <conditionalFormatting sqref="G45">
    <cfRule type="cellIs" dxfId="933" priority="399" stopIfTrue="1" operator="equal">
      <formula>"買"</formula>
    </cfRule>
    <cfRule type="cellIs" dxfId="932" priority="400" stopIfTrue="1" operator="equal">
      <formula>"売"</formula>
    </cfRule>
  </conditionalFormatting>
  <conditionalFormatting sqref="G45">
    <cfRule type="cellIs" dxfId="931" priority="397" stopIfTrue="1" operator="equal">
      <formula>"買"</formula>
    </cfRule>
    <cfRule type="cellIs" dxfId="930" priority="398" stopIfTrue="1" operator="equal">
      <formula>"売"</formula>
    </cfRule>
  </conditionalFormatting>
  <conditionalFormatting sqref="G45">
    <cfRule type="cellIs" dxfId="929" priority="395" stopIfTrue="1" operator="equal">
      <formula>"買"</formula>
    </cfRule>
    <cfRule type="cellIs" dxfId="928" priority="396" stopIfTrue="1" operator="equal">
      <formula>"売"</formula>
    </cfRule>
  </conditionalFormatting>
  <conditionalFormatting sqref="G45">
    <cfRule type="cellIs" dxfId="927" priority="393" stopIfTrue="1" operator="equal">
      <formula>"買"</formula>
    </cfRule>
    <cfRule type="cellIs" dxfId="926" priority="394" stopIfTrue="1" operator="equal">
      <formula>"売"</formula>
    </cfRule>
  </conditionalFormatting>
  <conditionalFormatting sqref="G45">
    <cfRule type="cellIs" dxfId="925" priority="391" stopIfTrue="1" operator="equal">
      <formula>"買"</formula>
    </cfRule>
    <cfRule type="cellIs" dxfId="924" priority="392" stopIfTrue="1" operator="equal">
      <formula>"売"</formula>
    </cfRule>
  </conditionalFormatting>
  <conditionalFormatting sqref="G46">
    <cfRule type="cellIs" dxfId="909" priority="389" stopIfTrue="1" operator="equal">
      <formula>"買"</formula>
    </cfRule>
    <cfRule type="cellIs" dxfId="908" priority="390" stopIfTrue="1" operator="equal">
      <formula>"売"</formula>
    </cfRule>
  </conditionalFormatting>
  <conditionalFormatting sqref="G47">
    <cfRule type="cellIs" dxfId="901" priority="387" stopIfTrue="1" operator="equal">
      <formula>"買"</formula>
    </cfRule>
    <cfRule type="cellIs" dxfId="900" priority="388" stopIfTrue="1" operator="equal">
      <formula>"売"</formula>
    </cfRule>
  </conditionalFormatting>
  <conditionalFormatting sqref="G47">
    <cfRule type="cellIs" dxfId="899" priority="385" stopIfTrue="1" operator="equal">
      <formula>"買"</formula>
    </cfRule>
    <cfRule type="cellIs" dxfId="898" priority="386" stopIfTrue="1" operator="equal">
      <formula>"売"</formula>
    </cfRule>
  </conditionalFormatting>
  <conditionalFormatting sqref="G47">
    <cfRule type="cellIs" dxfId="897" priority="383" stopIfTrue="1" operator="equal">
      <formula>"買"</formula>
    </cfRule>
    <cfRule type="cellIs" dxfId="896" priority="384" stopIfTrue="1" operator="equal">
      <formula>"売"</formula>
    </cfRule>
  </conditionalFormatting>
  <conditionalFormatting sqref="G48">
    <cfRule type="cellIs" dxfId="889" priority="381" stopIfTrue="1" operator="equal">
      <formula>"買"</formula>
    </cfRule>
    <cfRule type="cellIs" dxfId="888" priority="382" stopIfTrue="1" operator="equal">
      <formula>"売"</formula>
    </cfRule>
  </conditionalFormatting>
  <conditionalFormatting sqref="G49">
    <cfRule type="cellIs" dxfId="885" priority="379" stopIfTrue="1" operator="equal">
      <formula>"買"</formula>
    </cfRule>
    <cfRule type="cellIs" dxfId="884" priority="380" stopIfTrue="1" operator="equal">
      <formula>"売"</formula>
    </cfRule>
  </conditionalFormatting>
  <conditionalFormatting sqref="G50">
    <cfRule type="cellIs" dxfId="881" priority="377" stopIfTrue="1" operator="equal">
      <formula>"買"</formula>
    </cfRule>
    <cfRule type="cellIs" dxfId="880" priority="378" stopIfTrue="1" operator="equal">
      <formula>"売"</formula>
    </cfRule>
  </conditionalFormatting>
  <conditionalFormatting sqref="G51">
    <cfRule type="cellIs" dxfId="867" priority="375" stopIfTrue="1" operator="equal">
      <formula>"買"</formula>
    </cfRule>
    <cfRule type="cellIs" dxfId="866" priority="376" stopIfTrue="1" operator="equal">
      <formula>"売"</formula>
    </cfRule>
  </conditionalFormatting>
  <conditionalFormatting sqref="G51">
    <cfRule type="cellIs" dxfId="865" priority="373" stopIfTrue="1" operator="equal">
      <formula>"買"</formula>
    </cfRule>
    <cfRule type="cellIs" dxfId="864" priority="374" stopIfTrue="1" operator="equal">
      <formula>"売"</formula>
    </cfRule>
  </conditionalFormatting>
  <conditionalFormatting sqref="G51">
    <cfRule type="cellIs" dxfId="863" priority="371" stopIfTrue="1" operator="equal">
      <formula>"買"</formula>
    </cfRule>
    <cfRule type="cellIs" dxfId="862" priority="372" stopIfTrue="1" operator="equal">
      <formula>"売"</formula>
    </cfRule>
  </conditionalFormatting>
  <conditionalFormatting sqref="G52">
    <cfRule type="cellIs" dxfId="861" priority="369" stopIfTrue="1" operator="equal">
      <formula>"買"</formula>
    </cfRule>
    <cfRule type="cellIs" dxfId="860" priority="370" stopIfTrue="1" operator="equal">
      <formula>"売"</formula>
    </cfRule>
  </conditionalFormatting>
  <conditionalFormatting sqref="G53">
    <cfRule type="cellIs" dxfId="853" priority="367" stopIfTrue="1" operator="equal">
      <formula>"買"</formula>
    </cfRule>
    <cfRule type="cellIs" dxfId="852" priority="368" stopIfTrue="1" operator="equal">
      <formula>"売"</formula>
    </cfRule>
  </conditionalFormatting>
  <conditionalFormatting sqref="G54">
    <cfRule type="cellIs" dxfId="845" priority="365" stopIfTrue="1" operator="equal">
      <formula>"買"</formula>
    </cfRule>
    <cfRule type="cellIs" dxfId="844" priority="366" stopIfTrue="1" operator="equal">
      <formula>"売"</formula>
    </cfRule>
  </conditionalFormatting>
  <conditionalFormatting sqref="G54">
    <cfRule type="cellIs" dxfId="843" priority="363" stopIfTrue="1" operator="equal">
      <formula>"買"</formula>
    </cfRule>
    <cfRule type="cellIs" dxfId="842" priority="364" stopIfTrue="1" operator="equal">
      <formula>"売"</formula>
    </cfRule>
  </conditionalFormatting>
  <conditionalFormatting sqref="G54">
    <cfRule type="cellIs" dxfId="841" priority="361" stopIfTrue="1" operator="equal">
      <formula>"買"</formula>
    </cfRule>
    <cfRule type="cellIs" dxfId="840" priority="362" stopIfTrue="1" operator="equal">
      <formula>"売"</formula>
    </cfRule>
  </conditionalFormatting>
  <conditionalFormatting sqref="G55">
    <cfRule type="cellIs" dxfId="829" priority="359" stopIfTrue="1" operator="equal">
      <formula>"買"</formula>
    </cfRule>
    <cfRule type="cellIs" dxfId="828" priority="360" stopIfTrue="1" operator="equal">
      <formula>"売"</formula>
    </cfRule>
  </conditionalFormatting>
  <conditionalFormatting sqref="G56">
    <cfRule type="cellIs" dxfId="821" priority="357" stopIfTrue="1" operator="equal">
      <formula>"買"</formula>
    </cfRule>
    <cfRule type="cellIs" dxfId="820" priority="358" stopIfTrue="1" operator="equal">
      <formula>"売"</formula>
    </cfRule>
  </conditionalFormatting>
  <conditionalFormatting sqref="G57">
    <cfRule type="cellIs" dxfId="813" priority="355" stopIfTrue="1" operator="equal">
      <formula>"買"</formula>
    </cfRule>
    <cfRule type="cellIs" dxfId="812" priority="356" stopIfTrue="1" operator="equal">
      <formula>"売"</formula>
    </cfRule>
  </conditionalFormatting>
  <conditionalFormatting sqref="G57">
    <cfRule type="cellIs" dxfId="811" priority="353" stopIfTrue="1" operator="equal">
      <formula>"買"</formula>
    </cfRule>
    <cfRule type="cellIs" dxfId="810" priority="354" stopIfTrue="1" operator="equal">
      <formula>"売"</formula>
    </cfRule>
  </conditionalFormatting>
  <conditionalFormatting sqref="G57">
    <cfRule type="cellIs" dxfId="809" priority="351" stopIfTrue="1" operator="equal">
      <formula>"買"</formula>
    </cfRule>
    <cfRule type="cellIs" dxfId="808" priority="352" stopIfTrue="1" operator="equal">
      <formula>"売"</formula>
    </cfRule>
  </conditionalFormatting>
  <conditionalFormatting sqref="G58">
    <cfRule type="cellIs" dxfId="801" priority="349" stopIfTrue="1" operator="equal">
      <formula>"買"</formula>
    </cfRule>
    <cfRule type="cellIs" dxfId="800" priority="350" stopIfTrue="1" operator="equal">
      <formula>"売"</formula>
    </cfRule>
  </conditionalFormatting>
  <conditionalFormatting sqref="G58">
    <cfRule type="cellIs" dxfId="799" priority="347" stopIfTrue="1" operator="equal">
      <formula>"買"</formula>
    </cfRule>
    <cfRule type="cellIs" dxfId="798" priority="348" stopIfTrue="1" operator="equal">
      <formula>"売"</formula>
    </cfRule>
  </conditionalFormatting>
  <conditionalFormatting sqref="G58">
    <cfRule type="cellIs" dxfId="797" priority="345" stopIfTrue="1" operator="equal">
      <formula>"買"</formula>
    </cfRule>
    <cfRule type="cellIs" dxfId="796" priority="346" stopIfTrue="1" operator="equal">
      <formula>"売"</formula>
    </cfRule>
  </conditionalFormatting>
  <conditionalFormatting sqref="G58">
    <cfRule type="cellIs" dxfId="795" priority="343" stopIfTrue="1" operator="equal">
      <formula>"買"</formula>
    </cfRule>
    <cfRule type="cellIs" dxfId="794" priority="344" stopIfTrue="1" operator="equal">
      <formula>"売"</formula>
    </cfRule>
  </conditionalFormatting>
  <conditionalFormatting sqref="G59">
    <cfRule type="cellIs" dxfId="781" priority="341" stopIfTrue="1" operator="equal">
      <formula>"買"</formula>
    </cfRule>
    <cfRule type="cellIs" dxfId="780" priority="342" stopIfTrue="1" operator="equal">
      <formula>"売"</formula>
    </cfRule>
  </conditionalFormatting>
  <conditionalFormatting sqref="G59">
    <cfRule type="cellIs" dxfId="779" priority="339" stopIfTrue="1" operator="equal">
      <formula>"買"</formula>
    </cfRule>
    <cfRule type="cellIs" dxfId="778" priority="340" stopIfTrue="1" operator="equal">
      <formula>"売"</formula>
    </cfRule>
  </conditionalFormatting>
  <conditionalFormatting sqref="G59">
    <cfRule type="cellIs" dxfId="777" priority="337" stopIfTrue="1" operator="equal">
      <formula>"買"</formula>
    </cfRule>
    <cfRule type="cellIs" dxfId="776" priority="338" stopIfTrue="1" operator="equal">
      <formula>"売"</formula>
    </cfRule>
  </conditionalFormatting>
  <conditionalFormatting sqref="G59">
    <cfRule type="cellIs" dxfId="775" priority="335" stopIfTrue="1" operator="equal">
      <formula>"買"</formula>
    </cfRule>
    <cfRule type="cellIs" dxfId="774" priority="336" stopIfTrue="1" operator="equal">
      <formula>"売"</formula>
    </cfRule>
  </conditionalFormatting>
  <conditionalFormatting sqref="G59">
    <cfRule type="cellIs" dxfId="773" priority="333" stopIfTrue="1" operator="equal">
      <formula>"買"</formula>
    </cfRule>
    <cfRule type="cellIs" dxfId="772" priority="334" stopIfTrue="1" operator="equal">
      <formula>"売"</formula>
    </cfRule>
  </conditionalFormatting>
  <conditionalFormatting sqref="G59">
    <cfRule type="cellIs" dxfId="771" priority="331" stopIfTrue="1" operator="equal">
      <formula>"買"</formula>
    </cfRule>
    <cfRule type="cellIs" dxfId="770" priority="332" stopIfTrue="1" operator="equal">
      <formula>"売"</formula>
    </cfRule>
  </conditionalFormatting>
  <conditionalFormatting sqref="G59">
    <cfRule type="cellIs" dxfId="769" priority="329" stopIfTrue="1" operator="equal">
      <formula>"買"</formula>
    </cfRule>
    <cfRule type="cellIs" dxfId="768" priority="330" stopIfTrue="1" operator="equal">
      <formula>"売"</formula>
    </cfRule>
  </conditionalFormatting>
  <conditionalFormatting sqref="G59">
    <cfRule type="cellIs" dxfId="767" priority="327" stopIfTrue="1" operator="equal">
      <formula>"買"</formula>
    </cfRule>
    <cfRule type="cellIs" dxfId="766" priority="328" stopIfTrue="1" operator="equal">
      <formula>"売"</formula>
    </cfRule>
  </conditionalFormatting>
  <conditionalFormatting sqref="G59">
    <cfRule type="cellIs" dxfId="765" priority="325" stopIfTrue="1" operator="equal">
      <formula>"買"</formula>
    </cfRule>
    <cfRule type="cellIs" dxfId="764" priority="326" stopIfTrue="1" operator="equal">
      <formula>"売"</formula>
    </cfRule>
  </conditionalFormatting>
  <conditionalFormatting sqref="G60">
    <cfRule type="cellIs" dxfId="745" priority="323" stopIfTrue="1" operator="equal">
      <formula>"買"</formula>
    </cfRule>
    <cfRule type="cellIs" dxfId="744" priority="324" stopIfTrue="1" operator="equal">
      <formula>"売"</formula>
    </cfRule>
  </conditionalFormatting>
  <conditionalFormatting sqref="G61">
    <cfRule type="cellIs" dxfId="737" priority="321" stopIfTrue="1" operator="equal">
      <formula>"買"</formula>
    </cfRule>
    <cfRule type="cellIs" dxfId="736" priority="322" stopIfTrue="1" operator="equal">
      <formula>"売"</formula>
    </cfRule>
  </conditionalFormatting>
  <conditionalFormatting sqref="G61">
    <cfRule type="cellIs" dxfId="735" priority="319" stopIfTrue="1" operator="equal">
      <formula>"買"</formula>
    </cfRule>
    <cfRule type="cellIs" dxfId="734" priority="320" stopIfTrue="1" operator="equal">
      <formula>"売"</formula>
    </cfRule>
  </conditionalFormatting>
  <conditionalFormatting sqref="G61">
    <cfRule type="cellIs" dxfId="733" priority="317" stopIfTrue="1" operator="equal">
      <formula>"買"</formula>
    </cfRule>
    <cfRule type="cellIs" dxfId="732" priority="318" stopIfTrue="1" operator="equal">
      <formula>"売"</formula>
    </cfRule>
  </conditionalFormatting>
  <conditionalFormatting sqref="G61">
    <cfRule type="cellIs" dxfId="731" priority="315" stopIfTrue="1" operator="equal">
      <formula>"買"</formula>
    </cfRule>
    <cfRule type="cellIs" dxfId="730" priority="316" stopIfTrue="1" operator="equal">
      <formula>"売"</formula>
    </cfRule>
  </conditionalFormatting>
  <conditionalFormatting sqref="G61">
    <cfRule type="cellIs" dxfId="729" priority="313" stopIfTrue="1" operator="equal">
      <formula>"買"</formula>
    </cfRule>
    <cfRule type="cellIs" dxfId="728" priority="314" stopIfTrue="1" operator="equal">
      <formula>"売"</formula>
    </cfRule>
  </conditionalFormatting>
  <conditionalFormatting sqref="G61">
    <cfRule type="cellIs" dxfId="727" priority="311" stopIfTrue="1" operator="equal">
      <formula>"買"</formula>
    </cfRule>
    <cfRule type="cellIs" dxfId="726" priority="312" stopIfTrue="1" operator="equal">
      <formula>"売"</formula>
    </cfRule>
  </conditionalFormatting>
  <conditionalFormatting sqref="G62">
    <cfRule type="cellIs" dxfId="709" priority="309" stopIfTrue="1" operator="equal">
      <formula>"買"</formula>
    </cfRule>
    <cfRule type="cellIs" dxfId="708" priority="310" stopIfTrue="1" operator="equal">
      <formula>"売"</formula>
    </cfRule>
  </conditionalFormatting>
  <conditionalFormatting sqref="G63">
    <cfRule type="cellIs" dxfId="701" priority="307" stopIfTrue="1" operator="equal">
      <formula>"買"</formula>
    </cfRule>
    <cfRule type="cellIs" dxfId="700" priority="308" stopIfTrue="1" operator="equal">
      <formula>"売"</formula>
    </cfRule>
  </conditionalFormatting>
  <conditionalFormatting sqref="G63">
    <cfRule type="cellIs" dxfId="699" priority="305" stopIfTrue="1" operator="equal">
      <formula>"買"</formula>
    </cfRule>
    <cfRule type="cellIs" dxfId="698" priority="306" stopIfTrue="1" operator="equal">
      <formula>"売"</formula>
    </cfRule>
  </conditionalFormatting>
  <conditionalFormatting sqref="G63">
    <cfRule type="cellIs" dxfId="697" priority="303" stopIfTrue="1" operator="equal">
      <formula>"買"</formula>
    </cfRule>
    <cfRule type="cellIs" dxfId="696" priority="304" stopIfTrue="1" operator="equal">
      <formula>"売"</formula>
    </cfRule>
  </conditionalFormatting>
  <conditionalFormatting sqref="G64">
    <cfRule type="cellIs" dxfId="685" priority="301" stopIfTrue="1" operator="equal">
      <formula>"買"</formula>
    </cfRule>
    <cfRule type="cellIs" dxfId="684" priority="302" stopIfTrue="1" operator="equal">
      <formula>"売"</formula>
    </cfRule>
  </conditionalFormatting>
  <conditionalFormatting sqref="G65">
    <cfRule type="cellIs" dxfId="671" priority="299" stopIfTrue="1" operator="equal">
      <formula>"買"</formula>
    </cfRule>
    <cfRule type="cellIs" dxfId="670" priority="300" stopIfTrue="1" operator="equal">
      <formula>"売"</formula>
    </cfRule>
  </conditionalFormatting>
  <conditionalFormatting sqref="G65">
    <cfRule type="cellIs" dxfId="669" priority="297" stopIfTrue="1" operator="equal">
      <formula>"買"</formula>
    </cfRule>
    <cfRule type="cellIs" dxfId="668" priority="298" stopIfTrue="1" operator="equal">
      <formula>"売"</formula>
    </cfRule>
  </conditionalFormatting>
  <conditionalFormatting sqref="G65">
    <cfRule type="cellIs" dxfId="667" priority="295" stopIfTrue="1" operator="equal">
      <formula>"買"</formula>
    </cfRule>
    <cfRule type="cellIs" dxfId="666" priority="296" stopIfTrue="1" operator="equal">
      <formula>"売"</formula>
    </cfRule>
  </conditionalFormatting>
  <conditionalFormatting sqref="G65">
    <cfRule type="cellIs" dxfId="665" priority="293" stopIfTrue="1" operator="equal">
      <formula>"買"</formula>
    </cfRule>
    <cfRule type="cellIs" dxfId="664" priority="294" stopIfTrue="1" operator="equal">
      <formula>"売"</formula>
    </cfRule>
  </conditionalFormatting>
  <conditionalFormatting sqref="G65">
    <cfRule type="cellIs" dxfId="663" priority="291" stopIfTrue="1" operator="equal">
      <formula>"買"</formula>
    </cfRule>
    <cfRule type="cellIs" dxfId="662" priority="292" stopIfTrue="1" operator="equal">
      <formula>"売"</formula>
    </cfRule>
  </conditionalFormatting>
  <conditionalFormatting sqref="G65">
    <cfRule type="cellIs" dxfId="661" priority="289" stopIfTrue="1" operator="equal">
      <formula>"買"</formula>
    </cfRule>
    <cfRule type="cellIs" dxfId="660" priority="290" stopIfTrue="1" operator="equal">
      <formula>"売"</formula>
    </cfRule>
  </conditionalFormatting>
  <conditionalFormatting sqref="G66">
    <cfRule type="cellIs" dxfId="647" priority="287" stopIfTrue="1" operator="equal">
      <formula>"買"</formula>
    </cfRule>
    <cfRule type="cellIs" dxfId="646" priority="288" stopIfTrue="1" operator="equal">
      <formula>"売"</formula>
    </cfRule>
  </conditionalFormatting>
  <conditionalFormatting sqref="G66">
    <cfRule type="cellIs" dxfId="645" priority="285" stopIfTrue="1" operator="equal">
      <formula>"買"</formula>
    </cfRule>
    <cfRule type="cellIs" dxfId="644" priority="286" stopIfTrue="1" operator="equal">
      <formula>"売"</formula>
    </cfRule>
  </conditionalFormatting>
  <conditionalFormatting sqref="G66">
    <cfRule type="cellIs" dxfId="643" priority="283" stopIfTrue="1" operator="equal">
      <formula>"買"</formula>
    </cfRule>
    <cfRule type="cellIs" dxfId="642" priority="284" stopIfTrue="1" operator="equal">
      <formula>"売"</formula>
    </cfRule>
  </conditionalFormatting>
  <conditionalFormatting sqref="G66">
    <cfRule type="cellIs" dxfId="641" priority="281" stopIfTrue="1" operator="equal">
      <formula>"買"</formula>
    </cfRule>
    <cfRule type="cellIs" dxfId="640" priority="282" stopIfTrue="1" operator="equal">
      <formula>"売"</formula>
    </cfRule>
  </conditionalFormatting>
  <conditionalFormatting sqref="G66">
    <cfRule type="cellIs" dxfId="639" priority="279" stopIfTrue="1" operator="equal">
      <formula>"買"</formula>
    </cfRule>
    <cfRule type="cellIs" dxfId="638" priority="280" stopIfTrue="1" operator="equal">
      <formula>"売"</formula>
    </cfRule>
  </conditionalFormatting>
  <conditionalFormatting sqref="G66">
    <cfRule type="cellIs" dxfId="637" priority="277" stopIfTrue="1" operator="equal">
      <formula>"買"</formula>
    </cfRule>
    <cfRule type="cellIs" dxfId="636" priority="278" stopIfTrue="1" operator="equal">
      <formula>"売"</formula>
    </cfRule>
  </conditionalFormatting>
  <conditionalFormatting sqref="G66">
    <cfRule type="cellIs" dxfId="635" priority="275" stopIfTrue="1" operator="equal">
      <formula>"買"</formula>
    </cfRule>
    <cfRule type="cellIs" dxfId="634" priority="276" stopIfTrue="1" operator="equal">
      <formula>"売"</formula>
    </cfRule>
  </conditionalFormatting>
  <conditionalFormatting sqref="G67">
    <cfRule type="cellIs" dxfId="615" priority="273" stopIfTrue="1" operator="equal">
      <formula>"買"</formula>
    </cfRule>
    <cfRule type="cellIs" dxfId="614" priority="274" stopIfTrue="1" operator="equal">
      <formula>"売"</formula>
    </cfRule>
  </conditionalFormatting>
  <conditionalFormatting sqref="G67">
    <cfRule type="cellIs" dxfId="613" priority="271" stopIfTrue="1" operator="equal">
      <formula>"買"</formula>
    </cfRule>
    <cfRule type="cellIs" dxfId="612" priority="272" stopIfTrue="1" operator="equal">
      <formula>"売"</formula>
    </cfRule>
  </conditionalFormatting>
  <conditionalFormatting sqref="G67">
    <cfRule type="cellIs" dxfId="611" priority="269" stopIfTrue="1" operator="equal">
      <formula>"買"</formula>
    </cfRule>
    <cfRule type="cellIs" dxfId="610" priority="270" stopIfTrue="1" operator="equal">
      <formula>"売"</formula>
    </cfRule>
  </conditionalFormatting>
  <conditionalFormatting sqref="G68">
    <cfRule type="cellIs" dxfId="599" priority="267" stopIfTrue="1" operator="equal">
      <formula>"買"</formula>
    </cfRule>
    <cfRule type="cellIs" dxfId="598" priority="268" stopIfTrue="1" operator="equal">
      <formula>"売"</formula>
    </cfRule>
  </conditionalFormatting>
  <conditionalFormatting sqref="G70">
    <cfRule type="cellIs" dxfId="577" priority="265" stopIfTrue="1" operator="equal">
      <formula>"買"</formula>
    </cfRule>
    <cfRule type="cellIs" dxfId="576" priority="266" stopIfTrue="1" operator="equal">
      <formula>"売"</formula>
    </cfRule>
  </conditionalFormatting>
  <conditionalFormatting sqref="G70">
    <cfRule type="cellIs" dxfId="575" priority="263" stopIfTrue="1" operator="equal">
      <formula>"買"</formula>
    </cfRule>
    <cfRule type="cellIs" dxfId="574" priority="264" stopIfTrue="1" operator="equal">
      <formula>"売"</formula>
    </cfRule>
  </conditionalFormatting>
  <conditionalFormatting sqref="G70">
    <cfRule type="cellIs" dxfId="573" priority="261" stopIfTrue="1" operator="equal">
      <formula>"買"</formula>
    </cfRule>
    <cfRule type="cellIs" dxfId="572" priority="262" stopIfTrue="1" operator="equal">
      <formula>"売"</formula>
    </cfRule>
  </conditionalFormatting>
  <conditionalFormatting sqref="G71">
    <cfRule type="cellIs" dxfId="561" priority="259" stopIfTrue="1" operator="equal">
      <formula>"買"</formula>
    </cfRule>
    <cfRule type="cellIs" dxfId="560" priority="260" stopIfTrue="1" operator="equal">
      <formula>"売"</formula>
    </cfRule>
  </conditionalFormatting>
  <conditionalFormatting sqref="G72">
    <cfRule type="cellIs" dxfId="557" priority="257" stopIfTrue="1" operator="equal">
      <formula>"買"</formula>
    </cfRule>
    <cfRule type="cellIs" dxfId="556" priority="258" stopIfTrue="1" operator="equal">
      <formula>"売"</formula>
    </cfRule>
  </conditionalFormatting>
  <conditionalFormatting sqref="G72">
    <cfRule type="cellIs" dxfId="555" priority="255" stopIfTrue="1" operator="equal">
      <formula>"買"</formula>
    </cfRule>
    <cfRule type="cellIs" dxfId="554" priority="256" stopIfTrue="1" operator="equal">
      <formula>"売"</formula>
    </cfRule>
  </conditionalFormatting>
  <conditionalFormatting sqref="G72">
    <cfRule type="cellIs" dxfId="553" priority="253" stopIfTrue="1" operator="equal">
      <formula>"買"</formula>
    </cfRule>
    <cfRule type="cellIs" dxfId="552" priority="254" stopIfTrue="1" operator="equal">
      <formula>"売"</formula>
    </cfRule>
  </conditionalFormatting>
  <conditionalFormatting sqref="G73">
    <cfRule type="cellIs" dxfId="541" priority="251" stopIfTrue="1" operator="equal">
      <formula>"買"</formula>
    </cfRule>
    <cfRule type="cellIs" dxfId="540" priority="252" stopIfTrue="1" operator="equal">
      <formula>"売"</formula>
    </cfRule>
  </conditionalFormatting>
  <conditionalFormatting sqref="G73">
    <cfRule type="cellIs" dxfId="539" priority="249" stopIfTrue="1" operator="equal">
      <formula>"買"</formula>
    </cfRule>
    <cfRule type="cellIs" dxfId="538" priority="250" stopIfTrue="1" operator="equal">
      <formula>"売"</formula>
    </cfRule>
  </conditionalFormatting>
  <conditionalFormatting sqref="G73">
    <cfRule type="cellIs" dxfId="537" priority="247" stopIfTrue="1" operator="equal">
      <formula>"買"</formula>
    </cfRule>
    <cfRule type="cellIs" dxfId="536" priority="248" stopIfTrue="1" operator="equal">
      <formula>"売"</formula>
    </cfRule>
  </conditionalFormatting>
  <conditionalFormatting sqref="G73">
    <cfRule type="cellIs" dxfId="535" priority="245" stopIfTrue="1" operator="equal">
      <formula>"買"</formula>
    </cfRule>
    <cfRule type="cellIs" dxfId="534" priority="246" stopIfTrue="1" operator="equal">
      <formula>"売"</formula>
    </cfRule>
  </conditionalFormatting>
  <conditionalFormatting sqref="G73">
    <cfRule type="cellIs" dxfId="533" priority="243" stopIfTrue="1" operator="equal">
      <formula>"買"</formula>
    </cfRule>
    <cfRule type="cellIs" dxfId="532" priority="244" stopIfTrue="1" operator="equal">
      <formula>"売"</formula>
    </cfRule>
  </conditionalFormatting>
  <conditionalFormatting sqref="G73">
    <cfRule type="cellIs" dxfId="531" priority="241" stopIfTrue="1" operator="equal">
      <formula>"買"</formula>
    </cfRule>
    <cfRule type="cellIs" dxfId="530" priority="242" stopIfTrue="1" operator="equal">
      <formula>"売"</formula>
    </cfRule>
  </conditionalFormatting>
  <conditionalFormatting sqref="G74">
    <cfRule type="cellIs" dxfId="517" priority="239" stopIfTrue="1" operator="equal">
      <formula>"買"</formula>
    </cfRule>
    <cfRule type="cellIs" dxfId="516" priority="240" stopIfTrue="1" operator="equal">
      <formula>"売"</formula>
    </cfRule>
  </conditionalFormatting>
  <conditionalFormatting sqref="G75">
    <cfRule type="cellIs" dxfId="513" priority="237" stopIfTrue="1" operator="equal">
      <formula>"買"</formula>
    </cfRule>
    <cfRule type="cellIs" dxfId="512" priority="238" stopIfTrue="1" operator="equal">
      <formula>"売"</formula>
    </cfRule>
  </conditionalFormatting>
  <conditionalFormatting sqref="G75">
    <cfRule type="cellIs" dxfId="511" priority="235" stopIfTrue="1" operator="equal">
      <formula>"買"</formula>
    </cfRule>
    <cfRule type="cellIs" dxfId="510" priority="236" stopIfTrue="1" operator="equal">
      <formula>"売"</formula>
    </cfRule>
  </conditionalFormatting>
  <conditionalFormatting sqref="G75">
    <cfRule type="cellIs" dxfId="509" priority="233" stopIfTrue="1" operator="equal">
      <formula>"買"</formula>
    </cfRule>
    <cfRule type="cellIs" dxfId="508" priority="234" stopIfTrue="1" operator="equal">
      <formula>"売"</formula>
    </cfRule>
  </conditionalFormatting>
  <conditionalFormatting sqref="G76">
    <cfRule type="cellIs" dxfId="497" priority="231" stopIfTrue="1" operator="equal">
      <formula>"買"</formula>
    </cfRule>
    <cfRule type="cellIs" dxfId="496" priority="232" stopIfTrue="1" operator="equal">
      <formula>"売"</formula>
    </cfRule>
  </conditionalFormatting>
  <conditionalFormatting sqref="G77">
    <cfRule type="cellIs" dxfId="483" priority="229" stopIfTrue="1" operator="equal">
      <formula>"買"</formula>
    </cfRule>
    <cfRule type="cellIs" dxfId="482" priority="230" stopIfTrue="1" operator="equal">
      <formula>"売"</formula>
    </cfRule>
  </conditionalFormatting>
  <conditionalFormatting sqref="G77">
    <cfRule type="cellIs" dxfId="479" priority="227" stopIfTrue="1" operator="equal">
      <formula>"買"</formula>
    </cfRule>
    <cfRule type="cellIs" dxfId="478" priority="228" stopIfTrue="1" operator="equal">
      <formula>"売"</formula>
    </cfRule>
  </conditionalFormatting>
  <conditionalFormatting sqref="G77">
    <cfRule type="cellIs" dxfId="475" priority="225" stopIfTrue="1" operator="equal">
      <formula>"買"</formula>
    </cfRule>
    <cfRule type="cellIs" dxfId="474" priority="226" stopIfTrue="1" operator="equal">
      <formula>"売"</formula>
    </cfRule>
  </conditionalFormatting>
  <conditionalFormatting sqref="G78">
    <cfRule type="cellIs" dxfId="459" priority="223" stopIfTrue="1" operator="equal">
      <formula>"買"</formula>
    </cfRule>
    <cfRule type="cellIs" dxfId="458" priority="224" stopIfTrue="1" operator="equal">
      <formula>"売"</formula>
    </cfRule>
  </conditionalFormatting>
  <conditionalFormatting sqref="G45">
    <cfRule type="cellIs" dxfId="443" priority="221" stopIfTrue="1" operator="equal">
      <formula>"買"</formula>
    </cfRule>
    <cfRule type="cellIs" dxfId="442" priority="222" stopIfTrue="1" operator="equal">
      <formula>"売"</formula>
    </cfRule>
  </conditionalFormatting>
  <conditionalFormatting sqref="G45">
    <cfRule type="cellIs" dxfId="439" priority="219" stopIfTrue="1" operator="equal">
      <formula>"買"</formula>
    </cfRule>
    <cfRule type="cellIs" dxfId="438" priority="220" stopIfTrue="1" operator="equal">
      <formula>"売"</formula>
    </cfRule>
  </conditionalFormatting>
  <conditionalFormatting sqref="G28">
    <cfRule type="cellIs" dxfId="435" priority="217" stopIfTrue="1" operator="equal">
      <formula>"買"</formula>
    </cfRule>
    <cfRule type="cellIs" dxfId="434" priority="218" stopIfTrue="1" operator="equal">
      <formula>"売"</formula>
    </cfRule>
  </conditionalFormatting>
  <conditionalFormatting sqref="G29">
    <cfRule type="cellIs" dxfId="431" priority="215" stopIfTrue="1" operator="equal">
      <formula>"買"</formula>
    </cfRule>
    <cfRule type="cellIs" dxfId="430" priority="216" stopIfTrue="1" operator="equal">
      <formula>"売"</formula>
    </cfRule>
  </conditionalFormatting>
  <conditionalFormatting sqref="G30">
    <cfRule type="cellIs" dxfId="427" priority="213" stopIfTrue="1" operator="equal">
      <formula>"買"</formula>
    </cfRule>
    <cfRule type="cellIs" dxfId="426" priority="214" stopIfTrue="1" operator="equal">
      <formula>"売"</formula>
    </cfRule>
  </conditionalFormatting>
  <conditionalFormatting sqref="G31">
    <cfRule type="cellIs" dxfId="423" priority="211" stopIfTrue="1" operator="equal">
      <formula>"買"</formula>
    </cfRule>
    <cfRule type="cellIs" dxfId="422" priority="212" stopIfTrue="1" operator="equal">
      <formula>"売"</formula>
    </cfRule>
  </conditionalFormatting>
  <conditionalFormatting sqref="G32">
    <cfRule type="cellIs" dxfId="419" priority="209" stopIfTrue="1" operator="equal">
      <formula>"買"</formula>
    </cfRule>
    <cfRule type="cellIs" dxfId="418" priority="210" stopIfTrue="1" operator="equal">
      <formula>"売"</formula>
    </cfRule>
  </conditionalFormatting>
  <conditionalFormatting sqref="G33">
    <cfRule type="cellIs" dxfId="415" priority="207" stopIfTrue="1" operator="equal">
      <formula>"買"</formula>
    </cfRule>
    <cfRule type="cellIs" dxfId="414" priority="208" stopIfTrue="1" operator="equal">
      <formula>"売"</formula>
    </cfRule>
  </conditionalFormatting>
  <conditionalFormatting sqref="G33">
    <cfRule type="cellIs" dxfId="411" priority="205" stopIfTrue="1" operator="equal">
      <formula>"買"</formula>
    </cfRule>
    <cfRule type="cellIs" dxfId="410" priority="206" stopIfTrue="1" operator="equal">
      <formula>"売"</formula>
    </cfRule>
  </conditionalFormatting>
  <conditionalFormatting sqref="G33">
    <cfRule type="cellIs" dxfId="407" priority="203" stopIfTrue="1" operator="equal">
      <formula>"買"</formula>
    </cfRule>
    <cfRule type="cellIs" dxfId="406" priority="204" stopIfTrue="1" operator="equal">
      <formula>"売"</formula>
    </cfRule>
  </conditionalFormatting>
  <conditionalFormatting sqref="G34">
    <cfRule type="cellIs" dxfId="403" priority="201" stopIfTrue="1" operator="equal">
      <formula>"買"</formula>
    </cfRule>
    <cfRule type="cellIs" dxfId="402" priority="202" stopIfTrue="1" operator="equal">
      <formula>"売"</formula>
    </cfRule>
  </conditionalFormatting>
  <conditionalFormatting sqref="G35">
    <cfRule type="cellIs" dxfId="399" priority="199" stopIfTrue="1" operator="equal">
      <formula>"買"</formula>
    </cfRule>
    <cfRule type="cellIs" dxfId="398" priority="200" stopIfTrue="1" operator="equal">
      <formula>"売"</formula>
    </cfRule>
  </conditionalFormatting>
  <conditionalFormatting sqref="G36">
    <cfRule type="cellIs" dxfId="395" priority="197" stopIfTrue="1" operator="equal">
      <formula>"買"</formula>
    </cfRule>
    <cfRule type="cellIs" dxfId="394" priority="198" stopIfTrue="1" operator="equal">
      <formula>"売"</formula>
    </cfRule>
  </conditionalFormatting>
  <conditionalFormatting sqref="G37">
    <cfRule type="cellIs" dxfId="391" priority="195" stopIfTrue="1" operator="equal">
      <formula>"買"</formula>
    </cfRule>
    <cfRule type="cellIs" dxfId="390" priority="196" stopIfTrue="1" operator="equal">
      <formula>"売"</formula>
    </cfRule>
  </conditionalFormatting>
  <conditionalFormatting sqref="G38">
    <cfRule type="cellIs" dxfId="387" priority="193" stopIfTrue="1" operator="equal">
      <formula>"買"</formula>
    </cfRule>
    <cfRule type="cellIs" dxfId="386" priority="194" stopIfTrue="1" operator="equal">
      <formula>"売"</formula>
    </cfRule>
  </conditionalFormatting>
  <conditionalFormatting sqref="G38">
    <cfRule type="cellIs" dxfId="383" priority="191" stopIfTrue="1" operator="equal">
      <formula>"買"</formula>
    </cfRule>
    <cfRule type="cellIs" dxfId="382" priority="192" stopIfTrue="1" operator="equal">
      <formula>"売"</formula>
    </cfRule>
  </conditionalFormatting>
  <conditionalFormatting sqref="G38">
    <cfRule type="cellIs" dxfId="379" priority="189" stopIfTrue="1" operator="equal">
      <formula>"買"</formula>
    </cfRule>
    <cfRule type="cellIs" dxfId="378" priority="190" stopIfTrue="1" operator="equal">
      <formula>"売"</formula>
    </cfRule>
  </conditionalFormatting>
  <conditionalFormatting sqref="G39">
    <cfRule type="cellIs" dxfId="375" priority="187" stopIfTrue="1" operator="equal">
      <formula>"買"</formula>
    </cfRule>
    <cfRule type="cellIs" dxfId="374" priority="188" stopIfTrue="1" operator="equal">
      <formula>"売"</formula>
    </cfRule>
  </conditionalFormatting>
  <conditionalFormatting sqref="G39">
    <cfRule type="cellIs" dxfId="371" priority="185" stopIfTrue="1" operator="equal">
      <formula>"買"</formula>
    </cfRule>
    <cfRule type="cellIs" dxfId="370" priority="186" stopIfTrue="1" operator="equal">
      <formula>"売"</formula>
    </cfRule>
  </conditionalFormatting>
  <conditionalFormatting sqref="G39">
    <cfRule type="cellIs" dxfId="367" priority="183" stopIfTrue="1" operator="equal">
      <formula>"買"</formula>
    </cfRule>
    <cfRule type="cellIs" dxfId="366" priority="184" stopIfTrue="1" operator="equal">
      <formula>"売"</formula>
    </cfRule>
  </conditionalFormatting>
  <conditionalFormatting sqref="G40">
    <cfRule type="cellIs" dxfId="363" priority="181" stopIfTrue="1" operator="equal">
      <formula>"買"</formula>
    </cfRule>
    <cfRule type="cellIs" dxfId="362" priority="182" stopIfTrue="1" operator="equal">
      <formula>"売"</formula>
    </cfRule>
  </conditionalFormatting>
  <conditionalFormatting sqref="G41">
    <cfRule type="cellIs" dxfId="359" priority="179" stopIfTrue="1" operator="equal">
      <formula>"買"</formula>
    </cfRule>
    <cfRule type="cellIs" dxfId="358" priority="180" stopIfTrue="1" operator="equal">
      <formula>"売"</formula>
    </cfRule>
  </conditionalFormatting>
  <conditionalFormatting sqref="G44">
    <cfRule type="cellIs" dxfId="355" priority="177" stopIfTrue="1" operator="equal">
      <formula>"買"</formula>
    </cfRule>
    <cfRule type="cellIs" dxfId="354" priority="178" stopIfTrue="1" operator="equal">
      <formula>"売"</formula>
    </cfRule>
  </conditionalFormatting>
  <conditionalFormatting sqref="G44">
    <cfRule type="cellIs" dxfId="351" priority="175" stopIfTrue="1" operator="equal">
      <formula>"買"</formula>
    </cfRule>
    <cfRule type="cellIs" dxfId="350" priority="176" stopIfTrue="1" operator="equal">
      <formula>"売"</formula>
    </cfRule>
  </conditionalFormatting>
  <conditionalFormatting sqref="G44">
    <cfRule type="cellIs" dxfId="347" priority="173" stopIfTrue="1" operator="equal">
      <formula>"買"</formula>
    </cfRule>
    <cfRule type="cellIs" dxfId="346" priority="174" stopIfTrue="1" operator="equal">
      <formula>"売"</formula>
    </cfRule>
  </conditionalFormatting>
  <conditionalFormatting sqref="G44">
    <cfRule type="cellIs" dxfId="343" priority="171" stopIfTrue="1" operator="equal">
      <formula>"買"</formula>
    </cfRule>
    <cfRule type="cellIs" dxfId="342" priority="172" stopIfTrue="1" operator="equal">
      <formula>"売"</formula>
    </cfRule>
  </conditionalFormatting>
  <conditionalFormatting sqref="G44">
    <cfRule type="cellIs" dxfId="339" priority="169" stopIfTrue="1" operator="equal">
      <formula>"買"</formula>
    </cfRule>
    <cfRule type="cellIs" dxfId="338" priority="170" stopIfTrue="1" operator="equal">
      <formula>"売"</formula>
    </cfRule>
  </conditionalFormatting>
  <conditionalFormatting sqref="G45">
    <cfRule type="cellIs" dxfId="335" priority="167" stopIfTrue="1" operator="equal">
      <formula>"買"</formula>
    </cfRule>
    <cfRule type="cellIs" dxfId="334" priority="168" stopIfTrue="1" operator="equal">
      <formula>"売"</formula>
    </cfRule>
  </conditionalFormatting>
  <conditionalFormatting sqref="G46">
    <cfRule type="cellIs" dxfId="331" priority="165" stopIfTrue="1" operator="equal">
      <formula>"買"</formula>
    </cfRule>
    <cfRule type="cellIs" dxfId="330" priority="166" stopIfTrue="1" operator="equal">
      <formula>"売"</formula>
    </cfRule>
  </conditionalFormatting>
  <conditionalFormatting sqref="G46">
    <cfRule type="cellIs" dxfId="327" priority="163" stopIfTrue="1" operator="equal">
      <formula>"買"</formula>
    </cfRule>
    <cfRule type="cellIs" dxfId="326" priority="164" stopIfTrue="1" operator="equal">
      <formula>"売"</formula>
    </cfRule>
  </conditionalFormatting>
  <conditionalFormatting sqref="G46">
    <cfRule type="cellIs" dxfId="323" priority="161" stopIfTrue="1" operator="equal">
      <formula>"買"</formula>
    </cfRule>
    <cfRule type="cellIs" dxfId="322" priority="162" stopIfTrue="1" operator="equal">
      <formula>"売"</formula>
    </cfRule>
  </conditionalFormatting>
  <conditionalFormatting sqref="G47">
    <cfRule type="cellIs" dxfId="319" priority="159" stopIfTrue="1" operator="equal">
      <formula>"買"</formula>
    </cfRule>
    <cfRule type="cellIs" dxfId="318" priority="160" stopIfTrue="1" operator="equal">
      <formula>"売"</formula>
    </cfRule>
  </conditionalFormatting>
  <conditionalFormatting sqref="G48">
    <cfRule type="cellIs" dxfId="315" priority="157" stopIfTrue="1" operator="equal">
      <formula>"買"</formula>
    </cfRule>
    <cfRule type="cellIs" dxfId="314" priority="158" stopIfTrue="1" operator="equal">
      <formula>"売"</formula>
    </cfRule>
  </conditionalFormatting>
  <conditionalFormatting sqref="G49">
    <cfRule type="cellIs" dxfId="311" priority="155" stopIfTrue="1" operator="equal">
      <formula>"買"</formula>
    </cfRule>
    <cfRule type="cellIs" dxfId="310" priority="156" stopIfTrue="1" operator="equal">
      <formula>"売"</formula>
    </cfRule>
  </conditionalFormatting>
  <conditionalFormatting sqref="G50">
    <cfRule type="cellIs" dxfId="307" priority="153" stopIfTrue="1" operator="equal">
      <formula>"買"</formula>
    </cfRule>
    <cfRule type="cellIs" dxfId="306" priority="154" stopIfTrue="1" operator="equal">
      <formula>"売"</formula>
    </cfRule>
  </conditionalFormatting>
  <conditionalFormatting sqref="G50">
    <cfRule type="cellIs" dxfId="303" priority="151" stopIfTrue="1" operator="equal">
      <formula>"買"</formula>
    </cfRule>
    <cfRule type="cellIs" dxfId="302" priority="152" stopIfTrue="1" operator="equal">
      <formula>"売"</formula>
    </cfRule>
  </conditionalFormatting>
  <conditionalFormatting sqref="G50">
    <cfRule type="cellIs" dxfId="299" priority="149" stopIfTrue="1" operator="equal">
      <formula>"買"</formula>
    </cfRule>
    <cfRule type="cellIs" dxfId="298" priority="150" stopIfTrue="1" operator="equal">
      <formula>"売"</formula>
    </cfRule>
  </conditionalFormatting>
  <conditionalFormatting sqref="G51">
    <cfRule type="cellIs" dxfId="295" priority="147" stopIfTrue="1" operator="equal">
      <formula>"買"</formula>
    </cfRule>
    <cfRule type="cellIs" dxfId="294" priority="148" stopIfTrue="1" operator="equal">
      <formula>"売"</formula>
    </cfRule>
  </conditionalFormatting>
  <conditionalFormatting sqref="G52">
    <cfRule type="cellIs" dxfId="291" priority="145" stopIfTrue="1" operator="equal">
      <formula>"買"</formula>
    </cfRule>
    <cfRule type="cellIs" dxfId="290" priority="146" stopIfTrue="1" operator="equal">
      <formula>"売"</formula>
    </cfRule>
  </conditionalFormatting>
  <conditionalFormatting sqref="G53">
    <cfRule type="cellIs" dxfId="287" priority="143" stopIfTrue="1" operator="equal">
      <formula>"買"</formula>
    </cfRule>
    <cfRule type="cellIs" dxfId="286" priority="144" stopIfTrue="1" operator="equal">
      <formula>"売"</formula>
    </cfRule>
  </conditionalFormatting>
  <conditionalFormatting sqref="G53">
    <cfRule type="cellIs" dxfId="283" priority="141" stopIfTrue="1" operator="equal">
      <formula>"買"</formula>
    </cfRule>
    <cfRule type="cellIs" dxfId="282" priority="142" stopIfTrue="1" operator="equal">
      <formula>"売"</formula>
    </cfRule>
  </conditionalFormatting>
  <conditionalFormatting sqref="G53">
    <cfRule type="cellIs" dxfId="279" priority="139" stopIfTrue="1" operator="equal">
      <formula>"買"</formula>
    </cfRule>
    <cfRule type="cellIs" dxfId="278" priority="140" stopIfTrue="1" operator="equal">
      <formula>"売"</formula>
    </cfRule>
  </conditionalFormatting>
  <conditionalFormatting sqref="G54">
    <cfRule type="cellIs" dxfId="275" priority="137" stopIfTrue="1" operator="equal">
      <formula>"買"</formula>
    </cfRule>
    <cfRule type="cellIs" dxfId="274" priority="138" stopIfTrue="1" operator="equal">
      <formula>"売"</formula>
    </cfRule>
  </conditionalFormatting>
  <conditionalFormatting sqref="G55">
    <cfRule type="cellIs" dxfId="271" priority="135" stopIfTrue="1" operator="equal">
      <formula>"買"</formula>
    </cfRule>
    <cfRule type="cellIs" dxfId="270" priority="136" stopIfTrue="1" operator="equal">
      <formula>"売"</formula>
    </cfRule>
  </conditionalFormatting>
  <conditionalFormatting sqref="G56">
    <cfRule type="cellIs" dxfId="267" priority="133" stopIfTrue="1" operator="equal">
      <formula>"買"</formula>
    </cfRule>
    <cfRule type="cellIs" dxfId="266" priority="134" stopIfTrue="1" operator="equal">
      <formula>"売"</formula>
    </cfRule>
  </conditionalFormatting>
  <conditionalFormatting sqref="G56">
    <cfRule type="cellIs" dxfId="263" priority="131" stopIfTrue="1" operator="equal">
      <formula>"買"</formula>
    </cfRule>
    <cfRule type="cellIs" dxfId="262" priority="132" stopIfTrue="1" operator="equal">
      <formula>"売"</formula>
    </cfRule>
  </conditionalFormatting>
  <conditionalFormatting sqref="G56">
    <cfRule type="cellIs" dxfId="259" priority="129" stopIfTrue="1" operator="equal">
      <formula>"買"</formula>
    </cfRule>
    <cfRule type="cellIs" dxfId="258" priority="130" stopIfTrue="1" operator="equal">
      <formula>"売"</formula>
    </cfRule>
  </conditionalFormatting>
  <conditionalFormatting sqref="G57">
    <cfRule type="cellIs" dxfId="255" priority="127" stopIfTrue="1" operator="equal">
      <formula>"買"</formula>
    </cfRule>
    <cfRule type="cellIs" dxfId="254" priority="128" stopIfTrue="1" operator="equal">
      <formula>"売"</formula>
    </cfRule>
  </conditionalFormatting>
  <conditionalFormatting sqref="G57">
    <cfRule type="cellIs" dxfId="251" priority="125" stopIfTrue="1" operator="equal">
      <formula>"買"</formula>
    </cfRule>
    <cfRule type="cellIs" dxfId="250" priority="126" stopIfTrue="1" operator="equal">
      <formula>"売"</formula>
    </cfRule>
  </conditionalFormatting>
  <conditionalFormatting sqref="G57">
    <cfRule type="cellIs" dxfId="247" priority="123" stopIfTrue="1" operator="equal">
      <formula>"買"</formula>
    </cfRule>
    <cfRule type="cellIs" dxfId="246" priority="124" stopIfTrue="1" operator="equal">
      <formula>"売"</formula>
    </cfRule>
  </conditionalFormatting>
  <conditionalFormatting sqref="G57">
    <cfRule type="cellIs" dxfId="243" priority="121" stopIfTrue="1" operator="equal">
      <formula>"買"</formula>
    </cfRule>
    <cfRule type="cellIs" dxfId="242" priority="122" stopIfTrue="1" operator="equal">
      <formula>"売"</formula>
    </cfRule>
  </conditionalFormatting>
  <conditionalFormatting sqref="G58">
    <cfRule type="cellIs" dxfId="239" priority="119" stopIfTrue="1" operator="equal">
      <formula>"買"</formula>
    </cfRule>
    <cfRule type="cellIs" dxfId="238" priority="120" stopIfTrue="1" operator="equal">
      <formula>"売"</formula>
    </cfRule>
  </conditionalFormatting>
  <conditionalFormatting sqref="G58">
    <cfRule type="cellIs" dxfId="235" priority="117" stopIfTrue="1" operator="equal">
      <formula>"買"</formula>
    </cfRule>
    <cfRule type="cellIs" dxfId="234" priority="118" stopIfTrue="1" operator="equal">
      <formula>"売"</formula>
    </cfRule>
  </conditionalFormatting>
  <conditionalFormatting sqref="G58">
    <cfRule type="cellIs" dxfId="231" priority="115" stopIfTrue="1" operator="equal">
      <formula>"買"</formula>
    </cfRule>
    <cfRule type="cellIs" dxfId="230" priority="116" stopIfTrue="1" operator="equal">
      <formula>"売"</formula>
    </cfRule>
  </conditionalFormatting>
  <conditionalFormatting sqref="G58">
    <cfRule type="cellIs" dxfId="227" priority="113" stopIfTrue="1" operator="equal">
      <formula>"買"</formula>
    </cfRule>
    <cfRule type="cellIs" dxfId="226" priority="114" stopIfTrue="1" operator="equal">
      <formula>"売"</formula>
    </cfRule>
  </conditionalFormatting>
  <conditionalFormatting sqref="G58">
    <cfRule type="cellIs" dxfId="223" priority="111" stopIfTrue="1" operator="equal">
      <formula>"買"</formula>
    </cfRule>
    <cfRule type="cellIs" dxfId="222" priority="112" stopIfTrue="1" operator="equal">
      <formula>"売"</formula>
    </cfRule>
  </conditionalFormatting>
  <conditionalFormatting sqref="G58">
    <cfRule type="cellIs" dxfId="219" priority="109" stopIfTrue="1" operator="equal">
      <formula>"買"</formula>
    </cfRule>
    <cfRule type="cellIs" dxfId="218" priority="110" stopIfTrue="1" operator="equal">
      <formula>"売"</formula>
    </cfRule>
  </conditionalFormatting>
  <conditionalFormatting sqref="G58">
    <cfRule type="cellIs" dxfId="215" priority="107" stopIfTrue="1" operator="equal">
      <formula>"買"</formula>
    </cfRule>
    <cfRule type="cellIs" dxfId="214" priority="108" stopIfTrue="1" operator="equal">
      <formula>"売"</formula>
    </cfRule>
  </conditionalFormatting>
  <conditionalFormatting sqref="G58">
    <cfRule type="cellIs" dxfId="211" priority="105" stopIfTrue="1" operator="equal">
      <formula>"買"</formula>
    </cfRule>
    <cfRule type="cellIs" dxfId="210" priority="106" stopIfTrue="1" operator="equal">
      <formula>"売"</formula>
    </cfRule>
  </conditionalFormatting>
  <conditionalFormatting sqref="G58">
    <cfRule type="cellIs" dxfId="207" priority="103" stopIfTrue="1" operator="equal">
      <formula>"買"</formula>
    </cfRule>
    <cfRule type="cellIs" dxfId="206" priority="104" stopIfTrue="1" operator="equal">
      <formula>"売"</formula>
    </cfRule>
  </conditionalFormatting>
  <conditionalFormatting sqref="G59">
    <cfRule type="cellIs" dxfId="203" priority="101" stopIfTrue="1" operator="equal">
      <formula>"買"</formula>
    </cfRule>
    <cfRule type="cellIs" dxfId="202" priority="102" stopIfTrue="1" operator="equal">
      <formula>"売"</formula>
    </cfRule>
  </conditionalFormatting>
  <conditionalFormatting sqref="G60">
    <cfRule type="cellIs" dxfId="199" priority="99" stopIfTrue="1" operator="equal">
      <formula>"買"</formula>
    </cfRule>
    <cfRule type="cellIs" dxfId="198" priority="100" stopIfTrue="1" operator="equal">
      <formula>"売"</formula>
    </cfRule>
  </conditionalFormatting>
  <conditionalFormatting sqref="G60">
    <cfRule type="cellIs" dxfId="195" priority="97" stopIfTrue="1" operator="equal">
      <formula>"買"</formula>
    </cfRule>
    <cfRule type="cellIs" dxfId="194" priority="98" stopIfTrue="1" operator="equal">
      <formula>"売"</formula>
    </cfRule>
  </conditionalFormatting>
  <conditionalFormatting sqref="G60">
    <cfRule type="cellIs" dxfId="191" priority="95" stopIfTrue="1" operator="equal">
      <formula>"買"</formula>
    </cfRule>
    <cfRule type="cellIs" dxfId="190" priority="96" stopIfTrue="1" operator="equal">
      <formula>"売"</formula>
    </cfRule>
  </conditionalFormatting>
  <conditionalFormatting sqref="G60">
    <cfRule type="cellIs" dxfId="187" priority="93" stopIfTrue="1" operator="equal">
      <formula>"買"</formula>
    </cfRule>
    <cfRule type="cellIs" dxfId="186" priority="94" stopIfTrue="1" operator="equal">
      <formula>"売"</formula>
    </cfRule>
  </conditionalFormatting>
  <conditionalFormatting sqref="G60">
    <cfRule type="cellIs" dxfId="183" priority="91" stopIfTrue="1" operator="equal">
      <formula>"買"</formula>
    </cfRule>
    <cfRule type="cellIs" dxfId="182" priority="92" stopIfTrue="1" operator="equal">
      <formula>"売"</formula>
    </cfRule>
  </conditionalFormatting>
  <conditionalFormatting sqref="G60">
    <cfRule type="cellIs" dxfId="179" priority="89" stopIfTrue="1" operator="equal">
      <formula>"買"</formula>
    </cfRule>
    <cfRule type="cellIs" dxfId="178" priority="90" stopIfTrue="1" operator="equal">
      <formula>"売"</formula>
    </cfRule>
  </conditionalFormatting>
  <conditionalFormatting sqref="G61">
    <cfRule type="cellIs" dxfId="175" priority="87" stopIfTrue="1" operator="equal">
      <formula>"買"</formula>
    </cfRule>
    <cfRule type="cellIs" dxfId="174" priority="88" stopIfTrue="1" operator="equal">
      <formula>"売"</formula>
    </cfRule>
  </conditionalFormatting>
  <conditionalFormatting sqref="G62">
    <cfRule type="cellIs" dxfId="171" priority="85" stopIfTrue="1" operator="equal">
      <formula>"買"</formula>
    </cfRule>
    <cfRule type="cellIs" dxfId="170" priority="86" stopIfTrue="1" operator="equal">
      <formula>"売"</formula>
    </cfRule>
  </conditionalFormatting>
  <conditionalFormatting sqref="G62">
    <cfRule type="cellIs" dxfId="167" priority="83" stopIfTrue="1" operator="equal">
      <formula>"買"</formula>
    </cfRule>
    <cfRule type="cellIs" dxfId="166" priority="84" stopIfTrue="1" operator="equal">
      <formula>"売"</formula>
    </cfRule>
  </conditionalFormatting>
  <conditionalFormatting sqref="G62">
    <cfRule type="cellIs" dxfId="163" priority="81" stopIfTrue="1" operator="equal">
      <formula>"買"</formula>
    </cfRule>
    <cfRule type="cellIs" dxfId="162" priority="82" stopIfTrue="1" operator="equal">
      <formula>"売"</formula>
    </cfRule>
  </conditionalFormatting>
  <conditionalFormatting sqref="G63">
    <cfRule type="cellIs" dxfId="159" priority="79" stopIfTrue="1" operator="equal">
      <formula>"買"</formula>
    </cfRule>
    <cfRule type="cellIs" dxfId="158" priority="80" stopIfTrue="1" operator="equal">
      <formula>"売"</formula>
    </cfRule>
  </conditionalFormatting>
  <conditionalFormatting sqref="G64">
    <cfRule type="cellIs" dxfId="155" priority="77" stopIfTrue="1" operator="equal">
      <formula>"買"</formula>
    </cfRule>
    <cfRule type="cellIs" dxfId="154" priority="78" stopIfTrue="1" operator="equal">
      <formula>"売"</formula>
    </cfRule>
  </conditionalFormatting>
  <conditionalFormatting sqref="G64">
    <cfRule type="cellIs" dxfId="151" priority="75" stopIfTrue="1" operator="equal">
      <formula>"買"</formula>
    </cfRule>
    <cfRule type="cellIs" dxfId="150" priority="76" stopIfTrue="1" operator="equal">
      <formula>"売"</formula>
    </cfRule>
  </conditionalFormatting>
  <conditionalFormatting sqref="G64">
    <cfRule type="cellIs" dxfId="147" priority="73" stopIfTrue="1" operator="equal">
      <formula>"買"</formula>
    </cfRule>
    <cfRule type="cellIs" dxfId="146" priority="74" stopIfTrue="1" operator="equal">
      <formula>"売"</formula>
    </cfRule>
  </conditionalFormatting>
  <conditionalFormatting sqref="G64">
    <cfRule type="cellIs" dxfId="143" priority="71" stopIfTrue="1" operator="equal">
      <formula>"買"</formula>
    </cfRule>
    <cfRule type="cellIs" dxfId="142" priority="72" stopIfTrue="1" operator="equal">
      <formula>"売"</formula>
    </cfRule>
  </conditionalFormatting>
  <conditionalFormatting sqref="G64">
    <cfRule type="cellIs" dxfId="139" priority="69" stopIfTrue="1" operator="equal">
      <formula>"買"</formula>
    </cfRule>
    <cfRule type="cellIs" dxfId="138" priority="70" stopIfTrue="1" operator="equal">
      <formula>"売"</formula>
    </cfRule>
  </conditionalFormatting>
  <conditionalFormatting sqref="G64">
    <cfRule type="cellIs" dxfId="135" priority="67" stopIfTrue="1" operator="equal">
      <formula>"買"</formula>
    </cfRule>
    <cfRule type="cellIs" dxfId="134" priority="68" stopIfTrue="1" operator="equal">
      <formula>"売"</formula>
    </cfRule>
  </conditionalFormatting>
  <conditionalFormatting sqref="G65">
    <cfRule type="cellIs" dxfId="131" priority="65" stopIfTrue="1" operator="equal">
      <formula>"買"</formula>
    </cfRule>
    <cfRule type="cellIs" dxfId="130" priority="66" stopIfTrue="1" operator="equal">
      <formula>"売"</formula>
    </cfRule>
  </conditionalFormatting>
  <conditionalFormatting sqref="G65">
    <cfRule type="cellIs" dxfId="127" priority="63" stopIfTrue="1" operator="equal">
      <formula>"買"</formula>
    </cfRule>
    <cfRule type="cellIs" dxfId="126" priority="64" stopIfTrue="1" operator="equal">
      <formula>"売"</formula>
    </cfRule>
  </conditionalFormatting>
  <conditionalFormatting sqref="G65">
    <cfRule type="cellIs" dxfId="123" priority="61" stopIfTrue="1" operator="equal">
      <formula>"買"</formula>
    </cfRule>
    <cfRule type="cellIs" dxfId="122" priority="62" stopIfTrue="1" operator="equal">
      <formula>"売"</formula>
    </cfRule>
  </conditionalFormatting>
  <conditionalFormatting sqref="G65">
    <cfRule type="cellIs" dxfId="119" priority="59" stopIfTrue="1" operator="equal">
      <formula>"買"</formula>
    </cfRule>
    <cfRule type="cellIs" dxfId="118" priority="60" stopIfTrue="1" operator="equal">
      <formula>"売"</formula>
    </cfRule>
  </conditionalFormatting>
  <conditionalFormatting sqref="G65">
    <cfRule type="cellIs" dxfId="115" priority="57" stopIfTrue="1" operator="equal">
      <formula>"買"</formula>
    </cfRule>
    <cfRule type="cellIs" dxfId="114" priority="58" stopIfTrue="1" operator="equal">
      <formula>"売"</formula>
    </cfRule>
  </conditionalFormatting>
  <conditionalFormatting sqref="G65">
    <cfRule type="cellIs" dxfId="111" priority="55" stopIfTrue="1" operator="equal">
      <formula>"買"</formula>
    </cfRule>
    <cfRule type="cellIs" dxfId="110" priority="56" stopIfTrue="1" operator="equal">
      <formula>"売"</formula>
    </cfRule>
  </conditionalFormatting>
  <conditionalFormatting sqref="G65">
    <cfRule type="cellIs" dxfId="107" priority="53" stopIfTrue="1" operator="equal">
      <formula>"買"</formula>
    </cfRule>
    <cfRule type="cellIs" dxfId="106" priority="54" stopIfTrue="1" operator="equal">
      <formula>"売"</formula>
    </cfRule>
  </conditionalFormatting>
  <conditionalFormatting sqref="G66">
    <cfRule type="cellIs" dxfId="103" priority="51" stopIfTrue="1" operator="equal">
      <formula>"買"</formula>
    </cfRule>
    <cfRule type="cellIs" dxfId="102" priority="52" stopIfTrue="1" operator="equal">
      <formula>"売"</formula>
    </cfRule>
  </conditionalFormatting>
  <conditionalFormatting sqref="G66">
    <cfRule type="cellIs" dxfId="99" priority="49" stopIfTrue="1" operator="equal">
      <formula>"買"</formula>
    </cfRule>
    <cfRule type="cellIs" dxfId="98" priority="50" stopIfTrue="1" operator="equal">
      <formula>"売"</formula>
    </cfRule>
  </conditionalFormatting>
  <conditionalFormatting sqref="G66">
    <cfRule type="cellIs" dxfId="95" priority="47" stopIfTrue="1" operator="equal">
      <formula>"買"</formula>
    </cfRule>
    <cfRule type="cellIs" dxfId="94" priority="48" stopIfTrue="1" operator="equal">
      <formula>"売"</formula>
    </cfRule>
  </conditionalFormatting>
  <conditionalFormatting sqref="G67">
    <cfRule type="cellIs" dxfId="91" priority="45" stopIfTrue="1" operator="equal">
      <formula>"買"</formula>
    </cfRule>
    <cfRule type="cellIs" dxfId="90" priority="46" stopIfTrue="1" operator="equal">
      <formula>"売"</formula>
    </cfRule>
  </conditionalFormatting>
  <conditionalFormatting sqref="G69">
    <cfRule type="cellIs" dxfId="87" priority="43" stopIfTrue="1" operator="equal">
      <formula>"買"</formula>
    </cfRule>
    <cfRule type="cellIs" dxfId="86" priority="44" stopIfTrue="1" operator="equal">
      <formula>"売"</formula>
    </cfRule>
  </conditionalFormatting>
  <conditionalFormatting sqref="G69">
    <cfRule type="cellIs" dxfId="83" priority="41" stopIfTrue="1" operator="equal">
      <formula>"買"</formula>
    </cfRule>
    <cfRule type="cellIs" dxfId="82" priority="42" stopIfTrue="1" operator="equal">
      <formula>"売"</formula>
    </cfRule>
  </conditionalFormatting>
  <conditionalFormatting sqref="G69">
    <cfRule type="cellIs" dxfId="79" priority="39" stopIfTrue="1" operator="equal">
      <formula>"買"</formula>
    </cfRule>
    <cfRule type="cellIs" dxfId="78" priority="40" stopIfTrue="1" operator="equal">
      <formula>"売"</formula>
    </cfRule>
  </conditionalFormatting>
  <conditionalFormatting sqref="G70">
    <cfRule type="cellIs" dxfId="75" priority="37" stopIfTrue="1" operator="equal">
      <formula>"買"</formula>
    </cfRule>
    <cfRule type="cellIs" dxfId="74" priority="38" stopIfTrue="1" operator="equal">
      <formula>"売"</formula>
    </cfRule>
  </conditionalFormatting>
  <conditionalFormatting sqref="G71">
    <cfRule type="cellIs" dxfId="71" priority="35" stopIfTrue="1" operator="equal">
      <formula>"買"</formula>
    </cfRule>
    <cfRule type="cellIs" dxfId="70" priority="36" stopIfTrue="1" operator="equal">
      <formula>"売"</formula>
    </cfRule>
  </conditionalFormatting>
  <conditionalFormatting sqref="G71">
    <cfRule type="cellIs" dxfId="67" priority="33" stopIfTrue="1" operator="equal">
      <formula>"買"</formula>
    </cfRule>
    <cfRule type="cellIs" dxfId="66" priority="34" stopIfTrue="1" operator="equal">
      <formula>"売"</formula>
    </cfRule>
  </conditionalFormatting>
  <conditionalFormatting sqref="G71">
    <cfRule type="cellIs" dxfId="63" priority="31" stopIfTrue="1" operator="equal">
      <formula>"買"</formula>
    </cfRule>
    <cfRule type="cellIs" dxfId="62" priority="32" stopIfTrue="1" operator="equal">
      <formula>"売"</formula>
    </cfRule>
  </conditionalFormatting>
  <conditionalFormatting sqref="G72">
    <cfRule type="cellIs" dxfId="59" priority="29" stopIfTrue="1" operator="equal">
      <formula>"買"</formula>
    </cfRule>
    <cfRule type="cellIs" dxfId="58" priority="30" stopIfTrue="1" operator="equal">
      <formula>"売"</formula>
    </cfRule>
  </conditionalFormatting>
  <conditionalFormatting sqref="G72">
    <cfRule type="cellIs" dxfId="55" priority="27" stopIfTrue="1" operator="equal">
      <formula>"買"</formula>
    </cfRule>
    <cfRule type="cellIs" dxfId="54" priority="28" stopIfTrue="1" operator="equal">
      <formula>"売"</formula>
    </cfRule>
  </conditionalFormatting>
  <conditionalFormatting sqref="G72">
    <cfRule type="cellIs" dxfId="51" priority="25" stopIfTrue="1" operator="equal">
      <formula>"買"</formula>
    </cfRule>
    <cfRule type="cellIs" dxfId="50" priority="26" stopIfTrue="1" operator="equal">
      <formula>"売"</formula>
    </cfRule>
  </conditionalFormatting>
  <conditionalFormatting sqref="G72">
    <cfRule type="cellIs" dxfId="47" priority="23" stopIfTrue="1" operator="equal">
      <formula>"買"</formula>
    </cfRule>
    <cfRule type="cellIs" dxfId="46" priority="24" stopIfTrue="1" operator="equal">
      <formula>"売"</formula>
    </cfRule>
  </conditionalFormatting>
  <conditionalFormatting sqref="G72">
    <cfRule type="cellIs" dxfId="43" priority="21" stopIfTrue="1" operator="equal">
      <formula>"買"</formula>
    </cfRule>
    <cfRule type="cellIs" dxfId="42" priority="22" stopIfTrue="1" operator="equal">
      <formula>"売"</formula>
    </cfRule>
  </conditionalFormatting>
  <conditionalFormatting sqref="G72">
    <cfRule type="cellIs" dxfId="39" priority="19" stopIfTrue="1" operator="equal">
      <formula>"買"</formula>
    </cfRule>
    <cfRule type="cellIs" dxfId="38" priority="20" stopIfTrue="1" operator="equal">
      <formula>"売"</formula>
    </cfRule>
  </conditionalFormatting>
  <conditionalFormatting sqref="G73">
    <cfRule type="cellIs" dxfId="35" priority="17" stopIfTrue="1" operator="equal">
      <formula>"買"</formula>
    </cfRule>
    <cfRule type="cellIs" dxfId="34" priority="18" stopIfTrue="1" operator="equal">
      <formula>"売"</formula>
    </cfRule>
  </conditionalFormatting>
  <conditionalFormatting sqref="G74">
    <cfRule type="cellIs" dxfId="31" priority="15" stopIfTrue="1" operator="equal">
      <formula>"買"</formula>
    </cfRule>
    <cfRule type="cellIs" dxfId="30" priority="16" stopIfTrue="1" operator="equal">
      <formula>"売"</formula>
    </cfRule>
  </conditionalFormatting>
  <conditionalFormatting sqref="G74">
    <cfRule type="cellIs" dxfId="27" priority="13" stopIfTrue="1" operator="equal">
      <formula>"買"</formula>
    </cfRule>
    <cfRule type="cellIs" dxfId="26" priority="14" stopIfTrue="1" operator="equal">
      <formula>"売"</formula>
    </cfRule>
  </conditionalFormatting>
  <conditionalFormatting sqref="G74">
    <cfRule type="cellIs" dxfId="23" priority="11" stopIfTrue="1" operator="equal">
      <formula>"買"</formula>
    </cfRule>
    <cfRule type="cellIs" dxfId="22" priority="12" stopIfTrue="1" operator="equal">
      <formula>"売"</formula>
    </cfRule>
  </conditionalFormatting>
  <conditionalFormatting sqref="G75">
    <cfRule type="cellIs" dxfId="19" priority="9" stopIfTrue="1" operator="equal">
      <formula>"買"</formula>
    </cfRule>
    <cfRule type="cellIs" dxfId="18" priority="10" stopIfTrue="1" operator="equal">
      <formula>"売"</formula>
    </cfRule>
  </conditionalFormatting>
  <conditionalFormatting sqref="G76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76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76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77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E9" sqref="E9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4" t="s">
        <v>5</v>
      </c>
      <c r="C2" s="74"/>
      <c r="D2" s="85" t="s">
        <v>85</v>
      </c>
      <c r="E2" s="85"/>
      <c r="F2" s="74" t="s">
        <v>6</v>
      </c>
      <c r="G2" s="74"/>
      <c r="H2" s="77" t="s">
        <v>92</v>
      </c>
      <c r="I2" s="77"/>
      <c r="J2" s="74" t="s">
        <v>7</v>
      </c>
      <c r="K2" s="74"/>
      <c r="L2" s="84">
        <v>500000</v>
      </c>
      <c r="M2" s="85"/>
      <c r="N2" s="74" t="s">
        <v>8</v>
      </c>
      <c r="O2" s="74"/>
      <c r="P2" s="86">
        <f>SUM(L2,D4)</f>
        <v>2338740.4309576084</v>
      </c>
      <c r="Q2" s="77"/>
      <c r="R2" s="1"/>
      <c r="S2" s="1"/>
      <c r="T2" s="1"/>
    </row>
    <row r="3" spans="2:25" ht="57" customHeight="1">
      <c r="B3" s="74" t="s">
        <v>58</v>
      </c>
      <c r="C3" s="74"/>
      <c r="D3" s="87" t="s">
        <v>59</v>
      </c>
      <c r="E3" s="87"/>
      <c r="F3" s="87"/>
      <c r="G3" s="87"/>
      <c r="H3" s="87"/>
      <c r="I3" s="87"/>
      <c r="J3" s="74" t="s">
        <v>60</v>
      </c>
      <c r="K3" s="74"/>
      <c r="L3" s="87" t="s">
        <v>88</v>
      </c>
      <c r="M3" s="88"/>
      <c r="N3" s="88"/>
      <c r="O3" s="88"/>
      <c r="P3" s="88"/>
      <c r="Q3" s="88"/>
      <c r="R3" s="1"/>
      <c r="S3" s="1"/>
    </row>
    <row r="4" spans="2:25">
      <c r="B4" s="74" t="s">
        <v>61</v>
      </c>
      <c r="C4" s="74"/>
      <c r="D4" s="82">
        <f>SUM($R$9:$S$993)</f>
        <v>1838740.4309576084</v>
      </c>
      <c r="E4" s="82"/>
      <c r="F4" s="74" t="s">
        <v>62</v>
      </c>
      <c r="G4" s="74"/>
      <c r="H4" s="83">
        <f>SUM($T$9:$U$108)</f>
        <v>323.99999999999807</v>
      </c>
      <c r="I4" s="77"/>
      <c r="J4" s="89"/>
      <c r="K4" s="89"/>
      <c r="L4" s="86"/>
      <c r="M4" s="86"/>
      <c r="N4" s="89" t="s">
        <v>63</v>
      </c>
      <c r="O4" s="89"/>
      <c r="P4" s="90">
        <f>MAX(Y:Y)</f>
        <v>0.14848432524276334</v>
      </c>
      <c r="Q4" s="90"/>
      <c r="R4" s="1"/>
      <c r="S4" s="1"/>
      <c r="T4" s="1"/>
    </row>
    <row r="5" spans="2:25">
      <c r="B5" s="44" t="s">
        <v>64</v>
      </c>
      <c r="C5" s="47">
        <f>COUNTIF($R$9:$R$990,"&gt;0")</f>
        <v>40</v>
      </c>
      <c r="D5" s="45" t="s">
        <v>65</v>
      </c>
      <c r="E5" s="15">
        <f>COUNTIF($R$9:$R$990,"&lt;0")</f>
        <v>29</v>
      </c>
      <c r="F5" s="45" t="s">
        <v>66</v>
      </c>
      <c r="G5" s="47">
        <f>COUNTIF($R$9:$R$990,"=0")</f>
        <v>0</v>
      </c>
      <c r="H5" s="45" t="s">
        <v>67</v>
      </c>
      <c r="I5" s="43">
        <f>C5/SUM(C5,E5,G5)</f>
        <v>0.57971014492753625</v>
      </c>
      <c r="J5" s="73" t="s">
        <v>68</v>
      </c>
      <c r="K5" s="74"/>
      <c r="L5" s="75">
        <f>MAX(V9:V993)</f>
        <v>5</v>
      </c>
      <c r="M5" s="76"/>
      <c r="N5" s="17" t="s">
        <v>69</v>
      </c>
      <c r="O5" s="9"/>
      <c r="P5" s="75">
        <f>MAX(W9:W993)</f>
        <v>5</v>
      </c>
      <c r="Q5" s="76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1" t="s">
        <v>57</v>
      </c>
      <c r="N6" s="12"/>
      <c r="O6" s="12"/>
      <c r="P6" s="10"/>
      <c r="Q6" s="46"/>
      <c r="R6" s="1"/>
      <c r="S6" s="1"/>
      <c r="T6" s="1"/>
    </row>
    <row r="7" spans="2:25">
      <c r="B7" s="57" t="s">
        <v>70</v>
      </c>
      <c r="C7" s="59" t="s">
        <v>71</v>
      </c>
      <c r="D7" s="60"/>
      <c r="E7" s="63" t="s">
        <v>72</v>
      </c>
      <c r="F7" s="64"/>
      <c r="G7" s="64"/>
      <c r="H7" s="64"/>
      <c r="I7" s="65"/>
      <c r="J7" s="66" t="s">
        <v>73</v>
      </c>
      <c r="K7" s="67"/>
      <c r="L7" s="68"/>
      <c r="M7" s="69" t="s">
        <v>74</v>
      </c>
      <c r="N7" s="70" t="s">
        <v>75</v>
      </c>
      <c r="O7" s="71"/>
      <c r="P7" s="71"/>
      <c r="Q7" s="72"/>
      <c r="R7" s="78" t="s">
        <v>76</v>
      </c>
      <c r="S7" s="78"/>
      <c r="T7" s="78"/>
      <c r="U7" s="78"/>
    </row>
    <row r="8" spans="2:25">
      <c r="B8" s="58"/>
      <c r="C8" s="61"/>
      <c r="D8" s="62"/>
      <c r="E8" s="18" t="s">
        <v>77</v>
      </c>
      <c r="F8" s="18" t="s">
        <v>78</v>
      </c>
      <c r="G8" s="18" t="s">
        <v>79</v>
      </c>
      <c r="H8" s="79" t="s">
        <v>80</v>
      </c>
      <c r="I8" s="65"/>
      <c r="J8" s="4" t="s">
        <v>81</v>
      </c>
      <c r="K8" s="80" t="s">
        <v>82</v>
      </c>
      <c r="L8" s="68"/>
      <c r="M8" s="69"/>
      <c r="N8" s="5" t="s">
        <v>77</v>
      </c>
      <c r="O8" s="5" t="s">
        <v>78</v>
      </c>
      <c r="P8" s="81" t="s">
        <v>80</v>
      </c>
      <c r="Q8" s="72"/>
      <c r="R8" s="78" t="s">
        <v>83</v>
      </c>
      <c r="S8" s="78"/>
      <c r="T8" s="78" t="s">
        <v>81</v>
      </c>
      <c r="U8" s="78"/>
      <c r="Y8" t="s">
        <v>84</v>
      </c>
    </row>
    <row r="9" spans="2:25">
      <c r="B9" s="42">
        <v>1</v>
      </c>
      <c r="C9" s="51">
        <f>L2</f>
        <v>500000</v>
      </c>
      <c r="D9" s="51"/>
      <c r="E9" s="48"/>
      <c r="F9" s="49">
        <v>43509</v>
      </c>
      <c r="G9" s="50" t="s">
        <v>3</v>
      </c>
      <c r="H9" s="52">
        <v>78.73</v>
      </c>
      <c r="I9" s="52"/>
      <c r="J9" s="48">
        <v>8</v>
      </c>
      <c r="K9" s="51">
        <f>IF(J9="","",C9*0.03)</f>
        <v>15000</v>
      </c>
      <c r="L9" s="51"/>
      <c r="M9" s="6">
        <f>IF(J9="","",(K9/J9)/LOOKUP(RIGHT($D$2,3),[1]定数!$A$6:$A$13,[1]定数!$B$6:$B$13))</f>
        <v>18.75</v>
      </c>
      <c r="N9" s="48"/>
      <c r="O9" s="49"/>
      <c r="P9" s="52">
        <v>78.819999999999993</v>
      </c>
      <c r="Q9" s="52"/>
      <c r="R9" s="55">
        <f>IF(P9="","",T9*M9*LOOKUP(RIGHT($D$2,3),[1]定数!$A$6:$A$13,[1]定数!$B$6:$B$13))</f>
        <v>-16874.999999997977</v>
      </c>
      <c r="S9" s="55"/>
      <c r="T9" s="56">
        <f>IF(P9="","",IF(G9="買",(P9-H9),(H9-P9))*IF(RIGHT($D$2,3)="JPY",100,10000))</f>
        <v>-8.99999999999892</v>
      </c>
      <c r="U9" s="56"/>
      <c r="V9" s="1">
        <f>IF(T9&lt;&gt;"",IF(T9&gt;0,1+V8,0),"")</f>
        <v>0</v>
      </c>
      <c r="W9">
        <f>IF(T9&lt;&gt;"",IF(T9&lt;0,1+W8,0),"")</f>
        <v>1</v>
      </c>
    </row>
    <row r="10" spans="2:25">
      <c r="B10" s="42">
        <v>2</v>
      </c>
      <c r="C10" s="51">
        <f t="shared" ref="C10:C73" si="0">IF(R9="","",C9+R9)</f>
        <v>483125.00000000204</v>
      </c>
      <c r="D10" s="51"/>
      <c r="E10" s="48"/>
      <c r="F10" s="49">
        <v>43509</v>
      </c>
      <c r="G10" s="50" t="s">
        <v>3</v>
      </c>
      <c r="H10" s="52">
        <v>78.72</v>
      </c>
      <c r="I10" s="52"/>
      <c r="J10" s="48">
        <v>6</v>
      </c>
      <c r="K10" s="53">
        <f>IF(J10="","",C10*0.03)</f>
        <v>14493.75000000006</v>
      </c>
      <c r="L10" s="54"/>
      <c r="M10" s="6">
        <f>IF(J10="","",(K10/J10)/LOOKUP(RIGHT($D$2,3),[1]定数!$A$6:$A$13,[1]定数!$B$6:$B$13))</f>
        <v>24.156250000000099</v>
      </c>
      <c r="N10" s="48"/>
      <c r="O10" s="49"/>
      <c r="P10" s="52">
        <v>78.59</v>
      </c>
      <c r="Q10" s="52"/>
      <c r="R10" s="55">
        <f>IF(P10="","",T10*M10*LOOKUP(RIGHT($D$2,3),[1]定数!$A$6:$A$13,[1]定数!$B$6:$B$13))</f>
        <v>31403.124999999032</v>
      </c>
      <c r="S10" s="55"/>
      <c r="T10" s="56">
        <f>IF(P10="","",IF(G10="買",(P10-H10),(H10-P10))*IF(RIGHT($D$2,3)="JPY",100,10000))</f>
        <v>12.999999999999545</v>
      </c>
      <c r="U10" s="56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36">
        <f>IF(C10&lt;&gt;"",MAX(C10,C9),"")</f>
        <v>500000</v>
      </c>
    </row>
    <row r="11" spans="2:25">
      <c r="B11" s="42">
        <v>3</v>
      </c>
      <c r="C11" s="51">
        <f t="shared" si="0"/>
        <v>514528.12500000105</v>
      </c>
      <c r="D11" s="51"/>
      <c r="E11" s="48"/>
      <c r="F11" s="49">
        <v>43510</v>
      </c>
      <c r="G11" s="50" t="s">
        <v>4</v>
      </c>
      <c r="H11" s="52">
        <v>78.95</v>
      </c>
      <c r="I11" s="52"/>
      <c r="J11" s="50">
        <v>21</v>
      </c>
      <c r="K11" s="53">
        <f t="shared" ref="K11:K74" si="3">IF(J11="","",C11*0.03)</f>
        <v>15435.843750000031</v>
      </c>
      <c r="L11" s="54"/>
      <c r="M11" s="6">
        <f>IF(J11="","",(K11/J11)/LOOKUP(RIGHT($D$2,3),[1]定数!$A$6:$A$13,[1]定数!$B$6:$B$13))</f>
        <v>7.3504017857143005</v>
      </c>
      <c r="N11" s="48"/>
      <c r="O11" s="49"/>
      <c r="P11" s="52">
        <v>78.739999999999995</v>
      </c>
      <c r="Q11" s="52"/>
      <c r="R11" s="55">
        <f>IF(P11="","",T11*M11*LOOKUP(RIGHT($D$2,3),[1]定数!$A$6:$A$13,[1]定数!$B$6:$B$13))</f>
        <v>-15435.843750000615</v>
      </c>
      <c r="S11" s="55"/>
      <c r="T11" s="56">
        <f>IF(P11="","",IF(G11="買",(P11-H11),(H11-P11))*IF(RIGHT($D$2,3)="JPY",100,10000))</f>
        <v>-21.000000000000796</v>
      </c>
      <c r="U11" s="56"/>
      <c r="V11" s="22">
        <f t="shared" si="1"/>
        <v>0</v>
      </c>
      <c r="W11">
        <f t="shared" si="2"/>
        <v>1</v>
      </c>
      <c r="X11" s="36">
        <f>IF(C11&lt;&gt;"",MAX(X10,C11),"")</f>
        <v>514528.12500000105</v>
      </c>
      <c r="Y11" s="37">
        <f>IF(X11&lt;&gt;"",1-(C11/X11),"")</f>
        <v>0</v>
      </c>
    </row>
    <row r="12" spans="2:25">
      <c r="B12" s="42">
        <v>4</v>
      </c>
      <c r="C12" s="51">
        <f t="shared" si="0"/>
        <v>499092.28125000041</v>
      </c>
      <c r="D12" s="51"/>
      <c r="E12" s="48"/>
      <c r="F12" s="49">
        <v>43510</v>
      </c>
      <c r="G12" s="50" t="s">
        <v>4</v>
      </c>
      <c r="H12" s="52">
        <v>79.08</v>
      </c>
      <c r="I12" s="52"/>
      <c r="J12" s="50">
        <v>6</v>
      </c>
      <c r="K12" s="53">
        <f t="shared" si="3"/>
        <v>14972.768437500012</v>
      </c>
      <c r="L12" s="54"/>
      <c r="M12" s="6">
        <f>IF(J12="","",(K12/J12)/LOOKUP(RIGHT($D$2,3),[1]定数!$A$6:$A$13,[1]定数!$B$6:$B$13))</f>
        <v>24.954614062500017</v>
      </c>
      <c r="N12" s="48"/>
      <c r="O12" s="49"/>
      <c r="P12" s="52">
        <v>79.2</v>
      </c>
      <c r="Q12" s="52"/>
      <c r="R12" s="55">
        <f>IF(P12="","",T12*M12*LOOKUP(RIGHT($D$2,3),[1]定数!$A$6:$A$13,[1]定数!$B$6:$B$13))</f>
        <v>29945.536875001155</v>
      </c>
      <c r="S12" s="55"/>
      <c r="T12" s="56">
        <f t="shared" ref="T12:T75" si="4">IF(P12="","",IF(G12="買",(P12-H12),(H12-P12))*IF(RIGHT($D$2,3)="JPY",100,10000))</f>
        <v>12.000000000000455</v>
      </c>
      <c r="U12" s="56"/>
      <c r="V12" s="22">
        <f t="shared" si="1"/>
        <v>1</v>
      </c>
      <c r="W12">
        <f t="shared" si="2"/>
        <v>0</v>
      </c>
      <c r="X12" s="36">
        <f t="shared" ref="X12:X75" si="5">IF(C12&lt;&gt;"",MAX(X11,C12),"")</f>
        <v>514528.12500000105</v>
      </c>
      <c r="Y12" s="37">
        <f t="shared" ref="Y12:Y75" si="6">IF(X12&lt;&gt;"",1-(C12/X12),"")</f>
        <v>3.0000000000001137E-2</v>
      </c>
    </row>
    <row r="13" spans="2:25">
      <c r="B13" s="42">
        <v>5</v>
      </c>
      <c r="C13" s="51">
        <f t="shared" si="0"/>
        <v>529037.81812500162</v>
      </c>
      <c r="D13" s="51"/>
      <c r="E13" s="48"/>
      <c r="F13" s="49">
        <v>43511</v>
      </c>
      <c r="G13" s="50" t="s">
        <v>4</v>
      </c>
      <c r="H13" s="52">
        <v>78.72</v>
      </c>
      <c r="I13" s="52"/>
      <c r="J13" s="48">
        <v>21</v>
      </c>
      <c r="K13" s="53">
        <f t="shared" si="3"/>
        <v>15871.134543750048</v>
      </c>
      <c r="L13" s="54"/>
      <c r="M13" s="6">
        <f>IF(J13="","",(K13/J13)/LOOKUP(RIGHT($D$2,3),[1]定数!$A$6:$A$13,[1]定数!$B$6:$B$13))</f>
        <v>7.5576831160714519</v>
      </c>
      <c r="N13" s="48"/>
      <c r="O13" s="49"/>
      <c r="P13" s="52">
        <v>78.510000000000005</v>
      </c>
      <c r="Q13" s="52"/>
      <c r="R13" s="55">
        <f>IF(P13="","",T13*M13*LOOKUP(RIGHT($D$2,3),[1]定数!$A$6:$A$13,[1]定数!$B$6:$B$13))</f>
        <v>-15871.134543749577</v>
      </c>
      <c r="S13" s="55"/>
      <c r="T13" s="56">
        <f t="shared" si="4"/>
        <v>-20.999999999999375</v>
      </c>
      <c r="U13" s="56"/>
      <c r="V13" s="22">
        <f t="shared" si="1"/>
        <v>0</v>
      </c>
      <c r="W13">
        <f t="shared" si="2"/>
        <v>1</v>
      </c>
      <c r="X13" s="36">
        <f t="shared" si="5"/>
        <v>529037.81812500162</v>
      </c>
      <c r="Y13" s="37">
        <f t="shared" si="6"/>
        <v>0</v>
      </c>
    </row>
    <row r="14" spans="2:25">
      <c r="B14" s="42">
        <v>6</v>
      </c>
      <c r="C14" s="51">
        <f t="shared" si="0"/>
        <v>513166.68358125206</v>
      </c>
      <c r="D14" s="51"/>
      <c r="E14" s="48"/>
      <c r="F14" s="49">
        <v>43511</v>
      </c>
      <c r="G14" s="50" t="s">
        <v>4</v>
      </c>
      <c r="H14" s="52">
        <v>78.72</v>
      </c>
      <c r="I14" s="52"/>
      <c r="J14" s="50">
        <v>8</v>
      </c>
      <c r="K14" s="53">
        <f t="shared" si="3"/>
        <v>15395.00050743756</v>
      </c>
      <c r="L14" s="54"/>
      <c r="M14" s="6">
        <f>IF(J14="","",(K14/J14)/LOOKUP(RIGHT($D$2,3),[1]定数!$A$6:$A$13,[1]定数!$B$6:$B$13))</f>
        <v>19.243750634296951</v>
      </c>
      <c r="N14" s="48"/>
      <c r="O14" s="49"/>
      <c r="P14" s="52">
        <v>78.900000000000006</v>
      </c>
      <c r="Q14" s="52"/>
      <c r="R14" s="55">
        <f>IF(P14="","",T14*M14*LOOKUP(RIGHT($D$2,3),[1]定数!$A$6:$A$13,[1]定数!$B$6:$B$13))</f>
        <v>34638.751141735826</v>
      </c>
      <c r="S14" s="55"/>
      <c r="T14" s="56">
        <f t="shared" si="4"/>
        <v>18.000000000000682</v>
      </c>
      <c r="U14" s="56"/>
      <c r="V14" s="22">
        <f t="shared" si="1"/>
        <v>1</v>
      </c>
      <c r="W14">
        <f t="shared" si="2"/>
        <v>0</v>
      </c>
      <c r="X14" s="36">
        <f t="shared" si="5"/>
        <v>529037.81812500162</v>
      </c>
      <c r="Y14" s="37">
        <f t="shared" si="6"/>
        <v>2.9999999999999027E-2</v>
      </c>
    </row>
    <row r="15" spans="2:25">
      <c r="B15" s="42">
        <v>7</v>
      </c>
      <c r="C15" s="51">
        <f t="shared" si="0"/>
        <v>547805.43472298793</v>
      </c>
      <c r="D15" s="51"/>
      <c r="E15" s="48"/>
      <c r="F15" s="49">
        <v>43517</v>
      </c>
      <c r="G15" s="50" t="s">
        <v>4</v>
      </c>
      <c r="H15" s="52">
        <v>78.510000000000005</v>
      </c>
      <c r="I15" s="52"/>
      <c r="J15" s="50">
        <v>8</v>
      </c>
      <c r="K15" s="53">
        <f t="shared" si="3"/>
        <v>16434.163041689637</v>
      </c>
      <c r="L15" s="54"/>
      <c r="M15" s="6">
        <f>IF(J15="","",(K15/J15)/LOOKUP(RIGHT($D$2,3),[1]定数!$A$6:$A$13,[1]定数!$B$6:$B$13))</f>
        <v>20.542703802112047</v>
      </c>
      <c r="N15" s="50"/>
      <c r="O15" s="49"/>
      <c r="P15" s="52">
        <v>78.430000000000007</v>
      </c>
      <c r="Q15" s="52"/>
      <c r="R15" s="55">
        <f>IF(P15="","",T15*M15*LOOKUP(RIGHT($D$2,3),[1]定数!$A$6:$A$13,[1]定数!$B$6:$B$13))</f>
        <v>-16434.163041689288</v>
      </c>
      <c r="S15" s="55"/>
      <c r="T15" s="56">
        <f t="shared" si="4"/>
        <v>-7.9999999999998295</v>
      </c>
      <c r="U15" s="56"/>
      <c r="V15" s="22">
        <f t="shared" si="1"/>
        <v>0</v>
      </c>
      <c r="W15">
        <f t="shared" si="2"/>
        <v>1</v>
      </c>
      <c r="X15" s="36">
        <f t="shared" si="5"/>
        <v>547805.43472298793</v>
      </c>
      <c r="Y15" s="37">
        <f t="shared" si="6"/>
        <v>0</v>
      </c>
    </row>
    <row r="16" spans="2:25">
      <c r="B16" s="42">
        <v>8</v>
      </c>
      <c r="C16" s="51">
        <f t="shared" si="0"/>
        <v>531371.27168129862</v>
      </c>
      <c r="D16" s="51"/>
      <c r="E16" s="48"/>
      <c r="F16" s="49">
        <v>43518</v>
      </c>
      <c r="G16" s="50" t="s">
        <v>4</v>
      </c>
      <c r="H16" s="52">
        <v>78.91</v>
      </c>
      <c r="I16" s="52"/>
      <c r="J16" s="50">
        <v>6</v>
      </c>
      <c r="K16" s="53">
        <f t="shared" si="3"/>
        <v>15941.138150438957</v>
      </c>
      <c r="L16" s="54"/>
      <c r="M16" s="6">
        <f>IF(J16="","",(K16/J16)/LOOKUP(RIGHT($D$2,3),[1]定数!$A$6:$A$13,[1]定数!$B$6:$B$13))</f>
        <v>26.568563584064929</v>
      </c>
      <c r="N16" s="48"/>
      <c r="O16" s="49"/>
      <c r="P16" s="52">
        <v>79.040000000000006</v>
      </c>
      <c r="Q16" s="52"/>
      <c r="R16" s="55">
        <f>IF(P16="","",T16*M16*LOOKUP(RIGHT($D$2,3),定数!$A$6:$A$13,定数!$B$6:$B$13))</f>
        <v>34539.132659286974</v>
      </c>
      <c r="S16" s="55"/>
      <c r="T16" s="56">
        <f t="shared" si="4"/>
        <v>13.000000000000966</v>
      </c>
      <c r="U16" s="56"/>
      <c r="V16" s="22">
        <f t="shared" si="1"/>
        <v>1</v>
      </c>
      <c r="W16">
        <f t="shared" si="2"/>
        <v>0</v>
      </c>
      <c r="X16" s="36">
        <f t="shared" si="5"/>
        <v>547805.43472298793</v>
      </c>
      <c r="Y16" s="37">
        <f t="shared" si="6"/>
        <v>2.9999999999999361E-2</v>
      </c>
    </row>
    <row r="17" spans="2:25">
      <c r="B17" s="42">
        <v>9</v>
      </c>
      <c r="C17" s="51">
        <f t="shared" si="0"/>
        <v>565910.40434058558</v>
      </c>
      <c r="D17" s="51"/>
      <c r="E17" s="48"/>
      <c r="F17" s="49">
        <v>43521</v>
      </c>
      <c r="G17" s="50" t="s">
        <v>4</v>
      </c>
      <c r="H17" s="52">
        <v>79.19</v>
      </c>
      <c r="I17" s="52"/>
      <c r="J17" s="48">
        <v>15</v>
      </c>
      <c r="K17" s="53">
        <f t="shared" si="3"/>
        <v>16977.312130217568</v>
      </c>
      <c r="L17" s="54"/>
      <c r="M17" s="6">
        <f>IF(J17="","",(K17/J17)/LOOKUP(RIGHT($D$2,3),[1]定数!$A$6:$A$13,[1]定数!$B$6:$B$13))</f>
        <v>11.318208086811712</v>
      </c>
      <c r="N17" s="48"/>
      <c r="O17" s="49"/>
      <c r="P17" s="52">
        <v>79.5</v>
      </c>
      <c r="Q17" s="52"/>
      <c r="R17" s="55">
        <f>IF(P17="","",T17*M17*LOOKUP(RIGHT($D$2,3),定数!$A$6:$A$13,定数!$B$6:$B$13))</f>
        <v>35086.445069116562</v>
      </c>
      <c r="S17" s="55"/>
      <c r="T17" s="56">
        <f t="shared" si="4"/>
        <v>31.000000000000227</v>
      </c>
      <c r="U17" s="56"/>
      <c r="V17" s="22">
        <f t="shared" si="1"/>
        <v>2</v>
      </c>
      <c r="W17">
        <f t="shared" si="2"/>
        <v>0</v>
      </c>
      <c r="X17" s="36">
        <f t="shared" si="5"/>
        <v>565910.40434058558</v>
      </c>
      <c r="Y17" s="37">
        <f t="shared" si="6"/>
        <v>0</v>
      </c>
    </row>
    <row r="18" spans="2:25">
      <c r="B18" s="42">
        <v>10</v>
      </c>
      <c r="C18" s="51">
        <f t="shared" si="0"/>
        <v>600996.84940970212</v>
      </c>
      <c r="D18" s="51"/>
      <c r="E18" s="48"/>
      <c r="F18" s="49">
        <v>43521</v>
      </c>
      <c r="G18" s="50" t="s">
        <v>4</v>
      </c>
      <c r="H18" s="52">
        <v>79.53</v>
      </c>
      <c r="I18" s="52"/>
      <c r="J18" s="50">
        <v>5</v>
      </c>
      <c r="K18" s="53">
        <f t="shared" si="3"/>
        <v>18029.905482291062</v>
      </c>
      <c r="L18" s="54"/>
      <c r="M18" s="6">
        <f>IF(J18="","",(K18/J18)/LOOKUP(RIGHT($D$2,3),定数!$A$6:$A$13,定数!$B$6:$B$13))</f>
        <v>36.059810964582127</v>
      </c>
      <c r="N18" s="48"/>
      <c r="O18" s="49"/>
      <c r="P18" s="52">
        <v>79.63</v>
      </c>
      <c r="Q18" s="52"/>
      <c r="R18" s="55">
        <f>IF(P18="","",T18*M18*LOOKUP(RIGHT($D$2,3),定数!$A$6:$A$13,定数!$B$6:$B$13))</f>
        <v>36059.81096458008</v>
      </c>
      <c r="S18" s="55"/>
      <c r="T18" s="56">
        <f t="shared" si="4"/>
        <v>9.9999999999994316</v>
      </c>
      <c r="U18" s="56"/>
      <c r="V18" s="22">
        <f t="shared" si="1"/>
        <v>3</v>
      </c>
      <c r="W18">
        <f t="shared" si="2"/>
        <v>0</v>
      </c>
      <c r="X18" s="36">
        <f t="shared" si="5"/>
        <v>600996.84940970212</v>
      </c>
      <c r="Y18" s="37">
        <f t="shared" si="6"/>
        <v>0</v>
      </c>
    </row>
    <row r="19" spans="2:25">
      <c r="B19" s="42">
        <v>11</v>
      </c>
      <c r="C19" s="51">
        <f t="shared" si="0"/>
        <v>637056.66037428216</v>
      </c>
      <c r="D19" s="51"/>
      <c r="E19" s="48"/>
      <c r="F19" s="49">
        <v>43522</v>
      </c>
      <c r="G19" s="50" t="s">
        <v>3</v>
      </c>
      <c r="H19" s="52">
        <v>79.58</v>
      </c>
      <c r="I19" s="52"/>
      <c r="J19" s="50">
        <v>5</v>
      </c>
      <c r="K19" s="53">
        <f t="shared" si="3"/>
        <v>19111.699811228464</v>
      </c>
      <c r="L19" s="54"/>
      <c r="M19" s="6">
        <f>IF(J19="","",(K19/J19)/LOOKUP(RIGHT($D$2,3),定数!$A$6:$A$13,定数!$B$6:$B$13))</f>
        <v>38.223399622456924</v>
      </c>
      <c r="N19" s="48"/>
      <c r="O19" s="49"/>
      <c r="P19" s="52">
        <v>79.459999999999994</v>
      </c>
      <c r="Q19" s="52"/>
      <c r="R19" s="55">
        <f>IF(P19="","",T19*M19*LOOKUP(RIGHT($D$2,3),定数!$A$6:$A$13,定数!$B$6:$B$13))</f>
        <v>45868.079546950044</v>
      </c>
      <c r="S19" s="55"/>
      <c r="T19" s="56">
        <f t="shared" si="4"/>
        <v>12.000000000000455</v>
      </c>
      <c r="U19" s="56"/>
      <c r="V19" s="22">
        <f t="shared" si="1"/>
        <v>4</v>
      </c>
      <c r="W19">
        <f t="shared" si="2"/>
        <v>0</v>
      </c>
      <c r="X19" s="36">
        <f t="shared" si="5"/>
        <v>637056.66037428216</v>
      </c>
      <c r="Y19" s="37">
        <f t="shared" si="6"/>
        <v>0</v>
      </c>
    </row>
    <row r="20" spans="2:25">
      <c r="B20" s="42">
        <v>12</v>
      </c>
      <c r="C20" s="51">
        <f t="shared" si="0"/>
        <v>682924.73992123222</v>
      </c>
      <c r="D20" s="51"/>
      <c r="E20" s="48"/>
      <c r="F20" s="49">
        <v>43522</v>
      </c>
      <c r="G20" s="50" t="s">
        <v>3</v>
      </c>
      <c r="H20" s="52">
        <v>79.3</v>
      </c>
      <c r="I20" s="52"/>
      <c r="J20" s="50">
        <v>5</v>
      </c>
      <c r="K20" s="53">
        <f t="shared" ref="K20:K21" si="7">IF(J20="","",C20*0.03)</f>
        <v>20487.742197636966</v>
      </c>
      <c r="L20" s="54"/>
      <c r="M20" s="6">
        <f>IF(J20="","",(K20/J20)/LOOKUP(RIGHT($D$2,3),定数!$A$6:$A$13,定数!$B$6:$B$13))</f>
        <v>40.975484395273931</v>
      </c>
      <c r="N20" s="50"/>
      <c r="O20" s="49"/>
      <c r="P20" s="52">
        <v>79.180000000000007</v>
      </c>
      <c r="Q20" s="52"/>
      <c r="R20" s="55">
        <f>IF(P20="","",T20*M20*LOOKUP(RIGHT($D$2,3),定数!$A$6:$A$13,定数!$B$6:$B$13))</f>
        <v>49170.581274324759</v>
      </c>
      <c r="S20" s="55"/>
      <c r="T20" s="56">
        <f t="shared" si="4"/>
        <v>11.999999999999034</v>
      </c>
      <c r="U20" s="56"/>
      <c r="V20" s="22">
        <f t="shared" si="1"/>
        <v>5</v>
      </c>
      <c r="W20">
        <f t="shared" si="2"/>
        <v>0</v>
      </c>
      <c r="X20" s="36">
        <f t="shared" si="5"/>
        <v>682924.73992123222</v>
      </c>
      <c r="Y20" s="37">
        <f t="shared" si="6"/>
        <v>0</v>
      </c>
    </row>
    <row r="21" spans="2:25">
      <c r="B21" s="42">
        <v>13</v>
      </c>
      <c r="C21" s="51">
        <f t="shared" si="0"/>
        <v>732095.32119555702</v>
      </c>
      <c r="D21" s="51"/>
      <c r="E21" s="48"/>
      <c r="F21" s="49">
        <v>43522</v>
      </c>
      <c r="G21" s="50" t="s">
        <v>3</v>
      </c>
      <c r="H21" s="52">
        <v>79.180000000000007</v>
      </c>
      <c r="I21" s="52"/>
      <c r="J21" s="50">
        <v>15</v>
      </c>
      <c r="K21" s="53">
        <f t="shared" si="7"/>
        <v>21962.859635866709</v>
      </c>
      <c r="L21" s="54"/>
      <c r="M21" s="6">
        <f>IF(J21="","",(K21/J21)/LOOKUP(RIGHT($D$2,3),定数!$A$6:$A$13,定数!$B$6:$B$13))</f>
        <v>14.64190642391114</v>
      </c>
      <c r="N21" s="50"/>
      <c r="O21" s="49"/>
      <c r="P21" s="52">
        <v>79.33</v>
      </c>
      <c r="Q21" s="52"/>
      <c r="R21" s="55">
        <f>IF(P21="","",T21*M21*LOOKUP(RIGHT($D$2,3),定数!$A$6:$A$13,定数!$B$6:$B$13))</f>
        <v>-21962.859635865461</v>
      </c>
      <c r="S21" s="55"/>
      <c r="T21" s="56">
        <f t="shared" si="4"/>
        <v>-14.999999999999147</v>
      </c>
      <c r="U21" s="56"/>
      <c r="V21" s="22">
        <f t="shared" si="1"/>
        <v>0</v>
      </c>
      <c r="W21">
        <f t="shared" si="2"/>
        <v>1</v>
      </c>
      <c r="X21" s="36">
        <f t="shared" si="5"/>
        <v>732095.32119555702</v>
      </c>
      <c r="Y21" s="37">
        <f t="shared" si="6"/>
        <v>0</v>
      </c>
    </row>
    <row r="22" spans="2:25">
      <c r="B22" s="42">
        <v>14</v>
      </c>
      <c r="C22" s="51">
        <f t="shared" si="0"/>
        <v>710132.46155969158</v>
      </c>
      <c r="D22" s="51"/>
      <c r="E22" s="48"/>
      <c r="F22" s="49">
        <v>43525</v>
      </c>
      <c r="G22" s="50" t="s">
        <v>4</v>
      </c>
      <c r="H22" s="52">
        <v>79.099999999999994</v>
      </c>
      <c r="I22" s="52"/>
      <c r="J22" s="48">
        <v>6</v>
      </c>
      <c r="K22" s="53">
        <f t="shared" si="3"/>
        <v>21303.973846790748</v>
      </c>
      <c r="L22" s="54"/>
      <c r="M22" s="6">
        <f>IF(J22="","",(K22/J22)/LOOKUP(RIGHT($D$2,3),定数!$A$6:$A$13,定数!$B$6:$B$13))</f>
        <v>35.506623077984585</v>
      </c>
      <c r="N22" s="48"/>
      <c r="O22" s="49"/>
      <c r="P22" s="52">
        <v>79.040000000000006</v>
      </c>
      <c r="Q22" s="52"/>
      <c r="R22" s="55">
        <f>IF(P22="","",T22*M22*LOOKUP(RIGHT($D$2,3),定数!$A$6:$A$13,定数!$B$6:$B$13))</f>
        <v>-21303.973846786514</v>
      </c>
      <c r="S22" s="55"/>
      <c r="T22" s="56">
        <f t="shared" si="4"/>
        <v>-5.9999999999988063</v>
      </c>
      <c r="U22" s="56"/>
      <c r="V22" s="22">
        <f t="shared" si="1"/>
        <v>0</v>
      </c>
      <c r="W22">
        <f t="shared" si="2"/>
        <v>2</v>
      </c>
      <c r="X22" s="36">
        <f t="shared" si="5"/>
        <v>732095.32119555702</v>
      </c>
      <c r="Y22" s="37">
        <f t="shared" si="6"/>
        <v>2.999999999999825E-2</v>
      </c>
    </row>
    <row r="23" spans="2:25">
      <c r="B23" s="42">
        <v>15</v>
      </c>
      <c r="C23" s="51">
        <f t="shared" si="0"/>
        <v>688828.48771290504</v>
      </c>
      <c r="D23" s="51"/>
      <c r="E23" s="48"/>
      <c r="F23" s="49">
        <v>43525</v>
      </c>
      <c r="G23" s="50" t="s">
        <v>4</v>
      </c>
      <c r="H23" s="52">
        <v>79.25</v>
      </c>
      <c r="I23" s="52"/>
      <c r="J23" s="50">
        <v>9</v>
      </c>
      <c r="K23" s="53">
        <f t="shared" si="3"/>
        <v>20664.854631387152</v>
      </c>
      <c r="L23" s="54"/>
      <c r="M23" s="6">
        <f>IF(J23="","",(K23/J23)/LOOKUP(RIGHT($D$2,3),定数!$A$6:$A$13,定数!$B$6:$B$13))</f>
        <v>22.960949590430168</v>
      </c>
      <c r="N23" s="48"/>
      <c r="O23" s="49"/>
      <c r="P23" s="52">
        <v>79.45</v>
      </c>
      <c r="Q23" s="52"/>
      <c r="R23" s="55">
        <f>IF(P23="","",T23*M23*LOOKUP(RIGHT($D$2,3),定数!$A$6:$A$13,定数!$B$6:$B$13))</f>
        <v>45921.899180860986</v>
      </c>
      <c r="S23" s="55"/>
      <c r="T23" s="56">
        <f t="shared" si="4"/>
        <v>20.000000000000284</v>
      </c>
      <c r="U23" s="56"/>
      <c r="V23" t="str">
        <f t="shared" ref="V23:W74" si="8">IF(S23&lt;&gt;"",IF(S23&lt;0,1+V22,0),"")</f>
        <v/>
      </c>
      <c r="W23">
        <f t="shared" si="2"/>
        <v>0</v>
      </c>
      <c r="X23" s="36">
        <f t="shared" si="5"/>
        <v>732095.32119555702</v>
      </c>
      <c r="Y23" s="37">
        <f t="shared" si="6"/>
        <v>5.9099999999992603E-2</v>
      </c>
    </row>
    <row r="24" spans="2:25">
      <c r="B24" s="42">
        <v>16</v>
      </c>
      <c r="C24" s="51">
        <f t="shared" si="0"/>
        <v>734750.386893766</v>
      </c>
      <c r="D24" s="51"/>
      <c r="E24" s="48"/>
      <c r="F24" s="49">
        <v>43525</v>
      </c>
      <c r="G24" s="50" t="s">
        <v>4</v>
      </c>
      <c r="H24" s="52">
        <v>79.349999999999994</v>
      </c>
      <c r="I24" s="52"/>
      <c r="J24" s="50">
        <v>11</v>
      </c>
      <c r="K24" s="53">
        <f t="shared" si="3"/>
        <v>22042.511606812979</v>
      </c>
      <c r="L24" s="54"/>
      <c r="M24" s="6">
        <f>IF(J24="","",(K24/J24)/LOOKUP(RIGHT($D$2,3),定数!$A$6:$A$13,定数!$B$6:$B$13))</f>
        <v>20.038646915284527</v>
      </c>
      <c r="N24" s="48"/>
      <c r="O24" s="49"/>
      <c r="P24" s="52">
        <v>79.569999999999993</v>
      </c>
      <c r="Q24" s="52"/>
      <c r="R24" s="55">
        <f>IF(P24="","",T24*M24*LOOKUP(RIGHT($D$2,3),定数!$A$6:$A$13,定数!$B$6:$B$13))</f>
        <v>44085.023213625733</v>
      </c>
      <c r="S24" s="55"/>
      <c r="T24" s="56">
        <f t="shared" si="4"/>
        <v>21.999999999999886</v>
      </c>
      <c r="U24" s="56"/>
      <c r="V24" t="str">
        <f t="shared" si="8"/>
        <v/>
      </c>
      <c r="W24">
        <f t="shared" si="2"/>
        <v>0</v>
      </c>
      <c r="X24" s="36">
        <f t="shared" si="5"/>
        <v>734750.386893766</v>
      </c>
      <c r="Y24" s="37">
        <f t="shared" si="6"/>
        <v>0</v>
      </c>
    </row>
    <row r="25" spans="2:25">
      <c r="B25" s="42">
        <v>17</v>
      </c>
      <c r="C25" s="51">
        <f t="shared" si="0"/>
        <v>778835.41010739177</v>
      </c>
      <c r="D25" s="51"/>
      <c r="E25" s="48"/>
      <c r="F25" s="49">
        <v>43525</v>
      </c>
      <c r="G25" s="50" t="s">
        <v>3</v>
      </c>
      <c r="H25" s="52">
        <v>79.22</v>
      </c>
      <c r="I25" s="52"/>
      <c r="J25" s="50">
        <v>4</v>
      </c>
      <c r="K25" s="53">
        <f t="shared" si="3"/>
        <v>23365.062303221752</v>
      </c>
      <c r="L25" s="54"/>
      <c r="M25" s="6">
        <f>IF(J25="","",(K25/J25)/LOOKUP(RIGHT($D$2,3),定数!$A$6:$A$13,定数!$B$6:$B$13))</f>
        <v>58.412655758054377</v>
      </c>
      <c r="N25" s="50"/>
      <c r="O25" s="49"/>
      <c r="P25" s="52">
        <v>79.260000000000005</v>
      </c>
      <c r="Q25" s="52"/>
      <c r="R25" s="55">
        <f>IF(P25="","",T25*M25*LOOKUP(RIGHT($D$2,3),定数!$A$6:$A$13,定数!$B$6:$B$13))</f>
        <v>-23365.062303225404</v>
      </c>
      <c r="S25" s="55"/>
      <c r="T25" s="56">
        <f t="shared" si="4"/>
        <v>-4.0000000000006253</v>
      </c>
      <c r="U25" s="56"/>
      <c r="V25" t="str">
        <f t="shared" si="8"/>
        <v/>
      </c>
      <c r="W25">
        <f t="shared" si="2"/>
        <v>1</v>
      </c>
      <c r="X25" s="36">
        <f t="shared" si="5"/>
        <v>778835.41010739177</v>
      </c>
      <c r="Y25" s="37">
        <f t="shared" si="6"/>
        <v>0</v>
      </c>
    </row>
    <row r="26" spans="2:25">
      <c r="B26" s="42">
        <v>18</v>
      </c>
      <c r="C26" s="51">
        <f t="shared" si="0"/>
        <v>755470.34780416638</v>
      </c>
      <c r="D26" s="51"/>
      <c r="E26" s="48"/>
      <c r="F26" s="49">
        <v>43529</v>
      </c>
      <c r="G26" s="50" t="s">
        <v>4</v>
      </c>
      <c r="H26" s="52">
        <v>79.260000000000005</v>
      </c>
      <c r="I26" s="52"/>
      <c r="J26" s="50">
        <v>5</v>
      </c>
      <c r="K26" s="53">
        <f t="shared" si="3"/>
        <v>22664.110434124992</v>
      </c>
      <c r="L26" s="54"/>
      <c r="M26" s="6">
        <f>IF(J26="","",(K26/J26)/LOOKUP(RIGHT($D$2,3),定数!$A$6:$A$13,定数!$B$6:$B$13))</f>
        <v>45.328220868249986</v>
      </c>
      <c r="N26" s="50"/>
      <c r="O26" s="49"/>
      <c r="P26" s="52">
        <v>79.209999999999994</v>
      </c>
      <c r="Q26" s="52"/>
      <c r="R26" s="55">
        <f>IF(P26="","",T26*M26*LOOKUP(RIGHT($D$2,3),定数!$A$6:$A$13,定数!$B$6:$B$13))</f>
        <v>-22664.110434130147</v>
      </c>
      <c r="S26" s="55"/>
      <c r="T26" s="56">
        <f t="shared" si="4"/>
        <v>-5.0000000000011369</v>
      </c>
      <c r="U26" s="56"/>
      <c r="V26" t="str">
        <f t="shared" si="8"/>
        <v/>
      </c>
      <c r="W26">
        <f t="shared" si="2"/>
        <v>2</v>
      </c>
      <c r="X26" s="36">
        <f t="shared" si="5"/>
        <v>778835.41010739177</v>
      </c>
      <c r="Y26" s="37">
        <f t="shared" si="6"/>
        <v>3.000000000000469E-2</v>
      </c>
    </row>
    <row r="27" spans="2:25">
      <c r="B27" s="42">
        <v>19</v>
      </c>
      <c r="C27" s="51">
        <f t="shared" si="0"/>
        <v>732806.23737003619</v>
      </c>
      <c r="D27" s="51"/>
      <c r="E27" s="48"/>
      <c r="F27" s="49">
        <v>43535</v>
      </c>
      <c r="G27" s="50" t="s">
        <v>4</v>
      </c>
      <c r="H27" s="52">
        <v>78.260000000000005</v>
      </c>
      <c r="I27" s="52"/>
      <c r="J27" s="50">
        <v>5</v>
      </c>
      <c r="K27" s="53">
        <f t="shared" si="3"/>
        <v>21984.187121101084</v>
      </c>
      <c r="L27" s="54"/>
      <c r="M27" s="6">
        <f>IF(J27="","",(K27/J27)/LOOKUP(RIGHT($D$2,3),定数!$A$6:$A$13,定数!$B$6:$B$13))</f>
        <v>43.968374242202174</v>
      </c>
      <c r="N27" s="48"/>
      <c r="O27" s="49"/>
      <c r="P27" s="52">
        <v>78.349999999999994</v>
      </c>
      <c r="Q27" s="52"/>
      <c r="R27" s="55">
        <f>IF(P27="","",T27*M27*LOOKUP(RIGHT($D$2,3),定数!$A$6:$A$13,定数!$B$6:$B$13))</f>
        <v>39571.536817977212</v>
      </c>
      <c r="S27" s="55"/>
      <c r="T27" s="56">
        <f t="shared" si="4"/>
        <v>8.99999999999892</v>
      </c>
      <c r="U27" s="56"/>
      <c r="V27" t="str">
        <f t="shared" si="8"/>
        <v/>
      </c>
      <c r="W27">
        <f t="shared" si="2"/>
        <v>0</v>
      </c>
      <c r="X27" s="36">
        <f t="shared" si="5"/>
        <v>778835.41010739177</v>
      </c>
      <c r="Y27" s="37">
        <f t="shared" si="6"/>
        <v>5.9100000000011255E-2</v>
      </c>
    </row>
    <row r="28" spans="2:25">
      <c r="B28" s="42">
        <v>20</v>
      </c>
      <c r="C28" s="51">
        <f t="shared" si="0"/>
        <v>772377.7741880134</v>
      </c>
      <c r="D28" s="51"/>
      <c r="E28" s="48"/>
      <c r="F28" s="49">
        <v>43535</v>
      </c>
      <c r="G28" s="50" t="s">
        <v>4</v>
      </c>
      <c r="H28" s="52">
        <v>78.63</v>
      </c>
      <c r="I28" s="52"/>
      <c r="J28" s="50">
        <v>6</v>
      </c>
      <c r="K28" s="53">
        <f t="shared" si="3"/>
        <v>23171.333225640403</v>
      </c>
      <c r="L28" s="54"/>
      <c r="M28" s="6">
        <f>IF(J28="","",(K28/J28)/LOOKUP(RIGHT($D$2,3),定数!$A$6:$A$13,定数!$B$6:$B$13))</f>
        <v>38.618888709400672</v>
      </c>
      <c r="N28" s="48"/>
      <c r="O28" s="49"/>
      <c r="P28" s="52">
        <v>78.75</v>
      </c>
      <c r="Q28" s="52"/>
      <c r="R28" s="55">
        <f>IF(P28="","",T28*M28*LOOKUP(RIGHT($D$2,3),定数!$A$6:$A$13,定数!$B$6:$B$13))</f>
        <v>46342.666451282559</v>
      </c>
      <c r="S28" s="55"/>
      <c r="T28" s="56">
        <f t="shared" si="4"/>
        <v>12.000000000000455</v>
      </c>
      <c r="U28" s="56"/>
      <c r="V28" t="str">
        <f t="shared" si="8"/>
        <v/>
      </c>
      <c r="W28">
        <f t="shared" si="2"/>
        <v>0</v>
      </c>
      <c r="X28" s="36">
        <f t="shared" si="5"/>
        <v>778835.41010739177</v>
      </c>
      <c r="Y28" s="37">
        <f t="shared" si="6"/>
        <v>8.2914000000179344E-3</v>
      </c>
    </row>
    <row r="29" spans="2:25">
      <c r="B29" s="42">
        <v>21</v>
      </c>
      <c r="C29" s="51">
        <f t="shared" si="0"/>
        <v>818720.44063929596</v>
      </c>
      <c r="D29" s="51"/>
      <c r="E29" s="48"/>
      <c r="F29" s="49">
        <v>43536</v>
      </c>
      <c r="G29" s="50" t="s">
        <v>4</v>
      </c>
      <c r="H29" s="52">
        <v>78.78</v>
      </c>
      <c r="I29" s="52"/>
      <c r="J29" s="50">
        <v>7</v>
      </c>
      <c r="K29" s="53">
        <f t="shared" si="3"/>
        <v>24561.613219178878</v>
      </c>
      <c r="L29" s="54"/>
      <c r="M29" s="6">
        <f>IF(J29="","",(K29/J29)/LOOKUP(RIGHT($D$2,3),定数!$A$6:$A$13,定数!$B$6:$B$13))</f>
        <v>35.088018884541256</v>
      </c>
      <c r="N29" s="50"/>
      <c r="O29" s="49"/>
      <c r="P29" s="52">
        <v>78.7</v>
      </c>
      <c r="Q29" s="52"/>
      <c r="R29" s="55">
        <f>IF(P29="","",T29*M29*LOOKUP(RIGHT($D$2,3),定数!$A$6:$A$13,定数!$B$6:$B$13))</f>
        <v>-28070.415107632409</v>
      </c>
      <c r="S29" s="55"/>
      <c r="T29" s="56">
        <f t="shared" si="4"/>
        <v>-7.9999999999998295</v>
      </c>
      <c r="U29" s="56"/>
      <c r="V29" t="str">
        <f t="shared" si="8"/>
        <v/>
      </c>
      <c r="W29">
        <f t="shared" si="2"/>
        <v>1</v>
      </c>
      <c r="X29" s="36">
        <f t="shared" si="5"/>
        <v>818720.44063929596</v>
      </c>
      <c r="Y29" s="37">
        <f t="shared" si="6"/>
        <v>0</v>
      </c>
    </row>
    <row r="30" spans="2:25">
      <c r="B30" s="42">
        <v>22</v>
      </c>
      <c r="C30" s="51">
        <f t="shared" si="0"/>
        <v>790650.02553166356</v>
      </c>
      <c r="D30" s="51"/>
      <c r="E30" s="48"/>
      <c r="F30" s="49">
        <v>43537</v>
      </c>
      <c r="G30" s="50" t="s">
        <v>3</v>
      </c>
      <c r="H30" s="52">
        <v>78.599999999999994</v>
      </c>
      <c r="I30" s="52"/>
      <c r="J30" s="50">
        <v>9</v>
      </c>
      <c r="K30" s="53">
        <f t="shared" si="3"/>
        <v>23719.500765949906</v>
      </c>
      <c r="L30" s="54"/>
      <c r="M30" s="6">
        <f>IF(J30="","",(K30/J30)/LOOKUP(RIGHT($D$2,3),定数!$A$6:$A$13,定数!$B$6:$B$13))</f>
        <v>26.355000851055451</v>
      </c>
      <c r="N30" s="48"/>
      <c r="O30" s="49"/>
      <c r="P30" s="52">
        <v>78.42</v>
      </c>
      <c r="Q30" s="52"/>
      <c r="R30" s="55">
        <f>IF(P30="","",T30*M30*LOOKUP(RIGHT($D$2,3),定数!$A$6:$A$13,定数!$B$6:$B$13))</f>
        <v>47439.001531897862</v>
      </c>
      <c r="S30" s="55"/>
      <c r="T30" s="56">
        <f t="shared" si="4"/>
        <v>17.999999999999261</v>
      </c>
      <c r="U30" s="56"/>
      <c r="V30" t="str">
        <f t="shared" si="8"/>
        <v/>
      </c>
      <c r="W30">
        <f t="shared" si="2"/>
        <v>0</v>
      </c>
      <c r="X30" s="36">
        <f t="shared" si="5"/>
        <v>818720.44063929596</v>
      </c>
      <c r="Y30" s="37">
        <f t="shared" si="6"/>
        <v>3.4285714285713587E-2</v>
      </c>
    </row>
    <row r="31" spans="2:25">
      <c r="B31" s="42">
        <v>23</v>
      </c>
      <c r="C31" s="51">
        <f t="shared" si="0"/>
        <v>838089.02706356137</v>
      </c>
      <c r="D31" s="51"/>
      <c r="E31" s="48"/>
      <c r="F31" s="49">
        <v>43542</v>
      </c>
      <c r="G31" s="50" t="s">
        <v>4</v>
      </c>
      <c r="H31" s="52">
        <v>79.06</v>
      </c>
      <c r="I31" s="52"/>
      <c r="J31" s="50">
        <v>6</v>
      </c>
      <c r="K31" s="53">
        <f t="shared" si="3"/>
        <v>25142.670811906839</v>
      </c>
      <c r="L31" s="54"/>
      <c r="M31" s="6">
        <f>IF(J31="","",(K31/J31)/LOOKUP(RIGHT($D$2,3),定数!$A$6:$A$13,定数!$B$6:$B$13))</f>
        <v>41.904451353178068</v>
      </c>
      <c r="N31" s="48"/>
      <c r="O31" s="49"/>
      <c r="P31" s="52">
        <v>79.19</v>
      </c>
      <c r="Q31" s="52"/>
      <c r="R31" s="55">
        <f>IF(P31="","",T31*M31*LOOKUP(RIGHT($D$2,3),定数!$A$6:$A$13,定数!$B$6:$B$13))</f>
        <v>54475.786759129587</v>
      </c>
      <c r="S31" s="55"/>
      <c r="T31" s="56">
        <f t="shared" si="4"/>
        <v>12.999999999999545</v>
      </c>
      <c r="U31" s="56"/>
      <c r="V31" t="str">
        <f t="shared" si="8"/>
        <v/>
      </c>
      <c r="W31">
        <f t="shared" si="2"/>
        <v>0</v>
      </c>
      <c r="X31" s="36">
        <f t="shared" si="5"/>
        <v>838089.02706356137</v>
      </c>
      <c r="Y31" s="37">
        <f t="shared" si="6"/>
        <v>0</v>
      </c>
    </row>
    <row r="32" spans="2:25">
      <c r="B32" s="42">
        <v>24</v>
      </c>
      <c r="C32" s="51">
        <f t="shared" si="0"/>
        <v>892564.81382269098</v>
      </c>
      <c r="D32" s="51"/>
      <c r="E32" s="48"/>
      <c r="F32" s="49">
        <v>43543</v>
      </c>
      <c r="G32" s="50" t="s">
        <v>3</v>
      </c>
      <c r="H32" s="52">
        <v>78.97</v>
      </c>
      <c r="I32" s="52"/>
      <c r="J32" s="50">
        <v>5</v>
      </c>
      <c r="K32" s="53">
        <f t="shared" si="3"/>
        <v>26776.944414680729</v>
      </c>
      <c r="L32" s="54"/>
      <c r="M32" s="6">
        <f>IF(J32="","",(K32/J32)/LOOKUP(RIGHT($D$2,3),定数!$A$6:$A$13,定数!$B$6:$B$13))</f>
        <v>53.553888829361455</v>
      </c>
      <c r="N32" s="48"/>
      <c r="O32" s="49"/>
      <c r="P32" s="52">
        <v>78.87</v>
      </c>
      <c r="Q32" s="52"/>
      <c r="R32" s="55">
        <f>IF(P32="","",T32*M32*LOOKUP(RIGHT($D$2,3),定数!$A$6:$A$13,定数!$B$6:$B$13))</f>
        <v>53553.888829358417</v>
      </c>
      <c r="S32" s="55"/>
      <c r="T32" s="56">
        <f t="shared" si="4"/>
        <v>9.9999999999994316</v>
      </c>
      <c r="U32" s="56"/>
      <c r="V32" t="str">
        <f t="shared" si="8"/>
        <v/>
      </c>
      <c r="W32">
        <f t="shared" si="2"/>
        <v>0</v>
      </c>
      <c r="X32" s="36">
        <f t="shared" si="5"/>
        <v>892564.81382269098</v>
      </c>
      <c r="Y32" s="37">
        <f t="shared" si="6"/>
        <v>0</v>
      </c>
    </row>
    <row r="33" spans="2:25">
      <c r="B33" s="42">
        <v>25</v>
      </c>
      <c r="C33" s="51">
        <f t="shared" si="0"/>
        <v>946118.70265204937</v>
      </c>
      <c r="D33" s="51"/>
      <c r="E33" s="48"/>
      <c r="F33" s="49">
        <v>43544</v>
      </c>
      <c r="G33" s="50" t="s">
        <v>4</v>
      </c>
      <c r="H33" s="52">
        <v>79.09</v>
      </c>
      <c r="I33" s="52"/>
      <c r="J33" s="48">
        <v>6</v>
      </c>
      <c r="K33" s="53">
        <f t="shared" si="3"/>
        <v>28383.561079561481</v>
      </c>
      <c r="L33" s="54"/>
      <c r="M33" s="6">
        <f>IF(J33="","",(K33/J33)/LOOKUP(RIGHT($D$2,3),定数!$A$6:$A$13,定数!$B$6:$B$13))</f>
        <v>47.305935132602471</v>
      </c>
      <c r="N33" s="48"/>
      <c r="O33" s="49"/>
      <c r="P33" s="52">
        <v>79.03</v>
      </c>
      <c r="Q33" s="52"/>
      <c r="R33" s="55">
        <f>IF(P33="","",T33*M33*LOOKUP(RIGHT($D$2,3),定数!$A$6:$A$13,定数!$B$6:$B$13))</f>
        <v>-28383.561079562562</v>
      </c>
      <c r="S33" s="55"/>
      <c r="T33" s="56">
        <f t="shared" si="4"/>
        <v>-6.0000000000002274</v>
      </c>
      <c r="U33" s="56"/>
      <c r="V33" t="str">
        <f t="shared" si="8"/>
        <v/>
      </c>
      <c r="W33">
        <f t="shared" si="2"/>
        <v>1</v>
      </c>
      <c r="X33" s="36">
        <f t="shared" si="5"/>
        <v>946118.70265204937</v>
      </c>
      <c r="Y33" s="37">
        <f t="shared" si="6"/>
        <v>0</v>
      </c>
    </row>
    <row r="34" spans="2:25">
      <c r="B34" s="42">
        <v>26</v>
      </c>
      <c r="C34" s="51">
        <f t="shared" si="0"/>
        <v>917735.14157248684</v>
      </c>
      <c r="D34" s="51"/>
      <c r="E34" s="48"/>
      <c r="F34" s="49">
        <v>43544</v>
      </c>
      <c r="G34" s="50" t="s">
        <v>3</v>
      </c>
      <c r="H34" s="52">
        <v>79.02</v>
      </c>
      <c r="I34" s="52"/>
      <c r="J34" s="50">
        <v>6</v>
      </c>
      <c r="K34" s="53">
        <f t="shared" si="3"/>
        <v>27532.054247174605</v>
      </c>
      <c r="L34" s="54"/>
      <c r="M34" s="6">
        <f>IF(J34="","",(K34/J34)/LOOKUP(RIGHT($D$2,3),定数!$A$6:$A$13,定数!$B$6:$B$13))</f>
        <v>45.886757078624342</v>
      </c>
      <c r="N34" s="48"/>
      <c r="O34" s="49"/>
      <c r="P34" s="52">
        <v>78.89</v>
      </c>
      <c r="Q34" s="52"/>
      <c r="R34" s="55">
        <f>IF(P34="","",T34*M34*LOOKUP(RIGHT($D$2,3),定数!$A$6:$A$13,定数!$B$6:$B$13))</f>
        <v>59652.784202209557</v>
      </c>
      <c r="S34" s="55"/>
      <c r="T34" s="56">
        <f t="shared" si="4"/>
        <v>12.999999999999545</v>
      </c>
      <c r="U34" s="56"/>
      <c r="V34" t="str">
        <f t="shared" si="8"/>
        <v/>
      </c>
      <c r="W34">
        <f t="shared" si="2"/>
        <v>0</v>
      </c>
      <c r="X34" s="36">
        <f t="shared" si="5"/>
        <v>946118.70265204937</v>
      </c>
      <c r="Y34" s="37">
        <f t="shared" si="6"/>
        <v>3.0000000000001137E-2</v>
      </c>
    </row>
    <row r="35" spans="2:25">
      <c r="B35" s="42">
        <v>27</v>
      </c>
      <c r="C35" s="51">
        <f t="shared" si="0"/>
        <v>977387.9257746964</v>
      </c>
      <c r="D35" s="51"/>
      <c r="E35" s="48"/>
      <c r="F35" s="49">
        <v>43546</v>
      </c>
      <c r="G35" s="50" t="s">
        <v>3</v>
      </c>
      <c r="H35" s="52">
        <v>78.349999999999994</v>
      </c>
      <c r="I35" s="52"/>
      <c r="J35" s="50">
        <v>7</v>
      </c>
      <c r="K35" s="53">
        <f t="shared" si="3"/>
        <v>29321.637773240891</v>
      </c>
      <c r="L35" s="54"/>
      <c r="M35" s="6">
        <f>IF(J35="","",(K35/J35)/LOOKUP(RIGHT($D$2,3),定数!$A$6:$A$13,定数!$B$6:$B$13))</f>
        <v>41.888053961772705</v>
      </c>
      <c r="N35" s="48"/>
      <c r="O35" s="49"/>
      <c r="P35" s="52">
        <v>78.209999999999994</v>
      </c>
      <c r="Q35" s="52"/>
      <c r="R35" s="55">
        <f>IF(P35="","",T35*M35*LOOKUP(RIGHT($D$2,3),定数!$A$6:$A$13,定数!$B$6:$B$13))</f>
        <v>58643.275546482029</v>
      </c>
      <c r="S35" s="55"/>
      <c r="T35" s="56">
        <f t="shared" si="4"/>
        <v>14.000000000000057</v>
      </c>
      <c r="U35" s="56"/>
      <c r="V35" t="str">
        <f t="shared" si="8"/>
        <v/>
      </c>
      <c r="W35">
        <f t="shared" si="2"/>
        <v>0</v>
      </c>
      <c r="X35" s="36">
        <f t="shared" si="5"/>
        <v>977387.9257746964</v>
      </c>
      <c r="Y35" s="37">
        <f t="shared" si="6"/>
        <v>0</v>
      </c>
    </row>
    <row r="36" spans="2:25">
      <c r="B36" s="42">
        <v>28</v>
      </c>
      <c r="C36" s="51">
        <f t="shared" si="0"/>
        <v>1036031.2013211785</v>
      </c>
      <c r="D36" s="51"/>
      <c r="E36" s="48"/>
      <c r="F36" s="49">
        <v>43546</v>
      </c>
      <c r="G36" s="50" t="s">
        <v>3</v>
      </c>
      <c r="H36" s="52">
        <v>78.09</v>
      </c>
      <c r="I36" s="52"/>
      <c r="J36" s="50">
        <v>15</v>
      </c>
      <c r="K36" s="53">
        <f t="shared" si="3"/>
        <v>31080.936039635351</v>
      </c>
      <c r="L36" s="54"/>
      <c r="M36" s="6">
        <f>IF(J36="","",(K36/J36)/LOOKUP(RIGHT($D$2,3),定数!$A$6:$A$13,定数!$B$6:$B$13))</f>
        <v>20.720624026423565</v>
      </c>
      <c r="N36" s="48"/>
      <c r="O36" s="49"/>
      <c r="P36" s="52">
        <v>77.790000000000006</v>
      </c>
      <c r="Q36" s="52"/>
      <c r="R36" s="55">
        <f>IF(P36="","",T36*M36*LOOKUP(RIGHT($D$2,3),定数!$A$6:$A$13,定数!$B$6:$B$13))</f>
        <v>62161.872079270106</v>
      </c>
      <c r="S36" s="55"/>
      <c r="T36" s="56">
        <f t="shared" si="4"/>
        <v>29.999999999999716</v>
      </c>
      <c r="U36" s="56"/>
      <c r="V36" t="str">
        <f t="shared" si="8"/>
        <v/>
      </c>
      <c r="W36">
        <f t="shared" si="2"/>
        <v>0</v>
      </c>
      <c r="X36" s="36">
        <f t="shared" si="5"/>
        <v>1036031.2013211785</v>
      </c>
      <c r="Y36" s="37">
        <f t="shared" si="6"/>
        <v>0</v>
      </c>
    </row>
    <row r="37" spans="2:25">
      <c r="B37" s="42">
        <v>29</v>
      </c>
      <c r="C37" s="51">
        <f t="shared" si="0"/>
        <v>1098193.0734004485</v>
      </c>
      <c r="D37" s="51"/>
      <c r="E37" s="48"/>
      <c r="F37" s="49">
        <v>43550</v>
      </c>
      <c r="G37" s="50" t="s">
        <v>4</v>
      </c>
      <c r="H37" s="52">
        <v>78.540000000000006</v>
      </c>
      <c r="I37" s="52"/>
      <c r="J37" s="50">
        <v>7</v>
      </c>
      <c r="K37" s="53">
        <f t="shared" si="3"/>
        <v>32945.792202013457</v>
      </c>
      <c r="L37" s="54"/>
      <c r="M37" s="6">
        <f>IF(J37="","",(K37/J37)/LOOKUP(RIGHT($D$2,3),定数!$A$6:$A$13,定数!$B$6:$B$13))</f>
        <v>47.065417431447798</v>
      </c>
      <c r="N37" s="48"/>
      <c r="O37" s="49"/>
      <c r="P37" s="52">
        <v>78.69</v>
      </c>
      <c r="Q37" s="52"/>
      <c r="R37" s="55">
        <f>IF(P37="","",T37*M37*LOOKUP(RIGHT($D$2,3),定数!$A$6:$A$13,定数!$B$6:$B$13))</f>
        <v>70598.126147167684</v>
      </c>
      <c r="S37" s="55"/>
      <c r="T37" s="56">
        <f t="shared" si="4"/>
        <v>14.999999999999147</v>
      </c>
      <c r="U37" s="56"/>
      <c r="V37" t="str">
        <f t="shared" si="8"/>
        <v/>
      </c>
      <c r="W37">
        <f t="shared" si="2"/>
        <v>0</v>
      </c>
      <c r="X37" s="36">
        <f t="shared" si="5"/>
        <v>1098193.0734004485</v>
      </c>
      <c r="Y37" s="37">
        <f t="shared" si="6"/>
        <v>0</v>
      </c>
    </row>
    <row r="38" spans="2:25">
      <c r="B38" s="42">
        <v>30</v>
      </c>
      <c r="C38" s="51">
        <f t="shared" si="0"/>
        <v>1168791.1995476163</v>
      </c>
      <c r="D38" s="51"/>
      <c r="E38" s="48"/>
      <c r="F38" s="49">
        <v>43551</v>
      </c>
      <c r="G38" s="50" t="s">
        <v>3</v>
      </c>
      <c r="H38" s="52">
        <v>78.28</v>
      </c>
      <c r="I38" s="52"/>
      <c r="J38" s="50">
        <v>11</v>
      </c>
      <c r="K38" s="53">
        <f t="shared" si="3"/>
        <v>35063.735986428488</v>
      </c>
      <c r="L38" s="54"/>
      <c r="M38" s="6">
        <f>IF(J38="","",(K38/J38)/LOOKUP(RIGHT($D$2,3),定数!$A$6:$A$13,定数!$B$6:$B$13))</f>
        <v>31.876123624025901</v>
      </c>
      <c r="N38" s="48"/>
      <c r="O38" s="49"/>
      <c r="P38" s="52">
        <v>78.05</v>
      </c>
      <c r="Q38" s="52"/>
      <c r="R38" s="55">
        <f>IF(P38="","",T38*M38*LOOKUP(RIGHT($D$2,3),定数!$A$6:$A$13,定数!$B$6:$B$13))</f>
        <v>73315.084335260835</v>
      </c>
      <c r="S38" s="55"/>
      <c r="T38" s="56">
        <f t="shared" si="4"/>
        <v>23.000000000000398</v>
      </c>
      <c r="U38" s="56"/>
      <c r="V38" t="str">
        <f t="shared" si="8"/>
        <v/>
      </c>
      <c r="W38">
        <f t="shared" si="2"/>
        <v>0</v>
      </c>
      <c r="X38" s="36">
        <f t="shared" si="5"/>
        <v>1168791.1995476163</v>
      </c>
      <c r="Y38" s="37">
        <f t="shared" si="6"/>
        <v>0</v>
      </c>
    </row>
    <row r="39" spans="2:25">
      <c r="B39" s="42">
        <v>31</v>
      </c>
      <c r="C39" s="51">
        <f t="shared" si="0"/>
        <v>1242106.2838828771</v>
      </c>
      <c r="D39" s="51"/>
      <c r="E39" s="48"/>
      <c r="F39" s="49">
        <v>43552</v>
      </c>
      <c r="G39" s="50" t="s">
        <v>3</v>
      </c>
      <c r="H39" s="52">
        <v>78.040000000000006</v>
      </c>
      <c r="I39" s="52"/>
      <c r="J39" s="50">
        <v>23</v>
      </c>
      <c r="K39" s="53">
        <f t="shared" si="3"/>
        <v>37263.188516486312</v>
      </c>
      <c r="L39" s="54"/>
      <c r="M39" s="6">
        <f>IF(J39="","",(K39/J39)/LOOKUP(RIGHT($D$2,3),定数!$A$6:$A$13,定数!$B$6:$B$13))</f>
        <v>16.201386311515787</v>
      </c>
      <c r="N39" s="50"/>
      <c r="O39" s="49"/>
      <c r="P39" s="52">
        <v>78.27</v>
      </c>
      <c r="Q39" s="52"/>
      <c r="R39" s="55">
        <f>IF(P39="","",T39*M39*LOOKUP(RIGHT($D$2,3),定数!$A$6:$A$13,定数!$B$6:$B$13))</f>
        <v>-37263.188516484646</v>
      </c>
      <c r="S39" s="55"/>
      <c r="T39" s="56">
        <f t="shared" si="4"/>
        <v>-22.999999999998977</v>
      </c>
      <c r="U39" s="56"/>
      <c r="V39" t="str">
        <f t="shared" si="8"/>
        <v/>
      </c>
      <c r="W39">
        <f t="shared" si="2"/>
        <v>1</v>
      </c>
      <c r="X39" s="36">
        <f t="shared" si="5"/>
        <v>1242106.2838828771</v>
      </c>
      <c r="Y39" s="37">
        <f t="shared" si="6"/>
        <v>0</v>
      </c>
    </row>
    <row r="40" spans="2:25">
      <c r="B40" s="42">
        <v>32</v>
      </c>
      <c r="C40" s="51">
        <f t="shared" si="0"/>
        <v>1204843.0953663925</v>
      </c>
      <c r="D40" s="51"/>
      <c r="E40" s="48"/>
      <c r="F40" s="49">
        <v>43553</v>
      </c>
      <c r="G40" s="50" t="s">
        <v>4</v>
      </c>
      <c r="H40" s="52">
        <v>78.34</v>
      </c>
      <c r="I40" s="52"/>
      <c r="J40" s="50">
        <v>4</v>
      </c>
      <c r="K40" s="53">
        <f t="shared" si="3"/>
        <v>36145.292860991773</v>
      </c>
      <c r="L40" s="54"/>
      <c r="M40" s="6">
        <f>IF(J40="","",(K40/J40)/LOOKUP(RIGHT($D$2,3),定数!$A$6:$A$13,定数!$B$6:$B$13))</f>
        <v>90.363232152479426</v>
      </c>
      <c r="N40" s="50"/>
      <c r="O40" s="49"/>
      <c r="P40" s="52">
        <v>78.3</v>
      </c>
      <c r="Q40" s="52"/>
      <c r="R40" s="55">
        <f>IF(P40="","",T40*M40*LOOKUP(RIGHT($D$2,3),定数!$A$6:$A$13,定数!$B$6:$B$13))</f>
        <v>-36145.292860997419</v>
      </c>
      <c r="S40" s="55"/>
      <c r="T40" s="56">
        <f t="shared" si="4"/>
        <v>-4.0000000000006253</v>
      </c>
      <c r="U40" s="56"/>
      <c r="V40" t="str">
        <f t="shared" si="8"/>
        <v/>
      </c>
      <c r="W40">
        <f t="shared" si="2"/>
        <v>2</v>
      </c>
      <c r="X40" s="36">
        <f t="shared" si="5"/>
        <v>1242106.2838828771</v>
      </c>
      <c r="Y40" s="37">
        <f t="shared" si="6"/>
        <v>2.9999999999998583E-2</v>
      </c>
    </row>
    <row r="41" spans="2:25">
      <c r="B41" s="42">
        <v>33</v>
      </c>
      <c r="C41" s="51">
        <f t="shared" si="0"/>
        <v>1168697.8025053951</v>
      </c>
      <c r="D41" s="51"/>
      <c r="E41" s="48"/>
      <c r="F41" s="49">
        <v>43556</v>
      </c>
      <c r="G41" s="50" t="s">
        <v>4</v>
      </c>
      <c r="H41" s="52">
        <v>79.2</v>
      </c>
      <c r="I41" s="52"/>
      <c r="J41" s="50">
        <v>18</v>
      </c>
      <c r="K41" s="53">
        <f t="shared" si="3"/>
        <v>35060.934075161851</v>
      </c>
      <c r="L41" s="54"/>
      <c r="M41" s="6">
        <f>IF(J41="","",(K41/J41)/LOOKUP(RIGHT($D$2,3),定数!$A$6:$A$13,定数!$B$6:$B$13))</f>
        <v>19.478296708423251</v>
      </c>
      <c r="N41" s="50"/>
      <c r="O41" s="49"/>
      <c r="P41" s="52">
        <v>79.02</v>
      </c>
      <c r="Q41" s="52"/>
      <c r="R41" s="55">
        <f>IF(P41="","",T41*M41*LOOKUP(RIGHT($D$2,3),定数!$A$6:$A$13,定数!$B$6:$B$13))</f>
        <v>-35060.934075163183</v>
      </c>
      <c r="S41" s="55"/>
      <c r="T41" s="56">
        <f t="shared" si="4"/>
        <v>-18.000000000000682</v>
      </c>
      <c r="U41" s="56"/>
      <c r="V41" t="str">
        <f t="shared" si="8"/>
        <v/>
      </c>
      <c r="W41">
        <f t="shared" si="2"/>
        <v>3</v>
      </c>
      <c r="X41" s="36">
        <f t="shared" si="5"/>
        <v>1242106.2838828771</v>
      </c>
      <c r="Y41" s="37">
        <f t="shared" si="6"/>
        <v>5.910000000000315E-2</v>
      </c>
    </row>
    <row r="42" spans="2:25">
      <c r="B42" s="42">
        <v>34</v>
      </c>
      <c r="C42" s="51">
        <f t="shared" si="0"/>
        <v>1133636.8684302319</v>
      </c>
      <c r="D42" s="51"/>
      <c r="E42" s="48"/>
      <c r="F42" s="49">
        <v>43558</v>
      </c>
      <c r="G42" s="50" t="s">
        <v>4</v>
      </c>
      <c r="H42" s="52">
        <v>79.290000000000006</v>
      </c>
      <c r="I42" s="52"/>
      <c r="J42" s="48">
        <v>13</v>
      </c>
      <c r="K42" s="53">
        <f t="shared" si="3"/>
        <v>34009.106052906958</v>
      </c>
      <c r="L42" s="54"/>
      <c r="M42" s="6">
        <f>IF(J42="","",(K42/J42)/LOOKUP(RIGHT($D$2,3),定数!$A$6:$A$13,定数!$B$6:$B$13))</f>
        <v>26.16085080992843</v>
      </c>
      <c r="N42" s="48"/>
      <c r="O42" s="49"/>
      <c r="P42" s="52">
        <v>79.150000000000006</v>
      </c>
      <c r="Q42" s="52"/>
      <c r="R42" s="55">
        <f>IF(P42="","",T42*M42*LOOKUP(RIGHT($D$2,3),定数!$A$6:$A$13,定数!$B$6:$B$13))</f>
        <v>-36625.191133899949</v>
      </c>
      <c r="S42" s="55"/>
      <c r="T42" s="56">
        <f t="shared" si="4"/>
        <v>-14.000000000000057</v>
      </c>
      <c r="U42" s="56"/>
      <c r="V42" t="str">
        <f t="shared" si="8"/>
        <v/>
      </c>
      <c r="W42">
        <f t="shared" si="2"/>
        <v>4</v>
      </c>
      <c r="X42" s="36">
        <f t="shared" si="5"/>
        <v>1242106.2838828771</v>
      </c>
      <c r="Y42" s="37">
        <f t="shared" si="6"/>
        <v>8.7327000000004151E-2</v>
      </c>
    </row>
    <row r="43" spans="2:25">
      <c r="B43" s="42">
        <v>35</v>
      </c>
      <c r="C43" s="51">
        <f t="shared" si="0"/>
        <v>1097011.6772963321</v>
      </c>
      <c r="D43" s="51"/>
      <c r="E43" s="48"/>
      <c r="F43" s="49">
        <v>43558</v>
      </c>
      <c r="G43" s="50" t="s">
        <v>4</v>
      </c>
      <c r="H43" s="52">
        <v>79.39</v>
      </c>
      <c r="I43" s="52"/>
      <c r="J43" s="48">
        <v>10</v>
      </c>
      <c r="K43" s="53">
        <f t="shared" si="3"/>
        <v>32910.350318889963</v>
      </c>
      <c r="L43" s="54"/>
      <c r="M43" s="6">
        <f>IF(J43="","",(K43/J43)/LOOKUP(RIGHT($D$2,3),定数!$A$6:$A$13,定数!$B$6:$B$13))</f>
        <v>32.910350318889961</v>
      </c>
      <c r="N43" s="48"/>
      <c r="O43" s="49"/>
      <c r="P43" s="52">
        <v>79.28</v>
      </c>
      <c r="Q43" s="52"/>
      <c r="R43" s="55">
        <f>IF(P43="","",T43*M43*LOOKUP(RIGHT($D$2,3),定数!$A$6:$A$13,定数!$B$6:$B$13))</f>
        <v>-36201.385350778772</v>
      </c>
      <c r="S43" s="55"/>
      <c r="T43" s="56">
        <f t="shared" si="4"/>
        <v>-10.999999999999943</v>
      </c>
      <c r="U43" s="56"/>
      <c r="V43" t="str">
        <f t="shared" si="8"/>
        <v/>
      </c>
      <c r="W43">
        <f t="shared" si="2"/>
        <v>5</v>
      </c>
      <c r="X43" s="36">
        <f t="shared" si="5"/>
        <v>1242106.2838828771</v>
      </c>
      <c r="Y43" s="37">
        <f t="shared" si="6"/>
        <v>0.1168133584615425</v>
      </c>
    </row>
    <row r="44" spans="2:25">
      <c r="B44" s="42">
        <v>36</v>
      </c>
      <c r="C44" s="51">
        <f t="shared" si="0"/>
        <v>1060810.2919455534</v>
      </c>
      <c r="D44" s="51"/>
      <c r="E44" s="48"/>
      <c r="F44" s="49">
        <v>43559</v>
      </c>
      <c r="G44" s="50" t="s">
        <v>4</v>
      </c>
      <c r="H44" s="52">
        <v>79.39</v>
      </c>
      <c r="I44" s="52"/>
      <c r="J44" s="50">
        <v>6</v>
      </c>
      <c r="K44" s="53">
        <f t="shared" si="3"/>
        <v>31824.308758366602</v>
      </c>
      <c r="L44" s="54"/>
      <c r="M44" s="6">
        <f>IF(J44="","",(K44/J44)/LOOKUP(RIGHT($D$2,3),定数!$A$6:$A$13,定数!$B$6:$B$13))</f>
        <v>53.040514597277671</v>
      </c>
      <c r="N44" s="48"/>
      <c r="O44" s="49"/>
      <c r="P44" s="52">
        <v>79.52</v>
      </c>
      <c r="Q44" s="52"/>
      <c r="R44" s="55">
        <f>IF(P44="","",T44*M44*LOOKUP(RIGHT($D$2,3),定数!$A$6:$A$13,定数!$B$6:$B$13))</f>
        <v>68952.668976458561</v>
      </c>
      <c r="S44" s="55"/>
      <c r="T44" s="56">
        <f t="shared" si="4"/>
        <v>12.999999999999545</v>
      </c>
      <c r="U44" s="56"/>
      <c r="V44" t="str">
        <f t="shared" si="8"/>
        <v/>
      </c>
      <c r="W44">
        <f t="shared" si="2"/>
        <v>0</v>
      </c>
      <c r="X44" s="36">
        <f t="shared" si="5"/>
        <v>1242106.2838828771</v>
      </c>
      <c r="Y44" s="37">
        <f t="shared" si="6"/>
        <v>0.14595851763231138</v>
      </c>
    </row>
    <row r="45" spans="2:25">
      <c r="B45" s="42">
        <v>37</v>
      </c>
      <c r="C45" s="51">
        <f t="shared" si="0"/>
        <v>1129762.9609220119</v>
      </c>
      <c r="D45" s="51"/>
      <c r="E45" s="48"/>
      <c r="F45" s="49">
        <v>43560</v>
      </c>
      <c r="G45" s="50" t="s">
        <v>3</v>
      </c>
      <c r="H45" s="52">
        <v>79.489999999999995</v>
      </c>
      <c r="I45" s="52"/>
      <c r="J45" s="50">
        <v>6</v>
      </c>
      <c r="K45" s="53">
        <f t="shared" si="3"/>
        <v>33892.888827660354</v>
      </c>
      <c r="L45" s="54"/>
      <c r="M45" s="6">
        <f>IF(J45="","",(K45/J45)/LOOKUP(RIGHT($D$2,3),定数!$A$6:$A$13,定数!$B$6:$B$13))</f>
        <v>56.488148046100584</v>
      </c>
      <c r="N45" s="48"/>
      <c r="O45" s="49"/>
      <c r="P45" s="52">
        <v>79.37</v>
      </c>
      <c r="Q45" s="52"/>
      <c r="R45" s="55">
        <f>IF(P45="","",T45*M45*LOOKUP(RIGHT($D$2,3),定数!$A$6:$A$13,定数!$B$6:$B$13))</f>
        <v>67785.777655315251</v>
      </c>
      <c r="S45" s="55"/>
      <c r="T45" s="56">
        <f t="shared" si="4"/>
        <v>11.999999999999034</v>
      </c>
      <c r="U45" s="56"/>
      <c r="V45" t="str">
        <f t="shared" si="8"/>
        <v/>
      </c>
      <c r="W45">
        <f t="shared" si="2"/>
        <v>0</v>
      </c>
      <c r="X45" s="36">
        <f t="shared" si="5"/>
        <v>1242106.2838828771</v>
      </c>
      <c r="Y45" s="37">
        <f t="shared" si="6"/>
        <v>9.0445821278413607E-2</v>
      </c>
    </row>
    <row r="46" spans="2:25">
      <c r="B46" s="42">
        <v>38</v>
      </c>
      <c r="C46" s="51">
        <f t="shared" si="0"/>
        <v>1197548.7385773272</v>
      </c>
      <c r="D46" s="51"/>
      <c r="E46" s="48"/>
      <c r="F46" s="49">
        <v>43565</v>
      </c>
      <c r="G46" s="50" t="s">
        <v>4</v>
      </c>
      <c r="H46" s="52">
        <v>79.52</v>
      </c>
      <c r="I46" s="52"/>
      <c r="J46" s="48">
        <v>7</v>
      </c>
      <c r="K46" s="53">
        <f t="shared" si="3"/>
        <v>35926.462157319816</v>
      </c>
      <c r="L46" s="54"/>
      <c r="M46" s="6">
        <f>IF(J46="","",(K46/J46)/LOOKUP(RIGHT($D$2,3),定数!$A$6:$A$13,定数!$B$6:$B$13))</f>
        <v>51.323517367599734</v>
      </c>
      <c r="N46" s="48"/>
      <c r="O46" s="49"/>
      <c r="P46" s="52">
        <v>79.44</v>
      </c>
      <c r="Q46" s="52"/>
      <c r="R46" s="55">
        <f>IF(P46="","",T46*M46*LOOKUP(RIGHT($D$2,3),定数!$A$6:$A$13,定数!$B$6:$B$13))</f>
        <v>-41058.813894078914</v>
      </c>
      <c r="S46" s="55"/>
      <c r="T46" s="56">
        <f t="shared" si="4"/>
        <v>-7.9999999999998295</v>
      </c>
      <c r="U46" s="56"/>
      <c r="V46" t="str">
        <f t="shared" si="8"/>
        <v/>
      </c>
      <c r="W46">
        <f t="shared" si="2"/>
        <v>1</v>
      </c>
      <c r="X46" s="36">
        <f t="shared" si="5"/>
        <v>1242106.2838828771</v>
      </c>
      <c r="Y46" s="37">
        <f t="shared" si="6"/>
        <v>3.5872570555122718E-2</v>
      </c>
    </row>
    <row r="47" spans="2:25">
      <c r="B47" s="42">
        <v>39</v>
      </c>
      <c r="C47" s="51">
        <f t="shared" si="0"/>
        <v>1156489.9246832484</v>
      </c>
      <c r="D47" s="51"/>
      <c r="E47" s="48"/>
      <c r="F47" s="49">
        <v>43567</v>
      </c>
      <c r="G47" s="50" t="s">
        <v>4</v>
      </c>
      <c r="H47" s="52">
        <v>79.66</v>
      </c>
      <c r="I47" s="52"/>
      <c r="J47" s="50">
        <v>5</v>
      </c>
      <c r="K47" s="53">
        <f t="shared" si="3"/>
        <v>34694.697740497453</v>
      </c>
      <c r="L47" s="54"/>
      <c r="M47" s="6">
        <f>IF(J47="","",(K47/J47)/LOOKUP(RIGHT($D$2,3),定数!$A$6:$A$13,定数!$B$6:$B$13))</f>
        <v>69.389395480994907</v>
      </c>
      <c r="N47" s="48"/>
      <c r="O47" s="49"/>
      <c r="P47" s="52">
        <v>79.760000000000005</v>
      </c>
      <c r="Q47" s="52"/>
      <c r="R47" s="55">
        <f>IF(P47="","",T47*M47*LOOKUP(RIGHT($D$2,3),定数!$A$6:$A$13,定数!$B$6:$B$13))</f>
        <v>69389.395481000829</v>
      </c>
      <c r="S47" s="55"/>
      <c r="T47" s="56">
        <f t="shared" si="4"/>
        <v>10.000000000000853</v>
      </c>
      <c r="U47" s="56"/>
      <c r="V47" t="str">
        <f t="shared" si="8"/>
        <v/>
      </c>
      <c r="W47">
        <f t="shared" si="2"/>
        <v>0</v>
      </c>
      <c r="X47" s="36">
        <f t="shared" si="5"/>
        <v>1242106.2838828771</v>
      </c>
      <c r="Y47" s="37">
        <f t="shared" si="6"/>
        <v>6.8928368136089269E-2</v>
      </c>
    </row>
    <row r="48" spans="2:25">
      <c r="B48" s="42">
        <v>40</v>
      </c>
      <c r="C48" s="51">
        <f t="shared" si="0"/>
        <v>1225879.3201642493</v>
      </c>
      <c r="D48" s="51"/>
      <c r="E48" s="48"/>
      <c r="F48" s="49">
        <v>43571</v>
      </c>
      <c r="G48" s="50" t="s">
        <v>3</v>
      </c>
      <c r="H48" s="52">
        <v>79.900000000000006</v>
      </c>
      <c r="I48" s="52"/>
      <c r="J48" s="50">
        <v>6</v>
      </c>
      <c r="K48" s="53">
        <f t="shared" si="3"/>
        <v>36776.379604927475</v>
      </c>
      <c r="L48" s="54"/>
      <c r="M48" s="6">
        <f>IF(J48="","",(K48/J48)/LOOKUP(RIGHT($D$2,3),定数!$A$6:$A$13,定数!$B$6:$B$13))</f>
        <v>61.293966008212458</v>
      </c>
      <c r="N48" s="48"/>
      <c r="O48" s="49"/>
      <c r="P48" s="52">
        <v>79.97</v>
      </c>
      <c r="Q48" s="52"/>
      <c r="R48" s="55">
        <f>IF(P48="","",T48*M48*LOOKUP(RIGHT($D$2,3),定数!$A$6:$A$13,定数!$B$6:$B$13))</f>
        <v>-42905.776205744543</v>
      </c>
      <c r="S48" s="55"/>
      <c r="T48" s="56">
        <f t="shared" si="4"/>
        <v>-6.9999999999993179</v>
      </c>
      <c r="U48" s="56"/>
      <c r="V48" t="str">
        <f t="shared" si="8"/>
        <v/>
      </c>
      <c r="W48">
        <f t="shared" si="2"/>
        <v>1</v>
      </c>
      <c r="X48" s="36">
        <f t="shared" si="5"/>
        <v>1242106.2838828771</v>
      </c>
      <c r="Y48" s="37">
        <f t="shared" si="6"/>
        <v>1.3064070224249713E-2</v>
      </c>
    </row>
    <row r="49" spans="2:25">
      <c r="B49" s="42">
        <v>41</v>
      </c>
      <c r="C49" s="51">
        <f t="shared" si="0"/>
        <v>1182973.5439585047</v>
      </c>
      <c r="D49" s="51"/>
      <c r="E49" s="48"/>
      <c r="F49" s="49">
        <v>43572</v>
      </c>
      <c r="G49" s="50" t="s">
        <v>4</v>
      </c>
      <c r="H49" s="52">
        <v>80.52</v>
      </c>
      <c r="I49" s="52"/>
      <c r="J49" s="50">
        <v>5</v>
      </c>
      <c r="K49" s="53">
        <f t="shared" si="3"/>
        <v>35489.206318755139</v>
      </c>
      <c r="L49" s="54"/>
      <c r="M49" s="6">
        <f>IF(J49="","",(K49/J49)/LOOKUP(RIGHT($D$2,3),定数!$A$6:$A$13,定数!$B$6:$B$13))</f>
        <v>70.978412637510289</v>
      </c>
      <c r="N49" s="48"/>
      <c r="O49" s="49"/>
      <c r="P49" s="52">
        <v>80.62</v>
      </c>
      <c r="Q49" s="52"/>
      <c r="R49" s="55">
        <f>IF(P49="","",T49*M49*LOOKUP(RIGHT($D$2,3),定数!$A$6:$A$13,定数!$B$6:$B$13))</f>
        <v>70978.412637516332</v>
      </c>
      <c r="S49" s="55"/>
      <c r="T49" s="56">
        <f t="shared" si="4"/>
        <v>10.000000000000853</v>
      </c>
      <c r="U49" s="56"/>
      <c r="V49" t="str">
        <f t="shared" si="8"/>
        <v/>
      </c>
      <c r="W49">
        <f t="shared" si="2"/>
        <v>0</v>
      </c>
      <c r="X49" s="36">
        <f t="shared" si="5"/>
        <v>1242106.2838828771</v>
      </c>
      <c r="Y49" s="37">
        <f t="shared" si="6"/>
        <v>4.7606827766397686E-2</v>
      </c>
    </row>
    <row r="50" spans="2:25">
      <c r="B50" s="42">
        <v>42</v>
      </c>
      <c r="C50" s="51">
        <f t="shared" si="0"/>
        <v>1253951.9565960211</v>
      </c>
      <c r="D50" s="51"/>
      <c r="E50" s="48"/>
      <c r="F50" s="49">
        <v>43573</v>
      </c>
      <c r="G50" s="50" t="s">
        <v>4</v>
      </c>
      <c r="H50" s="52">
        <v>80.03</v>
      </c>
      <c r="I50" s="52"/>
      <c r="J50" s="48">
        <v>7</v>
      </c>
      <c r="K50" s="53">
        <f t="shared" si="3"/>
        <v>37618.558697880631</v>
      </c>
      <c r="L50" s="54"/>
      <c r="M50" s="6">
        <f>IF(J50="","",(K50/J50)/LOOKUP(RIGHT($D$2,3),定数!$A$6:$A$13,定数!$B$6:$B$13))</f>
        <v>53.740798139829479</v>
      </c>
      <c r="N50" s="48"/>
      <c r="O50" s="49"/>
      <c r="P50" s="52">
        <v>79.959999999999994</v>
      </c>
      <c r="Q50" s="52"/>
      <c r="R50" s="55">
        <f>IF(P50="","",T50*M50*LOOKUP(RIGHT($D$2,3),定数!$A$6:$A$13,定数!$B$6:$B$13))</f>
        <v>-37618.558697884604</v>
      </c>
      <c r="S50" s="55"/>
      <c r="T50" s="56">
        <f t="shared" si="4"/>
        <v>-7.000000000000739</v>
      </c>
      <c r="U50" s="56"/>
      <c r="V50" t="str">
        <f t="shared" si="8"/>
        <v/>
      </c>
      <c r="W50">
        <f t="shared" si="2"/>
        <v>1</v>
      </c>
      <c r="X50" s="36">
        <f t="shared" si="5"/>
        <v>1253951.9565960211</v>
      </c>
      <c r="Y50" s="37">
        <f t="shared" si="6"/>
        <v>0</v>
      </c>
    </row>
    <row r="51" spans="2:25">
      <c r="B51" s="42">
        <v>43</v>
      </c>
      <c r="C51" s="51">
        <f t="shared" si="0"/>
        <v>1216333.3978981364</v>
      </c>
      <c r="D51" s="51"/>
      <c r="E51" s="48"/>
      <c r="F51" s="49">
        <v>43580</v>
      </c>
      <c r="G51" s="50" t="s">
        <v>3</v>
      </c>
      <c r="H51" s="52">
        <v>78.36</v>
      </c>
      <c r="I51" s="52"/>
      <c r="J51" s="50">
        <v>10</v>
      </c>
      <c r="K51" s="53">
        <f t="shared" si="3"/>
        <v>36490.001936944092</v>
      </c>
      <c r="L51" s="54"/>
      <c r="M51" s="6">
        <f>IF(J51="","",(K51/J51)/LOOKUP(RIGHT($D$2,3),定数!$A$6:$A$13,定数!$B$6:$B$13))</f>
        <v>36.49000193694409</v>
      </c>
      <c r="N51" s="48"/>
      <c r="O51" s="49"/>
      <c r="P51" s="52">
        <v>78.150000000000006</v>
      </c>
      <c r="Q51" s="52"/>
      <c r="R51" s="55">
        <f>IF(P51="","",T51*M51*LOOKUP(RIGHT($D$2,3),定数!$A$6:$A$13,定数!$B$6:$B$13))</f>
        <v>76629.004067580303</v>
      </c>
      <c r="S51" s="55"/>
      <c r="T51" s="56">
        <f t="shared" si="4"/>
        <v>20.999999999999375</v>
      </c>
      <c r="U51" s="56"/>
      <c r="V51" t="str">
        <f t="shared" si="8"/>
        <v/>
      </c>
      <c r="W51">
        <f t="shared" si="2"/>
        <v>0</v>
      </c>
      <c r="X51" s="36">
        <f t="shared" si="5"/>
        <v>1253951.9565960211</v>
      </c>
      <c r="Y51" s="37">
        <f t="shared" si="6"/>
        <v>3.0000000000003246E-2</v>
      </c>
    </row>
    <row r="52" spans="2:25">
      <c r="B52" s="42">
        <v>44</v>
      </c>
      <c r="C52" s="51">
        <f t="shared" si="0"/>
        <v>1292962.4019657166</v>
      </c>
      <c r="D52" s="51"/>
      <c r="E52" s="48"/>
      <c r="F52" s="49">
        <v>43585</v>
      </c>
      <c r="G52" s="50" t="s">
        <v>3</v>
      </c>
      <c r="H52" s="52">
        <v>78.599999999999994</v>
      </c>
      <c r="I52" s="52"/>
      <c r="J52" s="50">
        <v>5</v>
      </c>
      <c r="K52" s="53">
        <f t="shared" si="3"/>
        <v>38788.872058971494</v>
      </c>
      <c r="L52" s="54"/>
      <c r="M52" s="6">
        <f>IF(J52="","",(K52/J52)/LOOKUP(RIGHT($D$2,3),定数!$A$6:$A$13,定数!$B$6:$B$13))</f>
        <v>77.577744117942984</v>
      </c>
      <c r="N52" s="48"/>
      <c r="O52" s="49"/>
      <c r="P52" s="52">
        <v>78.48</v>
      </c>
      <c r="Q52" s="52"/>
      <c r="R52" s="55">
        <f>IF(P52="","",T52*M52*LOOKUP(RIGHT($D$2,3),定数!$A$6:$A$13,定数!$B$6:$B$13))</f>
        <v>93093.292941524094</v>
      </c>
      <c r="S52" s="55"/>
      <c r="T52" s="56">
        <f t="shared" si="4"/>
        <v>11.999999999999034</v>
      </c>
      <c r="U52" s="56"/>
      <c r="V52" t="str">
        <f t="shared" si="8"/>
        <v/>
      </c>
      <c r="W52">
        <f t="shared" si="2"/>
        <v>0</v>
      </c>
      <c r="X52" s="36">
        <f t="shared" si="5"/>
        <v>1292962.4019657166</v>
      </c>
      <c r="Y52" s="37">
        <f t="shared" si="6"/>
        <v>0</v>
      </c>
    </row>
    <row r="53" spans="2:25">
      <c r="B53" s="42">
        <v>45</v>
      </c>
      <c r="C53" s="51">
        <f t="shared" si="0"/>
        <v>1386055.6949072408</v>
      </c>
      <c r="D53" s="51"/>
      <c r="E53" s="48"/>
      <c r="F53" s="49">
        <v>43586</v>
      </c>
      <c r="G53" s="50" t="s">
        <v>3</v>
      </c>
      <c r="H53" s="52">
        <v>78.430000000000007</v>
      </c>
      <c r="I53" s="52"/>
      <c r="J53" s="48">
        <v>5</v>
      </c>
      <c r="K53" s="53">
        <f t="shared" si="3"/>
        <v>41581.670847217225</v>
      </c>
      <c r="L53" s="54"/>
      <c r="M53" s="6">
        <f>IF(J53="","",(K53/J53)/LOOKUP(RIGHT($D$2,3),定数!$A$6:$A$13,定数!$B$6:$B$13))</f>
        <v>83.16334169443445</v>
      </c>
      <c r="N53" s="48"/>
      <c r="O53" s="49"/>
      <c r="P53" s="52">
        <v>78.31</v>
      </c>
      <c r="Q53" s="52"/>
      <c r="R53" s="55">
        <f>IF(P53="","",T53*M53*LOOKUP(RIGHT($D$2,3),定数!$A$6:$A$13,定数!$B$6:$B$13))</f>
        <v>99796.010033325132</v>
      </c>
      <c r="S53" s="55"/>
      <c r="T53" s="56">
        <f t="shared" si="4"/>
        <v>12.000000000000455</v>
      </c>
      <c r="U53" s="56"/>
      <c r="V53" t="str">
        <f t="shared" si="8"/>
        <v/>
      </c>
      <c r="W53">
        <f t="shared" si="2"/>
        <v>0</v>
      </c>
      <c r="X53" s="36">
        <f t="shared" si="5"/>
        <v>1386055.6949072408</v>
      </c>
      <c r="Y53" s="37">
        <f t="shared" si="6"/>
        <v>0</v>
      </c>
    </row>
    <row r="54" spans="2:25">
      <c r="B54" s="42">
        <v>46</v>
      </c>
      <c r="C54" s="51">
        <f t="shared" si="0"/>
        <v>1485851.7049405659</v>
      </c>
      <c r="D54" s="51"/>
      <c r="E54" s="48"/>
      <c r="F54" s="49">
        <v>43587</v>
      </c>
      <c r="G54" s="50" t="s">
        <v>4</v>
      </c>
      <c r="H54" s="52">
        <v>78.209999999999994</v>
      </c>
      <c r="I54" s="52"/>
      <c r="J54" s="50">
        <v>6</v>
      </c>
      <c r="K54" s="53">
        <f t="shared" si="3"/>
        <v>44575.551148216975</v>
      </c>
      <c r="L54" s="54"/>
      <c r="M54" s="6">
        <f>IF(J54="","",(K54/J54)/LOOKUP(RIGHT($D$2,3),定数!$A$6:$A$13,定数!$B$6:$B$13))</f>
        <v>74.292585247028285</v>
      </c>
      <c r="N54" s="48"/>
      <c r="O54" s="49"/>
      <c r="P54" s="52">
        <v>78.34</v>
      </c>
      <c r="Q54" s="52"/>
      <c r="R54" s="55">
        <f>IF(P54="","",T54*M54*LOOKUP(RIGHT($D$2,3),定数!$A$6:$A$13,定数!$B$6:$B$13))</f>
        <v>96580.360821143957</v>
      </c>
      <c r="S54" s="55"/>
      <c r="T54" s="56">
        <f t="shared" si="4"/>
        <v>13.000000000000966</v>
      </c>
      <c r="U54" s="56"/>
      <c r="V54" t="str">
        <f t="shared" si="8"/>
        <v/>
      </c>
      <c r="W54">
        <f t="shared" si="2"/>
        <v>0</v>
      </c>
      <c r="X54" s="36">
        <f t="shared" si="5"/>
        <v>1485851.7049405659</v>
      </c>
      <c r="Y54" s="37">
        <f t="shared" si="6"/>
        <v>0</v>
      </c>
    </row>
    <row r="55" spans="2:25">
      <c r="B55" s="42">
        <v>47</v>
      </c>
      <c r="C55" s="51">
        <f t="shared" si="0"/>
        <v>1582432.0657617098</v>
      </c>
      <c r="D55" s="51"/>
      <c r="E55" s="48"/>
      <c r="F55" s="49">
        <v>43587</v>
      </c>
      <c r="G55" s="50" t="s">
        <v>3</v>
      </c>
      <c r="H55" s="52">
        <v>78.08</v>
      </c>
      <c r="I55" s="52"/>
      <c r="J55" s="50">
        <v>10</v>
      </c>
      <c r="K55" s="53">
        <f t="shared" si="3"/>
        <v>47472.961972851292</v>
      </c>
      <c r="L55" s="54"/>
      <c r="M55" s="6">
        <f>IF(J55="","",(K55/J55)/LOOKUP(RIGHT($D$2,3),定数!$A$6:$A$13,定数!$B$6:$B$13))</f>
        <v>47.472961972851287</v>
      </c>
      <c r="N55" s="48"/>
      <c r="O55" s="49"/>
      <c r="P55" s="52">
        <v>77.87</v>
      </c>
      <c r="Q55" s="52"/>
      <c r="R55" s="55">
        <f>IF(P55="","",T55*M55*LOOKUP(RIGHT($D$2,3),定数!$A$6:$A$13,定数!$B$6:$B$13))</f>
        <v>99693.220142984734</v>
      </c>
      <c r="S55" s="55"/>
      <c r="T55" s="56">
        <f t="shared" si="4"/>
        <v>20.999999999999375</v>
      </c>
      <c r="U55" s="56"/>
      <c r="V55" t="str">
        <f t="shared" si="8"/>
        <v/>
      </c>
      <c r="W55">
        <f t="shared" si="2"/>
        <v>0</v>
      </c>
      <c r="X55" s="36">
        <f t="shared" si="5"/>
        <v>1582432.0657617098</v>
      </c>
      <c r="Y55" s="37">
        <f t="shared" si="6"/>
        <v>0</v>
      </c>
    </row>
    <row r="56" spans="2:25">
      <c r="B56" s="42">
        <v>48</v>
      </c>
      <c r="C56" s="51">
        <f t="shared" si="0"/>
        <v>1682125.2859046946</v>
      </c>
      <c r="D56" s="51"/>
      <c r="E56" s="48"/>
      <c r="F56" s="49">
        <v>43598</v>
      </c>
      <c r="G56" s="50" t="s">
        <v>3</v>
      </c>
      <c r="H56" s="52">
        <v>75.87</v>
      </c>
      <c r="I56" s="52"/>
      <c r="J56" s="48">
        <v>17</v>
      </c>
      <c r="K56" s="53">
        <f t="shared" si="3"/>
        <v>50463.758577140834</v>
      </c>
      <c r="L56" s="54"/>
      <c r="M56" s="6">
        <f>IF(J56="","",(K56/J56)/LOOKUP(RIGHT($D$2,3),定数!$A$6:$A$13,定数!$B$6:$B$13))</f>
        <v>29.68456386890637</v>
      </c>
      <c r="N56" s="48"/>
      <c r="O56" s="49"/>
      <c r="P56" s="52">
        <v>76.05</v>
      </c>
      <c r="Q56" s="52"/>
      <c r="R56" s="55">
        <f>IF(P56="","",T56*M56*LOOKUP(RIGHT($D$2,3),定数!$A$6:$A$13,定数!$B$6:$B$13))</f>
        <v>-53432.214964029277</v>
      </c>
      <c r="S56" s="55"/>
      <c r="T56" s="56">
        <f t="shared" si="4"/>
        <v>-17.999999999999261</v>
      </c>
      <c r="U56" s="56"/>
      <c r="V56" t="str">
        <f t="shared" si="8"/>
        <v/>
      </c>
      <c r="W56">
        <f t="shared" si="2"/>
        <v>1</v>
      </c>
      <c r="X56" s="36">
        <f t="shared" si="5"/>
        <v>1682125.2859046946</v>
      </c>
      <c r="Y56" s="37">
        <f t="shared" si="6"/>
        <v>0</v>
      </c>
    </row>
    <row r="57" spans="2:25">
      <c r="B57" s="42">
        <v>49</v>
      </c>
      <c r="C57" s="51">
        <f t="shared" si="0"/>
        <v>1628693.0709406652</v>
      </c>
      <c r="D57" s="51"/>
      <c r="E57" s="48"/>
      <c r="F57" s="49">
        <v>43600</v>
      </c>
      <c r="G57" s="50" t="s">
        <v>3</v>
      </c>
      <c r="H57" s="52">
        <v>75.64</v>
      </c>
      <c r="I57" s="52"/>
      <c r="J57" s="50">
        <v>5</v>
      </c>
      <c r="K57" s="53">
        <f t="shared" si="3"/>
        <v>48860.792128219953</v>
      </c>
      <c r="L57" s="54"/>
      <c r="M57" s="6">
        <f>IF(J57="","",(K57/J57)/LOOKUP(RIGHT($D$2,3),定数!$A$6:$A$13,定数!$B$6:$B$13))</f>
        <v>97.721584256439911</v>
      </c>
      <c r="N57" s="48"/>
      <c r="O57" s="49"/>
      <c r="P57" s="52">
        <v>75.53</v>
      </c>
      <c r="Q57" s="52"/>
      <c r="R57" s="55">
        <f>IF(P57="","",T57*M57*LOOKUP(RIGHT($D$2,3),定数!$A$6:$A$13,定数!$B$6:$B$13))</f>
        <v>107493.74268208335</v>
      </c>
      <c r="S57" s="55"/>
      <c r="T57" s="56">
        <f t="shared" si="4"/>
        <v>10.999999999999943</v>
      </c>
      <c r="U57" s="56"/>
      <c r="V57" t="str">
        <f t="shared" si="8"/>
        <v/>
      </c>
      <c r="W57">
        <f t="shared" si="2"/>
        <v>0</v>
      </c>
      <c r="X57" s="36">
        <f t="shared" si="5"/>
        <v>1682125.2859046946</v>
      </c>
      <c r="Y57" s="37">
        <f t="shared" si="6"/>
        <v>3.1764705882351696E-2</v>
      </c>
    </row>
    <row r="58" spans="2:25">
      <c r="B58" s="42">
        <v>50</v>
      </c>
      <c r="C58" s="51">
        <f t="shared" si="0"/>
        <v>1736186.8136227485</v>
      </c>
      <c r="D58" s="51"/>
      <c r="E58" s="48"/>
      <c r="F58" s="49">
        <v>43602</v>
      </c>
      <c r="G58" s="50" t="s">
        <v>3</v>
      </c>
      <c r="H58" s="52">
        <v>75.38</v>
      </c>
      <c r="I58" s="52"/>
      <c r="J58" s="48">
        <v>5</v>
      </c>
      <c r="K58" s="53">
        <f t="shared" si="3"/>
        <v>52085.604408682455</v>
      </c>
      <c r="L58" s="54"/>
      <c r="M58" s="6">
        <f>IF(J58="","",(K58/J58)/LOOKUP(RIGHT($D$2,3),定数!$A$6:$A$13,定数!$B$6:$B$13))</f>
        <v>104.17120881736491</v>
      </c>
      <c r="N58" s="48"/>
      <c r="O58" s="49"/>
      <c r="P58" s="52">
        <v>75.430000000000007</v>
      </c>
      <c r="Q58" s="52"/>
      <c r="R58" s="55">
        <f>IF(P58="","",T58*M58*LOOKUP(RIGHT($D$2,3),定数!$A$6:$A$13,定数!$B$6:$B$13))</f>
        <v>-52085.6044086943</v>
      </c>
      <c r="S58" s="55"/>
      <c r="T58" s="56">
        <f t="shared" si="4"/>
        <v>-5.0000000000011369</v>
      </c>
      <c r="U58" s="56"/>
      <c r="V58" t="str">
        <f t="shared" si="8"/>
        <v/>
      </c>
      <c r="W58">
        <f t="shared" si="2"/>
        <v>1</v>
      </c>
      <c r="X58" s="36">
        <f t="shared" si="5"/>
        <v>1736186.8136227485</v>
      </c>
      <c r="Y58" s="37">
        <f t="shared" si="6"/>
        <v>0</v>
      </c>
    </row>
    <row r="59" spans="2:25">
      <c r="B59" s="42">
        <v>51</v>
      </c>
      <c r="C59" s="51">
        <f t="shared" si="0"/>
        <v>1684101.2092140543</v>
      </c>
      <c r="D59" s="51"/>
      <c r="E59" s="48"/>
      <c r="F59" s="49">
        <v>43605</v>
      </c>
      <c r="G59" s="50" t="s">
        <v>4</v>
      </c>
      <c r="H59" s="52">
        <v>75.930000000000007</v>
      </c>
      <c r="I59" s="52"/>
      <c r="J59" s="50">
        <v>12</v>
      </c>
      <c r="K59" s="53">
        <f t="shared" si="3"/>
        <v>50523.036276421626</v>
      </c>
      <c r="L59" s="54"/>
      <c r="M59" s="6">
        <f>IF(J59="","",(K59/J59)/LOOKUP(RIGHT($D$2,3),定数!$A$6:$A$13,定数!$B$6:$B$13))</f>
        <v>42.102530230351356</v>
      </c>
      <c r="N59" s="50"/>
      <c r="O59" s="49"/>
      <c r="P59" s="52">
        <v>76.17</v>
      </c>
      <c r="Q59" s="52"/>
      <c r="R59" s="55">
        <f>IF(P59="","",T59*M59*LOOKUP(RIGHT($D$2,3),定数!$A$6:$A$13,定数!$B$6:$B$13))</f>
        <v>101046.0725528411</v>
      </c>
      <c r="S59" s="55"/>
      <c r="T59" s="56">
        <f t="shared" si="4"/>
        <v>23.999999999999488</v>
      </c>
      <c r="U59" s="56"/>
      <c r="V59" t="str">
        <f t="shared" si="8"/>
        <v/>
      </c>
      <c r="W59">
        <f t="shared" si="2"/>
        <v>0</v>
      </c>
      <c r="X59" s="36">
        <f t="shared" si="5"/>
        <v>1736186.8136227485</v>
      </c>
      <c r="Y59" s="37">
        <f t="shared" si="6"/>
        <v>3.0000000000006799E-2</v>
      </c>
    </row>
    <row r="60" spans="2:25">
      <c r="B60" s="42">
        <v>52</v>
      </c>
      <c r="C60" s="51">
        <f t="shared" si="0"/>
        <v>1785147.2817668954</v>
      </c>
      <c r="D60" s="51"/>
      <c r="E60" s="48"/>
      <c r="F60" s="49">
        <v>43606</v>
      </c>
      <c r="G60" s="50" t="s">
        <v>4</v>
      </c>
      <c r="H60" s="52">
        <v>75.87</v>
      </c>
      <c r="I60" s="52"/>
      <c r="J60" s="48">
        <v>7</v>
      </c>
      <c r="K60" s="53">
        <f t="shared" si="3"/>
        <v>53554.41845300686</v>
      </c>
      <c r="L60" s="54"/>
      <c r="M60" s="6">
        <f>IF(J60="","",(K60/J60)/LOOKUP(RIGHT($D$2,3),定数!$A$6:$A$13,定数!$B$6:$B$13))</f>
        <v>76.506312075724082</v>
      </c>
      <c r="N60" s="48"/>
      <c r="O60" s="49"/>
      <c r="P60" s="52">
        <v>76.02</v>
      </c>
      <c r="Q60" s="52"/>
      <c r="R60" s="55">
        <f>IF(P60="","",T60*M60*LOOKUP(RIGHT($D$2,3),定数!$A$6:$A$13,定数!$B$6:$B$13))</f>
        <v>114759.4681135796</v>
      </c>
      <c r="S60" s="55"/>
      <c r="T60" s="56">
        <f t="shared" si="4"/>
        <v>14.999999999999147</v>
      </c>
      <c r="U60" s="56"/>
      <c r="V60" t="str">
        <f t="shared" si="8"/>
        <v/>
      </c>
      <c r="W60">
        <f t="shared" si="2"/>
        <v>0</v>
      </c>
      <c r="X60" s="36">
        <f t="shared" si="5"/>
        <v>1785147.2817668954</v>
      </c>
      <c r="Y60" s="37">
        <f t="shared" si="6"/>
        <v>0</v>
      </c>
    </row>
    <row r="61" spans="2:25">
      <c r="B61" s="42">
        <v>53</v>
      </c>
      <c r="C61" s="51">
        <f t="shared" si="0"/>
        <v>1899906.749880475</v>
      </c>
      <c r="D61" s="51"/>
      <c r="E61" s="48"/>
      <c r="F61" s="49">
        <v>43608</v>
      </c>
      <c r="G61" s="50" t="s">
        <v>3</v>
      </c>
      <c r="H61" s="52">
        <v>75.849999999999994</v>
      </c>
      <c r="I61" s="52"/>
      <c r="J61" s="50">
        <v>5</v>
      </c>
      <c r="K61" s="53">
        <f t="shared" si="3"/>
        <v>56997.202496414247</v>
      </c>
      <c r="L61" s="54"/>
      <c r="M61" s="6">
        <f>IF(J61="","",(K61/J61)/LOOKUP(RIGHT($D$2,3),定数!$A$6:$A$13,定数!$B$6:$B$13))</f>
        <v>113.99440499282849</v>
      </c>
      <c r="N61" s="48"/>
      <c r="O61" s="49"/>
      <c r="P61" s="52">
        <v>75.75</v>
      </c>
      <c r="Q61" s="52"/>
      <c r="R61" s="55">
        <f>IF(P61="","",T61*M61*LOOKUP(RIGHT($D$2,3),定数!$A$6:$A$13,定数!$B$6:$B$13))</f>
        <v>113994.40499282202</v>
      </c>
      <c r="S61" s="55"/>
      <c r="T61" s="56">
        <f t="shared" si="4"/>
        <v>9.9999999999994316</v>
      </c>
      <c r="U61" s="56"/>
      <c r="V61" t="str">
        <f t="shared" si="8"/>
        <v/>
      </c>
      <c r="W61">
        <f t="shared" si="2"/>
        <v>0</v>
      </c>
      <c r="X61" s="36">
        <f t="shared" si="5"/>
        <v>1899906.749880475</v>
      </c>
      <c r="Y61" s="37">
        <f t="shared" si="6"/>
        <v>0</v>
      </c>
    </row>
    <row r="62" spans="2:25">
      <c r="B62" s="42">
        <v>54</v>
      </c>
      <c r="C62" s="51">
        <f t="shared" si="0"/>
        <v>2013901.1548732971</v>
      </c>
      <c r="D62" s="51"/>
      <c r="E62" s="48"/>
      <c r="F62" s="49">
        <v>43612</v>
      </c>
      <c r="G62" s="50" t="s">
        <v>4</v>
      </c>
      <c r="H62" s="52">
        <v>75.819999999999993</v>
      </c>
      <c r="I62" s="52"/>
      <c r="J62" s="48">
        <v>5</v>
      </c>
      <c r="K62" s="53">
        <f t="shared" si="3"/>
        <v>60417.03464619891</v>
      </c>
      <c r="L62" s="54"/>
      <c r="M62" s="6">
        <f>IF(J62="","",(K62/J62)/LOOKUP(RIGHT($D$2,3),定数!$A$6:$A$13,定数!$B$6:$B$13))</f>
        <v>120.83406929239781</v>
      </c>
      <c r="N62" s="48"/>
      <c r="O62" s="49"/>
      <c r="P62" s="52">
        <v>75.930000000000007</v>
      </c>
      <c r="Q62" s="52"/>
      <c r="R62" s="55">
        <f>IF(P62="","",T62*M62*LOOKUP(RIGHT($D$2,3),定数!$A$6:$A$13,定数!$B$6:$B$13))</f>
        <v>132917.47622165407</v>
      </c>
      <c r="S62" s="55"/>
      <c r="T62" s="56">
        <f t="shared" si="4"/>
        <v>11.000000000001364</v>
      </c>
      <c r="U62" s="56"/>
      <c r="V62" t="str">
        <f t="shared" si="8"/>
        <v/>
      </c>
      <c r="W62">
        <f t="shared" si="2"/>
        <v>0</v>
      </c>
      <c r="X62" s="36">
        <f t="shared" si="5"/>
        <v>2013901.1548732971</v>
      </c>
      <c r="Y62" s="37">
        <f t="shared" si="6"/>
        <v>0</v>
      </c>
    </row>
    <row r="63" spans="2:25">
      <c r="B63" s="42">
        <v>55</v>
      </c>
      <c r="C63" s="51">
        <f t="shared" si="0"/>
        <v>2146818.6310949512</v>
      </c>
      <c r="D63" s="51"/>
      <c r="E63" s="48"/>
      <c r="F63" s="49">
        <v>43615</v>
      </c>
      <c r="G63" s="50" t="s">
        <v>3</v>
      </c>
      <c r="H63" s="52">
        <v>75.959999999999994</v>
      </c>
      <c r="I63" s="52"/>
      <c r="J63" s="50">
        <v>7</v>
      </c>
      <c r="K63" s="53">
        <f t="shared" si="3"/>
        <v>64404.558932848537</v>
      </c>
      <c r="L63" s="54"/>
      <c r="M63" s="6">
        <f>IF(J63="","",(K63/J63)/LOOKUP(RIGHT($D$2,3),定数!$A$6:$A$13,定数!$B$6:$B$13))</f>
        <v>92.006512761212193</v>
      </c>
      <c r="N63" s="48"/>
      <c r="O63" s="49"/>
      <c r="P63" s="52">
        <v>75.8</v>
      </c>
      <c r="Q63" s="52"/>
      <c r="R63" s="55">
        <f>IF(P63="","",T63*M63*LOOKUP(RIGHT($D$2,3),定数!$A$6:$A$13,定数!$B$6:$B$13))</f>
        <v>147210.42041793637</v>
      </c>
      <c r="S63" s="55"/>
      <c r="T63" s="56">
        <f t="shared" si="4"/>
        <v>15.999999999999659</v>
      </c>
      <c r="U63" s="56"/>
      <c r="V63" t="str">
        <f t="shared" si="8"/>
        <v/>
      </c>
      <c r="W63">
        <f t="shared" si="2"/>
        <v>0</v>
      </c>
      <c r="X63" s="36">
        <f t="shared" si="5"/>
        <v>2146818.6310949512</v>
      </c>
      <c r="Y63" s="37">
        <f t="shared" si="6"/>
        <v>0</v>
      </c>
    </row>
    <row r="64" spans="2:25">
      <c r="B64" s="42">
        <v>56</v>
      </c>
      <c r="C64" s="51">
        <f t="shared" si="0"/>
        <v>2294029.0515128877</v>
      </c>
      <c r="D64" s="51"/>
      <c r="E64" s="48"/>
      <c r="F64" s="49">
        <v>43615</v>
      </c>
      <c r="G64" s="50" t="s">
        <v>3</v>
      </c>
      <c r="H64" s="52">
        <v>75.849999999999994</v>
      </c>
      <c r="I64" s="52"/>
      <c r="J64" s="48">
        <v>8</v>
      </c>
      <c r="K64" s="53">
        <f t="shared" si="3"/>
        <v>68820.871545386632</v>
      </c>
      <c r="L64" s="54"/>
      <c r="M64" s="6">
        <f>IF(J64="","",(K64/J64)/LOOKUP(RIGHT($D$2,3),定数!$A$6:$A$13,定数!$B$6:$B$13))</f>
        <v>86.026089431733283</v>
      </c>
      <c r="N64" s="48"/>
      <c r="O64" s="49"/>
      <c r="P64" s="52">
        <v>75.94</v>
      </c>
      <c r="Q64" s="52"/>
      <c r="R64" s="55">
        <f>IF(P64="","",T64*M64*LOOKUP(RIGHT($D$2,3),定数!$A$6:$A$13,定数!$B$6:$B$13))</f>
        <v>-77423.480488562898</v>
      </c>
      <c r="S64" s="55"/>
      <c r="T64" s="56">
        <f t="shared" si="4"/>
        <v>-9.0000000000003411</v>
      </c>
      <c r="U64" s="56"/>
      <c r="V64" t="str">
        <f t="shared" si="8"/>
        <v/>
      </c>
      <c r="W64">
        <f t="shared" si="2"/>
        <v>1</v>
      </c>
      <c r="X64" s="36">
        <f t="shared" si="5"/>
        <v>2294029.0515128877</v>
      </c>
      <c r="Y64" s="37">
        <f t="shared" si="6"/>
        <v>0</v>
      </c>
    </row>
    <row r="65" spans="2:25">
      <c r="B65" s="42">
        <v>57</v>
      </c>
      <c r="C65" s="51">
        <f t="shared" si="0"/>
        <v>2216605.5710243247</v>
      </c>
      <c r="D65" s="51"/>
      <c r="E65" s="48"/>
      <c r="F65" s="49">
        <v>43616</v>
      </c>
      <c r="G65" s="50" t="s">
        <v>3</v>
      </c>
      <c r="H65" s="52">
        <v>75.19</v>
      </c>
      <c r="I65" s="52"/>
      <c r="J65" s="50">
        <v>7</v>
      </c>
      <c r="K65" s="53">
        <f t="shared" si="3"/>
        <v>66498.167130729737</v>
      </c>
      <c r="L65" s="54"/>
      <c r="M65" s="6">
        <f>IF(J65="","",(K65/J65)/LOOKUP(RIGHT($D$2,3),定数!$A$6:$A$13,定数!$B$6:$B$13))</f>
        <v>94.997381615328194</v>
      </c>
      <c r="N65" s="48"/>
      <c r="O65" s="49"/>
      <c r="P65" s="52">
        <v>75.05</v>
      </c>
      <c r="Q65" s="52"/>
      <c r="R65" s="55">
        <f>IF(P65="","",T65*M65*LOOKUP(RIGHT($D$2,3),定数!$A$6:$A$13,定数!$B$6:$B$13))</f>
        <v>132996.33426146003</v>
      </c>
      <c r="S65" s="55"/>
      <c r="T65" s="56">
        <f t="shared" si="4"/>
        <v>14.000000000000057</v>
      </c>
      <c r="U65" s="56"/>
      <c r="V65" t="str">
        <f t="shared" si="8"/>
        <v/>
      </c>
      <c r="W65">
        <f t="shared" si="2"/>
        <v>0</v>
      </c>
      <c r="X65" s="36">
        <f t="shared" si="5"/>
        <v>2294029.0515128877</v>
      </c>
      <c r="Y65" s="37">
        <f t="shared" si="6"/>
        <v>3.3750000000001279E-2</v>
      </c>
    </row>
    <row r="66" spans="2:25">
      <c r="B66" s="42">
        <v>58</v>
      </c>
      <c r="C66" s="51">
        <f t="shared" si="0"/>
        <v>2349601.905285785</v>
      </c>
      <c r="D66" s="51"/>
      <c r="E66" s="48"/>
      <c r="F66" s="49">
        <v>43620</v>
      </c>
      <c r="G66" s="50" t="s">
        <v>4</v>
      </c>
      <c r="H66" s="52">
        <v>75.349999999999994</v>
      </c>
      <c r="I66" s="52"/>
      <c r="J66" s="48">
        <v>5</v>
      </c>
      <c r="K66" s="53">
        <f t="shared" si="3"/>
        <v>70488.057158573545</v>
      </c>
      <c r="L66" s="54"/>
      <c r="M66" s="6">
        <f>IF(J66="","",(K66/J66)/LOOKUP(RIGHT($D$2,3),定数!$A$6:$A$13,定数!$B$6:$B$13))</f>
        <v>140.97611431714711</v>
      </c>
      <c r="N66" s="48"/>
      <c r="O66" s="49"/>
      <c r="P66" s="52">
        <v>75.3</v>
      </c>
      <c r="Q66" s="52"/>
      <c r="R66" s="55">
        <f>IF(P66="","",T66*M66*LOOKUP(RIGHT($D$2,3),定数!$A$6:$A$13,定数!$B$6:$B$13))</f>
        <v>-70488.057158569558</v>
      </c>
      <c r="S66" s="55"/>
      <c r="T66" s="56">
        <f t="shared" si="4"/>
        <v>-4.9999999999997158</v>
      </c>
      <c r="U66" s="56"/>
      <c r="V66" t="str">
        <f t="shared" si="8"/>
        <v/>
      </c>
      <c r="W66">
        <f t="shared" si="2"/>
        <v>1</v>
      </c>
      <c r="X66" s="36">
        <f t="shared" si="5"/>
        <v>2349601.905285785</v>
      </c>
      <c r="Y66" s="37">
        <f t="shared" si="6"/>
        <v>0</v>
      </c>
    </row>
    <row r="67" spans="2:25">
      <c r="B67" s="42">
        <v>59</v>
      </c>
      <c r="C67" s="51">
        <f t="shared" si="0"/>
        <v>2279113.8481272156</v>
      </c>
      <c r="D67" s="51"/>
      <c r="E67" s="48"/>
      <c r="F67" s="49">
        <v>43621</v>
      </c>
      <c r="G67" s="50" t="s">
        <v>3</v>
      </c>
      <c r="H67" s="52">
        <v>75.569999999999993</v>
      </c>
      <c r="I67" s="52"/>
      <c r="J67" s="50">
        <v>8</v>
      </c>
      <c r="K67" s="53">
        <f t="shared" si="3"/>
        <v>68373.41544381647</v>
      </c>
      <c r="L67" s="54"/>
      <c r="M67" s="6">
        <f>IF(J67="","",(K67/J67)/LOOKUP(RIGHT($D$2,3),定数!$A$6:$A$13,定数!$B$6:$B$13))</f>
        <v>85.466769304770594</v>
      </c>
      <c r="N67" s="48"/>
      <c r="O67" s="49"/>
      <c r="P67" s="52">
        <v>75.41</v>
      </c>
      <c r="Q67" s="52"/>
      <c r="R67" s="55">
        <f>IF(P67="","",T67*M67*LOOKUP(RIGHT($D$2,3),定数!$A$6:$A$13,定数!$B$6:$B$13))</f>
        <v>136746.83088763003</v>
      </c>
      <c r="S67" s="55"/>
      <c r="T67" s="56">
        <f t="shared" si="4"/>
        <v>15.999999999999659</v>
      </c>
      <c r="U67" s="56"/>
      <c r="V67" t="str">
        <f t="shared" si="8"/>
        <v/>
      </c>
      <c r="W67">
        <f t="shared" si="2"/>
        <v>0</v>
      </c>
      <c r="X67" s="36">
        <f t="shared" si="5"/>
        <v>2349601.905285785</v>
      </c>
      <c r="Y67" s="37">
        <f t="shared" si="6"/>
        <v>2.999999999999825E-2</v>
      </c>
    </row>
    <row r="68" spans="2:25">
      <c r="B68" s="42">
        <v>60</v>
      </c>
      <c r="C68" s="51">
        <f t="shared" si="0"/>
        <v>2415860.6790148458</v>
      </c>
      <c r="D68" s="51"/>
      <c r="E68" s="48"/>
      <c r="F68" s="49">
        <v>43626</v>
      </c>
      <c r="G68" s="50" t="s">
        <v>3</v>
      </c>
      <c r="H68" s="52">
        <v>75.63</v>
      </c>
      <c r="I68" s="52"/>
      <c r="J68" s="50">
        <v>6</v>
      </c>
      <c r="K68" s="53">
        <f t="shared" si="3"/>
        <v>72475.820370445363</v>
      </c>
      <c r="L68" s="54"/>
      <c r="M68" s="6">
        <f>IF(J68="","",(K68/J68)/LOOKUP(RIGHT($D$2,3),定数!$A$6:$A$13,定数!$B$6:$B$13))</f>
        <v>120.79303395074227</v>
      </c>
      <c r="N68" s="48"/>
      <c r="O68" s="49"/>
      <c r="P68" s="52">
        <v>75.5</v>
      </c>
      <c r="Q68" s="52"/>
      <c r="R68" s="55">
        <f>IF(P68="","",T68*M68*LOOKUP(RIGHT($D$2,3),定数!$A$6:$A$13,定数!$B$6:$B$13))</f>
        <v>157030.94413595946</v>
      </c>
      <c r="S68" s="55"/>
      <c r="T68" s="56">
        <f t="shared" si="4"/>
        <v>12.999999999999545</v>
      </c>
      <c r="U68" s="56"/>
      <c r="V68" t="str">
        <f t="shared" si="8"/>
        <v/>
      </c>
      <c r="W68">
        <f t="shared" si="2"/>
        <v>0</v>
      </c>
      <c r="X68" s="36">
        <f t="shared" si="5"/>
        <v>2415860.6790148458</v>
      </c>
      <c r="Y68" s="37">
        <f t="shared" si="6"/>
        <v>0</v>
      </c>
    </row>
    <row r="69" spans="2:25">
      <c r="B69" s="42">
        <v>61</v>
      </c>
      <c r="C69" s="51">
        <f t="shared" si="0"/>
        <v>2572891.623150805</v>
      </c>
      <c r="D69" s="51"/>
      <c r="E69" s="48"/>
      <c r="F69" s="49">
        <v>43628</v>
      </c>
      <c r="G69" s="50" t="s">
        <v>3</v>
      </c>
      <c r="H69" s="52">
        <v>75.430000000000007</v>
      </c>
      <c r="I69" s="52"/>
      <c r="J69" s="48">
        <v>8</v>
      </c>
      <c r="K69" s="53">
        <f t="shared" si="3"/>
        <v>77186.748694524154</v>
      </c>
      <c r="L69" s="54"/>
      <c r="M69" s="6">
        <f>IF(J69="","",(K69/J69)/LOOKUP(RIGHT($D$2,3),定数!$A$6:$A$13,定数!$B$6:$B$13))</f>
        <v>96.483435868155198</v>
      </c>
      <c r="N69" s="48"/>
      <c r="O69" s="49"/>
      <c r="P69" s="52">
        <v>75.25</v>
      </c>
      <c r="Q69" s="52"/>
      <c r="R69" s="55">
        <f>IF(P69="","",T69*M69*LOOKUP(RIGHT($D$2,3),定数!$A$6:$A$13,定数!$B$6:$B$13))</f>
        <v>173670.18456268593</v>
      </c>
      <c r="S69" s="55"/>
      <c r="T69" s="56">
        <f t="shared" si="4"/>
        <v>18.000000000000682</v>
      </c>
      <c r="U69" s="56"/>
      <c r="V69" t="str">
        <f t="shared" si="8"/>
        <v/>
      </c>
      <c r="W69">
        <f t="shared" si="2"/>
        <v>0</v>
      </c>
      <c r="X69" s="36">
        <f t="shared" si="5"/>
        <v>2572891.623150805</v>
      </c>
      <c r="Y69" s="37">
        <f t="shared" si="6"/>
        <v>0</v>
      </c>
    </row>
    <row r="70" spans="2:25">
      <c r="B70" s="42">
        <v>62</v>
      </c>
      <c r="C70" s="51">
        <f t="shared" si="0"/>
        <v>2746561.8077134909</v>
      </c>
      <c r="D70" s="51"/>
      <c r="E70" s="48"/>
      <c r="F70" s="49">
        <v>43630</v>
      </c>
      <c r="G70" s="50" t="s">
        <v>3</v>
      </c>
      <c r="H70" s="52">
        <v>74.599999999999994</v>
      </c>
      <c r="I70" s="52"/>
      <c r="J70" s="50">
        <v>6</v>
      </c>
      <c r="K70" s="53">
        <f t="shared" si="3"/>
        <v>82396.854231404723</v>
      </c>
      <c r="L70" s="54"/>
      <c r="M70" s="6">
        <f>IF(J70="","",(K70/J70)/LOOKUP(RIGHT($D$2,3),定数!$A$6:$A$13,定数!$B$6:$B$13))</f>
        <v>137.32809038567453</v>
      </c>
      <c r="N70" s="50"/>
      <c r="O70" s="49"/>
      <c r="P70" s="52">
        <v>74.67</v>
      </c>
      <c r="Q70" s="52"/>
      <c r="R70" s="55">
        <f>IF(P70="","",T70*M70*LOOKUP(RIGHT($D$2,3),定数!$A$6:$A$13,定数!$B$6:$B$13))</f>
        <v>-96129.663269982309</v>
      </c>
      <c r="S70" s="55"/>
      <c r="T70" s="56">
        <f t="shared" si="4"/>
        <v>-7.000000000000739</v>
      </c>
      <c r="U70" s="56"/>
      <c r="V70" t="str">
        <f t="shared" si="8"/>
        <v/>
      </c>
      <c r="W70">
        <f t="shared" si="2"/>
        <v>1</v>
      </c>
      <c r="X70" s="36">
        <f t="shared" si="5"/>
        <v>2746561.8077134909</v>
      </c>
      <c r="Y70" s="37">
        <f t="shared" si="6"/>
        <v>0</v>
      </c>
    </row>
    <row r="71" spans="2:25">
      <c r="B71" s="42">
        <v>63</v>
      </c>
      <c r="C71" s="51">
        <f t="shared" si="0"/>
        <v>2650432.1444435087</v>
      </c>
      <c r="D71" s="51"/>
      <c r="E71" s="48"/>
      <c r="F71" s="49">
        <v>43634</v>
      </c>
      <c r="G71" s="50" t="s">
        <v>3</v>
      </c>
      <c r="H71" s="52">
        <v>74</v>
      </c>
      <c r="I71" s="52"/>
      <c r="J71" s="48">
        <v>6</v>
      </c>
      <c r="K71" s="53">
        <f t="shared" si="3"/>
        <v>79512.964333305252</v>
      </c>
      <c r="L71" s="54"/>
      <c r="M71" s="6">
        <f>IF(J71="","",(K71/J71)/LOOKUP(RIGHT($D$2,3),定数!$A$6:$A$13,定数!$B$6:$B$13))</f>
        <v>132.52160722217542</v>
      </c>
      <c r="N71" s="48"/>
      <c r="O71" s="49"/>
      <c r="P71" s="52">
        <v>74.069999999999993</v>
      </c>
      <c r="Q71" s="52"/>
      <c r="R71" s="55">
        <f>IF(P71="","",T71*M71*LOOKUP(RIGHT($D$2,3),定数!$A$6:$A$13,定数!$B$6:$B$13))</f>
        <v>-92765.125055513752</v>
      </c>
      <c r="S71" s="55"/>
      <c r="T71" s="56">
        <f t="shared" si="4"/>
        <v>-6.9999999999993179</v>
      </c>
      <c r="U71" s="56"/>
      <c r="V71" t="str">
        <f t="shared" si="8"/>
        <v/>
      </c>
      <c r="W71">
        <f t="shared" si="2"/>
        <v>2</v>
      </c>
      <c r="X71" s="36">
        <f t="shared" si="5"/>
        <v>2746561.8077134909</v>
      </c>
      <c r="Y71" s="37">
        <f t="shared" si="6"/>
        <v>3.5000000000003695E-2</v>
      </c>
    </row>
    <row r="72" spans="2:25">
      <c r="B72" s="42">
        <v>64</v>
      </c>
      <c r="C72" s="51">
        <f t="shared" si="0"/>
        <v>2557667.0193879949</v>
      </c>
      <c r="D72" s="51"/>
      <c r="E72" s="48"/>
      <c r="F72" s="49">
        <v>43635</v>
      </c>
      <c r="G72" s="50" t="s">
        <v>3</v>
      </c>
      <c r="H72" s="52">
        <v>74.45</v>
      </c>
      <c r="I72" s="52"/>
      <c r="J72" s="50">
        <v>6</v>
      </c>
      <c r="K72" s="53">
        <f t="shared" si="3"/>
        <v>76730.010581639843</v>
      </c>
      <c r="L72" s="54"/>
      <c r="M72" s="6">
        <f>IF(J72="","",(K72/J72)/LOOKUP(RIGHT($D$2,3),定数!$A$6:$A$13,定数!$B$6:$B$13))</f>
        <v>127.88335096939974</v>
      </c>
      <c r="N72" s="50"/>
      <c r="O72" s="49"/>
      <c r="P72" s="52">
        <v>74.5</v>
      </c>
      <c r="Q72" s="52"/>
      <c r="R72" s="55">
        <f>IF(P72="","",T72*M72*LOOKUP(RIGHT($D$2,3),定数!$A$6:$A$13,定数!$B$6:$B$13))</f>
        <v>-63941.675484696236</v>
      </c>
      <c r="S72" s="55"/>
      <c r="T72" s="56">
        <f t="shared" si="4"/>
        <v>-4.9999999999997158</v>
      </c>
      <c r="U72" s="56"/>
      <c r="V72" t="str">
        <f t="shared" si="8"/>
        <v/>
      </c>
      <c r="W72">
        <f t="shared" si="2"/>
        <v>3</v>
      </c>
      <c r="X72" s="36">
        <f t="shared" si="5"/>
        <v>2746561.8077134909</v>
      </c>
      <c r="Y72" s="37">
        <f t="shared" si="6"/>
        <v>6.8775000000000253E-2</v>
      </c>
    </row>
    <row r="73" spans="2:25">
      <c r="B73" s="42">
        <v>65</v>
      </c>
      <c r="C73" s="51">
        <f t="shared" si="0"/>
        <v>2493725.3439032985</v>
      </c>
      <c r="D73" s="51"/>
      <c r="E73" s="48"/>
      <c r="F73" s="49">
        <v>43637</v>
      </c>
      <c r="G73" s="50" t="s">
        <v>4</v>
      </c>
      <c r="H73" s="52">
        <v>74.34</v>
      </c>
      <c r="I73" s="52"/>
      <c r="J73" s="50">
        <v>11</v>
      </c>
      <c r="K73" s="53">
        <f t="shared" si="3"/>
        <v>74811.760317098946</v>
      </c>
      <c r="L73" s="54"/>
      <c r="M73" s="6">
        <f>IF(J73="","",(K73/J73)/LOOKUP(RIGHT($D$2,3),定数!$A$6:$A$13,定数!$B$6:$B$13))</f>
        <v>68.010691197362675</v>
      </c>
      <c r="N73" s="50"/>
      <c r="O73" s="49"/>
      <c r="P73" s="52">
        <v>74.25</v>
      </c>
      <c r="Q73" s="52"/>
      <c r="R73" s="55">
        <f>IF(P73="","",T73*M73*LOOKUP(RIGHT($D$2,3),定数!$A$6:$A$13,定数!$B$6:$B$13))</f>
        <v>-61209.62207762873</v>
      </c>
      <c r="S73" s="55"/>
      <c r="T73" s="56">
        <f t="shared" si="4"/>
        <v>-9.0000000000003411</v>
      </c>
      <c r="U73" s="56"/>
      <c r="V73" t="str">
        <f t="shared" si="8"/>
        <v/>
      </c>
      <c r="W73">
        <f t="shared" si="2"/>
        <v>4</v>
      </c>
      <c r="X73" s="36">
        <f t="shared" si="5"/>
        <v>2746561.8077134909</v>
      </c>
      <c r="Y73" s="37">
        <f t="shared" si="6"/>
        <v>9.2055624999998975E-2</v>
      </c>
    </row>
    <row r="74" spans="2:25">
      <c r="B74" s="42">
        <v>66</v>
      </c>
      <c r="C74" s="51">
        <f t="shared" ref="C74:C108" si="9">IF(R73="","",C73+R73)</f>
        <v>2432515.72182567</v>
      </c>
      <c r="D74" s="51"/>
      <c r="E74" s="48"/>
      <c r="F74" s="49">
        <v>43640</v>
      </c>
      <c r="G74" s="50" t="s">
        <v>4</v>
      </c>
      <c r="H74" s="52">
        <v>74.67</v>
      </c>
      <c r="I74" s="52"/>
      <c r="J74" s="48">
        <v>5</v>
      </c>
      <c r="K74" s="53">
        <f t="shared" si="3"/>
        <v>72975.471654770095</v>
      </c>
      <c r="L74" s="54"/>
      <c r="M74" s="6">
        <f>IF(J74="","",(K74/J74)/LOOKUP(RIGHT($D$2,3),定数!$A$6:$A$13,定数!$B$6:$B$13))</f>
        <v>145.95094330954021</v>
      </c>
      <c r="N74" s="48"/>
      <c r="O74" s="49"/>
      <c r="P74" s="52">
        <v>74.61</v>
      </c>
      <c r="Q74" s="52"/>
      <c r="R74" s="55">
        <f>IF(P74="","",T74*M74*LOOKUP(RIGHT($D$2,3),定数!$A$6:$A$13,定数!$B$6:$B$13))</f>
        <v>-87570.565985727444</v>
      </c>
      <c r="S74" s="55"/>
      <c r="T74" s="56">
        <f t="shared" si="4"/>
        <v>-6.0000000000002274</v>
      </c>
      <c r="U74" s="56"/>
      <c r="V74" t="str">
        <f t="shared" si="8"/>
        <v/>
      </c>
      <c r="W74">
        <f t="shared" si="8"/>
        <v>5</v>
      </c>
      <c r="X74" s="36">
        <f t="shared" si="5"/>
        <v>2746561.8077134909</v>
      </c>
      <c r="Y74" s="37">
        <f t="shared" si="6"/>
        <v>0.11434153238636335</v>
      </c>
    </row>
    <row r="75" spans="2:25">
      <c r="B75" s="42">
        <v>67</v>
      </c>
      <c r="C75" s="51">
        <f t="shared" si="9"/>
        <v>2344945.1558399424</v>
      </c>
      <c r="D75" s="51"/>
      <c r="E75" s="48"/>
      <c r="F75" s="49">
        <v>43643</v>
      </c>
      <c r="G75" s="50" t="s">
        <v>4</v>
      </c>
      <c r="H75" s="52">
        <v>75.349999999999994</v>
      </c>
      <c r="I75" s="52"/>
      <c r="J75" s="50">
        <v>7</v>
      </c>
      <c r="K75" s="53">
        <f t="shared" ref="K75:K108" si="10">IF(J75="","",C75*0.03)</f>
        <v>70348.354675198265</v>
      </c>
      <c r="L75" s="54"/>
      <c r="M75" s="6">
        <f>IF(J75="","",(K75/J75)/LOOKUP(RIGHT($D$2,3),定数!$A$6:$A$13,定数!$B$6:$B$13))</f>
        <v>100.49764953599751</v>
      </c>
      <c r="N75" s="48"/>
      <c r="O75" s="49"/>
      <c r="P75" s="52">
        <v>75.489999999999995</v>
      </c>
      <c r="Q75" s="52"/>
      <c r="R75" s="55">
        <f>IF(P75="","",T75*M75*LOOKUP(RIGHT($D$2,3),定数!$A$6:$A$13,定数!$B$6:$B$13))</f>
        <v>140696.70935039708</v>
      </c>
      <c r="S75" s="55"/>
      <c r="T75" s="56">
        <f t="shared" si="4"/>
        <v>14.000000000000057</v>
      </c>
      <c r="U75" s="56"/>
      <c r="V75" t="str">
        <f t="shared" ref="V75:W90" si="11">IF(S75&lt;&gt;"",IF(S75&lt;0,1+V74,0),"")</f>
        <v/>
      </c>
      <c r="W75">
        <f t="shared" si="11"/>
        <v>0</v>
      </c>
      <c r="X75" s="36">
        <f t="shared" si="5"/>
        <v>2746561.8077134909</v>
      </c>
      <c r="Y75" s="37">
        <f t="shared" si="6"/>
        <v>0.14622523722045555</v>
      </c>
    </row>
    <row r="76" spans="2:25">
      <c r="B76" s="42">
        <v>68</v>
      </c>
      <c r="C76" s="51">
        <f t="shared" si="9"/>
        <v>2485641.8651903393</v>
      </c>
      <c r="D76" s="51"/>
      <c r="E76" s="48"/>
      <c r="F76" s="49">
        <v>43643</v>
      </c>
      <c r="G76" s="50" t="s">
        <v>3</v>
      </c>
      <c r="H76" s="52">
        <v>75.45</v>
      </c>
      <c r="I76" s="52"/>
      <c r="J76" s="48">
        <v>10</v>
      </c>
      <c r="K76" s="53">
        <f t="shared" si="10"/>
        <v>74569.255955710178</v>
      </c>
      <c r="L76" s="54"/>
      <c r="M76" s="6">
        <f>IF(J76="","",(K76/J76)/LOOKUP(RIGHT($D$2,3),定数!$A$6:$A$13,定数!$B$6:$B$13))</f>
        <v>74.569255955710176</v>
      </c>
      <c r="N76" s="48"/>
      <c r="O76" s="49"/>
      <c r="P76" s="52">
        <v>75.55</v>
      </c>
      <c r="Q76" s="52"/>
      <c r="R76" s="55">
        <f>IF(P76="","",T76*M76*LOOKUP(RIGHT($D$2,3),定数!$A$6:$A$13,定数!$B$6:$B$13))</f>
        <v>-74569.255955705928</v>
      </c>
      <c r="S76" s="55"/>
      <c r="T76" s="56">
        <f t="shared" ref="T76:T108" si="12">IF(P76="","",IF(G76="買",(P76-H76),(H76-P76))*IF(RIGHT($D$2,3)="JPY",100,10000))</f>
        <v>-9.9999999999994316</v>
      </c>
      <c r="U76" s="56"/>
      <c r="V76" t="str">
        <f t="shared" si="11"/>
        <v/>
      </c>
      <c r="W76">
        <f t="shared" si="11"/>
        <v>1</v>
      </c>
      <c r="X76" s="36">
        <f t="shared" ref="X76:X108" si="13">IF(C76&lt;&gt;"",MAX(X75,C76),"")</f>
        <v>2746561.8077134909</v>
      </c>
      <c r="Y76" s="37">
        <f t="shared" ref="Y76:Y108" si="14">IF(X76&lt;&gt;"",1-(C76/X76),"")</f>
        <v>9.499875145368275E-2</v>
      </c>
    </row>
    <row r="77" spans="2:25">
      <c r="B77" s="42">
        <v>69</v>
      </c>
      <c r="C77" s="51">
        <f t="shared" si="9"/>
        <v>2411072.6092346334</v>
      </c>
      <c r="D77" s="51"/>
      <c r="E77" s="48"/>
      <c r="F77" s="49">
        <v>43644</v>
      </c>
      <c r="G77" s="50" t="s">
        <v>3</v>
      </c>
      <c r="H77" s="52">
        <v>75.430000000000007</v>
      </c>
      <c r="I77" s="52"/>
      <c r="J77" s="50">
        <v>6</v>
      </c>
      <c r="K77" s="53">
        <f t="shared" si="10"/>
        <v>72332.178277038998</v>
      </c>
      <c r="L77" s="54"/>
      <c r="M77" s="6">
        <f>IF(J77="","",(K77/J77)/LOOKUP(RIGHT($D$2,3),定数!$A$6:$A$13,定数!$B$6:$B$13))</f>
        <v>120.55363046173166</v>
      </c>
      <c r="N77" s="48"/>
      <c r="O77" s="49"/>
      <c r="P77" s="52">
        <v>75.489999999999995</v>
      </c>
      <c r="Q77" s="52"/>
      <c r="R77" s="55">
        <f>IF(P77="","",T77*M77*LOOKUP(RIGHT($D$2,3),定数!$A$6:$A$13,定数!$B$6:$B$13))</f>
        <v>-72332.178277024606</v>
      </c>
      <c r="S77" s="55"/>
      <c r="T77" s="56">
        <f t="shared" si="12"/>
        <v>-5.9999999999988063</v>
      </c>
      <c r="U77" s="56"/>
      <c r="V77" t="str">
        <f t="shared" si="11"/>
        <v/>
      </c>
      <c r="W77">
        <f t="shared" si="11"/>
        <v>2</v>
      </c>
      <c r="X77" s="36">
        <f t="shared" si="13"/>
        <v>2746561.8077134909</v>
      </c>
      <c r="Y77" s="37">
        <f t="shared" si="14"/>
        <v>0.12214878891007075</v>
      </c>
    </row>
    <row r="78" spans="2:25">
      <c r="B78" s="42">
        <v>70</v>
      </c>
      <c r="C78" s="51">
        <f t="shared" si="9"/>
        <v>2338740.4309576089</v>
      </c>
      <c r="D78" s="51"/>
      <c r="E78" s="48"/>
      <c r="F78" s="49"/>
      <c r="G78" s="48"/>
      <c r="H78" s="52"/>
      <c r="I78" s="52"/>
      <c r="J78" s="48"/>
      <c r="K78" s="53" t="str">
        <f t="shared" si="10"/>
        <v/>
      </c>
      <c r="L78" s="54"/>
      <c r="M78" s="6" t="str">
        <f>IF(J78="","",(K78/J78)/LOOKUP(RIGHT($D$2,3),定数!$A$6:$A$13,定数!$B$6:$B$13))</f>
        <v/>
      </c>
      <c r="N78" s="48"/>
      <c r="O78" s="49"/>
      <c r="P78" s="52"/>
      <c r="Q78" s="52"/>
      <c r="R78" s="55" t="str">
        <f>IF(P78="","",T78*M78*LOOKUP(RIGHT($D$2,3),定数!$A$6:$A$13,定数!$B$6:$B$13))</f>
        <v/>
      </c>
      <c r="S78" s="55"/>
      <c r="T78" s="56" t="str">
        <f t="shared" si="12"/>
        <v/>
      </c>
      <c r="U78" s="56"/>
      <c r="V78" t="str">
        <f t="shared" si="11"/>
        <v/>
      </c>
      <c r="W78" t="str">
        <f t="shared" si="11"/>
        <v/>
      </c>
      <c r="X78" s="36">
        <f t="shared" si="13"/>
        <v>2746561.8077134909</v>
      </c>
      <c r="Y78" s="37">
        <f t="shared" si="14"/>
        <v>0.14848432524276334</v>
      </c>
    </row>
    <row r="79" spans="2:25">
      <c r="B79" s="42">
        <v>71</v>
      </c>
      <c r="C79" s="51" t="str">
        <f t="shared" si="9"/>
        <v/>
      </c>
      <c r="D79" s="51"/>
      <c r="E79" s="48"/>
      <c r="F79" s="49"/>
      <c r="G79" s="48"/>
      <c r="H79" s="52"/>
      <c r="I79" s="52"/>
      <c r="J79" s="48"/>
      <c r="K79" s="53" t="str">
        <f t="shared" si="10"/>
        <v/>
      </c>
      <c r="L79" s="54"/>
      <c r="M79" s="6" t="str">
        <f>IF(J79="","",(K79/J79)/LOOKUP(RIGHT($D$2,3),定数!$A$6:$A$13,定数!$B$6:$B$13))</f>
        <v/>
      </c>
      <c r="N79" s="48"/>
      <c r="O79" s="49"/>
      <c r="P79" s="52"/>
      <c r="Q79" s="52"/>
      <c r="R79" s="55" t="str">
        <f>IF(P79="","",T79*M79*LOOKUP(RIGHT($D$2,3),定数!$A$6:$A$13,定数!$B$6:$B$13))</f>
        <v/>
      </c>
      <c r="S79" s="55"/>
      <c r="T79" s="56" t="str">
        <f t="shared" si="12"/>
        <v/>
      </c>
      <c r="U79" s="56"/>
      <c r="V79" t="str">
        <f t="shared" si="11"/>
        <v/>
      </c>
      <c r="W79" t="str">
        <f t="shared" si="11"/>
        <v/>
      </c>
      <c r="X79" s="36" t="str">
        <f t="shared" si="13"/>
        <v/>
      </c>
      <c r="Y79" s="37" t="str">
        <f t="shared" si="14"/>
        <v/>
      </c>
    </row>
    <row r="80" spans="2:25">
      <c r="B80" s="42">
        <v>72</v>
      </c>
      <c r="C80" s="51" t="str">
        <f t="shared" si="9"/>
        <v/>
      </c>
      <c r="D80" s="51"/>
      <c r="E80" s="48"/>
      <c r="F80" s="49"/>
      <c r="G80" s="48"/>
      <c r="H80" s="52"/>
      <c r="I80" s="52"/>
      <c r="J80" s="48"/>
      <c r="K80" s="53" t="str">
        <f t="shared" si="10"/>
        <v/>
      </c>
      <c r="L80" s="54"/>
      <c r="M80" s="6" t="str">
        <f>IF(J80="","",(K80/J80)/LOOKUP(RIGHT($D$2,3),定数!$A$6:$A$13,定数!$B$6:$B$13))</f>
        <v/>
      </c>
      <c r="N80" s="48"/>
      <c r="O80" s="49"/>
      <c r="P80" s="52"/>
      <c r="Q80" s="52"/>
      <c r="R80" s="55" t="str">
        <f>IF(P80="","",T80*M80*LOOKUP(RIGHT($D$2,3),定数!$A$6:$A$13,定数!$B$6:$B$13))</f>
        <v/>
      </c>
      <c r="S80" s="55"/>
      <c r="T80" s="56" t="str">
        <f t="shared" si="12"/>
        <v/>
      </c>
      <c r="U80" s="56"/>
      <c r="V80" t="str">
        <f t="shared" si="11"/>
        <v/>
      </c>
      <c r="W80" t="str">
        <f t="shared" si="11"/>
        <v/>
      </c>
      <c r="X80" s="36" t="str">
        <f t="shared" si="13"/>
        <v/>
      </c>
      <c r="Y80" s="37" t="str">
        <f t="shared" si="14"/>
        <v/>
      </c>
    </row>
    <row r="81" spans="2:25">
      <c r="B81" s="42">
        <v>73</v>
      </c>
      <c r="C81" s="51" t="str">
        <f t="shared" si="9"/>
        <v/>
      </c>
      <c r="D81" s="51"/>
      <c r="E81" s="48"/>
      <c r="F81" s="49"/>
      <c r="G81" s="48"/>
      <c r="H81" s="52"/>
      <c r="I81" s="52"/>
      <c r="J81" s="48"/>
      <c r="K81" s="53" t="str">
        <f t="shared" si="10"/>
        <v/>
      </c>
      <c r="L81" s="54"/>
      <c r="M81" s="6" t="str">
        <f>IF(J81="","",(K81/J81)/LOOKUP(RIGHT($D$2,3),定数!$A$6:$A$13,定数!$B$6:$B$13))</f>
        <v/>
      </c>
      <c r="N81" s="48"/>
      <c r="O81" s="49"/>
      <c r="P81" s="52"/>
      <c r="Q81" s="52"/>
      <c r="R81" s="55" t="str">
        <f>IF(P81="","",T81*M81*LOOKUP(RIGHT($D$2,3),定数!$A$6:$A$13,定数!$B$6:$B$13))</f>
        <v/>
      </c>
      <c r="S81" s="55"/>
      <c r="T81" s="56" t="str">
        <f t="shared" si="12"/>
        <v/>
      </c>
      <c r="U81" s="56"/>
      <c r="V81" t="str">
        <f t="shared" si="11"/>
        <v/>
      </c>
      <c r="W81" t="str">
        <f t="shared" si="11"/>
        <v/>
      </c>
      <c r="X81" s="36" t="str">
        <f t="shared" si="13"/>
        <v/>
      </c>
      <c r="Y81" s="37" t="str">
        <f t="shared" si="14"/>
        <v/>
      </c>
    </row>
    <row r="82" spans="2:25">
      <c r="B82" s="42">
        <v>74</v>
      </c>
      <c r="C82" s="51" t="str">
        <f t="shared" si="9"/>
        <v/>
      </c>
      <c r="D82" s="51"/>
      <c r="E82" s="48"/>
      <c r="F82" s="49"/>
      <c r="G82" s="48"/>
      <c r="H82" s="52"/>
      <c r="I82" s="52"/>
      <c r="J82" s="48"/>
      <c r="K82" s="53" t="str">
        <f t="shared" si="10"/>
        <v/>
      </c>
      <c r="L82" s="54"/>
      <c r="M82" s="6" t="str">
        <f>IF(J82="","",(K82/J82)/LOOKUP(RIGHT($D$2,3),定数!$A$6:$A$13,定数!$B$6:$B$13))</f>
        <v/>
      </c>
      <c r="N82" s="48"/>
      <c r="O82" s="49"/>
      <c r="P82" s="52"/>
      <c r="Q82" s="52"/>
      <c r="R82" s="55" t="str">
        <f>IF(P82="","",T82*M82*LOOKUP(RIGHT($D$2,3),定数!$A$6:$A$13,定数!$B$6:$B$13))</f>
        <v/>
      </c>
      <c r="S82" s="55"/>
      <c r="T82" s="56" t="str">
        <f t="shared" si="12"/>
        <v/>
      </c>
      <c r="U82" s="56"/>
      <c r="V82" t="str">
        <f t="shared" si="11"/>
        <v/>
      </c>
      <c r="W82" t="str">
        <f t="shared" si="11"/>
        <v/>
      </c>
      <c r="X82" s="36" t="str">
        <f t="shared" si="13"/>
        <v/>
      </c>
      <c r="Y82" s="37" t="str">
        <f t="shared" si="14"/>
        <v/>
      </c>
    </row>
    <row r="83" spans="2:25">
      <c r="B83" s="42">
        <v>75</v>
      </c>
      <c r="C83" s="51" t="str">
        <f t="shared" si="9"/>
        <v/>
      </c>
      <c r="D83" s="51"/>
      <c r="E83" s="48"/>
      <c r="F83" s="49"/>
      <c r="G83" s="48"/>
      <c r="H83" s="52"/>
      <c r="I83" s="52"/>
      <c r="J83" s="48"/>
      <c r="K83" s="53" t="str">
        <f t="shared" si="10"/>
        <v/>
      </c>
      <c r="L83" s="54"/>
      <c r="M83" s="6" t="str">
        <f>IF(J83="","",(K83/J83)/LOOKUP(RIGHT($D$2,3),定数!$A$6:$A$13,定数!$B$6:$B$13))</f>
        <v/>
      </c>
      <c r="N83" s="48"/>
      <c r="O83" s="49"/>
      <c r="P83" s="52"/>
      <c r="Q83" s="52"/>
      <c r="R83" s="55" t="str">
        <f>IF(P83="","",T83*M83*LOOKUP(RIGHT($D$2,3),定数!$A$6:$A$13,定数!$B$6:$B$13))</f>
        <v/>
      </c>
      <c r="S83" s="55"/>
      <c r="T83" s="56" t="str">
        <f t="shared" si="12"/>
        <v/>
      </c>
      <c r="U83" s="56"/>
      <c r="V83" t="str">
        <f t="shared" si="11"/>
        <v/>
      </c>
      <c r="W83" t="str">
        <f t="shared" si="11"/>
        <v/>
      </c>
      <c r="X83" s="36" t="str">
        <f t="shared" si="13"/>
        <v/>
      </c>
      <c r="Y83" s="37" t="str">
        <f t="shared" si="14"/>
        <v/>
      </c>
    </row>
    <row r="84" spans="2:25">
      <c r="B84" s="42">
        <v>76</v>
      </c>
      <c r="C84" s="51" t="str">
        <f t="shared" si="9"/>
        <v/>
      </c>
      <c r="D84" s="51"/>
      <c r="E84" s="48"/>
      <c r="F84" s="49"/>
      <c r="G84" s="48"/>
      <c r="H84" s="52"/>
      <c r="I84" s="52"/>
      <c r="J84" s="48"/>
      <c r="K84" s="53" t="str">
        <f t="shared" si="10"/>
        <v/>
      </c>
      <c r="L84" s="54"/>
      <c r="M84" s="6" t="str">
        <f>IF(J84="","",(K84/J84)/LOOKUP(RIGHT($D$2,3),定数!$A$6:$A$13,定数!$B$6:$B$13))</f>
        <v/>
      </c>
      <c r="N84" s="48"/>
      <c r="O84" s="49"/>
      <c r="P84" s="52"/>
      <c r="Q84" s="52"/>
      <c r="R84" s="55" t="str">
        <f>IF(P84="","",T84*M84*LOOKUP(RIGHT($D$2,3),定数!$A$6:$A$13,定数!$B$6:$B$13))</f>
        <v/>
      </c>
      <c r="S84" s="55"/>
      <c r="T84" s="56" t="str">
        <f t="shared" si="12"/>
        <v/>
      </c>
      <c r="U84" s="56"/>
      <c r="V84" t="str">
        <f t="shared" si="11"/>
        <v/>
      </c>
      <c r="W84" t="str">
        <f t="shared" si="11"/>
        <v/>
      </c>
      <c r="X84" s="36" t="str">
        <f t="shared" si="13"/>
        <v/>
      </c>
      <c r="Y84" s="37" t="str">
        <f t="shared" si="14"/>
        <v/>
      </c>
    </row>
    <row r="85" spans="2:25">
      <c r="B85" s="42">
        <v>77</v>
      </c>
      <c r="C85" s="51" t="str">
        <f t="shared" si="9"/>
        <v/>
      </c>
      <c r="D85" s="51"/>
      <c r="E85" s="48"/>
      <c r="F85" s="49"/>
      <c r="G85" s="48"/>
      <c r="H85" s="52"/>
      <c r="I85" s="52"/>
      <c r="J85" s="48"/>
      <c r="K85" s="53" t="str">
        <f t="shared" si="10"/>
        <v/>
      </c>
      <c r="L85" s="54"/>
      <c r="M85" s="6" t="str">
        <f>IF(J85="","",(K85/J85)/LOOKUP(RIGHT($D$2,3),定数!$A$6:$A$13,定数!$B$6:$B$13))</f>
        <v/>
      </c>
      <c r="N85" s="48"/>
      <c r="O85" s="49"/>
      <c r="P85" s="52"/>
      <c r="Q85" s="52"/>
      <c r="R85" s="55" t="str">
        <f>IF(P85="","",T85*M85*LOOKUP(RIGHT($D$2,3),定数!$A$6:$A$13,定数!$B$6:$B$13))</f>
        <v/>
      </c>
      <c r="S85" s="55"/>
      <c r="T85" s="56" t="str">
        <f t="shared" si="12"/>
        <v/>
      </c>
      <c r="U85" s="56"/>
      <c r="V85" t="str">
        <f t="shared" si="11"/>
        <v/>
      </c>
      <c r="W85" t="str">
        <f t="shared" si="11"/>
        <v/>
      </c>
      <c r="X85" s="36" t="str">
        <f t="shared" si="13"/>
        <v/>
      </c>
      <c r="Y85" s="37" t="str">
        <f t="shared" si="14"/>
        <v/>
      </c>
    </row>
    <row r="86" spans="2:25">
      <c r="B86" s="42">
        <v>78</v>
      </c>
      <c r="C86" s="51" t="str">
        <f t="shared" si="9"/>
        <v/>
      </c>
      <c r="D86" s="51"/>
      <c r="E86" s="48"/>
      <c r="F86" s="49"/>
      <c r="G86" s="48"/>
      <c r="H86" s="52"/>
      <c r="I86" s="52"/>
      <c r="J86" s="48"/>
      <c r="K86" s="53" t="str">
        <f t="shared" si="10"/>
        <v/>
      </c>
      <c r="L86" s="54"/>
      <c r="M86" s="6" t="str">
        <f>IF(J86="","",(K86/J86)/LOOKUP(RIGHT($D$2,3),定数!$A$6:$A$13,定数!$B$6:$B$13))</f>
        <v/>
      </c>
      <c r="N86" s="48"/>
      <c r="O86" s="49"/>
      <c r="P86" s="52"/>
      <c r="Q86" s="52"/>
      <c r="R86" s="55" t="str">
        <f>IF(P86="","",T86*M86*LOOKUP(RIGHT($D$2,3),定数!$A$6:$A$13,定数!$B$6:$B$13))</f>
        <v/>
      </c>
      <c r="S86" s="55"/>
      <c r="T86" s="56" t="str">
        <f t="shared" si="12"/>
        <v/>
      </c>
      <c r="U86" s="56"/>
      <c r="V86" t="str">
        <f t="shared" si="11"/>
        <v/>
      </c>
      <c r="W86" t="str">
        <f t="shared" si="11"/>
        <v/>
      </c>
      <c r="X86" s="36" t="str">
        <f t="shared" si="13"/>
        <v/>
      </c>
      <c r="Y86" s="37" t="str">
        <f t="shared" si="14"/>
        <v/>
      </c>
    </row>
    <row r="87" spans="2:25">
      <c r="B87" s="42">
        <v>79</v>
      </c>
      <c r="C87" s="51" t="str">
        <f t="shared" si="9"/>
        <v/>
      </c>
      <c r="D87" s="51"/>
      <c r="E87" s="48"/>
      <c r="F87" s="49"/>
      <c r="G87" s="48"/>
      <c r="H87" s="52"/>
      <c r="I87" s="52"/>
      <c r="J87" s="48"/>
      <c r="K87" s="53" t="str">
        <f t="shared" si="10"/>
        <v/>
      </c>
      <c r="L87" s="54"/>
      <c r="M87" s="6" t="str">
        <f>IF(J87="","",(K87/J87)/LOOKUP(RIGHT($D$2,3),定数!$A$6:$A$13,定数!$B$6:$B$13))</f>
        <v/>
      </c>
      <c r="N87" s="48"/>
      <c r="O87" s="49"/>
      <c r="P87" s="52"/>
      <c r="Q87" s="52"/>
      <c r="R87" s="55" t="str">
        <f>IF(P87="","",T87*M87*LOOKUP(RIGHT($D$2,3),定数!$A$6:$A$13,定数!$B$6:$B$13))</f>
        <v/>
      </c>
      <c r="S87" s="55"/>
      <c r="T87" s="56" t="str">
        <f t="shared" si="12"/>
        <v/>
      </c>
      <c r="U87" s="56"/>
      <c r="V87" t="str">
        <f t="shared" si="11"/>
        <v/>
      </c>
      <c r="W87" t="str">
        <f t="shared" si="11"/>
        <v/>
      </c>
      <c r="X87" s="36" t="str">
        <f t="shared" si="13"/>
        <v/>
      </c>
      <c r="Y87" s="37" t="str">
        <f t="shared" si="14"/>
        <v/>
      </c>
    </row>
    <row r="88" spans="2:25">
      <c r="B88" s="42">
        <v>80</v>
      </c>
      <c r="C88" s="51" t="str">
        <f t="shared" si="9"/>
        <v/>
      </c>
      <c r="D88" s="51"/>
      <c r="E88" s="48"/>
      <c r="F88" s="49"/>
      <c r="G88" s="48"/>
      <c r="H88" s="52"/>
      <c r="I88" s="52"/>
      <c r="J88" s="48"/>
      <c r="K88" s="53" t="str">
        <f t="shared" si="10"/>
        <v/>
      </c>
      <c r="L88" s="54"/>
      <c r="M88" s="6" t="str">
        <f>IF(J88="","",(K88/J88)/LOOKUP(RIGHT($D$2,3),定数!$A$6:$A$13,定数!$B$6:$B$13))</f>
        <v/>
      </c>
      <c r="N88" s="48"/>
      <c r="O88" s="49"/>
      <c r="P88" s="52"/>
      <c r="Q88" s="52"/>
      <c r="R88" s="55" t="str">
        <f>IF(P88="","",T88*M88*LOOKUP(RIGHT($D$2,3),定数!$A$6:$A$13,定数!$B$6:$B$13))</f>
        <v/>
      </c>
      <c r="S88" s="55"/>
      <c r="T88" s="56" t="str">
        <f t="shared" si="12"/>
        <v/>
      </c>
      <c r="U88" s="56"/>
      <c r="V88" t="str">
        <f t="shared" si="11"/>
        <v/>
      </c>
      <c r="W88" t="str">
        <f t="shared" si="11"/>
        <v/>
      </c>
      <c r="X88" s="36" t="str">
        <f t="shared" si="13"/>
        <v/>
      </c>
      <c r="Y88" s="37" t="str">
        <f t="shared" si="14"/>
        <v/>
      </c>
    </row>
    <row r="89" spans="2:25">
      <c r="B89" s="42">
        <v>81</v>
      </c>
      <c r="C89" s="51" t="str">
        <f t="shared" si="9"/>
        <v/>
      </c>
      <c r="D89" s="51"/>
      <c r="E89" s="48"/>
      <c r="F89" s="49"/>
      <c r="G89" s="48"/>
      <c r="H89" s="52"/>
      <c r="I89" s="52"/>
      <c r="J89" s="48"/>
      <c r="K89" s="53" t="str">
        <f t="shared" si="10"/>
        <v/>
      </c>
      <c r="L89" s="54"/>
      <c r="M89" s="6" t="str">
        <f>IF(J89="","",(K89/J89)/LOOKUP(RIGHT($D$2,3),定数!$A$6:$A$13,定数!$B$6:$B$13))</f>
        <v/>
      </c>
      <c r="N89" s="48"/>
      <c r="O89" s="49"/>
      <c r="P89" s="52"/>
      <c r="Q89" s="52"/>
      <c r="R89" s="55" t="str">
        <f>IF(P89="","",T89*M89*LOOKUP(RIGHT($D$2,3),定数!$A$6:$A$13,定数!$B$6:$B$13))</f>
        <v/>
      </c>
      <c r="S89" s="55"/>
      <c r="T89" s="56" t="str">
        <f t="shared" si="12"/>
        <v/>
      </c>
      <c r="U89" s="56"/>
      <c r="V89" t="str">
        <f t="shared" si="11"/>
        <v/>
      </c>
      <c r="W89" t="str">
        <f t="shared" si="11"/>
        <v/>
      </c>
      <c r="X89" s="36" t="str">
        <f t="shared" si="13"/>
        <v/>
      </c>
      <c r="Y89" s="37" t="str">
        <f t="shared" si="14"/>
        <v/>
      </c>
    </row>
    <row r="90" spans="2:25">
      <c r="B90" s="42">
        <v>82</v>
      </c>
      <c r="C90" s="51" t="str">
        <f t="shared" si="9"/>
        <v/>
      </c>
      <c r="D90" s="51"/>
      <c r="E90" s="48"/>
      <c r="F90" s="49"/>
      <c r="G90" s="48"/>
      <c r="H90" s="52"/>
      <c r="I90" s="52"/>
      <c r="J90" s="48"/>
      <c r="K90" s="53" t="str">
        <f t="shared" si="10"/>
        <v/>
      </c>
      <c r="L90" s="54"/>
      <c r="M90" s="6" t="str">
        <f>IF(J90="","",(K90/J90)/LOOKUP(RIGHT($D$2,3),定数!$A$6:$A$13,定数!$B$6:$B$13))</f>
        <v/>
      </c>
      <c r="N90" s="48"/>
      <c r="O90" s="49"/>
      <c r="P90" s="52"/>
      <c r="Q90" s="52"/>
      <c r="R90" s="55" t="str">
        <f>IF(P90="","",T90*M90*LOOKUP(RIGHT($D$2,3),定数!$A$6:$A$13,定数!$B$6:$B$13))</f>
        <v/>
      </c>
      <c r="S90" s="55"/>
      <c r="T90" s="56" t="str">
        <f t="shared" si="12"/>
        <v/>
      </c>
      <c r="U90" s="56"/>
      <c r="V90" t="str">
        <f t="shared" si="11"/>
        <v/>
      </c>
      <c r="W90" t="str">
        <f t="shared" si="11"/>
        <v/>
      </c>
      <c r="X90" s="36" t="str">
        <f t="shared" si="13"/>
        <v/>
      </c>
      <c r="Y90" s="37" t="str">
        <f t="shared" si="14"/>
        <v/>
      </c>
    </row>
    <row r="91" spans="2:25">
      <c r="B91" s="42">
        <v>83</v>
      </c>
      <c r="C91" s="51" t="str">
        <f t="shared" si="9"/>
        <v/>
      </c>
      <c r="D91" s="51"/>
      <c r="E91" s="48"/>
      <c r="F91" s="49"/>
      <c r="G91" s="48"/>
      <c r="H91" s="52"/>
      <c r="I91" s="52"/>
      <c r="J91" s="48"/>
      <c r="K91" s="53" t="str">
        <f t="shared" si="10"/>
        <v/>
      </c>
      <c r="L91" s="54"/>
      <c r="M91" s="6" t="str">
        <f>IF(J91="","",(K91/J91)/LOOKUP(RIGHT($D$2,3),定数!$A$6:$A$13,定数!$B$6:$B$13))</f>
        <v/>
      </c>
      <c r="N91" s="48"/>
      <c r="O91" s="49"/>
      <c r="P91" s="52"/>
      <c r="Q91" s="52"/>
      <c r="R91" s="55" t="str">
        <f>IF(P91="","",T91*M91*LOOKUP(RIGHT($D$2,3),定数!$A$6:$A$13,定数!$B$6:$B$13))</f>
        <v/>
      </c>
      <c r="S91" s="55"/>
      <c r="T91" s="56" t="str">
        <f t="shared" si="12"/>
        <v/>
      </c>
      <c r="U91" s="56"/>
      <c r="V91" t="str">
        <f t="shared" ref="V91:W106" si="15">IF(S91&lt;&gt;"",IF(S91&lt;0,1+V90,0),"")</f>
        <v/>
      </c>
      <c r="W91" t="str">
        <f t="shared" si="15"/>
        <v/>
      </c>
      <c r="X91" s="36" t="str">
        <f t="shared" si="13"/>
        <v/>
      </c>
      <c r="Y91" s="37" t="str">
        <f t="shared" si="14"/>
        <v/>
      </c>
    </row>
    <row r="92" spans="2:25">
      <c r="B92" s="42">
        <v>84</v>
      </c>
      <c r="C92" s="51" t="str">
        <f t="shared" si="9"/>
        <v/>
      </c>
      <c r="D92" s="51"/>
      <c r="E92" s="48"/>
      <c r="F92" s="49"/>
      <c r="G92" s="48"/>
      <c r="H92" s="52"/>
      <c r="I92" s="52"/>
      <c r="J92" s="48"/>
      <c r="K92" s="53" t="str">
        <f t="shared" si="10"/>
        <v/>
      </c>
      <c r="L92" s="54"/>
      <c r="M92" s="6" t="str">
        <f>IF(J92="","",(K92/J92)/LOOKUP(RIGHT($D$2,3),定数!$A$6:$A$13,定数!$B$6:$B$13))</f>
        <v/>
      </c>
      <c r="N92" s="48"/>
      <c r="O92" s="49"/>
      <c r="P92" s="52"/>
      <c r="Q92" s="52"/>
      <c r="R92" s="55" t="str">
        <f>IF(P92="","",T92*M92*LOOKUP(RIGHT($D$2,3),定数!$A$6:$A$13,定数!$B$6:$B$13))</f>
        <v/>
      </c>
      <c r="S92" s="55"/>
      <c r="T92" s="56" t="str">
        <f t="shared" si="12"/>
        <v/>
      </c>
      <c r="U92" s="56"/>
      <c r="V92" t="str">
        <f t="shared" si="15"/>
        <v/>
      </c>
      <c r="W92" t="str">
        <f t="shared" si="15"/>
        <v/>
      </c>
      <c r="X92" s="36" t="str">
        <f t="shared" si="13"/>
        <v/>
      </c>
      <c r="Y92" s="37" t="str">
        <f t="shared" si="14"/>
        <v/>
      </c>
    </row>
    <row r="93" spans="2:25">
      <c r="B93" s="42">
        <v>85</v>
      </c>
      <c r="C93" s="51" t="str">
        <f t="shared" si="9"/>
        <v/>
      </c>
      <c r="D93" s="51"/>
      <c r="E93" s="48"/>
      <c r="F93" s="49"/>
      <c r="G93" s="48"/>
      <c r="H93" s="52"/>
      <c r="I93" s="52"/>
      <c r="J93" s="48"/>
      <c r="K93" s="53" t="str">
        <f t="shared" si="10"/>
        <v/>
      </c>
      <c r="L93" s="54"/>
      <c r="M93" s="6" t="str">
        <f>IF(J93="","",(K93/J93)/LOOKUP(RIGHT($D$2,3),定数!$A$6:$A$13,定数!$B$6:$B$13))</f>
        <v/>
      </c>
      <c r="N93" s="48"/>
      <c r="O93" s="49"/>
      <c r="P93" s="52"/>
      <c r="Q93" s="52"/>
      <c r="R93" s="55" t="str">
        <f>IF(P93="","",T93*M93*LOOKUP(RIGHT($D$2,3),定数!$A$6:$A$13,定数!$B$6:$B$13))</f>
        <v/>
      </c>
      <c r="S93" s="55"/>
      <c r="T93" s="56" t="str">
        <f t="shared" si="12"/>
        <v/>
      </c>
      <c r="U93" s="56"/>
      <c r="V93" t="str">
        <f t="shared" si="15"/>
        <v/>
      </c>
      <c r="W93" t="str">
        <f t="shared" si="15"/>
        <v/>
      </c>
      <c r="X93" s="36" t="str">
        <f t="shared" si="13"/>
        <v/>
      </c>
      <c r="Y93" s="37" t="str">
        <f t="shared" si="14"/>
        <v/>
      </c>
    </row>
    <row r="94" spans="2:25">
      <c r="B94" s="42">
        <v>86</v>
      </c>
      <c r="C94" s="51" t="str">
        <f t="shared" si="9"/>
        <v/>
      </c>
      <c r="D94" s="51"/>
      <c r="E94" s="48"/>
      <c r="F94" s="49"/>
      <c r="G94" s="48"/>
      <c r="H94" s="52"/>
      <c r="I94" s="52"/>
      <c r="J94" s="48"/>
      <c r="K94" s="53" t="str">
        <f t="shared" si="10"/>
        <v/>
      </c>
      <c r="L94" s="54"/>
      <c r="M94" s="6" t="str">
        <f>IF(J94="","",(K94/J94)/LOOKUP(RIGHT($D$2,3),定数!$A$6:$A$13,定数!$B$6:$B$13))</f>
        <v/>
      </c>
      <c r="N94" s="48"/>
      <c r="O94" s="49"/>
      <c r="P94" s="52"/>
      <c r="Q94" s="52"/>
      <c r="R94" s="55" t="str">
        <f>IF(P94="","",T94*M94*LOOKUP(RIGHT($D$2,3),定数!$A$6:$A$13,定数!$B$6:$B$13))</f>
        <v/>
      </c>
      <c r="S94" s="55"/>
      <c r="T94" s="56" t="str">
        <f t="shared" si="12"/>
        <v/>
      </c>
      <c r="U94" s="56"/>
      <c r="V94" t="str">
        <f t="shared" si="15"/>
        <v/>
      </c>
      <c r="W94" t="str">
        <f t="shared" si="15"/>
        <v/>
      </c>
      <c r="X94" s="36" t="str">
        <f t="shared" si="13"/>
        <v/>
      </c>
      <c r="Y94" s="37" t="str">
        <f t="shared" si="14"/>
        <v/>
      </c>
    </row>
    <row r="95" spans="2:25">
      <c r="B95" s="42">
        <v>87</v>
      </c>
      <c r="C95" s="51" t="str">
        <f t="shared" si="9"/>
        <v/>
      </c>
      <c r="D95" s="51"/>
      <c r="E95" s="48"/>
      <c r="F95" s="49"/>
      <c r="G95" s="48"/>
      <c r="H95" s="52"/>
      <c r="I95" s="52"/>
      <c r="J95" s="48"/>
      <c r="K95" s="53" t="str">
        <f t="shared" si="10"/>
        <v/>
      </c>
      <c r="L95" s="54"/>
      <c r="M95" s="6" t="str">
        <f>IF(J95="","",(K95/J95)/LOOKUP(RIGHT($D$2,3),定数!$A$6:$A$13,定数!$B$6:$B$13))</f>
        <v/>
      </c>
      <c r="N95" s="48"/>
      <c r="O95" s="49"/>
      <c r="P95" s="52"/>
      <c r="Q95" s="52"/>
      <c r="R95" s="55" t="str">
        <f>IF(P95="","",T95*M95*LOOKUP(RIGHT($D$2,3),定数!$A$6:$A$13,定数!$B$6:$B$13))</f>
        <v/>
      </c>
      <c r="S95" s="55"/>
      <c r="T95" s="56" t="str">
        <f t="shared" si="12"/>
        <v/>
      </c>
      <c r="U95" s="56"/>
      <c r="V95" t="str">
        <f t="shared" si="15"/>
        <v/>
      </c>
      <c r="W95" t="str">
        <f t="shared" si="15"/>
        <v/>
      </c>
      <c r="X95" s="36" t="str">
        <f t="shared" si="13"/>
        <v/>
      </c>
      <c r="Y95" s="37" t="str">
        <f t="shared" si="14"/>
        <v/>
      </c>
    </row>
    <row r="96" spans="2:25">
      <c r="B96" s="42">
        <v>88</v>
      </c>
      <c r="C96" s="51" t="str">
        <f t="shared" si="9"/>
        <v/>
      </c>
      <c r="D96" s="51"/>
      <c r="E96" s="48"/>
      <c r="F96" s="49"/>
      <c r="G96" s="48"/>
      <c r="H96" s="52"/>
      <c r="I96" s="52"/>
      <c r="J96" s="48"/>
      <c r="K96" s="53" t="str">
        <f t="shared" si="10"/>
        <v/>
      </c>
      <c r="L96" s="54"/>
      <c r="M96" s="6" t="str">
        <f>IF(J96="","",(K96/J96)/LOOKUP(RIGHT($D$2,3),定数!$A$6:$A$13,定数!$B$6:$B$13))</f>
        <v/>
      </c>
      <c r="N96" s="48"/>
      <c r="O96" s="49"/>
      <c r="P96" s="52"/>
      <c r="Q96" s="52"/>
      <c r="R96" s="55" t="str">
        <f>IF(P96="","",T96*M96*LOOKUP(RIGHT($D$2,3),定数!$A$6:$A$13,定数!$B$6:$B$13))</f>
        <v/>
      </c>
      <c r="S96" s="55"/>
      <c r="T96" s="56" t="str">
        <f t="shared" si="12"/>
        <v/>
      </c>
      <c r="U96" s="56"/>
      <c r="V96" t="str">
        <f t="shared" si="15"/>
        <v/>
      </c>
      <c r="W96" t="str">
        <f t="shared" si="15"/>
        <v/>
      </c>
      <c r="X96" s="36" t="str">
        <f t="shared" si="13"/>
        <v/>
      </c>
      <c r="Y96" s="37" t="str">
        <f t="shared" si="14"/>
        <v/>
      </c>
    </row>
    <row r="97" spans="2:25">
      <c r="B97" s="42">
        <v>89</v>
      </c>
      <c r="C97" s="51" t="str">
        <f t="shared" si="9"/>
        <v/>
      </c>
      <c r="D97" s="51"/>
      <c r="E97" s="48"/>
      <c r="F97" s="49"/>
      <c r="G97" s="48"/>
      <c r="H97" s="52"/>
      <c r="I97" s="52"/>
      <c r="J97" s="48"/>
      <c r="K97" s="53" t="str">
        <f t="shared" si="10"/>
        <v/>
      </c>
      <c r="L97" s="54"/>
      <c r="M97" s="6" t="str">
        <f>IF(J97="","",(K97/J97)/LOOKUP(RIGHT($D$2,3),定数!$A$6:$A$13,定数!$B$6:$B$13))</f>
        <v/>
      </c>
      <c r="N97" s="48"/>
      <c r="O97" s="49"/>
      <c r="P97" s="52"/>
      <c r="Q97" s="52"/>
      <c r="R97" s="55" t="str">
        <f>IF(P97="","",T97*M97*LOOKUP(RIGHT($D$2,3),定数!$A$6:$A$13,定数!$B$6:$B$13))</f>
        <v/>
      </c>
      <c r="S97" s="55"/>
      <c r="T97" s="56" t="str">
        <f t="shared" si="12"/>
        <v/>
      </c>
      <c r="U97" s="56"/>
      <c r="V97" t="str">
        <f t="shared" si="15"/>
        <v/>
      </c>
      <c r="W97" t="str">
        <f t="shared" si="15"/>
        <v/>
      </c>
      <c r="X97" s="36" t="str">
        <f t="shared" si="13"/>
        <v/>
      </c>
      <c r="Y97" s="37" t="str">
        <f t="shared" si="14"/>
        <v/>
      </c>
    </row>
    <row r="98" spans="2:25">
      <c r="B98" s="42">
        <v>90</v>
      </c>
      <c r="C98" s="51" t="str">
        <f t="shared" si="9"/>
        <v/>
      </c>
      <c r="D98" s="51"/>
      <c r="E98" s="48"/>
      <c r="F98" s="49"/>
      <c r="G98" s="48"/>
      <c r="H98" s="52"/>
      <c r="I98" s="52"/>
      <c r="J98" s="48"/>
      <c r="K98" s="53" t="str">
        <f t="shared" si="10"/>
        <v/>
      </c>
      <c r="L98" s="54"/>
      <c r="M98" s="6" t="str">
        <f>IF(J98="","",(K98/J98)/LOOKUP(RIGHT($D$2,3),定数!$A$6:$A$13,定数!$B$6:$B$13))</f>
        <v/>
      </c>
      <c r="N98" s="48"/>
      <c r="O98" s="49"/>
      <c r="P98" s="52"/>
      <c r="Q98" s="52"/>
      <c r="R98" s="55" t="str">
        <f>IF(P98="","",T98*M98*LOOKUP(RIGHT($D$2,3),定数!$A$6:$A$13,定数!$B$6:$B$13))</f>
        <v/>
      </c>
      <c r="S98" s="55"/>
      <c r="T98" s="56" t="str">
        <f t="shared" si="12"/>
        <v/>
      </c>
      <c r="U98" s="56"/>
      <c r="V98" t="str">
        <f t="shared" si="15"/>
        <v/>
      </c>
      <c r="W98" t="str">
        <f t="shared" si="15"/>
        <v/>
      </c>
      <c r="X98" s="36" t="str">
        <f t="shared" si="13"/>
        <v/>
      </c>
      <c r="Y98" s="37" t="str">
        <f t="shared" si="14"/>
        <v/>
      </c>
    </row>
    <row r="99" spans="2:25">
      <c r="B99" s="42">
        <v>91</v>
      </c>
      <c r="C99" s="51" t="str">
        <f t="shared" si="9"/>
        <v/>
      </c>
      <c r="D99" s="51"/>
      <c r="E99" s="48"/>
      <c r="F99" s="49"/>
      <c r="G99" s="48"/>
      <c r="H99" s="52"/>
      <c r="I99" s="52"/>
      <c r="J99" s="48"/>
      <c r="K99" s="53" t="str">
        <f t="shared" si="10"/>
        <v/>
      </c>
      <c r="L99" s="54"/>
      <c r="M99" s="6" t="str">
        <f>IF(J99="","",(K99/J99)/LOOKUP(RIGHT($D$2,3),定数!$A$6:$A$13,定数!$B$6:$B$13))</f>
        <v/>
      </c>
      <c r="N99" s="48"/>
      <c r="O99" s="49"/>
      <c r="P99" s="52"/>
      <c r="Q99" s="52"/>
      <c r="R99" s="55" t="str">
        <f>IF(P99="","",T99*M99*LOOKUP(RIGHT($D$2,3),定数!$A$6:$A$13,定数!$B$6:$B$13))</f>
        <v/>
      </c>
      <c r="S99" s="55"/>
      <c r="T99" s="56" t="str">
        <f t="shared" si="12"/>
        <v/>
      </c>
      <c r="U99" s="56"/>
      <c r="V99" t="str">
        <f t="shared" si="15"/>
        <v/>
      </c>
      <c r="W99" t="str">
        <f t="shared" si="15"/>
        <v/>
      </c>
      <c r="X99" s="36" t="str">
        <f t="shared" si="13"/>
        <v/>
      </c>
      <c r="Y99" s="37" t="str">
        <f t="shared" si="14"/>
        <v/>
      </c>
    </row>
    <row r="100" spans="2:25">
      <c r="B100" s="42">
        <v>92</v>
      </c>
      <c r="C100" s="51" t="str">
        <f t="shared" si="9"/>
        <v/>
      </c>
      <c r="D100" s="51"/>
      <c r="E100" s="48"/>
      <c r="F100" s="49"/>
      <c r="G100" s="48"/>
      <c r="H100" s="52"/>
      <c r="I100" s="52"/>
      <c r="J100" s="48"/>
      <c r="K100" s="53" t="str">
        <f t="shared" si="10"/>
        <v/>
      </c>
      <c r="L100" s="54"/>
      <c r="M100" s="6" t="str">
        <f>IF(J100="","",(K100/J100)/LOOKUP(RIGHT($D$2,3),定数!$A$6:$A$13,定数!$B$6:$B$13))</f>
        <v/>
      </c>
      <c r="N100" s="48"/>
      <c r="O100" s="49"/>
      <c r="P100" s="52"/>
      <c r="Q100" s="52"/>
      <c r="R100" s="55" t="str">
        <f>IF(P100="","",T100*M100*LOOKUP(RIGHT($D$2,3),定数!$A$6:$A$13,定数!$B$6:$B$13))</f>
        <v/>
      </c>
      <c r="S100" s="55"/>
      <c r="T100" s="56" t="str">
        <f t="shared" si="12"/>
        <v/>
      </c>
      <c r="U100" s="56"/>
      <c r="V100" t="str">
        <f t="shared" si="15"/>
        <v/>
      </c>
      <c r="W100" t="str">
        <f t="shared" si="15"/>
        <v/>
      </c>
      <c r="X100" s="36" t="str">
        <f t="shared" si="13"/>
        <v/>
      </c>
      <c r="Y100" s="37" t="str">
        <f t="shared" si="14"/>
        <v/>
      </c>
    </row>
    <row r="101" spans="2:25">
      <c r="B101" s="42">
        <v>93</v>
      </c>
      <c r="C101" s="51" t="str">
        <f t="shared" si="9"/>
        <v/>
      </c>
      <c r="D101" s="51"/>
      <c r="E101" s="48"/>
      <c r="F101" s="49"/>
      <c r="G101" s="48"/>
      <c r="H101" s="52"/>
      <c r="I101" s="52"/>
      <c r="J101" s="48"/>
      <c r="K101" s="53" t="str">
        <f t="shared" si="10"/>
        <v/>
      </c>
      <c r="L101" s="54"/>
      <c r="M101" s="6" t="str">
        <f>IF(J101="","",(K101/J101)/LOOKUP(RIGHT($D$2,3),定数!$A$6:$A$13,定数!$B$6:$B$13))</f>
        <v/>
      </c>
      <c r="N101" s="48"/>
      <c r="O101" s="49"/>
      <c r="P101" s="52"/>
      <c r="Q101" s="52"/>
      <c r="R101" s="55" t="str">
        <f>IF(P101="","",T101*M101*LOOKUP(RIGHT($D$2,3),定数!$A$6:$A$13,定数!$B$6:$B$13))</f>
        <v/>
      </c>
      <c r="S101" s="55"/>
      <c r="T101" s="56" t="str">
        <f t="shared" si="12"/>
        <v/>
      </c>
      <c r="U101" s="56"/>
      <c r="V101" t="str">
        <f t="shared" si="15"/>
        <v/>
      </c>
      <c r="W101" t="str">
        <f t="shared" si="15"/>
        <v/>
      </c>
      <c r="X101" s="36" t="str">
        <f t="shared" si="13"/>
        <v/>
      </c>
      <c r="Y101" s="37" t="str">
        <f t="shared" si="14"/>
        <v/>
      </c>
    </row>
    <row r="102" spans="2:25">
      <c r="B102" s="42">
        <v>94</v>
      </c>
      <c r="C102" s="51" t="str">
        <f t="shared" si="9"/>
        <v/>
      </c>
      <c r="D102" s="51"/>
      <c r="E102" s="48"/>
      <c r="F102" s="49"/>
      <c r="G102" s="48"/>
      <c r="H102" s="52"/>
      <c r="I102" s="52"/>
      <c r="J102" s="48"/>
      <c r="K102" s="53" t="str">
        <f t="shared" si="10"/>
        <v/>
      </c>
      <c r="L102" s="54"/>
      <c r="M102" s="6" t="str">
        <f>IF(J102="","",(K102/J102)/LOOKUP(RIGHT($D$2,3),定数!$A$6:$A$13,定数!$B$6:$B$13))</f>
        <v/>
      </c>
      <c r="N102" s="48"/>
      <c r="O102" s="49"/>
      <c r="P102" s="52"/>
      <c r="Q102" s="52"/>
      <c r="R102" s="55" t="str">
        <f>IF(P102="","",T102*M102*LOOKUP(RIGHT($D$2,3),定数!$A$6:$A$13,定数!$B$6:$B$13))</f>
        <v/>
      </c>
      <c r="S102" s="55"/>
      <c r="T102" s="56" t="str">
        <f t="shared" si="12"/>
        <v/>
      </c>
      <c r="U102" s="56"/>
      <c r="V102" t="str">
        <f t="shared" si="15"/>
        <v/>
      </c>
      <c r="W102" t="str">
        <f t="shared" si="15"/>
        <v/>
      </c>
      <c r="X102" s="36" t="str">
        <f t="shared" si="13"/>
        <v/>
      </c>
      <c r="Y102" s="37" t="str">
        <f t="shared" si="14"/>
        <v/>
      </c>
    </row>
    <row r="103" spans="2:25">
      <c r="B103" s="42">
        <v>95</v>
      </c>
      <c r="C103" s="51" t="str">
        <f t="shared" si="9"/>
        <v/>
      </c>
      <c r="D103" s="51"/>
      <c r="E103" s="48"/>
      <c r="F103" s="49"/>
      <c r="G103" s="48"/>
      <c r="H103" s="52"/>
      <c r="I103" s="52"/>
      <c r="J103" s="48"/>
      <c r="K103" s="53" t="str">
        <f t="shared" si="10"/>
        <v/>
      </c>
      <c r="L103" s="54"/>
      <c r="M103" s="6" t="str">
        <f>IF(J103="","",(K103/J103)/LOOKUP(RIGHT($D$2,3),定数!$A$6:$A$13,定数!$B$6:$B$13))</f>
        <v/>
      </c>
      <c r="N103" s="48"/>
      <c r="O103" s="49"/>
      <c r="P103" s="52"/>
      <c r="Q103" s="52"/>
      <c r="R103" s="55" t="str">
        <f>IF(P103="","",T103*M103*LOOKUP(RIGHT($D$2,3),定数!$A$6:$A$13,定数!$B$6:$B$13))</f>
        <v/>
      </c>
      <c r="S103" s="55"/>
      <c r="T103" s="56" t="str">
        <f t="shared" si="12"/>
        <v/>
      </c>
      <c r="U103" s="56"/>
      <c r="V103" t="str">
        <f t="shared" si="15"/>
        <v/>
      </c>
      <c r="W103" t="str">
        <f t="shared" si="15"/>
        <v/>
      </c>
      <c r="X103" s="36" t="str">
        <f t="shared" si="13"/>
        <v/>
      </c>
      <c r="Y103" s="37" t="str">
        <f t="shared" si="14"/>
        <v/>
      </c>
    </row>
    <row r="104" spans="2:25">
      <c r="B104" s="42">
        <v>96</v>
      </c>
      <c r="C104" s="51" t="str">
        <f t="shared" si="9"/>
        <v/>
      </c>
      <c r="D104" s="51"/>
      <c r="E104" s="48"/>
      <c r="F104" s="49"/>
      <c r="G104" s="48"/>
      <c r="H104" s="52"/>
      <c r="I104" s="52"/>
      <c r="J104" s="48"/>
      <c r="K104" s="53" t="str">
        <f t="shared" si="10"/>
        <v/>
      </c>
      <c r="L104" s="54"/>
      <c r="M104" s="6" t="str">
        <f>IF(J104="","",(K104/J104)/LOOKUP(RIGHT($D$2,3),定数!$A$6:$A$13,定数!$B$6:$B$13))</f>
        <v/>
      </c>
      <c r="N104" s="48"/>
      <c r="O104" s="49"/>
      <c r="P104" s="52"/>
      <c r="Q104" s="52"/>
      <c r="R104" s="55" t="str">
        <f>IF(P104="","",T104*M104*LOOKUP(RIGHT($D$2,3),定数!$A$6:$A$13,定数!$B$6:$B$13))</f>
        <v/>
      </c>
      <c r="S104" s="55"/>
      <c r="T104" s="56" t="str">
        <f t="shared" si="12"/>
        <v/>
      </c>
      <c r="U104" s="56"/>
      <c r="V104" t="str">
        <f t="shared" si="15"/>
        <v/>
      </c>
      <c r="W104" t="str">
        <f t="shared" si="15"/>
        <v/>
      </c>
      <c r="X104" s="36" t="str">
        <f t="shared" si="13"/>
        <v/>
      </c>
      <c r="Y104" s="37" t="str">
        <f t="shared" si="14"/>
        <v/>
      </c>
    </row>
    <row r="105" spans="2:25">
      <c r="B105" s="42">
        <v>97</v>
      </c>
      <c r="C105" s="51" t="str">
        <f t="shared" si="9"/>
        <v/>
      </c>
      <c r="D105" s="51"/>
      <c r="E105" s="48"/>
      <c r="F105" s="49"/>
      <c r="G105" s="48"/>
      <c r="H105" s="52"/>
      <c r="I105" s="52"/>
      <c r="J105" s="48"/>
      <c r="K105" s="53" t="str">
        <f t="shared" si="10"/>
        <v/>
      </c>
      <c r="L105" s="54"/>
      <c r="M105" s="6" t="str">
        <f>IF(J105="","",(K105/J105)/LOOKUP(RIGHT($D$2,3),定数!$A$6:$A$13,定数!$B$6:$B$13))</f>
        <v/>
      </c>
      <c r="N105" s="48"/>
      <c r="O105" s="49"/>
      <c r="P105" s="52"/>
      <c r="Q105" s="52"/>
      <c r="R105" s="55" t="str">
        <f>IF(P105="","",T105*M105*LOOKUP(RIGHT($D$2,3),定数!$A$6:$A$13,定数!$B$6:$B$13))</f>
        <v/>
      </c>
      <c r="S105" s="55"/>
      <c r="T105" s="56" t="str">
        <f t="shared" si="12"/>
        <v/>
      </c>
      <c r="U105" s="56"/>
      <c r="V105" t="str">
        <f t="shared" si="15"/>
        <v/>
      </c>
      <c r="W105" t="str">
        <f t="shared" si="15"/>
        <v/>
      </c>
      <c r="X105" s="36" t="str">
        <f t="shared" si="13"/>
        <v/>
      </c>
      <c r="Y105" s="37" t="str">
        <f t="shared" si="14"/>
        <v/>
      </c>
    </row>
    <row r="106" spans="2:25">
      <c r="B106" s="42">
        <v>98</v>
      </c>
      <c r="C106" s="51" t="str">
        <f t="shared" si="9"/>
        <v/>
      </c>
      <c r="D106" s="51"/>
      <c r="E106" s="48"/>
      <c r="F106" s="49"/>
      <c r="G106" s="48"/>
      <c r="H106" s="52"/>
      <c r="I106" s="52"/>
      <c r="J106" s="48"/>
      <c r="K106" s="53" t="str">
        <f t="shared" si="10"/>
        <v/>
      </c>
      <c r="L106" s="54"/>
      <c r="M106" s="6" t="str">
        <f>IF(J106="","",(K106/J106)/LOOKUP(RIGHT($D$2,3),定数!$A$6:$A$13,定数!$B$6:$B$13))</f>
        <v/>
      </c>
      <c r="N106" s="48"/>
      <c r="O106" s="49"/>
      <c r="P106" s="52"/>
      <c r="Q106" s="52"/>
      <c r="R106" s="55" t="str">
        <f>IF(P106="","",T106*M106*LOOKUP(RIGHT($D$2,3),定数!$A$6:$A$13,定数!$B$6:$B$13))</f>
        <v/>
      </c>
      <c r="S106" s="55"/>
      <c r="T106" s="56" t="str">
        <f t="shared" si="12"/>
        <v/>
      </c>
      <c r="U106" s="56"/>
      <c r="V106" t="str">
        <f t="shared" si="15"/>
        <v/>
      </c>
      <c r="W106" t="str">
        <f t="shared" si="15"/>
        <v/>
      </c>
      <c r="X106" s="36" t="str">
        <f t="shared" si="13"/>
        <v/>
      </c>
      <c r="Y106" s="37" t="str">
        <f t="shared" si="14"/>
        <v/>
      </c>
    </row>
    <row r="107" spans="2:25">
      <c r="B107" s="42">
        <v>99</v>
      </c>
      <c r="C107" s="51" t="str">
        <f t="shared" si="9"/>
        <v/>
      </c>
      <c r="D107" s="51"/>
      <c r="E107" s="48"/>
      <c r="F107" s="49"/>
      <c r="G107" s="48"/>
      <c r="H107" s="52"/>
      <c r="I107" s="52"/>
      <c r="J107" s="48"/>
      <c r="K107" s="53" t="str">
        <f t="shared" si="10"/>
        <v/>
      </c>
      <c r="L107" s="54"/>
      <c r="M107" s="6" t="str">
        <f>IF(J107="","",(K107/J107)/LOOKUP(RIGHT($D$2,3),定数!$A$6:$A$13,定数!$B$6:$B$13))</f>
        <v/>
      </c>
      <c r="N107" s="48"/>
      <c r="O107" s="49"/>
      <c r="P107" s="52"/>
      <c r="Q107" s="52"/>
      <c r="R107" s="55" t="str">
        <f>IF(P107="","",T107*M107*LOOKUP(RIGHT($D$2,3),定数!$A$6:$A$13,定数!$B$6:$B$13))</f>
        <v/>
      </c>
      <c r="S107" s="55"/>
      <c r="T107" s="56" t="str">
        <f t="shared" si="12"/>
        <v/>
      </c>
      <c r="U107" s="56"/>
      <c r="V107" t="str">
        <f>IF(S107&lt;&gt;"",IF(S107&lt;0,1+V106,0),"")</f>
        <v/>
      </c>
      <c r="W107" t="str">
        <f>IF(T107&lt;&gt;"",IF(T107&lt;0,1+W106,0),"")</f>
        <v/>
      </c>
      <c r="X107" s="36" t="str">
        <f t="shared" si="13"/>
        <v/>
      </c>
      <c r="Y107" s="37" t="str">
        <f t="shared" si="14"/>
        <v/>
      </c>
    </row>
    <row r="108" spans="2:25">
      <c r="B108" s="42">
        <v>100</v>
      </c>
      <c r="C108" s="51" t="str">
        <f t="shared" si="9"/>
        <v/>
      </c>
      <c r="D108" s="51"/>
      <c r="E108" s="48"/>
      <c r="F108" s="49"/>
      <c r="G108" s="48"/>
      <c r="H108" s="52"/>
      <c r="I108" s="52"/>
      <c r="J108" s="48"/>
      <c r="K108" s="53" t="str">
        <f t="shared" si="10"/>
        <v/>
      </c>
      <c r="L108" s="54"/>
      <c r="M108" s="6" t="str">
        <f>IF(J108="","",(K108/J108)/LOOKUP(RIGHT($D$2,3),定数!$A$6:$A$13,定数!$B$6:$B$13))</f>
        <v/>
      </c>
      <c r="N108" s="48"/>
      <c r="O108" s="49"/>
      <c r="P108" s="52"/>
      <c r="Q108" s="52"/>
      <c r="R108" s="55" t="str">
        <f>IF(P108="","",T108*M108*LOOKUP(RIGHT($D$2,3),定数!$A$6:$A$13,定数!$B$6:$B$13))</f>
        <v/>
      </c>
      <c r="S108" s="55"/>
      <c r="T108" s="56" t="str">
        <f t="shared" si="12"/>
        <v/>
      </c>
      <c r="U108" s="56"/>
      <c r="V108" t="str">
        <f>IF(S108&lt;&gt;"",IF(S108&lt;0,1+V107,0),"")</f>
        <v/>
      </c>
      <c r="W108" t="str">
        <f>IF(T108&lt;&gt;"",IF(T108&lt;0,1+W107,0),"")</f>
        <v/>
      </c>
      <c r="X108" s="36" t="str">
        <f t="shared" si="13"/>
        <v/>
      </c>
      <c r="Y108" s="37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87" priority="419" stopIfTrue="1" operator="equal">
      <formula>"買"</formula>
    </cfRule>
    <cfRule type="cellIs" dxfId="1586" priority="420" stopIfTrue="1" operator="equal">
      <formula>"売"</formula>
    </cfRule>
  </conditionalFormatting>
  <conditionalFormatting sqref="G9:G11 G14:G45 G47:G108">
    <cfRule type="cellIs" dxfId="1585" priority="417" stopIfTrue="1" operator="equal">
      <formula>"買"</formula>
    </cfRule>
    <cfRule type="cellIs" dxfId="1584" priority="418" stopIfTrue="1" operator="equal">
      <formula>"売"</formula>
    </cfRule>
  </conditionalFormatting>
  <conditionalFormatting sqref="G12:G13">
    <cfRule type="cellIs" dxfId="1583" priority="415" stopIfTrue="1" operator="equal">
      <formula>"買"</formula>
    </cfRule>
    <cfRule type="cellIs" dxfId="1582" priority="416" stopIfTrue="1" operator="equal">
      <formula>"売"</formula>
    </cfRule>
  </conditionalFormatting>
  <conditionalFormatting sqref="G13">
    <cfRule type="cellIs" dxfId="1581" priority="413" stopIfTrue="1" operator="equal">
      <formula>"買"</formula>
    </cfRule>
    <cfRule type="cellIs" dxfId="1580" priority="414" stopIfTrue="1" operator="equal">
      <formula>"売"</formula>
    </cfRule>
  </conditionalFormatting>
  <conditionalFormatting sqref="G9:G11">
    <cfRule type="cellIs" dxfId="1579" priority="411" stopIfTrue="1" operator="equal">
      <formula>"買"</formula>
    </cfRule>
    <cfRule type="cellIs" dxfId="1578" priority="412" stopIfTrue="1" operator="equal">
      <formula>"売"</formula>
    </cfRule>
  </conditionalFormatting>
  <conditionalFormatting sqref="G12:G13">
    <cfRule type="cellIs" dxfId="1577" priority="409" stopIfTrue="1" operator="equal">
      <formula>"買"</formula>
    </cfRule>
    <cfRule type="cellIs" dxfId="1576" priority="410" stopIfTrue="1" operator="equal">
      <formula>"売"</formula>
    </cfRule>
  </conditionalFormatting>
  <conditionalFormatting sqref="G46">
    <cfRule type="cellIs" dxfId="1575" priority="407" stopIfTrue="1" operator="equal">
      <formula>"買"</formula>
    </cfRule>
    <cfRule type="cellIs" dxfId="1574" priority="408" stopIfTrue="1" operator="equal">
      <formula>"売"</formula>
    </cfRule>
  </conditionalFormatting>
  <conditionalFormatting sqref="G9:G11 G14:G45 G47:G108">
    <cfRule type="cellIs" dxfId="1573" priority="405" stopIfTrue="1" operator="equal">
      <formula>"買"</formula>
    </cfRule>
    <cfRule type="cellIs" dxfId="1572" priority="406" stopIfTrue="1" operator="equal">
      <formula>"売"</formula>
    </cfRule>
  </conditionalFormatting>
  <conditionalFormatting sqref="G12:G13">
    <cfRule type="cellIs" dxfId="1571" priority="403" stopIfTrue="1" operator="equal">
      <formula>"買"</formula>
    </cfRule>
    <cfRule type="cellIs" dxfId="1570" priority="404" stopIfTrue="1" operator="equal">
      <formula>"売"</formula>
    </cfRule>
  </conditionalFormatting>
  <conditionalFormatting sqref="G13">
    <cfRule type="cellIs" dxfId="1569" priority="401" stopIfTrue="1" operator="equal">
      <formula>"買"</formula>
    </cfRule>
    <cfRule type="cellIs" dxfId="1568" priority="402" stopIfTrue="1" operator="equal">
      <formula>"売"</formula>
    </cfRule>
  </conditionalFormatting>
  <conditionalFormatting sqref="G9:G11">
    <cfRule type="cellIs" dxfId="1567" priority="399" stopIfTrue="1" operator="equal">
      <formula>"買"</formula>
    </cfRule>
    <cfRule type="cellIs" dxfId="1566" priority="400" stopIfTrue="1" operator="equal">
      <formula>"売"</formula>
    </cfRule>
  </conditionalFormatting>
  <conditionalFormatting sqref="G12:G13">
    <cfRule type="cellIs" dxfId="1565" priority="397" stopIfTrue="1" operator="equal">
      <formula>"買"</formula>
    </cfRule>
    <cfRule type="cellIs" dxfId="1564" priority="398" stopIfTrue="1" operator="equal">
      <formula>"売"</formula>
    </cfRule>
  </conditionalFormatting>
  <conditionalFormatting sqref="G46">
    <cfRule type="cellIs" dxfId="1563" priority="395" stopIfTrue="1" operator="equal">
      <formula>"買"</formula>
    </cfRule>
    <cfRule type="cellIs" dxfId="1562" priority="396" stopIfTrue="1" operator="equal">
      <formula>"売"</formula>
    </cfRule>
  </conditionalFormatting>
  <conditionalFormatting sqref="G9:G11 G14:G45 G47:G108">
    <cfRule type="cellIs" dxfId="1561" priority="393" stopIfTrue="1" operator="equal">
      <formula>"買"</formula>
    </cfRule>
    <cfRule type="cellIs" dxfId="1560" priority="394" stopIfTrue="1" operator="equal">
      <formula>"売"</formula>
    </cfRule>
  </conditionalFormatting>
  <conditionalFormatting sqref="G12:G13">
    <cfRule type="cellIs" dxfId="1559" priority="391" stopIfTrue="1" operator="equal">
      <formula>"買"</formula>
    </cfRule>
    <cfRule type="cellIs" dxfId="1558" priority="392" stopIfTrue="1" operator="equal">
      <formula>"売"</formula>
    </cfRule>
  </conditionalFormatting>
  <conditionalFormatting sqref="G13">
    <cfRule type="cellIs" dxfId="1557" priority="389" stopIfTrue="1" operator="equal">
      <formula>"買"</formula>
    </cfRule>
    <cfRule type="cellIs" dxfId="1556" priority="390" stopIfTrue="1" operator="equal">
      <formula>"売"</formula>
    </cfRule>
  </conditionalFormatting>
  <conditionalFormatting sqref="G9:G11">
    <cfRule type="cellIs" dxfId="1555" priority="387" stopIfTrue="1" operator="equal">
      <formula>"買"</formula>
    </cfRule>
    <cfRule type="cellIs" dxfId="1554" priority="388" stopIfTrue="1" operator="equal">
      <formula>"売"</formula>
    </cfRule>
  </conditionalFormatting>
  <conditionalFormatting sqref="G12:G13">
    <cfRule type="cellIs" dxfId="1553" priority="385" stopIfTrue="1" operator="equal">
      <formula>"買"</formula>
    </cfRule>
    <cfRule type="cellIs" dxfId="1552" priority="386" stopIfTrue="1" operator="equal">
      <formula>"売"</formula>
    </cfRule>
  </conditionalFormatting>
  <conditionalFormatting sqref="G11">
    <cfRule type="cellIs" dxfId="1515" priority="383" stopIfTrue="1" operator="equal">
      <formula>"買"</formula>
    </cfRule>
    <cfRule type="cellIs" dxfId="1514" priority="384" stopIfTrue="1" operator="equal">
      <formula>"売"</formula>
    </cfRule>
  </conditionalFormatting>
  <conditionalFormatting sqref="G11">
    <cfRule type="cellIs" dxfId="1513" priority="381" stopIfTrue="1" operator="equal">
      <formula>"買"</formula>
    </cfRule>
    <cfRule type="cellIs" dxfId="1512" priority="382" stopIfTrue="1" operator="equal">
      <formula>"売"</formula>
    </cfRule>
  </conditionalFormatting>
  <conditionalFormatting sqref="G12:G13">
    <cfRule type="cellIs" dxfId="1507" priority="379" stopIfTrue="1" operator="equal">
      <formula>"買"</formula>
    </cfRule>
    <cfRule type="cellIs" dxfId="1506" priority="380" stopIfTrue="1" operator="equal">
      <formula>"売"</formula>
    </cfRule>
  </conditionalFormatting>
  <conditionalFormatting sqref="G12:G13">
    <cfRule type="cellIs" dxfId="1505" priority="377" stopIfTrue="1" operator="equal">
      <formula>"買"</formula>
    </cfRule>
    <cfRule type="cellIs" dxfId="1504" priority="378" stopIfTrue="1" operator="equal">
      <formula>"売"</formula>
    </cfRule>
  </conditionalFormatting>
  <conditionalFormatting sqref="G12:G13">
    <cfRule type="cellIs" dxfId="1503" priority="375" stopIfTrue="1" operator="equal">
      <formula>"買"</formula>
    </cfRule>
    <cfRule type="cellIs" dxfId="1502" priority="376" stopIfTrue="1" operator="equal">
      <formula>"売"</formula>
    </cfRule>
  </conditionalFormatting>
  <conditionalFormatting sqref="G12:G13">
    <cfRule type="cellIs" dxfId="1501" priority="373" stopIfTrue="1" operator="equal">
      <formula>"買"</formula>
    </cfRule>
    <cfRule type="cellIs" dxfId="1500" priority="374" stopIfTrue="1" operator="equal">
      <formula>"売"</formula>
    </cfRule>
  </conditionalFormatting>
  <conditionalFormatting sqref="G12:G13">
    <cfRule type="cellIs" dxfId="1499" priority="371" stopIfTrue="1" operator="equal">
      <formula>"買"</formula>
    </cfRule>
    <cfRule type="cellIs" dxfId="1498" priority="372" stopIfTrue="1" operator="equal">
      <formula>"売"</formula>
    </cfRule>
  </conditionalFormatting>
  <conditionalFormatting sqref="G12:G13">
    <cfRule type="cellIs" dxfId="1497" priority="369" stopIfTrue="1" operator="equal">
      <formula>"買"</formula>
    </cfRule>
    <cfRule type="cellIs" dxfId="1496" priority="370" stopIfTrue="1" operator="equal">
      <formula>"売"</formula>
    </cfRule>
  </conditionalFormatting>
  <conditionalFormatting sqref="G14">
    <cfRule type="cellIs" dxfId="1361" priority="367" stopIfTrue="1" operator="equal">
      <formula>"買"</formula>
    </cfRule>
    <cfRule type="cellIs" dxfId="1360" priority="368" stopIfTrue="1" operator="equal">
      <formula>"売"</formula>
    </cfRule>
  </conditionalFormatting>
  <conditionalFormatting sqref="G14">
    <cfRule type="cellIs" dxfId="1359" priority="365" stopIfTrue="1" operator="equal">
      <formula>"買"</formula>
    </cfRule>
    <cfRule type="cellIs" dxfId="1358" priority="366" stopIfTrue="1" operator="equal">
      <formula>"売"</formula>
    </cfRule>
  </conditionalFormatting>
  <conditionalFormatting sqref="G14">
    <cfRule type="cellIs" dxfId="1357" priority="363" stopIfTrue="1" operator="equal">
      <formula>"買"</formula>
    </cfRule>
    <cfRule type="cellIs" dxfId="1356" priority="364" stopIfTrue="1" operator="equal">
      <formula>"売"</formula>
    </cfRule>
  </conditionalFormatting>
  <conditionalFormatting sqref="G14">
    <cfRule type="cellIs" dxfId="1355" priority="361" stopIfTrue="1" operator="equal">
      <formula>"買"</formula>
    </cfRule>
    <cfRule type="cellIs" dxfId="1354" priority="362" stopIfTrue="1" operator="equal">
      <formula>"売"</formula>
    </cfRule>
  </conditionalFormatting>
  <conditionalFormatting sqref="G14">
    <cfRule type="cellIs" dxfId="1353" priority="359" stopIfTrue="1" operator="equal">
      <formula>"買"</formula>
    </cfRule>
    <cfRule type="cellIs" dxfId="1352" priority="360" stopIfTrue="1" operator="equal">
      <formula>"売"</formula>
    </cfRule>
  </conditionalFormatting>
  <conditionalFormatting sqref="G14">
    <cfRule type="cellIs" dxfId="1351" priority="357" stopIfTrue="1" operator="equal">
      <formula>"買"</formula>
    </cfRule>
    <cfRule type="cellIs" dxfId="1350" priority="358" stopIfTrue="1" operator="equal">
      <formula>"売"</formula>
    </cfRule>
  </conditionalFormatting>
  <conditionalFormatting sqref="G14">
    <cfRule type="cellIs" dxfId="1349" priority="355" stopIfTrue="1" operator="equal">
      <formula>"買"</formula>
    </cfRule>
    <cfRule type="cellIs" dxfId="1348" priority="356" stopIfTrue="1" operator="equal">
      <formula>"売"</formula>
    </cfRule>
  </conditionalFormatting>
  <conditionalFormatting sqref="G14">
    <cfRule type="cellIs" dxfId="1347" priority="353" stopIfTrue="1" operator="equal">
      <formula>"買"</formula>
    </cfRule>
    <cfRule type="cellIs" dxfId="1346" priority="354" stopIfTrue="1" operator="equal">
      <formula>"売"</formula>
    </cfRule>
  </conditionalFormatting>
  <conditionalFormatting sqref="G14">
    <cfRule type="cellIs" dxfId="1345" priority="351" stopIfTrue="1" operator="equal">
      <formula>"買"</formula>
    </cfRule>
    <cfRule type="cellIs" dxfId="1344" priority="352" stopIfTrue="1" operator="equal">
      <formula>"売"</formula>
    </cfRule>
  </conditionalFormatting>
  <conditionalFormatting sqref="G14">
    <cfRule type="cellIs" dxfId="1343" priority="349" stopIfTrue="1" operator="equal">
      <formula>"買"</formula>
    </cfRule>
    <cfRule type="cellIs" dxfId="1342" priority="350" stopIfTrue="1" operator="equal">
      <formula>"売"</formula>
    </cfRule>
  </conditionalFormatting>
  <conditionalFormatting sqref="G14">
    <cfRule type="cellIs" dxfId="1341" priority="347" stopIfTrue="1" operator="equal">
      <formula>"買"</formula>
    </cfRule>
    <cfRule type="cellIs" dxfId="1340" priority="348" stopIfTrue="1" operator="equal">
      <formula>"売"</formula>
    </cfRule>
  </conditionalFormatting>
  <conditionalFormatting sqref="G14">
    <cfRule type="cellIs" dxfId="1339" priority="345" stopIfTrue="1" operator="equal">
      <formula>"買"</formula>
    </cfRule>
    <cfRule type="cellIs" dxfId="1338" priority="346" stopIfTrue="1" operator="equal">
      <formula>"売"</formula>
    </cfRule>
  </conditionalFormatting>
  <conditionalFormatting sqref="G14">
    <cfRule type="cellIs" dxfId="1337" priority="343" stopIfTrue="1" operator="equal">
      <formula>"買"</formula>
    </cfRule>
    <cfRule type="cellIs" dxfId="1336" priority="344" stopIfTrue="1" operator="equal">
      <formula>"売"</formula>
    </cfRule>
  </conditionalFormatting>
  <conditionalFormatting sqref="G14">
    <cfRule type="cellIs" dxfId="1335" priority="341" stopIfTrue="1" operator="equal">
      <formula>"買"</formula>
    </cfRule>
    <cfRule type="cellIs" dxfId="1334" priority="342" stopIfTrue="1" operator="equal">
      <formula>"売"</formula>
    </cfRule>
  </conditionalFormatting>
  <conditionalFormatting sqref="G14">
    <cfRule type="cellIs" dxfId="1333" priority="339" stopIfTrue="1" operator="equal">
      <formula>"買"</formula>
    </cfRule>
    <cfRule type="cellIs" dxfId="1332" priority="340" stopIfTrue="1" operator="equal">
      <formula>"売"</formula>
    </cfRule>
  </conditionalFormatting>
  <conditionalFormatting sqref="G14">
    <cfRule type="cellIs" dxfId="1331" priority="337" stopIfTrue="1" operator="equal">
      <formula>"買"</formula>
    </cfRule>
    <cfRule type="cellIs" dxfId="1330" priority="338" stopIfTrue="1" operator="equal">
      <formula>"売"</formula>
    </cfRule>
  </conditionalFormatting>
  <conditionalFormatting sqref="G14">
    <cfRule type="cellIs" dxfId="1329" priority="335" stopIfTrue="1" operator="equal">
      <formula>"買"</formula>
    </cfRule>
    <cfRule type="cellIs" dxfId="1328" priority="336" stopIfTrue="1" operator="equal">
      <formula>"売"</formula>
    </cfRule>
  </conditionalFormatting>
  <conditionalFormatting sqref="G14">
    <cfRule type="cellIs" dxfId="1327" priority="333" stopIfTrue="1" operator="equal">
      <formula>"買"</formula>
    </cfRule>
    <cfRule type="cellIs" dxfId="1326" priority="334" stopIfTrue="1" operator="equal">
      <formula>"売"</formula>
    </cfRule>
  </conditionalFormatting>
  <conditionalFormatting sqref="G14">
    <cfRule type="cellIs" dxfId="1325" priority="331" stopIfTrue="1" operator="equal">
      <formula>"買"</formula>
    </cfRule>
    <cfRule type="cellIs" dxfId="1324" priority="332" stopIfTrue="1" operator="equal">
      <formula>"売"</formula>
    </cfRule>
  </conditionalFormatting>
  <conditionalFormatting sqref="G15">
    <cfRule type="cellIs" dxfId="1321" priority="329" stopIfTrue="1" operator="equal">
      <formula>"買"</formula>
    </cfRule>
    <cfRule type="cellIs" dxfId="1320" priority="330" stopIfTrue="1" operator="equal">
      <formula>"売"</formula>
    </cfRule>
  </conditionalFormatting>
  <conditionalFormatting sqref="G16:G17">
    <cfRule type="cellIs" dxfId="1317" priority="327" stopIfTrue="1" operator="equal">
      <formula>"買"</formula>
    </cfRule>
    <cfRule type="cellIs" dxfId="1316" priority="328" stopIfTrue="1" operator="equal">
      <formula>"売"</formula>
    </cfRule>
  </conditionalFormatting>
  <conditionalFormatting sqref="G16:G17">
    <cfRule type="cellIs" dxfId="1315" priority="325" stopIfTrue="1" operator="equal">
      <formula>"買"</formula>
    </cfRule>
    <cfRule type="cellIs" dxfId="1314" priority="326" stopIfTrue="1" operator="equal">
      <formula>"売"</formula>
    </cfRule>
  </conditionalFormatting>
  <conditionalFormatting sqref="G16:G17">
    <cfRule type="cellIs" dxfId="1313" priority="323" stopIfTrue="1" operator="equal">
      <formula>"買"</formula>
    </cfRule>
    <cfRule type="cellIs" dxfId="1312" priority="324" stopIfTrue="1" operator="equal">
      <formula>"売"</formula>
    </cfRule>
  </conditionalFormatting>
  <conditionalFormatting sqref="G18">
    <cfRule type="cellIs" dxfId="1285" priority="321" stopIfTrue="1" operator="equal">
      <formula>"買"</formula>
    </cfRule>
    <cfRule type="cellIs" dxfId="1284" priority="322" stopIfTrue="1" operator="equal">
      <formula>"売"</formula>
    </cfRule>
  </conditionalFormatting>
  <conditionalFormatting sqref="G18">
    <cfRule type="cellIs" dxfId="1283" priority="319" stopIfTrue="1" operator="equal">
      <formula>"買"</formula>
    </cfRule>
    <cfRule type="cellIs" dxfId="1282" priority="320" stopIfTrue="1" operator="equal">
      <formula>"売"</formula>
    </cfRule>
  </conditionalFormatting>
  <conditionalFormatting sqref="G18">
    <cfRule type="cellIs" dxfId="1281" priority="317" stopIfTrue="1" operator="equal">
      <formula>"買"</formula>
    </cfRule>
    <cfRule type="cellIs" dxfId="1280" priority="318" stopIfTrue="1" operator="equal">
      <formula>"売"</formula>
    </cfRule>
  </conditionalFormatting>
  <conditionalFormatting sqref="G19">
    <cfRule type="cellIs" dxfId="1277" priority="315" stopIfTrue="1" operator="equal">
      <formula>"買"</formula>
    </cfRule>
    <cfRule type="cellIs" dxfId="1276" priority="316" stopIfTrue="1" operator="equal">
      <formula>"売"</formula>
    </cfRule>
  </conditionalFormatting>
  <conditionalFormatting sqref="G19">
    <cfRule type="cellIs" dxfId="1275" priority="313" stopIfTrue="1" operator="equal">
      <formula>"買"</formula>
    </cfRule>
    <cfRule type="cellIs" dxfId="1274" priority="314" stopIfTrue="1" operator="equal">
      <formula>"売"</formula>
    </cfRule>
  </conditionalFormatting>
  <conditionalFormatting sqref="G19">
    <cfRule type="cellIs" dxfId="1273" priority="311" stopIfTrue="1" operator="equal">
      <formula>"買"</formula>
    </cfRule>
    <cfRule type="cellIs" dxfId="1272" priority="312" stopIfTrue="1" operator="equal">
      <formula>"売"</formula>
    </cfRule>
  </conditionalFormatting>
  <conditionalFormatting sqref="G20">
    <cfRule type="cellIs" dxfId="1271" priority="309" stopIfTrue="1" operator="equal">
      <formula>"買"</formula>
    </cfRule>
    <cfRule type="cellIs" dxfId="1270" priority="310" stopIfTrue="1" operator="equal">
      <formula>"売"</formula>
    </cfRule>
  </conditionalFormatting>
  <conditionalFormatting sqref="G20">
    <cfRule type="cellIs" dxfId="1269" priority="307" stopIfTrue="1" operator="equal">
      <formula>"買"</formula>
    </cfRule>
    <cfRule type="cellIs" dxfId="1268" priority="308" stopIfTrue="1" operator="equal">
      <formula>"売"</formula>
    </cfRule>
  </conditionalFormatting>
  <conditionalFormatting sqref="G20">
    <cfRule type="cellIs" dxfId="1267" priority="305" stopIfTrue="1" operator="equal">
      <formula>"買"</formula>
    </cfRule>
    <cfRule type="cellIs" dxfId="1266" priority="306" stopIfTrue="1" operator="equal">
      <formula>"売"</formula>
    </cfRule>
  </conditionalFormatting>
  <conditionalFormatting sqref="G21">
    <cfRule type="cellIs" dxfId="1227" priority="303" stopIfTrue="1" operator="equal">
      <formula>"買"</formula>
    </cfRule>
    <cfRule type="cellIs" dxfId="1226" priority="304" stopIfTrue="1" operator="equal">
      <formula>"売"</formula>
    </cfRule>
  </conditionalFormatting>
  <conditionalFormatting sqref="G21">
    <cfRule type="cellIs" dxfId="1225" priority="301" stopIfTrue="1" operator="equal">
      <formula>"買"</formula>
    </cfRule>
    <cfRule type="cellIs" dxfId="1224" priority="302" stopIfTrue="1" operator="equal">
      <formula>"売"</formula>
    </cfRule>
  </conditionalFormatting>
  <conditionalFormatting sqref="G21">
    <cfRule type="cellIs" dxfId="1223" priority="299" stopIfTrue="1" operator="equal">
      <formula>"買"</formula>
    </cfRule>
    <cfRule type="cellIs" dxfId="1222" priority="300" stopIfTrue="1" operator="equal">
      <formula>"売"</formula>
    </cfRule>
  </conditionalFormatting>
  <conditionalFormatting sqref="G21">
    <cfRule type="cellIs" dxfId="1221" priority="297" stopIfTrue="1" operator="equal">
      <formula>"買"</formula>
    </cfRule>
    <cfRule type="cellIs" dxfId="1220" priority="298" stopIfTrue="1" operator="equal">
      <formula>"売"</formula>
    </cfRule>
  </conditionalFormatting>
  <conditionalFormatting sqref="G21">
    <cfRule type="cellIs" dxfId="1219" priority="295" stopIfTrue="1" operator="equal">
      <formula>"買"</formula>
    </cfRule>
    <cfRule type="cellIs" dxfId="1218" priority="296" stopIfTrue="1" operator="equal">
      <formula>"売"</formula>
    </cfRule>
  </conditionalFormatting>
  <conditionalFormatting sqref="G21">
    <cfRule type="cellIs" dxfId="1217" priority="293" stopIfTrue="1" operator="equal">
      <formula>"買"</formula>
    </cfRule>
    <cfRule type="cellIs" dxfId="1216" priority="294" stopIfTrue="1" operator="equal">
      <formula>"売"</formula>
    </cfRule>
  </conditionalFormatting>
  <conditionalFormatting sqref="G21">
    <cfRule type="cellIs" dxfId="1215" priority="291" stopIfTrue="1" operator="equal">
      <formula>"買"</formula>
    </cfRule>
    <cfRule type="cellIs" dxfId="1214" priority="292" stopIfTrue="1" operator="equal">
      <formula>"売"</formula>
    </cfRule>
  </conditionalFormatting>
  <conditionalFormatting sqref="G21">
    <cfRule type="cellIs" dxfId="1213" priority="289" stopIfTrue="1" operator="equal">
      <formula>"買"</formula>
    </cfRule>
    <cfRule type="cellIs" dxfId="1212" priority="290" stopIfTrue="1" operator="equal">
      <formula>"売"</formula>
    </cfRule>
  </conditionalFormatting>
  <conditionalFormatting sqref="G21">
    <cfRule type="cellIs" dxfId="1211" priority="287" stopIfTrue="1" operator="equal">
      <formula>"買"</formula>
    </cfRule>
    <cfRule type="cellIs" dxfId="1210" priority="288" stopIfTrue="1" operator="equal">
      <formula>"売"</formula>
    </cfRule>
  </conditionalFormatting>
  <conditionalFormatting sqref="G20">
    <cfRule type="cellIs" dxfId="1209" priority="285" stopIfTrue="1" operator="equal">
      <formula>"買"</formula>
    </cfRule>
    <cfRule type="cellIs" dxfId="1208" priority="286" stopIfTrue="1" operator="equal">
      <formula>"売"</formula>
    </cfRule>
  </conditionalFormatting>
  <conditionalFormatting sqref="G20">
    <cfRule type="cellIs" dxfId="1207" priority="283" stopIfTrue="1" operator="equal">
      <formula>"買"</formula>
    </cfRule>
    <cfRule type="cellIs" dxfId="1206" priority="284" stopIfTrue="1" operator="equal">
      <formula>"売"</formula>
    </cfRule>
  </conditionalFormatting>
  <conditionalFormatting sqref="G20">
    <cfRule type="cellIs" dxfId="1205" priority="281" stopIfTrue="1" operator="equal">
      <formula>"買"</formula>
    </cfRule>
    <cfRule type="cellIs" dxfId="1204" priority="282" stopIfTrue="1" operator="equal">
      <formula>"売"</formula>
    </cfRule>
  </conditionalFormatting>
  <conditionalFormatting sqref="G20">
    <cfRule type="cellIs" dxfId="1203" priority="279" stopIfTrue="1" operator="equal">
      <formula>"買"</formula>
    </cfRule>
    <cfRule type="cellIs" dxfId="1202" priority="280" stopIfTrue="1" operator="equal">
      <formula>"売"</formula>
    </cfRule>
  </conditionalFormatting>
  <conditionalFormatting sqref="G20">
    <cfRule type="cellIs" dxfId="1201" priority="277" stopIfTrue="1" operator="equal">
      <formula>"買"</formula>
    </cfRule>
    <cfRule type="cellIs" dxfId="1200" priority="278" stopIfTrue="1" operator="equal">
      <formula>"売"</formula>
    </cfRule>
  </conditionalFormatting>
  <conditionalFormatting sqref="G20">
    <cfRule type="cellIs" dxfId="1199" priority="275" stopIfTrue="1" operator="equal">
      <formula>"買"</formula>
    </cfRule>
    <cfRule type="cellIs" dxfId="1198" priority="276" stopIfTrue="1" operator="equal">
      <formula>"売"</formula>
    </cfRule>
  </conditionalFormatting>
  <conditionalFormatting sqref="G20">
    <cfRule type="cellIs" dxfId="1197" priority="273" stopIfTrue="1" operator="equal">
      <formula>"買"</formula>
    </cfRule>
    <cfRule type="cellIs" dxfId="1196" priority="274" stopIfTrue="1" operator="equal">
      <formula>"売"</formula>
    </cfRule>
  </conditionalFormatting>
  <conditionalFormatting sqref="G20">
    <cfRule type="cellIs" dxfId="1195" priority="271" stopIfTrue="1" operator="equal">
      <formula>"買"</formula>
    </cfRule>
    <cfRule type="cellIs" dxfId="1194" priority="272" stopIfTrue="1" operator="equal">
      <formula>"売"</formula>
    </cfRule>
  </conditionalFormatting>
  <conditionalFormatting sqref="G20">
    <cfRule type="cellIs" dxfId="1193" priority="269" stopIfTrue="1" operator="equal">
      <formula>"買"</formula>
    </cfRule>
    <cfRule type="cellIs" dxfId="1192" priority="270" stopIfTrue="1" operator="equal">
      <formula>"売"</formula>
    </cfRule>
  </conditionalFormatting>
  <conditionalFormatting sqref="G21">
    <cfRule type="cellIs" dxfId="1163" priority="267" stopIfTrue="1" operator="equal">
      <formula>"買"</formula>
    </cfRule>
    <cfRule type="cellIs" dxfId="1162" priority="268" stopIfTrue="1" operator="equal">
      <formula>"売"</formula>
    </cfRule>
  </conditionalFormatting>
  <conditionalFormatting sqref="G21">
    <cfRule type="cellIs" dxfId="1161" priority="265" stopIfTrue="1" operator="equal">
      <formula>"買"</formula>
    </cfRule>
    <cfRule type="cellIs" dxfId="1160" priority="266" stopIfTrue="1" operator="equal">
      <formula>"売"</formula>
    </cfRule>
  </conditionalFormatting>
  <conditionalFormatting sqref="G21">
    <cfRule type="cellIs" dxfId="1159" priority="263" stopIfTrue="1" operator="equal">
      <formula>"買"</formula>
    </cfRule>
    <cfRule type="cellIs" dxfId="1158" priority="264" stopIfTrue="1" operator="equal">
      <formula>"売"</formula>
    </cfRule>
  </conditionalFormatting>
  <conditionalFormatting sqref="G21">
    <cfRule type="cellIs" dxfId="1157" priority="261" stopIfTrue="1" operator="equal">
      <formula>"買"</formula>
    </cfRule>
    <cfRule type="cellIs" dxfId="1156" priority="262" stopIfTrue="1" operator="equal">
      <formula>"売"</formula>
    </cfRule>
  </conditionalFormatting>
  <conditionalFormatting sqref="G21">
    <cfRule type="cellIs" dxfId="1155" priority="259" stopIfTrue="1" operator="equal">
      <formula>"買"</formula>
    </cfRule>
    <cfRule type="cellIs" dxfId="1154" priority="260" stopIfTrue="1" operator="equal">
      <formula>"売"</formula>
    </cfRule>
  </conditionalFormatting>
  <conditionalFormatting sqref="G21">
    <cfRule type="cellIs" dxfId="1153" priority="257" stopIfTrue="1" operator="equal">
      <formula>"買"</formula>
    </cfRule>
    <cfRule type="cellIs" dxfId="1152" priority="258" stopIfTrue="1" operator="equal">
      <formula>"売"</formula>
    </cfRule>
  </conditionalFormatting>
  <conditionalFormatting sqref="G21">
    <cfRule type="cellIs" dxfId="1151" priority="255" stopIfTrue="1" operator="equal">
      <formula>"買"</formula>
    </cfRule>
    <cfRule type="cellIs" dxfId="1150" priority="256" stopIfTrue="1" operator="equal">
      <formula>"売"</formula>
    </cfRule>
  </conditionalFormatting>
  <conditionalFormatting sqref="G23">
    <cfRule type="cellIs" dxfId="1123" priority="253" stopIfTrue="1" operator="equal">
      <formula>"買"</formula>
    </cfRule>
    <cfRule type="cellIs" dxfId="1122" priority="254" stopIfTrue="1" operator="equal">
      <formula>"売"</formula>
    </cfRule>
  </conditionalFormatting>
  <conditionalFormatting sqref="G23">
    <cfRule type="cellIs" dxfId="1121" priority="251" stopIfTrue="1" operator="equal">
      <formula>"買"</formula>
    </cfRule>
    <cfRule type="cellIs" dxfId="1120" priority="252" stopIfTrue="1" operator="equal">
      <formula>"売"</formula>
    </cfRule>
  </conditionalFormatting>
  <conditionalFormatting sqref="G23">
    <cfRule type="cellIs" dxfId="1119" priority="249" stopIfTrue="1" operator="equal">
      <formula>"買"</formula>
    </cfRule>
    <cfRule type="cellIs" dxfId="1118" priority="250" stopIfTrue="1" operator="equal">
      <formula>"売"</formula>
    </cfRule>
  </conditionalFormatting>
  <conditionalFormatting sqref="G23">
    <cfRule type="cellIs" dxfId="1117" priority="247" stopIfTrue="1" operator="equal">
      <formula>"買"</formula>
    </cfRule>
    <cfRule type="cellIs" dxfId="1116" priority="248" stopIfTrue="1" operator="equal">
      <formula>"売"</formula>
    </cfRule>
  </conditionalFormatting>
  <conditionalFormatting sqref="G23">
    <cfRule type="cellIs" dxfId="1115" priority="245" stopIfTrue="1" operator="equal">
      <formula>"買"</formula>
    </cfRule>
    <cfRule type="cellIs" dxfId="1114" priority="246" stopIfTrue="1" operator="equal">
      <formula>"売"</formula>
    </cfRule>
  </conditionalFormatting>
  <conditionalFormatting sqref="G23">
    <cfRule type="cellIs" dxfId="1113" priority="243" stopIfTrue="1" operator="equal">
      <formula>"買"</formula>
    </cfRule>
    <cfRule type="cellIs" dxfId="1112" priority="244" stopIfTrue="1" operator="equal">
      <formula>"売"</formula>
    </cfRule>
  </conditionalFormatting>
  <conditionalFormatting sqref="G24">
    <cfRule type="cellIs" dxfId="1103" priority="241" stopIfTrue="1" operator="equal">
      <formula>"買"</formula>
    </cfRule>
    <cfRule type="cellIs" dxfId="1102" priority="242" stopIfTrue="1" operator="equal">
      <formula>"売"</formula>
    </cfRule>
  </conditionalFormatting>
  <conditionalFormatting sqref="G24">
    <cfRule type="cellIs" dxfId="1101" priority="239" stopIfTrue="1" operator="equal">
      <formula>"買"</formula>
    </cfRule>
    <cfRule type="cellIs" dxfId="1100" priority="240" stopIfTrue="1" operator="equal">
      <formula>"売"</formula>
    </cfRule>
  </conditionalFormatting>
  <conditionalFormatting sqref="G24">
    <cfRule type="cellIs" dxfId="1099" priority="237" stopIfTrue="1" operator="equal">
      <formula>"買"</formula>
    </cfRule>
    <cfRule type="cellIs" dxfId="1098" priority="238" stopIfTrue="1" operator="equal">
      <formula>"売"</formula>
    </cfRule>
  </conditionalFormatting>
  <conditionalFormatting sqref="G24">
    <cfRule type="cellIs" dxfId="1097" priority="235" stopIfTrue="1" operator="equal">
      <formula>"買"</formula>
    </cfRule>
    <cfRule type="cellIs" dxfId="1096" priority="236" stopIfTrue="1" operator="equal">
      <formula>"売"</formula>
    </cfRule>
  </conditionalFormatting>
  <conditionalFormatting sqref="G24">
    <cfRule type="cellIs" dxfId="1095" priority="233" stopIfTrue="1" operator="equal">
      <formula>"買"</formula>
    </cfRule>
    <cfRule type="cellIs" dxfId="1094" priority="234" stopIfTrue="1" operator="equal">
      <formula>"売"</formula>
    </cfRule>
  </conditionalFormatting>
  <conditionalFormatting sqref="G24">
    <cfRule type="cellIs" dxfId="1093" priority="231" stopIfTrue="1" operator="equal">
      <formula>"買"</formula>
    </cfRule>
    <cfRule type="cellIs" dxfId="1092" priority="232" stopIfTrue="1" operator="equal">
      <formula>"売"</formula>
    </cfRule>
  </conditionalFormatting>
  <conditionalFormatting sqref="G25">
    <cfRule type="cellIs" dxfId="1089" priority="229" stopIfTrue="1" operator="equal">
      <formula>"買"</formula>
    </cfRule>
    <cfRule type="cellIs" dxfId="1088" priority="230" stopIfTrue="1" operator="equal">
      <formula>"売"</formula>
    </cfRule>
  </conditionalFormatting>
  <conditionalFormatting sqref="G26">
    <cfRule type="cellIs" dxfId="1085" priority="227" stopIfTrue="1" operator="equal">
      <formula>"買"</formula>
    </cfRule>
    <cfRule type="cellIs" dxfId="1084" priority="228" stopIfTrue="1" operator="equal">
      <formula>"売"</formula>
    </cfRule>
  </conditionalFormatting>
  <conditionalFormatting sqref="G26">
    <cfRule type="cellIs" dxfId="1083" priority="225" stopIfTrue="1" operator="equal">
      <formula>"買"</formula>
    </cfRule>
    <cfRule type="cellIs" dxfId="1082" priority="226" stopIfTrue="1" operator="equal">
      <formula>"売"</formula>
    </cfRule>
  </conditionalFormatting>
  <conditionalFormatting sqref="G26">
    <cfRule type="cellIs" dxfId="1081" priority="223" stopIfTrue="1" operator="equal">
      <formula>"買"</formula>
    </cfRule>
    <cfRule type="cellIs" dxfId="1080" priority="224" stopIfTrue="1" operator="equal">
      <formula>"売"</formula>
    </cfRule>
  </conditionalFormatting>
  <conditionalFormatting sqref="G27">
    <cfRule type="cellIs" dxfId="1077" priority="221" stopIfTrue="1" operator="equal">
      <formula>"買"</formula>
    </cfRule>
    <cfRule type="cellIs" dxfId="1076" priority="222" stopIfTrue="1" operator="equal">
      <formula>"売"</formula>
    </cfRule>
  </conditionalFormatting>
  <conditionalFormatting sqref="G27">
    <cfRule type="cellIs" dxfId="1075" priority="219" stopIfTrue="1" operator="equal">
      <formula>"買"</formula>
    </cfRule>
    <cfRule type="cellIs" dxfId="1074" priority="220" stopIfTrue="1" operator="equal">
      <formula>"売"</formula>
    </cfRule>
  </conditionalFormatting>
  <conditionalFormatting sqref="G27">
    <cfRule type="cellIs" dxfId="1073" priority="217" stopIfTrue="1" operator="equal">
      <formula>"買"</formula>
    </cfRule>
    <cfRule type="cellIs" dxfId="1072" priority="218" stopIfTrue="1" operator="equal">
      <formula>"売"</formula>
    </cfRule>
  </conditionalFormatting>
  <conditionalFormatting sqref="G28">
    <cfRule type="cellIs" dxfId="1067" priority="215" stopIfTrue="1" operator="equal">
      <formula>"買"</formula>
    </cfRule>
    <cfRule type="cellIs" dxfId="1066" priority="216" stopIfTrue="1" operator="equal">
      <formula>"売"</formula>
    </cfRule>
  </conditionalFormatting>
  <conditionalFormatting sqref="G28">
    <cfRule type="cellIs" dxfId="1065" priority="213" stopIfTrue="1" operator="equal">
      <formula>"買"</formula>
    </cfRule>
    <cfRule type="cellIs" dxfId="1064" priority="214" stopIfTrue="1" operator="equal">
      <formula>"売"</formula>
    </cfRule>
  </conditionalFormatting>
  <conditionalFormatting sqref="G28">
    <cfRule type="cellIs" dxfId="1063" priority="211" stopIfTrue="1" operator="equal">
      <formula>"買"</formula>
    </cfRule>
    <cfRule type="cellIs" dxfId="1062" priority="212" stopIfTrue="1" operator="equal">
      <formula>"売"</formula>
    </cfRule>
  </conditionalFormatting>
  <conditionalFormatting sqref="G29">
    <cfRule type="cellIs" dxfId="1059" priority="209" stopIfTrue="1" operator="equal">
      <formula>"買"</formula>
    </cfRule>
    <cfRule type="cellIs" dxfId="1058" priority="210" stopIfTrue="1" operator="equal">
      <formula>"売"</formula>
    </cfRule>
  </conditionalFormatting>
  <conditionalFormatting sqref="G30">
    <cfRule type="cellIs" dxfId="1055" priority="207" stopIfTrue="1" operator="equal">
      <formula>"買"</formula>
    </cfRule>
    <cfRule type="cellIs" dxfId="1054" priority="208" stopIfTrue="1" operator="equal">
      <formula>"売"</formula>
    </cfRule>
  </conditionalFormatting>
  <conditionalFormatting sqref="G30">
    <cfRule type="cellIs" dxfId="1053" priority="205" stopIfTrue="1" operator="equal">
      <formula>"買"</formula>
    </cfRule>
    <cfRule type="cellIs" dxfId="1052" priority="206" stopIfTrue="1" operator="equal">
      <formula>"売"</formula>
    </cfRule>
  </conditionalFormatting>
  <conditionalFormatting sqref="G30">
    <cfRule type="cellIs" dxfId="1051" priority="203" stopIfTrue="1" operator="equal">
      <formula>"買"</formula>
    </cfRule>
    <cfRule type="cellIs" dxfId="1050" priority="204" stopIfTrue="1" operator="equal">
      <formula>"売"</formula>
    </cfRule>
  </conditionalFormatting>
  <conditionalFormatting sqref="G31">
    <cfRule type="cellIs" dxfId="1047" priority="201" stopIfTrue="1" operator="equal">
      <formula>"買"</formula>
    </cfRule>
    <cfRule type="cellIs" dxfId="1046" priority="202" stopIfTrue="1" operator="equal">
      <formula>"売"</formula>
    </cfRule>
  </conditionalFormatting>
  <conditionalFormatting sqref="G31">
    <cfRule type="cellIs" dxfId="1045" priority="199" stopIfTrue="1" operator="equal">
      <formula>"買"</formula>
    </cfRule>
    <cfRule type="cellIs" dxfId="1044" priority="200" stopIfTrue="1" operator="equal">
      <formula>"売"</formula>
    </cfRule>
  </conditionalFormatting>
  <conditionalFormatting sqref="G31">
    <cfRule type="cellIs" dxfId="1043" priority="197" stopIfTrue="1" operator="equal">
      <formula>"買"</formula>
    </cfRule>
    <cfRule type="cellIs" dxfId="1042" priority="198" stopIfTrue="1" operator="equal">
      <formula>"売"</formula>
    </cfRule>
  </conditionalFormatting>
  <conditionalFormatting sqref="G32">
    <cfRule type="cellIs" dxfId="1039" priority="195" stopIfTrue="1" operator="equal">
      <formula>"買"</formula>
    </cfRule>
    <cfRule type="cellIs" dxfId="1038" priority="196" stopIfTrue="1" operator="equal">
      <formula>"売"</formula>
    </cfRule>
  </conditionalFormatting>
  <conditionalFormatting sqref="G32">
    <cfRule type="cellIs" dxfId="1037" priority="193" stopIfTrue="1" operator="equal">
      <formula>"買"</formula>
    </cfRule>
    <cfRule type="cellIs" dxfId="1036" priority="194" stopIfTrue="1" operator="equal">
      <formula>"売"</formula>
    </cfRule>
  </conditionalFormatting>
  <conditionalFormatting sqref="G32">
    <cfRule type="cellIs" dxfId="1035" priority="191" stopIfTrue="1" operator="equal">
      <formula>"買"</formula>
    </cfRule>
    <cfRule type="cellIs" dxfId="1034" priority="192" stopIfTrue="1" operator="equal">
      <formula>"売"</formula>
    </cfRule>
  </conditionalFormatting>
  <conditionalFormatting sqref="G34">
    <cfRule type="cellIs" dxfId="1019" priority="189" stopIfTrue="1" operator="equal">
      <formula>"買"</formula>
    </cfRule>
    <cfRule type="cellIs" dxfId="1018" priority="190" stopIfTrue="1" operator="equal">
      <formula>"売"</formula>
    </cfRule>
  </conditionalFormatting>
  <conditionalFormatting sqref="G34">
    <cfRule type="cellIs" dxfId="1017" priority="187" stopIfTrue="1" operator="equal">
      <formula>"買"</formula>
    </cfRule>
    <cfRule type="cellIs" dxfId="1016" priority="188" stopIfTrue="1" operator="equal">
      <formula>"売"</formula>
    </cfRule>
  </conditionalFormatting>
  <conditionalFormatting sqref="G34">
    <cfRule type="cellIs" dxfId="1015" priority="185" stopIfTrue="1" operator="equal">
      <formula>"買"</formula>
    </cfRule>
    <cfRule type="cellIs" dxfId="1014" priority="186" stopIfTrue="1" operator="equal">
      <formula>"売"</formula>
    </cfRule>
  </conditionalFormatting>
  <conditionalFormatting sqref="G35">
    <cfRule type="cellIs" dxfId="1011" priority="183" stopIfTrue="1" operator="equal">
      <formula>"買"</formula>
    </cfRule>
    <cfRule type="cellIs" dxfId="1010" priority="184" stopIfTrue="1" operator="equal">
      <formula>"売"</formula>
    </cfRule>
  </conditionalFormatting>
  <conditionalFormatting sqref="G35">
    <cfRule type="cellIs" dxfId="1009" priority="181" stopIfTrue="1" operator="equal">
      <formula>"買"</formula>
    </cfRule>
    <cfRule type="cellIs" dxfId="1008" priority="182" stopIfTrue="1" operator="equal">
      <formula>"売"</formula>
    </cfRule>
  </conditionalFormatting>
  <conditionalFormatting sqref="G35">
    <cfRule type="cellIs" dxfId="1007" priority="179" stopIfTrue="1" operator="equal">
      <formula>"買"</formula>
    </cfRule>
    <cfRule type="cellIs" dxfId="1006" priority="180" stopIfTrue="1" operator="equal">
      <formula>"売"</formula>
    </cfRule>
  </conditionalFormatting>
  <conditionalFormatting sqref="G36">
    <cfRule type="cellIs" dxfId="1003" priority="177" stopIfTrue="1" operator="equal">
      <formula>"買"</formula>
    </cfRule>
    <cfRule type="cellIs" dxfId="1002" priority="178" stopIfTrue="1" operator="equal">
      <formula>"売"</formula>
    </cfRule>
  </conditionalFormatting>
  <conditionalFormatting sqref="G36">
    <cfRule type="cellIs" dxfId="1001" priority="175" stopIfTrue="1" operator="equal">
      <formula>"買"</formula>
    </cfRule>
    <cfRule type="cellIs" dxfId="1000" priority="176" stopIfTrue="1" operator="equal">
      <formula>"売"</formula>
    </cfRule>
  </conditionalFormatting>
  <conditionalFormatting sqref="G36">
    <cfRule type="cellIs" dxfId="999" priority="173" stopIfTrue="1" operator="equal">
      <formula>"買"</formula>
    </cfRule>
    <cfRule type="cellIs" dxfId="998" priority="174" stopIfTrue="1" operator="equal">
      <formula>"売"</formula>
    </cfRule>
  </conditionalFormatting>
  <conditionalFormatting sqref="G37">
    <cfRule type="cellIs" dxfId="995" priority="171" stopIfTrue="1" operator="equal">
      <formula>"買"</formula>
    </cfRule>
    <cfRule type="cellIs" dxfId="994" priority="172" stopIfTrue="1" operator="equal">
      <formula>"売"</formula>
    </cfRule>
  </conditionalFormatting>
  <conditionalFormatting sqref="G37">
    <cfRule type="cellIs" dxfId="993" priority="169" stopIfTrue="1" operator="equal">
      <formula>"買"</formula>
    </cfRule>
    <cfRule type="cellIs" dxfId="992" priority="170" stopIfTrue="1" operator="equal">
      <formula>"売"</formula>
    </cfRule>
  </conditionalFormatting>
  <conditionalFormatting sqref="G37">
    <cfRule type="cellIs" dxfId="991" priority="167" stopIfTrue="1" operator="equal">
      <formula>"買"</formula>
    </cfRule>
    <cfRule type="cellIs" dxfId="990" priority="168" stopIfTrue="1" operator="equal">
      <formula>"売"</formula>
    </cfRule>
  </conditionalFormatting>
  <conditionalFormatting sqref="G38">
    <cfRule type="cellIs" dxfId="979" priority="165" stopIfTrue="1" operator="equal">
      <formula>"買"</formula>
    </cfRule>
    <cfRule type="cellIs" dxfId="978" priority="166" stopIfTrue="1" operator="equal">
      <formula>"売"</formula>
    </cfRule>
  </conditionalFormatting>
  <conditionalFormatting sqref="G38">
    <cfRule type="cellIs" dxfId="977" priority="163" stopIfTrue="1" operator="equal">
      <formula>"買"</formula>
    </cfRule>
    <cfRule type="cellIs" dxfId="976" priority="164" stopIfTrue="1" operator="equal">
      <formula>"売"</formula>
    </cfRule>
  </conditionalFormatting>
  <conditionalFormatting sqref="G38">
    <cfRule type="cellIs" dxfId="975" priority="161" stopIfTrue="1" operator="equal">
      <formula>"買"</formula>
    </cfRule>
    <cfRule type="cellIs" dxfId="974" priority="162" stopIfTrue="1" operator="equal">
      <formula>"売"</formula>
    </cfRule>
  </conditionalFormatting>
  <conditionalFormatting sqref="G38">
    <cfRule type="cellIs" dxfId="973" priority="159" stopIfTrue="1" operator="equal">
      <formula>"買"</formula>
    </cfRule>
    <cfRule type="cellIs" dxfId="972" priority="160" stopIfTrue="1" operator="equal">
      <formula>"売"</formula>
    </cfRule>
  </conditionalFormatting>
  <conditionalFormatting sqref="G38">
    <cfRule type="cellIs" dxfId="971" priority="157" stopIfTrue="1" operator="equal">
      <formula>"買"</formula>
    </cfRule>
    <cfRule type="cellIs" dxfId="970" priority="158" stopIfTrue="1" operator="equal">
      <formula>"売"</formula>
    </cfRule>
  </conditionalFormatting>
  <conditionalFormatting sqref="G39">
    <cfRule type="cellIs" dxfId="963" priority="155" stopIfTrue="1" operator="equal">
      <formula>"買"</formula>
    </cfRule>
    <cfRule type="cellIs" dxfId="962" priority="156" stopIfTrue="1" operator="equal">
      <formula>"売"</formula>
    </cfRule>
  </conditionalFormatting>
  <conditionalFormatting sqref="G39">
    <cfRule type="cellIs" dxfId="961" priority="153" stopIfTrue="1" operator="equal">
      <formula>"買"</formula>
    </cfRule>
    <cfRule type="cellIs" dxfId="960" priority="154" stopIfTrue="1" operator="equal">
      <formula>"売"</formula>
    </cfRule>
  </conditionalFormatting>
  <conditionalFormatting sqref="G39">
    <cfRule type="cellIs" dxfId="959" priority="151" stopIfTrue="1" operator="equal">
      <formula>"買"</formula>
    </cfRule>
    <cfRule type="cellIs" dxfId="958" priority="152" stopIfTrue="1" operator="equal">
      <formula>"売"</formula>
    </cfRule>
  </conditionalFormatting>
  <conditionalFormatting sqref="G40">
    <cfRule type="cellIs" dxfId="955" priority="149" stopIfTrue="1" operator="equal">
      <formula>"買"</formula>
    </cfRule>
    <cfRule type="cellIs" dxfId="954" priority="150" stopIfTrue="1" operator="equal">
      <formula>"売"</formula>
    </cfRule>
  </conditionalFormatting>
  <conditionalFormatting sqref="G41:G43">
    <cfRule type="cellIs" dxfId="951" priority="147" stopIfTrue="1" operator="equal">
      <formula>"買"</formula>
    </cfRule>
    <cfRule type="cellIs" dxfId="950" priority="148" stopIfTrue="1" operator="equal">
      <formula>"売"</formula>
    </cfRule>
  </conditionalFormatting>
  <conditionalFormatting sqref="G44">
    <cfRule type="cellIs" dxfId="923" priority="145" stopIfTrue="1" operator="equal">
      <formula>"買"</formula>
    </cfRule>
    <cfRule type="cellIs" dxfId="922" priority="146" stopIfTrue="1" operator="equal">
      <formula>"売"</formula>
    </cfRule>
  </conditionalFormatting>
  <conditionalFormatting sqref="G44">
    <cfRule type="cellIs" dxfId="921" priority="143" stopIfTrue="1" operator="equal">
      <formula>"買"</formula>
    </cfRule>
    <cfRule type="cellIs" dxfId="920" priority="144" stopIfTrue="1" operator="equal">
      <formula>"売"</formula>
    </cfRule>
  </conditionalFormatting>
  <conditionalFormatting sqref="G44">
    <cfRule type="cellIs" dxfId="919" priority="141" stopIfTrue="1" operator="equal">
      <formula>"買"</formula>
    </cfRule>
    <cfRule type="cellIs" dxfId="918" priority="142" stopIfTrue="1" operator="equal">
      <formula>"売"</formula>
    </cfRule>
  </conditionalFormatting>
  <conditionalFormatting sqref="G44">
    <cfRule type="cellIs" dxfId="917" priority="139" stopIfTrue="1" operator="equal">
      <formula>"買"</formula>
    </cfRule>
    <cfRule type="cellIs" dxfId="916" priority="140" stopIfTrue="1" operator="equal">
      <formula>"売"</formula>
    </cfRule>
  </conditionalFormatting>
  <conditionalFormatting sqref="G44">
    <cfRule type="cellIs" dxfId="915" priority="137" stopIfTrue="1" operator="equal">
      <formula>"買"</formula>
    </cfRule>
    <cfRule type="cellIs" dxfId="914" priority="138" stopIfTrue="1" operator="equal">
      <formula>"売"</formula>
    </cfRule>
  </conditionalFormatting>
  <conditionalFormatting sqref="G44">
    <cfRule type="cellIs" dxfId="913" priority="135" stopIfTrue="1" operator="equal">
      <formula>"買"</formula>
    </cfRule>
    <cfRule type="cellIs" dxfId="912" priority="136" stopIfTrue="1" operator="equal">
      <formula>"売"</formula>
    </cfRule>
  </conditionalFormatting>
  <conditionalFormatting sqref="G44">
    <cfRule type="cellIs" dxfId="911" priority="133" stopIfTrue="1" operator="equal">
      <formula>"買"</formula>
    </cfRule>
    <cfRule type="cellIs" dxfId="910" priority="134" stopIfTrue="1" operator="equal">
      <formula>"売"</formula>
    </cfRule>
  </conditionalFormatting>
  <conditionalFormatting sqref="G45">
    <cfRule type="cellIs" dxfId="907" priority="131" stopIfTrue="1" operator="equal">
      <formula>"買"</formula>
    </cfRule>
    <cfRule type="cellIs" dxfId="906" priority="132" stopIfTrue="1" operator="equal">
      <formula>"売"</formula>
    </cfRule>
  </conditionalFormatting>
  <conditionalFormatting sqref="G45">
    <cfRule type="cellIs" dxfId="905" priority="129" stopIfTrue="1" operator="equal">
      <formula>"買"</formula>
    </cfRule>
    <cfRule type="cellIs" dxfId="904" priority="130" stopIfTrue="1" operator="equal">
      <formula>"売"</formula>
    </cfRule>
  </conditionalFormatting>
  <conditionalFormatting sqref="G45">
    <cfRule type="cellIs" dxfId="903" priority="127" stopIfTrue="1" operator="equal">
      <formula>"買"</formula>
    </cfRule>
    <cfRule type="cellIs" dxfId="902" priority="128" stopIfTrue="1" operator="equal">
      <formula>"売"</formula>
    </cfRule>
  </conditionalFormatting>
  <conditionalFormatting sqref="G47">
    <cfRule type="cellIs" dxfId="887" priority="125" stopIfTrue="1" operator="equal">
      <formula>"買"</formula>
    </cfRule>
    <cfRule type="cellIs" dxfId="886" priority="126" stopIfTrue="1" operator="equal">
      <formula>"売"</formula>
    </cfRule>
  </conditionalFormatting>
  <conditionalFormatting sqref="G48">
    <cfRule type="cellIs" dxfId="883" priority="123" stopIfTrue="1" operator="equal">
      <formula>"買"</formula>
    </cfRule>
    <cfRule type="cellIs" dxfId="882" priority="124" stopIfTrue="1" operator="equal">
      <formula>"売"</formula>
    </cfRule>
  </conditionalFormatting>
  <conditionalFormatting sqref="G49">
    <cfRule type="cellIs" dxfId="879" priority="121" stopIfTrue="1" operator="equal">
      <formula>"買"</formula>
    </cfRule>
    <cfRule type="cellIs" dxfId="878" priority="122" stopIfTrue="1" operator="equal">
      <formula>"売"</formula>
    </cfRule>
  </conditionalFormatting>
  <conditionalFormatting sqref="G49">
    <cfRule type="cellIs" dxfId="877" priority="119" stopIfTrue="1" operator="equal">
      <formula>"買"</formula>
    </cfRule>
    <cfRule type="cellIs" dxfId="876" priority="120" stopIfTrue="1" operator="equal">
      <formula>"売"</formula>
    </cfRule>
  </conditionalFormatting>
  <conditionalFormatting sqref="G49">
    <cfRule type="cellIs" dxfId="875" priority="117" stopIfTrue="1" operator="equal">
      <formula>"買"</formula>
    </cfRule>
    <cfRule type="cellIs" dxfId="874" priority="118" stopIfTrue="1" operator="equal">
      <formula>"売"</formula>
    </cfRule>
  </conditionalFormatting>
  <conditionalFormatting sqref="G51">
    <cfRule type="cellIs" dxfId="859" priority="115" stopIfTrue="1" operator="equal">
      <formula>"買"</formula>
    </cfRule>
    <cfRule type="cellIs" dxfId="858" priority="116" stopIfTrue="1" operator="equal">
      <formula>"売"</formula>
    </cfRule>
  </conditionalFormatting>
  <conditionalFormatting sqref="G51">
    <cfRule type="cellIs" dxfId="857" priority="113" stopIfTrue="1" operator="equal">
      <formula>"買"</formula>
    </cfRule>
    <cfRule type="cellIs" dxfId="856" priority="114" stopIfTrue="1" operator="equal">
      <formula>"売"</formula>
    </cfRule>
  </conditionalFormatting>
  <conditionalFormatting sqref="G51">
    <cfRule type="cellIs" dxfId="855" priority="111" stopIfTrue="1" operator="equal">
      <formula>"買"</formula>
    </cfRule>
    <cfRule type="cellIs" dxfId="854" priority="112" stopIfTrue="1" operator="equal">
      <formula>"売"</formula>
    </cfRule>
  </conditionalFormatting>
  <conditionalFormatting sqref="G52">
    <cfRule type="cellIs" dxfId="851" priority="109" stopIfTrue="1" operator="equal">
      <formula>"買"</formula>
    </cfRule>
    <cfRule type="cellIs" dxfId="850" priority="110" stopIfTrue="1" operator="equal">
      <formula>"売"</formula>
    </cfRule>
  </conditionalFormatting>
  <conditionalFormatting sqref="G52">
    <cfRule type="cellIs" dxfId="849" priority="107" stopIfTrue="1" operator="equal">
      <formula>"買"</formula>
    </cfRule>
    <cfRule type="cellIs" dxfId="848" priority="108" stopIfTrue="1" operator="equal">
      <formula>"売"</formula>
    </cfRule>
  </conditionalFormatting>
  <conditionalFormatting sqref="G52">
    <cfRule type="cellIs" dxfId="847" priority="105" stopIfTrue="1" operator="equal">
      <formula>"買"</formula>
    </cfRule>
    <cfRule type="cellIs" dxfId="846" priority="106" stopIfTrue="1" operator="equal">
      <formula>"売"</formula>
    </cfRule>
  </conditionalFormatting>
  <conditionalFormatting sqref="G54">
    <cfRule type="cellIs" dxfId="827" priority="103" stopIfTrue="1" operator="equal">
      <formula>"買"</formula>
    </cfRule>
    <cfRule type="cellIs" dxfId="826" priority="104" stopIfTrue="1" operator="equal">
      <formula>"売"</formula>
    </cfRule>
  </conditionalFormatting>
  <conditionalFormatting sqref="G54">
    <cfRule type="cellIs" dxfId="825" priority="101" stopIfTrue="1" operator="equal">
      <formula>"買"</formula>
    </cfRule>
    <cfRule type="cellIs" dxfId="824" priority="102" stopIfTrue="1" operator="equal">
      <formula>"売"</formula>
    </cfRule>
  </conditionalFormatting>
  <conditionalFormatting sqref="G54">
    <cfRule type="cellIs" dxfId="823" priority="99" stopIfTrue="1" operator="equal">
      <formula>"買"</formula>
    </cfRule>
    <cfRule type="cellIs" dxfId="822" priority="100" stopIfTrue="1" operator="equal">
      <formula>"売"</formula>
    </cfRule>
  </conditionalFormatting>
  <conditionalFormatting sqref="G55">
    <cfRule type="cellIs" dxfId="819" priority="97" stopIfTrue="1" operator="equal">
      <formula>"買"</formula>
    </cfRule>
    <cfRule type="cellIs" dxfId="818" priority="98" stopIfTrue="1" operator="equal">
      <formula>"売"</formula>
    </cfRule>
  </conditionalFormatting>
  <conditionalFormatting sqref="G55">
    <cfRule type="cellIs" dxfId="817" priority="95" stopIfTrue="1" operator="equal">
      <formula>"買"</formula>
    </cfRule>
    <cfRule type="cellIs" dxfId="816" priority="96" stopIfTrue="1" operator="equal">
      <formula>"売"</formula>
    </cfRule>
  </conditionalFormatting>
  <conditionalFormatting sqref="G55">
    <cfRule type="cellIs" dxfId="815" priority="93" stopIfTrue="1" operator="equal">
      <formula>"買"</formula>
    </cfRule>
    <cfRule type="cellIs" dxfId="814" priority="94" stopIfTrue="1" operator="equal">
      <formula>"売"</formula>
    </cfRule>
  </conditionalFormatting>
  <conditionalFormatting sqref="G57:G58">
    <cfRule type="cellIs" dxfId="793" priority="91" stopIfTrue="1" operator="equal">
      <formula>"買"</formula>
    </cfRule>
    <cfRule type="cellIs" dxfId="792" priority="92" stopIfTrue="1" operator="equal">
      <formula>"売"</formula>
    </cfRule>
  </conditionalFormatting>
  <conditionalFormatting sqref="G57:G58">
    <cfRule type="cellIs" dxfId="791" priority="89" stopIfTrue="1" operator="equal">
      <formula>"買"</formula>
    </cfRule>
    <cfRule type="cellIs" dxfId="790" priority="90" stopIfTrue="1" operator="equal">
      <formula>"売"</formula>
    </cfRule>
  </conditionalFormatting>
  <conditionalFormatting sqref="G57:G58">
    <cfRule type="cellIs" dxfId="789" priority="87" stopIfTrue="1" operator="equal">
      <formula>"買"</formula>
    </cfRule>
    <cfRule type="cellIs" dxfId="788" priority="88" stopIfTrue="1" operator="equal">
      <formula>"売"</formula>
    </cfRule>
  </conditionalFormatting>
  <conditionalFormatting sqref="G57:G58">
    <cfRule type="cellIs" dxfId="787" priority="85" stopIfTrue="1" operator="equal">
      <formula>"買"</formula>
    </cfRule>
    <cfRule type="cellIs" dxfId="786" priority="86" stopIfTrue="1" operator="equal">
      <formula>"売"</formula>
    </cfRule>
  </conditionalFormatting>
  <conditionalFormatting sqref="G57:G58">
    <cfRule type="cellIs" dxfId="785" priority="83" stopIfTrue="1" operator="equal">
      <formula>"買"</formula>
    </cfRule>
    <cfRule type="cellIs" dxfId="784" priority="84" stopIfTrue="1" operator="equal">
      <formula>"売"</formula>
    </cfRule>
  </conditionalFormatting>
  <conditionalFormatting sqref="G57:G58">
    <cfRule type="cellIs" dxfId="783" priority="81" stopIfTrue="1" operator="equal">
      <formula>"買"</formula>
    </cfRule>
    <cfRule type="cellIs" dxfId="782" priority="82" stopIfTrue="1" operator="equal">
      <formula>"売"</formula>
    </cfRule>
  </conditionalFormatting>
  <conditionalFormatting sqref="G59:G60">
    <cfRule type="cellIs" dxfId="743" priority="79" stopIfTrue="1" operator="equal">
      <formula>"買"</formula>
    </cfRule>
    <cfRule type="cellIs" dxfId="742" priority="80" stopIfTrue="1" operator="equal">
      <formula>"売"</formula>
    </cfRule>
  </conditionalFormatting>
  <conditionalFormatting sqref="G59:G60">
    <cfRule type="cellIs" dxfId="741" priority="77" stopIfTrue="1" operator="equal">
      <formula>"買"</formula>
    </cfRule>
    <cfRule type="cellIs" dxfId="740" priority="78" stopIfTrue="1" operator="equal">
      <formula>"売"</formula>
    </cfRule>
  </conditionalFormatting>
  <conditionalFormatting sqref="G59:G60">
    <cfRule type="cellIs" dxfId="739" priority="75" stopIfTrue="1" operator="equal">
      <formula>"買"</formula>
    </cfRule>
    <cfRule type="cellIs" dxfId="738" priority="76" stopIfTrue="1" operator="equal">
      <formula>"売"</formula>
    </cfRule>
  </conditionalFormatting>
  <conditionalFormatting sqref="G61">
    <cfRule type="cellIs" dxfId="707" priority="73" stopIfTrue="1" operator="equal">
      <formula>"買"</formula>
    </cfRule>
    <cfRule type="cellIs" dxfId="706" priority="74" stopIfTrue="1" operator="equal">
      <formula>"売"</formula>
    </cfRule>
  </conditionalFormatting>
  <conditionalFormatting sqref="G61">
    <cfRule type="cellIs" dxfId="705" priority="71" stopIfTrue="1" operator="equal">
      <formula>"買"</formula>
    </cfRule>
    <cfRule type="cellIs" dxfId="704" priority="72" stopIfTrue="1" operator="equal">
      <formula>"売"</formula>
    </cfRule>
  </conditionalFormatting>
  <conditionalFormatting sqref="G61">
    <cfRule type="cellIs" dxfId="703" priority="69" stopIfTrue="1" operator="equal">
      <formula>"買"</formula>
    </cfRule>
    <cfRule type="cellIs" dxfId="702" priority="70" stopIfTrue="1" operator="equal">
      <formula>"売"</formula>
    </cfRule>
  </conditionalFormatting>
  <conditionalFormatting sqref="G63">
    <cfRule type="cellIs" dxfId="683" priority="67" stopIfTrue="1" operator="equal">
      <formula>"買"</formula>
    </cfRule>
    <cfRule type="cellIs" dxfId="682" priority="68" stopIfTrue="1" operator="equal">
      <formula>"売"</formula>
    </cfRule>
  </conditionalFormatting>
  <conditionalFormatting sqref="G63">
    <cfRule type="cellIs" dxfId="681" priority="65" stopIfTrue="1" operator="equal">
      <formula>"買"</formula>
    </cfRule>
    <cfRule type="cellIs" dxfId="680" priority="66" stopIfTrue="1" operator="equal">
      <formula>"売"</formula>
    </cfRule>
  </conditionalFormatting>
  <conditionalFormatting sqref="G63">
    <cfRule type="cellIs" dxfId="679" priority="63" stopIfTrue="1" operator="equal">
      <formula>"買"</formula>
    </cfRule>
    <cfRule type="cellIs" dxfId="678" priority="64" stopIfTrue="1" operator="equal">
      <formula>"売"</formula>
    </cfRule>
  </conditionalFormatting>
  <conditionalFormatting sqref="G64">
    <cfRule type="cellIs" dxfId="677" priority="61" stopIfTrue="1" operator="equal">
      <formula>"買"</formula>
    </cfRule>
    <cfRule type="cellIs" dxfId="676" priority="62" stopIfTrue="1" operator="equal">
      <formula>"売"</formula>
    </cfRule>
  </conditionalFormatting>
  <conditionalFormatting sqref="G64">
    <cfRule type="cellIs" dxfId="675" priority="59" stopIfTrue="1" operator="equal">
      <formula>"買"</formula>
    </cfRule>
    <cfRule type="cellIs" dxfId="674" priority="60" stopIfTrue="1" operator="equal">
      <formula>"売"</formula>
    </cfRule>
  </conditionalFormatting>
  <conditionalFormatting sqref="G64">
    <cfRule type="cellIs" dxfId="673" priority="57" stopIfTrue="1" operator="equal">
      <formula>"買"</formula>
    </cfRule>
    <cfRule type="cellIs" dxfId="672" priority="58" stopIfTrue="1" operator="equal">
      <formula>"売"</formula>
    </cfRule>
  </conditionalFormatting>
  <conditionalFormatting sqref="G65">
    <cfRule type="cellIs" dxfId="633" priority="55" stopIfTrue="1" operator="equal">
      <formula>"買"</formula>
    </cfRule>
    <cfRule type="cellIs" dxfId="632" priority="56" stopIfTrue="1" operator="equal">
      <formula>"売"</formula>
    </cfRule>
  </conditionalFormatting>
  <conditionalFormatting sqref="G65">
    <cfRule type="cellIs" dxfId="631" priority="53" stopIfTrue="1" operator="equal">
      <formula>"買"</formula>
    </cfRule>
    <cfRule type="cellIs" dxfId="630" priority="54" stopIfTrue="1" operator="equal">
      <formula>"売"</formula>
    </cfRule>
  </conditionalFormatting>
  <conditionalFormatting sqref="G65">
    <cfRule type="cellIs" dxfId="629" priority="51" stopIfTrue="1" operator="equal">
      <formula>"買"</formula>
    </cfRule>
    <cfRule type="cellIs" dxfId="628" priority="52" stopIfTrue="1" operator="equal">
      <formula>"売"</formula>
    </cfRule>
  </conditionalFormatting>
  <conditionalFormatting sqref="G65">
    <cfRule type="cellIs" dxfId="627" priority="49" stopIfTrue="1" operator="equal">
      <formula>"買"</formula>
    </cfRule>
    <cfRule type="cellIs" dxfId="626" priority="50" stopIfTrue="1" operator="equal">
      <formula>"売"</formula>
    </cfRule>
  </conditionalFormatting>
  <conditionalFormatting sqref="G65">
    <cfRule type="cellIs" dxfId="625" priority="47" stopIfTrue="1" operator="equal">
      <formula>"買"</formula>
    </cfRule>
    <cfRule type="cellIs" dxfId="624" priority="48" stopIfTrue="1" operator="equal">
      <formula>"売"</formula>
    </cfRule>
  </conditionalFormatting>
  <conditionalFormatting sqref="G65">
    <cfRule type="cellIs" dxfId="623" priority="45" stopIfTrue="1" operator="equal">
      <formula>"買"</formula>
    </cfRule>
    <cfRule type="cellIs" dxfId="622" priority="46" stopIfTrue="1" operator="equal">
      <formula>"売"</formula>
    </cfRule>
  </conditionalFormatting>
  <conditionalFormatting sqref="G65">
    <cfRule type="cellIs" dxfId="621" priority="43" stopIfTrue="1" operator="equal">
      <formula>"買"</formula>
    </cfRule>
    <cfRule type="cellIs" dxfId="620" priority="44" stopIfTrue="1" operator="equal">
      <formula>"売"</formula>
    </cfRule>
  </conditionalFormatting>
  <conditionalFormatting sqref="G65">
    <cfRule type="cellIs" dxfId="619" priority="41" stopIfTrue="1" operator="equal">
      <formula>"買"</formula>
    </cfRule>
    <cfRule type="cellIs" dxfId="618" priority="42" stopIfTrue="1" operator="equal">
      <formula>"売"</formula>
    </cfRule>
  </conditionalFormatting>
  <conditionalFormatting sqref="G65">
    <cfRule type="cellIs" dxfId="617" priority="39" stopIfTrue="1" operator="equal">
      <formula>"買"</formula>
    </cfRule>
    <cfRule type="cellIs" dxfId="616" priority="40" stopIfTrue="1" operator="equal">
      <formula>"売"</formula>
    </cfRule>
  </conditionalFormatting>
  <conditionalFormatting sqref="G67">
    <cfRule type="cellIs" dxfId="591" priority="37" stopIfTrue="1" operator="equal">
      <formula>"買"</formula>
    </cfRule>
    <cfRule type="cellIs" dxfId="590" priority="38" stopIfTrue="1" operator="equal">
      <formula>"売"</formula>
    </cfRule>
  </conditionalFormatting>
  <conditionalFormatting sqref="G67">
    <cfRule type="cellIs" dxfId="589" priority="35" stopIfTrue="1" operator="equal">
      <formula>"買"</formula>
    </cfRule>
    <cfRule type="cellIs" dxfId="588" priority="36" stopIfTrue="1" operator="equal">
      <formula>"売"</formula>
    </cfRule>
  </conditionalFormatting>
  <conditionalFormatting sqref="G67">
    <cfRule type="cellIs" dxfId="587" priority="33" stopIfTrue="1" operator="equal">
      <formula>"買"</formula>
    </cfRule>
    <cfRule type="cellIs" dxfId="586" priority="34" stopIfTrue="1" operator="equal">
      <formula>"売"</formula>
    </cfRule>
  </conditionalFormatting>
  <conditionalFormatting sqref="G68">
    <cfRule type="cellIs" dxfId="585" priority="31" stopIfTrue="1" operator="equal">
      <formula>"買"</formula>
    </cfRule>
    <cfRule type="cellIs" dxfId="584" priority="32" stopIfTrue="1" operator="equal">
      <formula>"売"</formula>
    </cfRule>
  </conditionalFormatting>
  <conditionalFormatting sqref="G68">
    <cfRule type="cellIs" dxfId="583" priority="29" stopIfTrue="1" operator="equal">
      <formula>"買"</formula>
    </cfRule>
    <cfRule type="cellIs" dxfId="582" priority="30" stopIfTrue="1" operator="equal">
      <formula>"売"</formula>
    </cfRule>
  </conditionalFormatting>
  <conditionalFormatting sqref="G70">
    <cfRule type="cellIs" dxfId="559" priority="27" stopIfTrue="1" operator="equal">
      <formula>"買"</formula>
    </cfRule>
    <cfRule type="cellIs" dxfId="558" priority="28" stopIfTrue="1" operator="equal">
      <formula>"売"</formula>
    </cfRule>
  </conditionalFormatting>
  <conditionalFormatting sqref="G72">
    <cfRule type="cellIs" dxfId="529" priority="25" stopIfTrue="1" operator="equal">
      <formula>"買"</formula>
    </cfRule>
    <cfRule type="cellIs" dxfId="528" priority="26" stopIfTrue="1" operator="equal">
      <formula>"売"</formula>
    </cfRule>
  </conditionalFormatting>
  <conditionalFormatting sqref="G72">
    <cfRule type="cellIs" dxfId="527" priority="23" stopIfTrue="1" operator="equal">
      <formula>"買"</formula>
    </cfRule>
    <cfRule type="cellIs" dxfId="526" priority="24" stopIfTrue="1" operator="equal">
      <formula>"売"</formula>
    </cfRule>
  </conditionalFormatting>
  <conditionalFormatting sqref="G72">
    <cfRule type="cellIs" dxfId="525" priority="21" stopIfTrue="1" operator="equal">
      <formula>"買"</formula>
    </cfRule>
    <cfRule type="cellIs" dxfId="524" priority="22" stopIfTrue="1" operator="equal">
      <formula>"売"</formula>
    </cfRule>
  </conditionalFormatting>
  <conditionalFormatting sqref="G72">
    <cfRule type="cellIs" dxfId="523" priority="19" stopIfTrue="1" operator="equal">
      <formula>"買"</formula>
    </cfRule>
    <cfRule type="cellIs" dxfId="522" priority="20" stopIfTrue="1" operator="equal">
      <formula>"売"</formula>
    </cfRule>
  </conditionalFormatting>
  <conditionalFormatting sqref="G72">
    <cfRule type="cellIs" dxfId="521" priority="17" stopIfTrue="1" operator="equal">
      <formula>"買"</formula>
    </cfRule>
    <cfRule type="cellIs" dxfId="520" priority="18" stopIfTrue="1" operator="equal">
      <formula>"売"</formula>
    </cfRule>
  </conditionalFormatting>
  <conditionalFormatting sqref="G72">
    <cfRule type="cellIs" dxfId="519" priority="15" stopIfTrue="1" operator="equal">
      <formula>"買"</formula>
    </cfRule>
    <cfRule type="cellIs" dxfId="518" priority="16" stopIfTrue="1" operator="equal">
      <formula>"売"</formula>
    </cfRule>
  </conditionalFormatting>
  <conditionalFormatting sqref="G73">
    <cfRule type="cellIs" dxfId="515" priority="13" stopIfTrue="1" operator="equal">
      <formula>"買"</formula>
    </cfRule>
    <cfRule type="cellIs" dxfId="514" priority="14" stopIfTrue="1" operator="equal">
      <formula>"売"</formula>
    </cfRule>
  </conditionalFormatting>
  <conditionalFormatting sqref="G75">
    <cfRule type="cellIs" dxfId="495" priority="11" stopIfTrue="1" operator="equal">
      <formula>"買"</formula>
    </cfRule>
    <cfRule type="cellIs" dxfId="494" priority="12" stopIfTrue="1" operator="equal">
      <formula>"売"</formula>
    </cfRule>
  </conditionalFormatting>
  <conditionalFormatting sqref="G75">
    <cfRule type="cellIs" dxfId="491" priority="9" stopIfTrue="1" operator="equal">
      <formula>"買"</formula>
    </cfRule>
    <cfRule type="cellIs" dxfId="490" priority="10" stopIfTrue="1" operator="equal">
      <formula>"売"</formula>
    </cfRule>
  </conditionalFormatting>
  <conditionalFormatting sqref="G75">
    <cfRule type="cellIs" dxfId="487" priority="7" stopIfTrue="1" operator="equal">
      <formula>"買"</formula>
    </cfRule>
    <cfRule type="cellIs" dxfId="486" priority="8" stopIfTrue="1" operator="equal">
      <formula>"売"</formula>
    </cfRule>
  </conditionalFormatting>
  <conditionalFormatting sqref="G77">
    <cfRule type="cellIs" dxfId="455" priority="5" stopIfTrue="1" operator="equal">
      <formula>"買"</formula>
    </cfRule>
    <cfRule type="cellIs" dxfId="454" priority="6" stopIfTrue="1" operator="equal">
      <formula>"売"</formula>
    </cfRule>
  </conditionalFormatting>
  <conditionalFormatting sqref="G77">
    <cfRule type="cellIs" dxfId="451" priority="3" stopIfTrue="1" operator="equal">
      <formula>"買"</formula>
    </cfRule>
    <cfRule type="cellIs" dxfId="450" priority="4" stopIfTrue="1" operator="equal">
      <formula>"売"</formula>
    </cfRule>
  </conditionalFormatting>
  <conditionalFormatting sqref="G77">
    <cfRule type="cellIs" dxfId="447" priority="1" stopIfTrue="1" operator="equal">
      <formula>"買"</formula>
    </cfRule>
    <cfRule type="cellIs" dxfId="44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L79" zoomScale="120" zoomScaleNormal="120" workbookViewId="0">
      <selection activeCell="U244" sqref="U244"/>
    </sheetView>
  </sheetViews>
  <sheetFormatPr defaultRowHeight="14.25"/>
  <cols>
    <col min="1" max="1" width="9" style="34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workbookViewId="0">
      <selection activeCell="L24" sqref="L24"/>
    </sheetView>
  </sheetViews>
  <sheetFormatPr defaultRowHeight="13.5"/>
  <sheetData>
    <row r="1" spans="1:10">
      <c r="A1" t="s">
        <v>0</v>
      </c>
    </row>
    <row r="2" spans="1:10" ht="13.5" customHeight="1">
      <c r="A2" s="92" t="s">
        <v>94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>
      <c r="A9" s="92"/>
      <c r="B9" s="92"/>
      <c r="C9" s="92"/>
      <c r="D9" s="92"/>
      <c r="E9" s="92"/>
      <c r="F9" s="92"/>
      <c r="G9" s="92"/>
      <c r="H9" s="92"/>
      <c r="I9" s="92"/>
      <c r="J9" s="92"/>
    </row>
    <row r="11" spans="1:10">
      <c r="A11" t="s">
        <v>1</v>
      </c>
    </row>
    <row r="12" spans="1:10">
      <c r="A12" s="92" t="s">
        <v>93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1" spans="1:10">
      <c r="A21" t="s">
        <v>2</v>
      </c>
    </row>
    <row r="22" spans="1:10">
      <c r="A22" s="92" t="s">
        <v>95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>
      <c r="A29" s="92"/>
      <c r="B29" s="92"/>
      <c r="C29" s="92"/>
      <c r="D29" s="92"/>
      <c r="E29" s="92"/>
      <c r="F29" s="92"/>
      <c r="G29" s="92"/>
      <c r="H29" s="92"/>
      <c r="I29" s="92"/>
      <c r="J29" s="9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2"/>
  <sheetViews>
    <sheetView zoomScaleSheetLayoutView="100" workbookViewId="0">
      <selection activeCell="B5" sqref="B5:B12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0" width="15.875" style="25" customWidth="1"/>
    <col min="11" max="11" width="15.875" style="31" customWidth="1"/>
    <col min="12" max="12" width="15.875" style="25" customWidth="1"/>
    <col min="13" max="13" width="15.875" style="31" customWidth="1"/>
    <col min="14" max="16384" width="8.875" style="26"/>
  </cols>
  <sheetData>
    <row r="2" spans="2:13">
      <c r="B2" s="24" t="s">
        <v>39</v>
      </c>
      <c r="C2" s="26"/>
    </row>
    <row r="4" spans="2:13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  <c r="J4" s="29" t="s">
        <v>86</v>
      </c>
      <c r="K4" s="30" t="s">
        <v>41</v>
      </c>
      <c r="L4" s="29" t="s">
        <v>87</v>
      </c>
      <c r="M4" s="30" t="s">
        <v>41</v>
      </c>
    </row>
    <row r="5" spans="2:13">
      <c r="B5" s="27" t="s">
        <v>43</v>
      </c>
      <c r="C5" s="28"/>
      <c r="D5" s="28"/>
      <c r="E5" s="32"/>
      <c r="F5" s="28"/>
      <c r="G5" s="32"/>
      <c r="H5" s="28"/>
      <c r="I5" s="32"/>
      <c r="J5" s="28"/>
      <c r="K5" s="32"/>
      <c r="L5" s="28"/>
      <c r="M5" s="32"/>
    </row>
    <row r="6" spans="2:13">
      <c r="B6" s="27" t="s">
        <v>43</v>
      </c>
      <c r="C6" s="28"/>
      <c r="D6" s="28"/>
      <c r="E6" s="32"/>
      <c r="F6" s="28"/>
      <c r="G6" s="33"/>
      <c r="H6" s="28"/>
      <c r="I6" s="33"/>
      <c r="J6" s="28"/>
      <c r="K6" s="33"/>
      <c r="L6" s="28"/>
      <c r="M6" s="33"/>
    </row>
    <row r="7" spans="2:13">
      <c r="B7" s="27" t="s">
        <v>43</v>
      </c>
      <c r="C7" s="28"/>
      <c r="D7" s="28"/>
      <c r="E7" s="33"/>
      <c r="F7" s="28"/>
      <c r="G7" s="33"/>
      <c r="H7" s="28"/>
      <c r="I7" s="33"/>
      <c r="J7" s="28"/>
      <c r="K7" s="33"/>
      <c r="L7" s="28"/>
      <c r="M7" s="33"/>
    </row>
    <row r="8" spans="2:13">
      <c r="B8" s="27" t="s">
        <v>43</v>
      </c>
      <c r="C8" s="28"/>
      <c r="D8" s="28"/>
      <c r="E8" s="33"/>
      <c r="F8" s="28"/>
      <c r="G8" s="33"/>
      <c r="H8" s="28"/>
      <c r="I8" s="33"/>
      <c r="J8" s="28"/>
      <c r="K8" s="33"/>
      <c r="L8" s="28"/>
      <c r="M8" s="33"/>
    </row>
    <row r="9" spans="2:13">
      <c r="B9" s="27" t="s">
        <v>43</v>
      </c>
      <c r="C9" s="28"/>
      <c r="D9" s="28"/>
      <c r="E9" s="33"/>
      <c r="F9" s="28"/>
      <c r="G9" s="33"/>
      <c r="H9" s="28"/>
      <c r="I9" s="33"/>
      <c r="J9" s="28"/>
      <c r="K9" s="33"/>
      <c r="L9" s="28"/>
      <c r="M9" s="33"/>
    </row>
    <row r="10" spans="2:13">
      <c r="B10" s="27" t="s">
        <v>43</v>
      </c>
      <c r="C10" s="28"/>
      <c r="D10" s="28"/>
      <c r="E10" s="33"/>
      <c r="F10" s="28"/>
      <c r="G10" s="33"/>
      <c r="H10" s="28"/>
      <c r="I10" s="33"/>
      <c r="J10" s="28"/>
      <c r="K10" s="33"/>
      <c r="L10" s="28"/>
      <c r="M10" s="33"/>
    </row>
    <row r="11" spans="2:13">
      <c r="B11" s="27" t="s">
        <v>43</v>
      </c>
      <c r="C11" s="28"/>
      <c r="D11" s="28"/>
      <c r="E11" s="33"/>
      <c r="F11" s="28"/>
      <c r="G11" s="33"/>
      <c r="H11" s="28"/>
      <c r="I11" s="33"/>
      <c r="J11" s="28"/>
      <c r="K11" s="33"/>
      <c r="L11" s="28"/>
      <c r="M11" s="33"/>
    </row>
    <row r="12" spans="2:13">
      <c r="B12" s="27" t="s">
        <v>43</v>
      </c>
      <c r="C12" s="28"/>
      <c r="D12" s="28"/>
      <c r="E12" s="33"/>
      <c r="F12" s="28"/>
      <c r="G12" s="33"/>
      <c r="H12" s="28"/>
      <c r="I12" s="33"/>
      <c r="J12" s="28"/>
      <c r="K12" s="33"/>
      <c r="L12" s="28"/>
      <c r="M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4" t="s">
        <v>5</v>
      </c>
      <c r="C2" s="74"/>
      <c r="D2" s="77"/>
      <c r="E2" s="77"/>
      <c r="F2" s="74" t="s">
        <v>6</v>
      </c>
      <c r="G2" s="74"/>
      <c r="H2" s="77" t="s">
        <v>36</v>
      </c>
      <c r="I2" s="77"/>
      <c r="J2" s="74" t="s">
        <v>7</v>
      </c>
      <c r="K2" s="74"/>
      <c r="L2" s="86">
        <f>C9</f>
        <v>1000000</v>
      </c>
      <c r="M2" s="77"/>
      <c r="N2" s="74" t="s">
        <v>8</v>
      </c>
      <c r="O2" s="74"/>
      <c r="P2" s="86" t="e">
        <f>C108+R108</f>
        <v>#VALUE!</v>
      </c>
      <c r="Q2" s="77"/>
      <c r="R2" s="1"/>
      <c r="S2" s="1"/>
      <c r="T2" s="1"/>
    </row>
    <row r="3" spans="2:21" ht="57" customHeight="1">
      <c r="B3" s="74" t="s">
        <v>9</v>
      </c>
      <c r="C3" s="74"/>
      <c r="D3" s="87" t="s">
        <v>38</v>
      </c>
      <c r="E3" s="87"/>
      <c r="F3" s="87"/>
      <c r="G3" s="87"/>
      <c r="H3" s="87"/>
      <c r="I3" s="87"/>
      <c r="J3" s="74" t="s">
        <v>10</v>
      </c>
      <c r="K3" s="74"/>
      <c r="L3" s="87" t="s">
        <v>35</v>
      </c>
      <c r="M3" s="88"/>
      <c r="N3" s="88"/>
      <c r="O3" s="88"/>
      <c r="P3" s="88"/>
      <c r="Q3" s="88"/>
      <c r="R3" s="1"/>
      <c r="S3" s="1"/>
    </row>
    <row r="4" spans="2:21">
      <c r="B4" s="74" t="s">
        <v>11</v>
      </c>
      <c r="C4" s="74"/>
      <c r="D4" s="82">
        <f>SUM($R$9:$S$993)</f>
        <v>153684.21052631587</v>
      </c>
      <c r="E4" s="82"/>
      <c r="F4" s="74" t="s">
        <v>12</v>
      </c>
      <c r="G4" s="74"/>
      <c r="H4" s="83">
        <f>SUM($T$9:$U$108)</f>
        <v>292.00000000000017</v>
      </c>
      <c r="I4" s="77"/>
      <c r="J4" s="89" t="s">
        <v>13</v>
      </c>
      <c r="K4" s="89"/>
      <c r="L4" s="86">
        <f>MAX($C$9:$D$990)-C9</f>
        <v>153684.21052631596</v>
      </c>
      <c r="M4" s="86"/>
      <c r="N4" s="89" t="s">
        <v>14</v>
      </c>
      <c r="O4" s="89"/>
      <c r="P4" s="82">
        <f>MIN($C$9:$D$990)-C9</f>
        <v>0</v>
      </c>
      <c r="Q4" s="82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3" t="s">
        <v>19</v>
      </c>
      <c r="K5" s="74"/>
      <c r="L5" s="75"/>
      <c r="M5" s="76"/>
      <c r="N5" s="17" t="s">
        <v>20</v>
      </c>
      <c r="O5" s="9"/>
      <c r="P5" s="75"/>
      <c r="Q5" s="76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65"/>
      <c r="J7" s="66" t="s">
        <v>24</v>
      </c>
      <c r="K7" s="67"/>
      <c r="L7" s="68"/>
      <c r="M7" s="69" t="s">
        <v>25</v>
      </c>
      <c r="N7" s="70" t="s">
        <v>26</v>
      </c>
      <c r="O7" s="71"/>
      <c r="P7" s="71"/>
      <c r="Q7" s="72"/>
      <c r="R7" s="78" t="s">
        <v>27</v>
      </c>
      <c r="S7" s="78"/>
      <c r="T7" s="78"/>
      <c r="U7" s="78"/>
    </row>
    <row r="8" spans="2:21">
      <c r="B8" s="58"/>
      <c r="C8" s="61"/>
      <c r="D8" s="62"/>
      <c r="E8" s="18" t="s">
        <v>28</v>
      </c>
      <c r="F8" s="18" t="s">
        <v>29</v>
      </c>
      <c r="G8" s="18" t="s">
        <v>30</v>
      </c>
      <c r="H8" s="79" t="s">
        <v>31</v>
      </c>
      <c r="I8" s="65"/>
      <c r="J8" s="4" t="s">
        <v>32</v>
      </c>
      <c r="K8" s="80" t="s">
        <v>33</v>
      </c>
      <c r="L8" s="68"/>
      <c r="M8" s="69"/>
      <c r="N8" s="5" t="s">
        <v>28</v>
      </c>
      <c r="O8" s="5" t="s">
        <v>29</v>
      </c>
      <c r="P8" s="81" t="s">
        <v>31</v>
      </c>
      <c r="Q8" s="72"/>
      <c r="R8" s="78" t="s">
        <v>34</v>
      </c>
      <c r="S8" s="78"/>
      <c r="T8" s="78" t="s">
        <v>32</v>
      </c>
      <c r="U8" s="78"/>
    </row>
    <row r="9" spans="2:21">
      <c r="B9" s="19">
        <v>1</v>
      </c>
      <c r="C9" s="51">
        <v>1000000</v>
      </c>
      <c r="D9" s="51"/>
      <c r="E9" s="19">
        <v>2001</v>
      </c>
      <c r="F9" s="8">
        <v>42111</v>
      </c>
      <c r="G9" s="19" t="s">
        <v>4</v>
      </c>
      <c r="H9" s="91">
        <v>105.33</v>
      </c>
      <c r="I9" s="91"/>
      <c r="J9" s="19">
        <v>57</v>
      </c>
      <c r="K9" s="51">
        <f t="shared" ref="K9:K72" si="0">IF(F9="","",C9*0.03)</f>
        <v>30000</v>
      </c>
      <c r="L9" s="51"/>
      <c r="M9" s="6">
        <f>IF(J9="","",(K9/J9)/1000)</f>
        <v>0.52631578947368418</v>
      </c>
      <c r="N9" s="19">
        <v>2001</v>
      </c>
      <c r="O9" s="8">
        <v>42111</v>
      </c>
      <c r="P9" s="91">
        <v>108.25</v>
      </c>
      <c r="Q9" s="91"/>
      <c r="R9" s="55">
        <f>IF(O9="","",(IF(G9="売",H9-P9,P9-H9))*M9*100000)</f>
        <v>153684.21052631587</v>
      </c>
      <c r="S9" s="55"/>
      <c r="T9" s="56">
        <f>IF(O9="","",IF(R9&lt;0,J9*(-1),IF(G9="買",(P9-H9)*100,(H9-P9)*100)))</f>
        <v>292.00000000000017</v>
      </c>
      <c r="U9" s="56"/>
    </row>
    <row r="10" spans="2:21">
      <c r="B10" s="19">
        <v>2</v>
      </c>
      <c r="C10" s="51">
        <f t="shared" ref="C10:C73" si="1">IF(R9="","",C9+R9)</f>
        <v>1153684.210526316</v>
      </c>
      <c r="D10" s="51"/>
      <c r="E10" s="19"/>
      <c r="F10" s="8"/>
      <c r="G10" s="19" t="s">
        <v>4</v>
      </c>
      <c r="H10" s="91"/>
      <c r="I10" s="91"/>
      <c r="J10" s="19"/>
      <c r="K10" s="51" t="str">
        <f t="shared" si="0"/>
        <v/>
      </c>
      <c r="L10" s="51"/>
      <c r="M10" s="6" t="str">
        <f t="shared" ref="M10:M73" si="2">IF(J10="","",(K10/J10)/1000)</f>
        <v/>
      </c>
      <c r="N10" s="19"/>
      <c r="O10" s="8"/>
      <c r="P10" s="91"/>
      <c r="Q10" s="91"/>
      <c r="R10" s="55" t="str">
        <f t="shared" ref="R10:R73" si="3">IF(O10="","",(IF(G10="売",H10-P10,P10-H10))*M10*100000)</f>
        <v/>
      </c>
      <c r="S10" s="55"/>
      <c r="T10" s="56" t="str">
        <f t="shared" ref="T10:T73" si="4">IF(O10="","",IF(R10&lt;0,J10*(-1),IF(G10="買",(P10-H10)*100,(H10-P10)*100)))</f>
        <v/>
      </c>
      <c r="U10" s="56"/>
    </row>
    <row r="11" spans="2:21">
      <c r="B11" s="19">
        <v>3</v>
      </c>
      <c r="C11" s="51" t="str">
        <f t="shared" si="1"/>
        <v/>
      </c>
      <c r="D11" s="51"/>
      <c r="E11" s="19"/>
      <c r="F11" s="8"/>
      <c r="G11" s="19" t="s">
        <v>4</v>
      </c>
      <c r="H11" s="91"/>
      <c r="I11" s="91"/>
      <c r="J11" s="19"/>
      <c r="K11" s="51" t="str">
        <f t="shared" si="0"/>
        <v/>
      </c>
      <c r="L11" s="51"/>
      <c r="M11" s="6" t="str">
        <f t="shared" si="2"/>
        <v/>
      </c>
      <c r="N11" s="19"/>
      <c r="O11" s="8"/>
      <c r="P11" s="91"/>
      <c r="Q11" s="91"/>
      <c r="R11" s="55" t="str">
        <f t="shared" si="3"/>
        <v/>
      </c>
      <c r="S11" s="55"/>
      <c r="T11" s="56" t="str">
        <f t="shared" si="4"/>
        <v/>
      </c>
      <c r="U11" s="56"/>
    </row>
    <row r="12" spans="2:21">
      <c r="B12" s="19">
        <v>4</v>
      </c>
      <c r="C12" s="51" t="str">
        <f t="shared" si="1"/>
        <v/>
      </c>
      <c r="D12" s="51"/>
      <c r="E12" s="19"/>
      <c r="F12" s="8"/>
      <c r="G12" s="19" t="s">
        <v>3</v>
      </c>
      <c r="H12" s="91"/>
      <c r="I12" s="91"/>
      <c r="J12" s="19"/>
      <c r="K12" s="51" t="str">
        <f t="shared" si="0"/>
        <v/>
      </c>
      <c r="L12" s="51"/>
      <c r="M12" s="6" t="str">
        <f t="shared" si="2"/>
        <v/>
      </c>
      <c r="N12" s="19"/>
      <c r="O12" s="8"/>
      <c r="P12" s="91"/>
      <c r="Q12" s="91"/>
      <c r="R12" s="55" t="str">
        <f t="shared" si="3"/>
        <v/>
      </c>
      <c r="S12" s="55"/>
      <c r="T12" s="56" t="str">
        <f t="shared" si="4"/>
        <v/>
      </c>
      <c r="U12" s="56"/>
    </row>
    <row r="13" spans="2:21">
      <c r="B13" s="19">
        <v>5</v>
      </c>
      <c r="C13" s="51" t="str">
        <f t="shared" si="1"/>
        <v/>
      </c>
      <c r="D13" s="51"/>
      <c r="E13" s="19"/>
      <c r="F13" s="8"/>
      <c r="G13" s="19" t="s">
        <v>3</v>
      </c>
      <c r="H13" s="91"/>
      <c r="I13" s="91"/>
      <c r="J13" s="19"/>
      <c r="K13" s="51" t="str">
        <f t="shared" si="0"/>
        <v/>
      </c>
      <c r="L13" s="51"/>
      <c r="M13" s="6" t="str">
        <f t="shared" si="2"/>
        <v/>
      </c>
      <c r="N13" s="19"/>
      <c r="O13" s="8"/>
      <c r="P13" s="91"/>
      <c r="Q13" s="91"/>
      <c r="R13" s="55" t="str">
        <f t="shared" si="3"/>
        <v/>
      </c>
      <c r="S13" s="55"/>
      <c r="T13" s="56" t="str">
        <f t="shared" si="4"/>
        <v/>
      </c>
      <c r="U13" s="56"/>
    </row>
    <row r="14" spans="2:21">
      <c r="B14" s="19">
        <v>6</v>
      </c>
      <c r="C14" s="51" t="str">
        <f t="shared" si="1"/>
        <v/>
      </c>
      <c r="D14" s="51"/>
      <c r="E14" s="19"/>
      <c r="F14" s="8"/>
      <c r="G14" s="19" t="s">
        <v>4</v>
      </c>
      <c r="H14" s="91"/>
      <c r="I14" s="91"/>
      <c r="J14" s="19"/>
      <c r="K14" s="51" t="str">
        <f t="shared" si="0"/>
        <v/>
      </c>
      <c r="L14" s="51"/>
      <c r="M14" s="6" t="str">
        <f t="shared" si="2"/>
        <v/>
      </c>
      <c r="N14" s="19"/>
      <c r="O14" s="8"/>
      <c r="P14" s="91"/>
      <c r="Q14" s="91"/>
      <c r="R14" s="55" t="str">
        <f t="shared" si="3"/>
        <v/>
      </c>
      <c r="S14" s="55"/>
      <c r="T14" s="56" t="str">
        <f t="shared" si="4"/>
        <v/>
      </c>
      <c r="U14" s="56"/>
    </row>
    <row r="15" spans="2:21">
      <c r="B15" s="19">
        <v>7</v>
      </c>
      <c r="C15" s="51" t="str">
        <f t="shared" si="1"/>
        <v/>
      </c>
      <c r="D15" s="51"/>
      <c r="E15" s="19"/>
      <c r="F15" s="8"/>
      <c r="G15" s="19" t="s">
        <v>4</v>
      </c>
      <c r="H15" s="91"/>
      <c r="I15" s="91"/>
      <c r="J15" s="19"/>
      <c r="K15" s="51" t="str">
        <f t="shared" si="0"/>
        <v/>
      </c>
      <c r="L15" s="51"/>
      <c r="M15" s="6" t="str">
        <f t="shared" si="2"/>
        <v/>
      </c>
      <c r="N15" s="19"/>
      <c r="O15" s="8"/>
      <c r="P15" s="91"/>
      <c r="Q15" s="91"/>
      <c r="R15" s="55" t="str">
        <f t="shared" si="3"/>
        <v/>
      </c>
      <c r="S15" s="55"/>
      <c r="T15" s="56" t="str">
        <f t="shared" si="4"/>
        <v/>
      </c>
      <c r="U15" s="56"/>
    </row>
    <row r="16" spans="2:21">
      <c r="B16" s="19">
        <v>8</v>
      </c>
      <c r="C16" s="51" t="str">
        <f t="shared" si="1"/>
        <v/>
      </c>
      <c r="D16" s="51"/>
      <c r="E16" s="19"/>
      <c r="F16" s="8"/>
      <c r="G16" s="19" t="s">
        <v>4</v>
      </c>
      <c r="H16" s="91"/>
      <c r="I16" s="91"/>
      <c r="J16" s="19"/>
      <c r="K16" s="51" t="str">
        <f t="shared" si="0"/>
        <v/>
      </c>
      <c r="L16" s="51"/>
      <c r="M16" s="6" t="str">
        <f t="shared" si="2"/>
        <v/>
      </c>
      <c r="N16" s="19"/>
      <c r="O16" s="8"/>
      <c r="P16" s="91"/>
      <c r="Q16" s="91"/>
      <c r="R16" s="55" t="str">
        <f t="shared" si="3"/>
        <v/>
      </c>
      <c r="S16" s="55"/>
      <c r="T16" s="56" t="str">
        <f t="shared" si="4"/>
        <v/>
      </c>
      <c r="U16" s="56"/>
    </row>
    <row r="17" spans="2:21">
      <c r="B17" s="19">
        <v>9</v>
      </c>
      <c r="C17" s="51" t="str">
        <f t="shared" si="1"/>
        <v/>
      </c>
      <c r="D17" s="51"/>
      <c r="E17" s="19"/>
      <c r="F17" s="8"/>
      <c r="G17" s="19" t="s">
        <v>4</v>
      </c>
      <c r="H17" s="91"/>
      <c r="I17" s="91"/>
      <c r="J17" s="19"/>
      <c r="K17" s="51" t="str">
        <f t="shared" si="0"/>
        <v/>
      </c>
      <c r="L17" s="51"/>
      <c r="M17" s="6" t="str">
        <f t="shared" si="2"/>
        <v/>
      </c>
      <c r="N17" s="19"/>
      <c r="O17" s="8"/>
      <c r="P17" s="91"/>
      <c r="Q17" s="91"/>
      <c r="R17" s="55" t="str">
        <f t="shared" si="3"/>
        <v/>
      </c>
      <c r="S17" s="55"/>
      <c r="T17" s="56" t="str">
        <f t="shared" si="4"/>
        <v/>
      </c>
      <c r="U17" s="56"/>
    </row>
    <row r="18" spans="2:21">
      <c r="B18" s="19">
        <v>10</v>
      </c>
      <c r="C18" s="51" t="str">
        <f t="shared" si="1"/>
        <v/>
      </c>
      <c r="D18" s="51"/>
      <c r="E18" s="19"/>
      <c r="F18" s="8"/>
      <c r="G18" s="19" t="s">
        <v>4</v>
      </c>
      <c r="H18" s="91"/>
      <c r="I18" s="91"/>
      <c r="J18" s="19"/>
      <c r="K18" s="51" t="str">
        <f t="shared" si="0"/>
        <v/>
      </c>
      <c r="L18" s="51"/>
      <c r="M18" s="6" t="str">
        <f t="shared" si="2"/>
        <v/>
      </c>
      <c r="N18" s="19"/>
      <c r="O18" s="8"/>
      <c r="P18" s="91"/>
      <c r="Q18" s="91"/>
      <c r="R18" s="55" t="str">
        <f t="shared" si="3"/>
        <v/>
      </c>
      <c r="S18" s="55"/>
      <c r="T18" s="56" t="str">
        <f t="shared" si="4"/>
        <v/>
      </c>
      <c r="U18" s="56"/>
    </row>
    <row r="19" spans="2:21">
      <c r="B19" s="19">
        <v>11</v>
      </c>
      <c r="C19" s="51" t="str">
        <f t="shared" si="1"/>
        <v/>
      </c>
      <c r="D19" s="51"/>
      <c r="E19" s="19"/>
      <c r="F19" s="8"/>
      <c r="G19" s="19" t="s">
        <v>4</v>
      </c>
      <c r="H19" s="91"/>
      <c r="I19" s="91"/>
      <c r="J19" s="19"/>
      <c r="K19" s="51" t="str">
        <f t="shared" si="0"/>
        <v/>
      </c>
      <c r="L19" s="51"/>
      <c r="M19" s="6" t="str">
        <f t="shared" si="2"/>
        <v/>
      </c>
      <c r="N19" s="19"/>
      <c r="O19" s="8"/>
      <c r="P19" s="91"/>
      <c r="Q19" s="91"/>
      <c r="R19" s="55" t="str">
        <f t="shared" si="3"/>
        <v/>
      </c>
      <c r="S19" s="55"/>
      <c r="T19" s="56" t="str">
        <f t="shared" si="4"/>
        <v/>
      </c>
      <c r="U19" s="56"/>
    </row>
    <row r="20" spans="2:21">
      <c r="B20" s="19">
        <v>12</v>
      </c>
      <c r="C20" s="51" t="str">
        <f t="shared" si="1"/>
        <v/>
      </c>
      <c r="D20" s="51"/>
      <c r="E20" s="19"/>
      <c r="F20" s="8"/>
      <c r="G20" s="19" t="s">
        <v>4</v>
      </c>
      <c r="H20" s="91"/>
      <c r="I20" s="91"/>
      <c r="J20" s="19"/>
      <c r="K20" s="51" t="str">
        <f t="shared" si="0"/>
        <v/>
      </c>
      <c r="L20" s="51"/>
      <c r="M20" s="6" t="str">
        <f t="shared" si="2"/>
        <v/>
      </c>
      <c r="N20" s="19"/>
      <c r="O20" s="8"/>
      <c r="P20" s="91"/>
      <c r="Q20" s="91"/>
      <c r="R20" s="55" t="str">
        <f t="shared" si="3"/>
        <v/>
      </c>
      <c r="S20" s="55"/>
      <c r="T20" s="56" t="str">
        <f t="shared" si="4"/>
        <v/>
      </c>
      <c r="U20" s="56"/>
    </row>
    <row r="21" spans="2:21">
      <c r="B21" s="19">
        <v>13</v>
      </c>
      <c r="C21" s="51" t="str">
        <f t="shared" si="1"/>
        <v/>
      </c>
      <c r="D21" s="51"/>
      <c r="E21" s="19"/>
      <c r="F21" s="8"/>
      <c r="G21" s="19" t="s">
        <v>4</v>
      </c>
      <c r="H21" s="91"/>
      <c r="I21" s="91"/>
      <c r="J21" s="19"/>
      <c r="K21" s="51" t="str">
        <f t="shared" si="0"/>
        <v/>
      </c>
      <c r="L21" s="51"/>
      <c r="M21" s="6" t="str">
        <f t="shared" si="2"/>
        <v/>
      </c>
      <c r="N21" s="19"/>
      <c r="O21" s="8"/>
      <c r="P21" s="91"/>
      <c r="Q21" s="91"/>
      <c r="R21" s="55" t="str">
        <f t="shared" si="3"/>
        <v/>
      </c>
      <c r="S21" s="55"/>
      <c r="T21" s="56" t="str">
        <f t="shared" si="4"/>
        <v/>
      </c>
      <c r="U21" s="56"/>
    </row>
    <row r="22" spans="2:21">
      <c r="B22" s="19">
        <v>14</v>
      </c>
      <c r="C22" s="51" t="str">
        <f t="shared" si="1"/>
        <v/>
      </c>
      <c r="D22" s="51"/>
      <c r="E22" s="19"/>
      <c r="F22" s="8"/>
      <c r="G22" s="19" t="s">
        <v>3</v>
      </c>
      <c r="H22" s="91"/>
      <c r="I22" s="91"/>
      <c r="J22" s="19"/>
      <c r="K22" s="51" t="str">
        <f t="shared" si="0"/>
        <v/>
      </c>
      <c r="L22" s="51"/>
      <c r="M22" s="6" t="str">
        <f t="shared" si="2"/>
        <v/>
      </c>
      <c r="N22" s="19"/>
      <c r="O22" s="8"/>
      <c r="P22" s="91"/>
      <c r="Q22" s="91"/>
      <c r="R22" s="55" t="str">
        <f t="shared" si="3"/>
        <v/>
      </c>
      <c r="S22" s="55"/>
      <c r="T22" s="56" t="str">
        <f t="shared" si="4"/>
        <v/>
      </c>
      <c r="U22" s="56"/>
    </row>
    <row r="23" spans="2:21">
      <c r="B23" s="19">
        <v>15</v>
      </c>
      <c r="C23" s="51" t="str">
        <f t="shared" si="1"/>
        <v/>
      </c>
      <c r="D23" s="51"/>
      <c r="E23" s="19"/>
      <c r="F23" s="8"/>
      <c r="G23" s="19" t="s">
        <v>4</v>
      </c>
      <c r="H23" s="91"/>
      <c r="I23" s="91"/>
      <c r="J23" s="19"/>
      <c r="K23" s="51" t="str">
        <f t="shared" si="0"/>
        <v/>
      </c>
      <c r="L23" s="51"/>
      <c r="M23" s="6" t="str">
        <f t="shared" si="2"/>
        <v/>
      </c>
      <c r="N23" s="19"/>
      <c r="O23" s="8"/>
      <c r="P23" s="91"/>
      <c r="Q23" s="91"/>
      <c r="R23" s="55" t="str">
        <f t="shared" si="3"/>
        <v/>
      </c>
      <c r="S23" s="55"/>
      <c r="T23" s="56" t="str">
        <f t="shared" si="4"/>
        <v/>
      </c>
      <c r="U23" s="56"/>
    </row>
    <row r="24" spans="2:21">
      <c r="B24" s="19">
        <v>16</v>
      </c>
      <c r="C24" s="51" t="str">
        <f t="shared" si="1"/>
        <v/>
      </c>
      <c r="D24" s="51"/>
      <c r="E24" s="19"/>
      <c r="F24" s="8"/>
      <c r="G24" s="19" t="s">
        <v>4</v>
      </c>
      <c r="H24" s="91"/>
      <c r="I24" s="91"/>
      <c r="J24" s="19"/>
      <c r="K24" s="51" t="str">
        <f t="shared" si="0"/>
        <v/>
      </c>
      <c r="L24" s="51"/>
      <c r="M24" s="6" t="str">
        <f t="shared" si="2"/>
        <v/>
      </c>
      <c r="N24" s="19"/>
      <c r="O24" s="8"/>
      <c r="P24" s="91"/>
      <c r="Q24" s="91"/>
      <c r="R24" s="55" t="str">
        <f t="shared" si="3"/>
        <v/>
      </c>
      <c r="S24" s="55"/>
      <c r="T24" s="56" t="str">
        <f t="shared" si="4"/>
        <v/>
      </c>
      <c r="U24" s="56"/>
    </row>
    <row r="25" spans="2:21">
      <c r="B25" s="19">
        <v>17</v>
      </c>
      <c r="C25" s="51" t="str">
        <f t="shared" si="1"/>
        <v/>
      </c>
      <c r="D25" s="51"/>
      <c r="E25" s="19"/>
      <c r="F25" s="8"/>
      <c r="G25" s="19" t="s">
        <v>4</v>
      </c>
      <c r="H25" s="91"/>
      <c r="I25" s="91"/>
      <c r="J25" s="19"/>
      <c r="K25" s="51" t="str">
        <f t="shared" si="0"/>
        <v/>
      </c>
      <c r="L25" s="51"/>
      <c r="M25" s="6" t="str">
        <f t="shared" si="2"/>
        <v/>
      </c>
      <c r="N25" s="19"/>
      <c r="O25" s="8"/>
      <c r="P25" s="91"/>
      <c r="Q25" s="91"/>
      <c r="R25" s="55" t="str">
        <f t="shared" si="3"/>
        <v/>
      </c>
      <c r="S25" s="55"/>
      <c r="T25" s="56" t="str">
        <f t="shared" si="4"/>
        <v/>
      </c>
      <c r="U25" s="56"/>
    </row>
    <row r="26" spans="2:21">
      <c r="B26" s="19">
        <v>18</v>
      </c>
      <c r="C26" s="51" t="str">
        <f t="shared" si="1"/>
        <v/>
      </c>
      <c r="D26" s="51"/>
      <c r="E26" s="19"/>
      <c r="F26" s="8"/>
      <c r="G26" s="19" t="s">
        <v>4</v>
      </c>
      <c r="H26" s="91"/>
      <c r="I26" s="91"/>
      <c r="J26" s="19"/>
      <c r="K26" s="51" t="str">
        <f t="shared" si="0"/>
        <v/>
      </c>
      <c r="L26" s="51"/>
      <c r="M26" s="6" t="str">
        <f t="shared" si="2"/>
        <v/>
      </c>
      <c r="N26" s="19"/>
      <c r="O26" s="8"/>
      <c r="P26" s="91"/>
      <c r="Q26" s="91"/>
      <c r="R26" s="55" t="str">
        <f t="shared" si="3"/>
        <v/>
      </c>
      <c r="S26" s="55"/>
      <c r="T26" s="56" t="str">
        <f t="shared" si="4"/>
        <v/>
      </c>
      <c r="U26" s="56"/>
    </row>
    <row r="27" spans="2:21">
      <c r="B27" s="19">
        <v>19</v>
      </c>
      <c r="C27" s="51" t="str">
        <f t="shared" si="1"/>
        <v/>
      </c>
      <c r="D27" s="51"/>
      <c r="E27" s="19"/>
      <c r="F27" s="8"/>
      <c r="G27" s="19" t="s">
        <v>3</v>
      </c>
      <c r="H27" s="91"/>
      <c r="I27" s="91"/>
      <c r="J27" s="19"/>
      <c r="K27" s="51" t="str">
        <f t="shared" si="0"/>
        <v/>
      </c>
      <c r="L27" s="51"/>
      <c r="M27" s="6" t="str">
        <f t="shared" si="2"/>
        <v/>
      </c>
      <c r="N27" s="19"/>
      <c r="O27" s="8"/>
      <c r="P27" s="91"/>
      <c r="Q27" s="91"/>
      <c r="R27" s="55" t="str">
        <f t="shared" si="3"/>
        <v/>
      </c>
      <c r="S27" s="55"/>
      <c r="T27" s="56" t="str">
        <f t="shared" si="4"/>
        <v/>
      </c>
      <c r="U27" s="56"/>
    </row>
    <row r="28" spans="2:21">
      <c r="B28" s="19">
        <v>20</v>
      </c>
      <c r="C28" s="51" t="str">
        <f t="shared" si="1"/>
        <v/>
      </c>
      <c r="D28" s="51"/>
      <c r="E28" s="19"/>
      <c r="F28" s="8"/>
      <c r="G28" s="19" t="s">
        <v>4</v>
      </c>
      <c r="H28" s="91"/>
      <c r="I28" s="91"/>
      <c r="J28" s="19"/>
      <c r="K28" s="51" t="str">
        <f t="shared" si="0"/>
        <v/>
      </c>
      <c r="L28" s="51"/>
      <c r="M28" s="6" t="str">
        <f t="shared" si="2"/>
        <v/>
      </c>
      <c r="N28" s="19"/>
      <c r="O28" s="8"/>
      <c r="P28" s="91"/>
      <c r="Q28" s="91"/>
      <c r="R28" s="55" t="str">
        <f t="shared" si="3"/>
        <v/>
      </c>
      <c r="S28" s="55"/>
      <c r="T28" s="56" t="str">
        <f t="shared" si="4"/>
        <v/>
      </c>
      <c r="U28" s="56"/>
    </row>
    <row r="29" spans="2:21">
      <c r="B29" s="19">
        <v>21</v>
      </c>
      <c r="C29" s="51" t="str">
        <f t="shared" si="1"/>
        <v/>
      </c>
      <c r="D29" s="51"/>
      <c r="E29" s="19"/>
      <c r="F29" s="8"/>
      <c r="G29" s="19" t="s">
        <v>3</v>
      </c>
      <c r="H29" s="91"/>
      <c r="I29" s="91"/>
      <c r="J29" s="19"/>
      <c r="K29" s="51" t="str">
        <f t="shared" si="0"/>
        <v/>
      </c>
      <c r="L29" s="51"/>
      <c r="M29" s="6" t="str">
        <f t="shared" si="2"/>
        <v/>
      </c>
      <c r="N29" s="19"/>
      <c r="O29" s="8"/>
      <c r="P29" s="91"/>
      <c r="Q29" s="91"/>
      <c r="R29" s="55" t="str">
        <f t="shared" si="3"/>
        <v/>
      </c>
      <c r="S29" s="55"/>
      <c r="T29" s="56" t="str">
        <f t="shared" si="4"/>
        <v/>
      </c>
      <c r="U29" s="56"/>
    </row>
    <row r="30" spans="2:21">
      <c r="B30" s="19">
        <v>22</v>
      </c>
      <c r="C30" s="51" t="str">
        <f t="shared" si="1"/>
        <v/>
      </c>
      <c r="D30" s="51"/>
      <c r="E30" s="19"/>
      <c r="F30" s="8"/>
      <c r="G30" s="19" t="s">
        <v>3</v>
      </c>
      <c r="H30" s="91"/>
      <c r="I30" s="91"/>
      <c r="J30" s="19"/>
      <c r="K30" s="51" t="str">
        <f t="shared" si="0"/>
        <v/>
      </c>
      <c r="L30" s="51"/>
      <c r="M30" s="6" t="str">
        <f t="shared" si="2"/>
        <v/>
      </c>
      <c r="N30" s="19"/>
      <c r="O30" s="8"/>
      <c r="P30" s="91"/>
      <c r="Q30" s="91"/>
      <c r="R30" s="55" t="str">
        <f t="shared" si="3"/>
        <v/>
      </c>
      <c r="S30" s="55"/>
      <c r="T30" s="56" t="str">
        <f t="shared" si="4"/>
        <v/>
      </c>
      <c r="U30" s="56"/>
    </row>
    <row r="31" spans="2:21">
      <c r="B31" s="19">
        <v>23</v>
      </c>
      <c r="C31" s="51" t="str">
        <f t="shared" si="1"/>
        <v/>
      </c>
      <c r="D31" s="51"/>
      <c r="E31" s="19"/>
      <c r="F31" s="8"/>
      <c r="G31" s="19" t="s">
        <v>3</v>
      </c>
      <c r="H31" s="91"/>
      <c r="I31" s="91"/>
      <c r="J31" s="19"/>
      <c r="K31" s="51" t="str">
        <f t="shared" si="0"/>
        <v/>
      </c>
      <c r="L31" s="51"/>
      <c r="M31" s="6" t="str">
        <f t="shared" si="2"/>
        <v/>
      </c>
      <c r="N31" s="19"/>
      <c r="O31" s="8"/>
      <c r="P31" s="91"/>
      <c r="Q31" s="91"/>
      <c r="R31" s="55" t="str">
        <f t="shared" si="3"/>
        <v/>
      </c>
      <c r="S31" s="55"/>
      <c r="T31" s="56" t="str">
        <f t="shared" si="4"/>
        <v/>
      </c>
      <c r="U31" s="56"/>
    </row>
    <row r="32" spans="2:21">
      <c r="B32" s="19">
        <v>24</v>
      </c>
      <c r="C32" s="51" t="str">
        <f t="shared" si="1"/>
        <v/>
      </c>
      <c r="D32" s="51"/>
      <c r="E32" s="19"/>
      <c r="F32" s="8"/>
      <c r="G32" s="19" t="s">
        <v>3</v>
      </c>
      <c r="H32" s="91"/>
      <c r="I32" s="91"/>
      <c r="J32" s="19"/>
      <c r="K32" s="51" t="str">
        <f t="shared" si="0"/>
        <v/>
      </c>
      <c r="L32" s="51"/>
      <c r="M32" s="6" t="str">
        <f t="shared" si="2"/>
        <v/>
      </c>
      <c r="N32" s="19"/>
      <c r="O32" s="8"/>
      <c r="P32" s="91"/>
      <c r="Q32" s="91"/>
      <c r="R32" s="55" t="str">
        <f t="shared" si="3"/>
        <v/>
      </c>
      <c r="S32" s="55"/>
      <c r="T32" s="56" t="str">
        <f t="shared" si="4"/>
        <v/>
      </c>
      <c r="U32" s="56"/>
    </row>
    <row r="33" spans="2:21">
      <c r="B33" s="19">
        <v>25</v>
      </c>
      <c r="C33" s="51" t="str">
        <f t="shared" si="1"/>
        <v/>
      </c>
      <c r="D33" s="51"/>
      <c r="E33" s="19"/>
      <c r="F33" s="8"/>
      <c r="G33" s="19" t="s">
        <v>4</v>
      </c>
      <c r="H33" s="91"/>
      <c r="I33" s="91"/>
      <c r="J33" s="19"/>
      <c r="K33" s="51" t="str">
        <f t="shared" si="0"/>
        <v/>
      </c>
      <c r="L33" s="51"/>
      <c r="M33" s="6" t="str">
        <f t="shared" si="2"/>
        <v/>
      </c>
      <c r="N33" s="19"/>
      <c r="O33" s="8"/>
      <c r="P33" s="91"/>
      <c r="Q33" s="91"/>
      <c r="R33" s="55" t="str">
        <f t="shared" si="3"/>
        <v/>
      </c>
      <c r="S33" s="55"/>
      <c r="T33" s="56" t="str">
        <f t="shared" si="4"/>
        <v/>
      </c>
      <c r="U33" s="56"/>
    </row>
    <row r="34" spans="2:21">
      <c r="B34" s="19">
        <v>26</v>
      </c>
      <c r="C34" s="51" t="str">
        <f t="shared" si="1"/>
        <v/>
      </c>
      <c r="D34" s="51"/>
      <c r="E34" s="19"/>
      <c r="F34" s="8"/>
      <c r="G34" s="19" t="s">
        <v>3</v>
      </c>
      <c r="H34" s="91"/>
      <c r="I34" s="91"/>
      <c r="J34" s="19"/>
      <c r="K34" s="51" t="str">
        <f t="shared" si="0"/>
        <v/>
      </c>
      <c r="L34" s="51"/>
      <c r="M34" s="6" t="str">
        <f t="shared" si="2"/>
        <v/>
      </c>
      <c r="N34" s="19"/>
      <c r="O34" s="8"/>
      <c r="P34" s="91"/>
      <c r="Q34" s="91"/>
      <c r="R34" s="55" t="str">
        <f t="shared" si="3"/>
        <v/>
      </c>
      <c r="S34" s="55"/>
      <c r="T34" s="56" t="str">
        <f t="shared" si="4"/>
        <v/>
      </c>
      <c r="U34" s="56"/>
    </row>
    <row r="35" spans="2:21">
      <c r="B35" s="19">
        <v>27</v>
      </c>
      <c r="C35" s="51" t="str">
        <f t="shared" si="1"/>
        <v/>
      </c>
      <c r="D35" s="51"/>
      <c r="E35" s="19"/>
      <c r="F35" s="8"/>
      <c r="G35" s="19" t="s">
        <v>3</v>
      </c>
      <c r="H35" s="91"/>
      <c r="I35" s="91"/>
      <c r="J35" s="19"/>
      <c r="K35" s="51" t="str">
        <f t="shared" si="0"/>
        <v/>
      </c>
      <c r="L35" s="51"/>
      <c r="M35" s="6" t="str">
        <f t="shared" si="2"/>
        <v/>
      </c>
      <c r="N35" s="19"/>
      <c r="O35" s="8"/>
      <c r="P35" s="91"/>
      <c r="Q35" s="91"/>
      <c r="R35" s="55" t="str">
        <f t="shared" si="3"/>
        <v/>
      </c>
      <c r="S35" s="55"/>
      <c r="T35" s="56" t="str">
        <f t="shared" si="4"/>
        <v/>
      </c>
      <c r="U35" s="56"/>
    </row>
    <row r="36" spans="2:21">
      <c r="B36" s="19">
        <v>28</v>
      </c>
      <c r="C36" s="51" t="str">
        <f t="shared" si="1"/>
        <v/>
      </c>
      <c r="D36" s="51"/>
      <c r="E36" s="19"/>
      <c r="F36" s="8"/>
      <c r="G36" s="19" t="s">
        <v>3</v>
      </c>
      <c r="H36" s="91"/>
      <c r="I36" s="91"/>
      <c r="J36" s="19"/>
      <c r="K36" s="51" t="str">
        <f t="shared" si="0"/>
        <v/>
      </c>
      <c r="L36" s="51"/>
      <c r="M36" s="6" t="str">
        <f t="shared" si="2"/>
        <v/>
      </c>
      <c r="N36" s="19"/>
      <c r="O36" s="8"/>
      <c r="P36" s="91"/>
      <c r="Q36" s="91"/>
      <c r="R36" s="55" t="str">
        <f t="shared" si="3"/>
        <v/>
      </c>
      <c r="S36" s="55"/>
      <c r="T36" s="56" t="str">
        <f t="shared" si="4"/>
        <v/>
      </c>
      <c r="U36" s="56"/>
    </row>
    <row r="37" spans="2:21">
      <c r="B37" s="19">
        <v>29</v>
      </c>
      <c r="C37" s="51" t="str">
        <f t="shared" si="1"/>
        <v/>
      </c>
      <c r="D37" s="51"/>
      <c r="E37" s="19"/>
      <c r="F37" s="8"/>
      <c r="G37" s="19" t="s">
        <v>3</v>
      </c>
      <c r="H37" s="91"/>
      <c r="I37" s="91"/>
      <c r="J37" s="19"/>
      <c r="K37" s="51" t="str">
        <f t="shared" si="0"/>
        <v/>
      </c>
      <c r="L37" s="51"/>
      <c r="M37" s="6" t="str">
        <f t="shared" si="2"/>
        <v/>
      </c>
      <c r="N37" s="19"/>
      <c r="O37" s="8"/>
      <c r="P37" s="91"/>
      <c r="Q37" s="91"/>
      <c r="R37" s="55" t="str">
        <f t="shared" si="3"/>
        <v/>
      </c>
      <c r="S37" s="55"/>
      <c r="T37" s="56" t="str">
        <f t="shared" si="4"/>
        <v/>
      </c>
      <c r="U37" s="56"/>
    </row>
    <row r="38" spans="2:21">
      <c r="B38" s="19">
        <v>30</v>
      </c>
      <c r="C38" s="51" t="str">
        <f t="shared" si="1"/>
        <v/>
      </c>
      <c r="D38" s="51"/>
      <c r="E38" s="19"/>
      <c r="F38" s="8"/>
      <c r="G38" s="19" t="s">
        <v>4</v>
      </c>
      <c r="H38" s="91"/>
      <c r="I38" s="91"/>
      <c r="J38" s="19"/>
      <c r="K38" s="51" t="str">
        <f t="shared" si="0"/>
        <v/>
      </c>
      <c r="L38" s="51"/>
      <c r="M38" s="6" t="str">
        <f t="shared" si="2"/>
        <v/>
      </c>
      <c r="N38" s="19"/>
      <c r="O38" s="8"/>
      <c r="P38" s="91"/>
      <c r="Q38" s="91"/>
      <c r="R38" s="55" t="str">
        <f t="shared" si="3"/>
        <v/>
      </c>
      <c r="S38" s="55"/>
      <c r="T38" s="56" t="str">
        <f t="shared" si="4"/>
        <v/>
      </c>
      <c r="U38" s="56"/>
    </row>
    <row r="39" spans="2:21">
      <c r="B39" s="19">
        <v>31</v>
      </c>
      <c r="C39" s="51" t="str">
        <f t="shared" si="1"/>
        <v/>
      </c>
      <c r="D39" s="51"/>
      <c r="E39" s="19"/>
      <c r="F39" s="8"/>
      <c r="G39" s="19" t="s">
        <v>4</v>
      </c>
      <c r="H39" s="91"/>
      <c r="I39" s="91"/>
      <c r="J39" s="19"/>
      <c r="K39" s="51" t="str">
        <f t="shared" si="0"/>
        <v/>
      </c>
      <c r="L39" s="51"/>
      <c r="M39" s="6" t="str">
        <f t="shared" si="2"/>
        <v/>
      </c>
      <c r="N39" s="19"/>
      <c r="O39" s="8"/>
      <c r="P39" s="91"/>
      <c r="Q39" s="91"/>
      <c r="R39" s="55" t="str">
        <f t="shared" si="3"/>
        <v/>
      </c>
      <c r="S39" s="55"/>
      <c r="T39" s="56" t="str">
        <f t="shared" si="4"/>
        <v/>
      </c>
      <c r="U39" s="56"/>
    </row>
    <row r="40" spans="2:21">
      <c r="B40" s="19">
        <v>32</v>
      </c>
      <c r="C40" s="51" t="str">
        <f t="shared" si="1"/>
        <v/>
      </c>
      <c r="D40" s="51"/>
      <c r="E40" s="19"/>
      <c r="F40" s="8"/>
      <c r="G40" s="19" t="s">
        <v>4</v>
      </c>
      <c r="H40" s="91"/>
      <c r="I40" s="91"/>
      <c r="J40" s="19"/>
      <c r="K40" s="51" t="str">
        <f t="shared" si="0"/>
        <v/>
      </c>
      <c r="L40" s="51"/>
      <c r="M40" s="6" t="str">
        <f t="shared" si="2"/>
        <v/>
      </c>
      <c r="N40" s="19"/>
      <c r="O40" s="8"/>
      <c r="P40" s="91"/>
      <c r="Q40" s="91"/>
      <c r="R40" s="55" t="str">
        <f t="shared" si="3"/>
        <v/>
      </c>
      <c r="S40" s="55"/>
      <c r="T40" s="56" t="str">
        <f t="shared" si="4"/>
        <v/>
      </c>
      <c r="U40" s="56"/>
    </row>
    <row r="41" spans="2:21">
      <c r="B41" s="19">
        <v>33</v>
      </c>
      <c r="C41" s="51" t="str">
        <f t="shared" si="1"/>
        <v/>
      </c>
      <c r="D41" s="51"/>
      <c r="E41" s="19"/>
      <c r="F41" s="8"/>
      <c r="G41" s="19" t="s">
        <v>3</v>
      </c>
      <c r="H41" s="91"/>
      <c r="I41" s="91"/>
      <c r="J41" s="19"/>
      <c r="K41" s="51" t="str">
        <f t="shared" si="0"/>
        <v/>
      </c>
      <c r="L41" s="51"/>
      <c r="M41" s="6" t="str">
        <f t="shared" si="2"/>
        <v/>
      </c>
      <c r="N41" s="19"/>
      <c r="O41" s="8"/>
      <c r="P41" s="91"/>
      <c r="Q41" s="91"/>
      <c r="R41" s="55" t="str">
        <f t="shared" si="3"/>
        <v/>
      </c>
      <c r="S41" s="55"/>
      <c r="T41" s="56" t="str">
        <f t="shared" si="4"/>
        <v/>
      </c>
      <c r="U41" s="56"/>
    </row>
    <row r="42" spans="2:21">
      <c r="B42" s="19">
        <v>34</v>
      </c>
      <c r="C42" s="51" t="str">
        <f t="shared" si="1"/>
        <v/>
      </c>
      <c r="D42" s="51"/>
      <c r="E42" s="19"/>
      <c r="F42" s="8"/>
      <c r="G42" s="19" t="s">
        <v>4</v>
      </c>
      <c r="H42" s="91"/>
      <c r="I42" s="91"/>
      <c r="J42" s="19"/>
      <c r="K42" s="51" t="str">
        <f t="shared" si="0"/>
        <v/>
      </c>
      <c r="L42" s="51"/>
      <c r="M42" s="6" t="str">
        <f t="shared" si="2"/>
        <v/>
      </c>
      <c r="N42" s="19"/>
      <c r="O42" s="8"/>
      <c r="P42" s="91"/>
      <c r="Q42" s="91"/>
      <c r="R42" s="55" t="str">
        <f t="shared" si="3"/>
        <v/>
      </c>
      <c r="S42" s="55"/>
      <c r="T42" s="56" t="str">
        <f t="shared" si="4"/>
        <v/>
      </c>
      <c r="U42" s="56"/>
    </row>
    <row r="43" spans="2:21">
      <c r="B43" s="19">
        <v>35</v>
      </c>
      <c r="C43" s="51" t="str">
        <f t="shared" si="1"/>
        <v/>
      </c>
      <c r="D43" s="51"/>
      <c r="E43" s="19"/>
      <c r="F43" s="8"/>
      <c r="G43" s="19" t="s">
        <v>3</v>
      </c>
      <c r="H43" s="91"/>
      <c r="I43" s="91"/>
      <c r="J43" s="19"/>
      <c r="K43" s="51" t="str">
        <f t="shared" si="0"/>
        <v/>
      </c>
      <c r="L43" s="51"/>
      <c r="M43" s="6" t="str">
        <f t="shared" si="2"/>
        <v/>
      </c>
      <c r="N43" s="19"/>
      <c r="O43" s="8"/>
      <c r="P43" s="91"/>
      <c r="Q43" s="91"/>
      <c r="R43" s="55" t="str">
        <f t="shared" si="3"/>
        <v/>
      </c>
      <c r="S43" s="55"/>
      <c r="T43" s="56" t="str">
        <f t="shared" si="4"/>
        <v/>
      </c>
      <c r="U43" s="56"/>
    </row>
    <row r="44" spans="2:21">
      <c r="B44" s="19">
        <v>36</v>
      </c>
      <c r="C44" s="51" t="str">
        <f t="shared" si="1"/>
        <v/>
      </c>
      <c r="D44" s="51"/>
      <c r="E44" s="19"/>
      <c r="F44" s="8"/>
      <c r="G44" s="19" t="s">
        <v>4</v>
      </c>
      <c r="H44" s="91"/>
      <c r="I44" s="91"/>
      <c r="J44" s="19"/>
      <c r="K44" s="51" t="str">
        <f t="shared" si="0"/>
        <v/>
      </c>
      <c r="L44" s="51"/>
      <c r="M44" s="6" t="str">
        <f t="shared" si="2"/>
        <v/>
      </c>
      <c r="N44" s="19"/>
      <c r="O44" s="8"/>
      <c r="P44" s="91"/>
      <c r="Q44" s="91"/>
      <c r="R44" s="55" t="str">
        <f t="shared" si="3"/>
        <v/>
      </c>
      <c r="S44" s="55"/>
      <c r="T44" s="56" t="str">
        <f t="shared" si="4"/>
        <v/>
      </c>
      <c r="U44" s="56"/>
    </row>
    <row r="45" spans="2:21">
      <c r="B45" s="19">
        <v>37</v>
      </c>
      <c r="C45" s="51" t="str">
        <f t="shared" si="1"/>
        <v/>
      </c>
      <c r="D45" s="51"/>
      <c r="E45" s="19"/>
      <c r="F45" s="8"/>
      <c r="G45" s="19" t="s">
        <v>3</v>
      </c>
      <c r="H45" s="91"/>
      <c r="I45" s="91"/>
      <c r="J45" s="19"/>
      <c r="K45" s="51" t="str">
        <f t="shared" si="0"/>
        <v/>
      </c>
      <c r="L45" s="51"/>
      <c r="M45" s="6" t="str">
        <f t="shared" si="2"/>
        <v/>
      </c>
      <c r="N45" s="19"/>
      <c r="O45" s="8"/>
      <c r="P45" s="91"/>
      <c r="Q45" s="91"/>
      <c r="R45" s="55" t="str">
        <f t="shared" si="3"/>
        <v/>
      </c>
      <c r="S45" s="55"/>
      <c r="T45" s="56" t="str">
        <f t="shared" si="4"/>
        <v/>
      </c>
      <c r="U45" s="56"/>
    </row>
    <row r="46" spans="2:21">
      <c r="B46" s="19">
        <v>38</v>
      </c>
      <c r="C46" s="51" t="str">
        <f t="shared" si="1"/>
        <v/>
      </c>
      <c r="D46" s="51"/>
      <c r="E46" s="19"/>
      <c r="F46" s="8"/>
      <c r="G46" s="19" t="s">
        <v>4</v>
      </c>
      <c r="H46" s="91"/>
      <c r="I46" s="91"/>
      <c r="J46" s="19"/>
      <c r="K46" s="51" t="str">
        <f t="shared" si="0"/>
        <v/>
      </c>
      <c r="L46" s="51"/>
      <c r="M46" s="6" t="str">
        <f t="shared" si="2"/>
        <v/>
      </c>
      <c r="N46" s="19"/>
      <c r="O46" s="8"/>
      <c r="P46" s="91"/>
      <c r="Q46" s="91"/>
      <c r="R46" s="55" t="str">
        <f t="shared" si="3"/>
        <v/>
      </c>
      <c r="S46" s="55"/>
      <c r="T46" s="56" t="str">
        <f t="shared" si="4"/>
        <v/>
      </c>
      <c r="U46" s="56"/>
    </row>
    <row r="47" spans="2:21">
      <c r="B47" s="19">
        <v>39</v>
      </c>
      <c r="C47" s="51" t="str">
        <f t="shared" si="1"/>
        <v/>
      </c>
      <c r="D47" s="51"/>
      <c r="E47" s="19"/>
      <c r="F47" s="8"/>
      <c r="G47" s="19" t="s">
        <v>4</v>
      </c>
      <c r="H47" s="91"/>
      <c r="I47" s="91"/>
      <c r="J47" s="19"/>
      <c r="K47" s="51" t="str">
        <f t="shared" si="0"/>
        <v/>
      </c>
      <c r="L47" s="51"/>
      <c r="M47" s="6" t="str">
        <f t="shared" si="2"/>
        <v/>
      </c>
      <c r="N47" s="19"/>
      <c r="O47" s="8"/>
      <c r="P47" s="91"/>
      <c r="Q47" s="91"/>
      <c r="R47" s="55" t="str">
        <f t="shared" si="3"/>
        <v/>
      </c>
      <c r="S47" s="55"/>
      <c r="T47" s="56" t="str">
        <f t="shared" si="4"/>
        <v/>
      </c>
      <c r="U47" s="56"/>
    </row>
    <row r="48" spans="2:21">
      <c r="B48" s="19">
        <v>40</v>
      </c>
      <c r="C48" s="51" t="str">
        <f t="shared" si="1"/>
        <v/>
      </c>
      <c r="D48" s="51"/>
      <c r="E48" s="19"/>
      <c r="F48" s="8"/>
      <c r="G48" s="19" t="s">
        <v>37</v>
      </c>
      <c r="H48" s="91"/>
      <c r="I48" s="91"/>
      <c r="J48" s="19"/>
      <c r="K48" s="51" t="str">
        <f t="shared" si="0"/>
        <v/>
      </c>
      <c r="L48" s="51"/>
      <c r="M48" s="6" t="str">
        <f t="shared" si="2"/>
        <v/>
      </c>
      <c r="N48" s="19"/>
      <c r="O48" s="8"/>
      <c r="P48" s="91"/>
      <c r="Q48" s="91"/>
      <c r="R48" s="55" t="str">
        <f t="shared" si="3"/>
        <v/>
      </c>
      <c r="S48" s="55"/>
      <c r="T48" s="56" t="str">
        <f t="shared" si="4"/>
        <v/>
      </c>
      <c r="U48" s="56"/>
    </row>
    <row r="49" spans="2:21">
      <c r="B49" s="19">
        <v>41</v>
      </c>
      <c r="C49" s="51" t="str">
        <f t="shared" si="1"/>
        <v/>
      </c>
      <c r="D49" s="51"/>
      <c r="E49" s="19"/>
      <c r="F49" s="8"/>
      <c r="G49" s="19" t="s">
        <v>4</v>
      </c>
      <c r="H49" s="91"/>
      <c r="I49" s="91"/>
      <c r="J49" s="19"/>
      <c r="K49" s="51" t="str">
        <f t="shared" si="0"/>
        <v/>
      </c>
      <c r="L49" s="51"/>
      <c r="M49" s="6" t="str">
        <f t="shared" si="2"/>
        <v/>
      </c>
      <c r="N49" s="19"/>
      <c r="O49" s="8"/>
      <c r="P49" s="91"/>
      <c r="Q49" s="91"/>
      <c r="R49" s="55" t="str">
        <f t="shared" si="3"/>
        <v/>
      </c>
      <c r="S49" s="55"/>
      <c r="T49" s="56" t="str">
        <f t="shared" si="4"/>
        <v/>
      </c>
      <c r="U49" s="56"/>
    </row>
    <row r="50" spans="2:21">
      <c r="B50" s="19">
        <v>42</v>
      </c>
      <c r="C50" s="51" t="str">
        <f t="shared" si="1"/>
        <v/>
      </c>
      <c r="D50" s="51"/>
      <c r="E50" s="19"/>
      <c r="F50" s="8"/>
      <c r="G50" s="19" t="s">
        <v>4</v>
      </c>
      <c r="H50" s="91"/>
      <c r="I50" s="91"/>
      <c r="J50" s="19"/>
      <c r="K50" s="51" t="str">
        <f t="shared" si="0"/>
        <v/>
      </c>
      <c r="L50" s="51"/>
      <c r="M50" s="6" t="str">
        <f t="shared" si="2"/>
        <v/>
      </c>
      <c r="N50" s="19"/>
      <c r="O50" s="8"/>
      <c r="P50" s="91"/>
      <c r="Q50" s="91"/>
      <c r="R50" s="55" t="str">
        <f t="shared" si="3"/>
        <v/>
      </c>
      <c r="S50" s="55"/>
      <c r="T50" s="56" t="str">
        <f t="shared" si="4"/>
        <v/>
      </c>
      <c r="U50" s="56"/>
    </row>
    <row r="51" spans="2:21">
      <c r="B51" s="19">
        <v>43</v>
      </c>
      <c r="C51" s="51" t="str">
        <f t="shared" si="1"/>
        <v/>
      </c>
      <c r="D51" s="51"/>
      <c r="E51" s="19"/>
      <c r="F51" s="8"/>
      <c r="G51" s="19" t="s">
        <v>3</v>
      </c>
      <c r="H51" s="91"/>
      <c r="I51" s="91"/>
      <c r="J51" s="19"/>
      <c r="K51" s="51" t="str">
        <f t="shared" si="0"/>
        <v/>
      </c>
      <c r="L51" s="51"/>
      <c r="M51" s="6" t="str">
        <f t="shared" si="2"/>
        <v/>
      </c>
      <c r="N51" s="19"/>
      <c r="O51" s="8"/>
      <c r="P51" s="91"/>
      <c r="Q51" s="91"/>
      <c r="R51" s="55" t="str">
        <f t="shared" si="3"/>
        <v/>
      </c>
      <c r="S51" s="55"/>
      <c r="T51" s="56" t="str">
        <f t="shared" si="4"/>
        <v/>
      </c>
      <c r="U51" s="56"/>
    </row>
    <row r="52" spans="2:21">
      <c r="B52" s="19">
        <v>44</v>
      </c>
      <c r="C52" s="51" t="str">
        <f t="shared" si="1"/>
        <v/>
      </c>
      <c r="D52" s="51"/>
      <c r="E52" s="19"/>
      <c r="F52" s="8"/>
      <c r="G52" s="19" t="s">
        <v>3</v>
      </c>
      <c r="H52" s="91"/>
      <c r="I52" s="91"/>
      <c r="J52" s="19"/>
      <c r="K52" s="51" t="str">
        <f t="shared" si="0"/>
        <v/>
      </c>
      <c r="L52" s="51"/>
      <c r="M52" s="6" t="str">
        <f t="shared" si="2"/>
        <v/>
      </c>
      <c r="N52" s="19"/>
      <c r="O52" s="8"/>
      <c r="P52" s="91"/>
      <c r="Q52" s="91"/>
      <c r="R52" s="55" t="str">
        <f t="shared" si="3"/>
        <v/>
      </c>
      <c r="S52" s="55"/>
      <c r="T52" s="56" t="str">
        <f t="shared" si="4"/>
        <v/>
      </c>
      <c r="U52" s="56"/>
    </row>
    <row r="53" spans="2:21">
      <c r="B53" s="19">
        <v>45</v>
      </c>
      <c r="C53" s="51" t="str">
        <f t="shared" si="1"/>
        <v/>
      </c>
      <c r="D53" s="51"/>
      <c r="E53" s="19"/>
      <c r="F53" s="8"/>
      <c r="G53" s="19" t="s">
        <v>4</v>
      </c>
      <c r="H53" s="91"/>
      <c r="I53" s="91"/>
      <c r="J53" s="19"/>
      <c r="K53" s="51" t="str">
        <f t="shared" si="0"/>
        <v/>
      </c>
      <c r="L53" s="51"/>
      <c r="M53" s="6" t="str">
        <f t="shared" si="2"/>
        <v/>
      </c>
      <c r="N53" s="19"/>
      <c r="O53" s="8"/>
      <c r="P53" s="91"/>
      <c r="Q53" s="91"/>
      <c r="R53" s="55" t="str">
        <f t="shared" si="3"/>
        <v/>
      </c>
      <c r="S53" s="55"/>
      <c r="T53" s="56" t="str">
        <f t="shared" si="4"/>
        <v/>
      </c>
      <c r="U53" s="56"/>
    </row>
    <row r="54" spans="2:21">
      <c r="B54" s="19">
        <v>46</v>
      </c>
      <c r="C54" s="51" t="str">
        <f t="shared" si="1"/>
        <v/>
      </c>
      <c r="D54" s="51"/>
      <c r="E54" s="19"/>
      <c r="F54" s="8"/>
      <c r="G54" s="19" t="s">
        <v>4</v>
      </c>
      <c r="H54" s="91"/>
      <c r="I54" s="91"/>
      <c r="J54" s="19"/>
      <c r="K54" s="51" t="str">
        <f t="shared" si="0"/>
        <v/>
      </c>
      <c r="L54" s="51"/>
      <c r="M54" s="6" t="str">
        <f t="shared" si="2"/>
        <v/>
      </c>
      <c r="N54" s="19"/>
      <c r="O54" s="8"/>
      <c r="P54" s="91"/>
      <c r="Q54" s="91"/>
      <c r="R54" s="55" t="str">
        <f t="shared" si="3"/>
        <v/>
      </c>
      <c r="S54" s="55"/>
      <c r="T54" s="56" t="str">
        <f t="shared" si="4"/>
        <v/>
      </c>
      <c r="U54" s="56"/>
    </row>
    <row r="55" spans="2:21">
      <c r="B55" s="19">
        <v>47</v>
      </c>
      <c r="C55" s="51" t="str">
        <f t="shared" si="1"/>
        <v/>
      </c>
      <c r="D55" s="51"/>
      <c r="E55" s="19"/>
      <c r="F55" s="8"/>
      <c r="G55" s="19" t="s">
        <v>3</v>
      </c>
      <c r="H55" s="91"/>
      <c r="I55" s="91"/>
      <c r="J55" s="19"/>
      <c r="K55" s="51" t="str">
        <f t="shared" si="0"/>
        <v/>
      </c>
      <c r="L55" s="51"/>
      <c r="M55" s="6" t="str">
        <f t="shared" si="2"/>
        <v/>
      </c>
      <c r="N55" s="19"/>
      <c r="O55" s="8"/>
      <c r="P55" s="91"/>
      <c r="Q55" s="91"/>
      <c r="R55" s="55" t="str">
        <f t="shared" si="3"/>
        <v/>
      </c>
      <c r="S55" s="55"/>
      <c r="T55" s="56" t="str">
        <f t="shared" si="4"/>
        <v/>
      </c>
      <c r="U55" s="56"/>
    </row>
    <row r="56" spans="2:21">
      <c r="B56" s="19">
        <v>48</v>
      </c>
      <c r="C56" s="51" t="str">
        <f t="shared" si="1"/>
        <v/>
      </c>
      <c r="D56" s="51"/>
      <c r="E56" s="19"/>
      <c r="F56" s="8"/>
      <c r="G56" s="19" t="s">
        <v>3</v>
      </c>
      <c r="H56" s="91"/>
      <c r="I56" s="91"/>
      <c r="J56" s="19"/>
      <c r="K56" s="51" t="str">
        <f t="shared" si="0"/>
        <v/>
      </c>
      <c r="L56" s="51"/>
      <c r="M56" s="6" t="str">
        <f t="shared" si="2"/>
        <v/>
      </c>
      <c r="N56" s="19"/>
      <c r="O56" s="8"/>
      <c r="P56" s="91"/>
      <c r="Q56" s="91"/>
      <c r="R56" s="55" t="str">
        <f t="shared" si="3"/>
        <v/>
      </c>
      <c r="S56" s="55"/>
      <c r="T56" s="56" t="str">
        <f t="shared" si="4"/>
        <v/>
      </c>
      <c r="U56" s="56"/>
    </row>
    <row r="57" spans="2:21">
      <c r="B57" s="19">
        <v>49</v>
      </c>
      <c r="C57" s="51" t="str">
        <f t="shared" si="1"/>
        <v/>
      </c>
      <c r="D57" s="51"/>
      <c r="E57" s="19"/>
      <c r="F57" s="8"/>
      <c r="G57" s="19" t="s">
        <v>3</v>
      </c>
      <c r="H57" s="91"/>
      <c r="I57" s="91"/>
      <c r="J57" s="19"/>
      <c r="K57" s="51" t="str">
        <f t="shared" si="0"/>
        <v/>
      </c>
      <c r="L57" s="51"/>
      <c r="M57" s="6" t="str">
        <f t="shared" si="2"/>
        <v/>
      </c>
      <c r="N57" s="19"/>
      <c r="O57" s="8"/>
      <c r="P57" s="91"/>
      <c r="Q57" s="91"/>
      <c r="R57" s="55" t="str">
        <f t="shared" si="3"/>
        <v/>
      </c>
      <c r="S57" s="55"/>
      <c r="T57" s="56" t="str">
        <f t="shared" si="4"/>
        <v/>
      </c>
      <c r="U57" s="56"/>
    </row>
    <row r="58" spans="2:21">
      <c r="B58" s="19">
        <v>50</v>
      </c>
      <c r="C58" s="51" t="str">
        <f t="shared" si="1"/>
        <v/>
      </c>
      <c r="D58" s="51"/>
      <c r="E58" s="19"/>
      <c r="F58" s="8"/>
      <c r="G58" s="19" t="s">
        <v>3</v>
      </c>
      <c r="H58" s="91"/>
      <c r="I58" s="91"/>
      <c r="J58" s="19"/>
      <c r="K58" s="51" t="str">
        <f t="shared" si="0"/>
        <v/>
      </c>
      <c r="L58" s="51"/>
      <c r="M58" s="6" t="str">
        <f t="shared" si="2"/>
        <v/>
      </c>
      <c r="N58" s="19"/>
      <c r="O58" s="8"/>
      <c r="P58" s="91"/>
      <c r="Q58" s="91"/>
      <c r="R58" s="55" t="str">
        <f t="shared" si="3"/>
        <v/>
      </c>
      <c r="S58" s="55"/>
      <c r="T58" s="56" t="str">
        <f t="shared" si="4"/>
        <v/>
      </c>
      <c r="U58" s="56"/>
    </row>
    <row r="59" spans="2:21">
      <c r="B59" s="19">
        <v>51</v>
      </c>
      <c r="C59" s="51" t="str">
        <f t="shared" si="1"/>
        <v/>
      </c>
      <c r="D59" s="51"/>
      <c r="E59" s="19"/>
      <c r="F59" s="8"/>
      <c r="G59" s="19" t="s">
        <v>3</v>
      </c>
      <c r="H59" s="91"/>
      <c r="I59" s="91"/>
      <c r="J59" s="19"/>
      <c r="K59" s="51" t="str">
        <f t="shared" si="0"/>
        <v/>
      </c>
      <c r="L59" s="51"/>
      <c r="M59" s="6" t="str">
        <f t="shared" si="2"/>
        <v/>
      </c>
      <c r="N59" s="19"/>
      <c r="O59" s="8"/>
      <c r="P59" s="91"/>
      <c r="Q59" s="91"/>
      <c r="R59" s="55" t="str">
        <f t="shared" si="3"/>
        <v/>
      </c>
      <c r="S59" s="55"/>
      <c r="T59" s="56" t="str">
        <f t="shared" si="4"/>
        <v/>
      </c>
      <c r="U59" s="56"/>
    </row>
    <row r="60" spans="2:21">
      <c r="B60" s="19">
        <v>52</v>
      </c>
      <c r="C60" s="51" t="str">
        <f t="shared" si="1"/>
        <v/>
      </c>
      <c r="D60" s="51"/>
      <c r="E60" s="19"/>
      <c r="F60" s="8"/>
      <c r="G60" s="19" t="s">
        <v>3</v>
      </c>
      <c r="H60" s="91"/>
      <c r="I60" s="91"/>
      <c r="J60" s="19"/>
      <c r="K60" s="51" t="str">
        <f t="shared" si="0"/>
        <v/>
      </c>
      <c r="L60" s="51"/>
      <c r="M60" s="6" t="str">
        <f t="shared" si="2"/>
        <v/>
      </c>
      <c r="N60" s="19"/>
      <c r="O60" s="8"/>
      <c r="P60" s="91"/>
      <c r="Q60" s="91"/>
      <c r="R60" s="55" t="str">
        <f t="shared" si="3"/>
        <v/>
      </c>
      <c r="S60" s="55"/>
      <c r="T60" s="56" t="str">
        <f t="shared" si="4"/>
        <v/>
      </c>
      <c r="U60" s="56"/>
    </row>
    <row r="61" spans="2:21">
      <c r="B61" s="19">
        <v>53</v>
      </c>
      <c r="C61" s="51" t="str">
        <f t="shared" si="1"/>
        <v/>
      </c>
      <c r="D61" s="51"/>
      <c r="E61" s="19"/>
      <c r="F61" s="8"/>
      <c r="G61" s="19" t="s">
        <v>3</v>
      </c>
      <c r="H61" s="91"/>
      <c r="I61" s="91"/>
      <c r="J61" s="19"/>
      <c r="K61" s="51" t="str">
        <f t="shared" si="0"/>
        <v/>
      </c>
      <c r="L61" s="51"/>
      <c r="M61" s="6" t="str">
        <f t="shared" si="2"/>
        <v/>
      </c>
      <c r="N61" s="19"/>
      <c r="O61" s="8"/>
      <c r="P61" s="91"/>
      <c r="Q61" s="91"/>
      <c r="R61" s="55" t="str">
        <f t="shared" si="3"/>
        <v/>
      </c>
      <c r="S61" s="55"/>
      <c r="T61" s="56" t="str">
        <f t="shared" si="4"/>
        <v/>
      </c>
      <c r="U61" s="56"/>
    </row>
    <row r="62" spans="2:21">
      <c r="B62" s="19">
        <v>54</v>
      </c>
      <c r="C62" s="51" t="str">
        <f t="shared" si="1"/>
        <v/>
      </c>
      <c r="D62" s="51"/>
      <c r="E62" s="19"/>
      <c r="F62" s="8"/>
      <c r="G62" s="19" t="s">
        <v>3</v>
      </c>
      <c r="H62" s="91"/>
      <c r="I62" s="91"/>
      <c r="J62" s="19"/>
      <c r="K62" s="51" t="str">
        <f t="shared" si="0"/>
        <v/>
      </c>
      <c r="L62" s="51"/>
      <c r="M62" s="6" t="str">
        <f t="shared" si="2"/>
        <v/>
      </c>
      <c r="N62" s="19"/>
      <c r="O62" s="8"/>
      <c r="P62" s="91"/>
      <c r="Q62" s="91"/>
      <c r="R62" s="55" t="str">
        <f t="shared" si="3"/>
        <v/>
      </c>
      <c r="S62" s="55"/>
      <c r="T62" s="56" t="str">
        <f t="shared" si="4"/>
        <v/>
      </c>
      <c r="U62" s="56"/>
    </row>
    <row r="63" spans="2:21">
      <c r="B63" s="19">
        <v>55</v>
      </c>
      <c r="C63" s="51" t="str">
        <f t="shared" si="1"/>
        <v/>
      </c>
      <c r="D63" s="51"/>
      <c r="E63" s="19"/>
      <c r="F63" s="8"/>
      <c r="G63" s="19" t="s">
        <v>4</v>
      </c>
      <c r="H63" s="91"/>
      <c r="I63" s="91"/>
      <c r="J63" s="19"/>
      <c r="K63" s="51" t="str">
        <f t="shared" si="0"/>
        <v/>
      </c>
      <c r="L63" s="51"/>
      <c r="M63" s="6" t="str">
        <f t="shared" si="2"/>
        <v/>
      </c>
      <c r="N63" s="19"/>
      <c r="O63" s="8"/>
      <c r="P63" s="91"/>
      <c r="Q63" s="91"/>
      <c r="R63" s="55" t="str">
        <f t="shared" si="3"/>
        <v/>
      </c>
      <c r="S63" s="55"/>
      <c r="T63" s="56" t="str">
        <f t="shared" si="4"/>
        <v/>
      </c>
      <c r="U63" s="56"/>
    </row>
    <row r="64" spans="2:21">
      <c r="B64" s="19">
        <v>56</v>
      </c>
      <c r="C64" s="51" t="str">
        <f t="shared" si="1"/>
        <v/>
      </c>
      <c r="D64" s="51"/>
      <c r="E64" s="19"/>
      <c r="F64" s="8"/>
      <c r="G64" s="19" t="s">
        <v>3</v>
      </c>
      <c r="H64" s="91"/>
      <c r="I64" s="91"/>
      <c r="J64" s="19"/>
      <c r="K64" s="51" t="str">
        <f t="shared" si="0"/>
        <v/>
      </c>
      <c r="L64" s="51"/>
      <c r="M64" s="6" t="str">
        <f t="shared" si="2"/>
        <v/>
      </c>
      <c r="N64" s="19"/>
      <c r="O64" s="8"/>
      <c r="P64" s="91"/>
      <c r="Q64" s="91"/>
      <c r="R64" s="55" t="str">
        <f t="shared" si="3"/>
        <v/>
      </c>
      <c r="S64" s="55"/>
      <c r="T64" s="56" t="str">
        <f t="shared" si="4"/>
        <v/>
      </c>
      <c r="U64" s="56"/>
    </row>
    <row r="65" spans="2:21">
      <c r="B65" s="19">
        <v>57</v>
      </c>
      <c r="C65" s="51" t="str">
        <f t="shared" si="1"/>
        <v/>
      </c>
      <c r="D65" s="51"/>
      <c r="E65" s="19"/>
      <c r="F65" s="8"/>
      <c r="G65" s="19" t="s">
        <v>3</v>
      </c>
      <c r="H65" s="91"/>
      <c r="I65" s="91"/>
      <c r="J65" s="19"/>
      <c r="K65" s="51" t="str">
        <f t="shared" si="0"/>
        <v/>
      </c>
      <c r="L65" s="51"/>
      <c r="M65" s="6" t="str">
        <f t="shared" si="2"/>
        <v/>
      </c>
      <c r="N65" s="19"/>
      <c r="O65" s="8"/>
      <c r="P65" s="91"/>
      <c r="Q65" s="91"/>
      <c r="R65" s="55" t="str">
        <f t="shared" si="3"/>
        <v/>
      </c>
      <c r="S65" s="55"/>
      <c r="T65" s="56" t="str">
        <f t="shared" si="4"/>
        <v/>
      </c>
      <c r="U65" s="56"/>
    </row>
    <row r="66" spans="2:21">
      <c r="B66" s="19">
        <v>58</v>
      </c>
      <c r="C66" s="51" t="str">
        <f t="shared" si="1"/>
        <v/>
      </c>
      <c r="D66" s="51"/>
      <c r="E66" s="19"/>
      <c r="F66" s="8"/>
      <c r="G66" s="19" t="s">
        <v>3</v>
      </c>
      <c r="H66" s="91"/>
      <c r="I66" s="91"/>
      <c r="J66" s="19"/>
      <c r="K66" s="51" t="str">
        <f t="shared" si="0"/>
        <v/>
      </c>
      <c r="L66" s="51"/>
      <c r="M66" s="6" t="str">
        <f t="shared" si="2"/>
        <v/>
      </c>
      <c r="N66" s="19"/>
      <c r="O66" s="8"/>
      <c r="P66" s="91"/>
      <c r="Q66" s="91"/>
      <c r="R66" s="55" t="str">
        <f t="shared" si="3"/>
        <v/>
      </c>
      <c r="S66" s="55"/>
      <c r="T66" s="56" t="str">
        <f t="shared" si="4"/>
        <v/>
      </c>
      <c r="U66" s="56"/>
    </row>
    <row r="67" spans="2:21">
      <c r="B67" s="19">
        <v>59</v>
      </c>
      <c r="C67" s="51" t="str">
        <f t="shared" si="1"/>
        <v/>
      </c>
      <c r="D67" s="51"/>
      <c r="E67" s="19"/>
      <c r="F67" s="8"/>
      <c r="G67" s="19" t="s">
        <v>3</v>
      </c>
      <c r="H67" s="91"/>
      <c r="I67" s="91"/>
      <c r="J67" s="19"/>
      <c r="K67" s="51" t="str">
        <f t="shared" si="0"/>
        <v/>
      </c>
      <c r="L67" s="51"/>
      <c r="M67" s="6" t="str">
        <f t="shared" si="2"/>
        <v/>
      </c>
      <c r="N67" s="19"/>
      <c r="O67" s="8"/>
      <c r="P67" s="91"/>
      <c r="Q67" s="91"/>
      <c r="R67" s="55" t="str">
        <f t="shared" si="3"/>
        <v/>
      </c>
      <c r="S67" s="55"/>
      <c r="T67" s="56" t="str">
        <f t="shared" si="4"/>
        <v/>
      </c>
      <c r="U67" s="56"/>
    </row>
    <row r="68" spans="2:21">
      <c r="B68" s="19">
        <v>60</v>
      </c>
      <c r="C68" s="51" t="str">
        <f t="shared" si="1"/>
        <v/>
      </c>
      <c r="D68" s="51"/>
      <c r="E68" s="19"/>
      <c r="F68" s="8"/>
      <c r="G68" s="19" t="s">
        <v>4</v>
      </c>
      <c r="H68" s="91"/>
      <c r="I68" s="91"/>
      <c r="J68" s="19"/>
      <c r="K68" s="51" t="str">
        <f t="shared" si="0"/>
        <v/>
      </c>
      <c r="L68" s="51"/>
      <c r="M68" s="6" t="str">
        <f t="shared" si="2"/>
        <v/>
      </c>
      <c r="N68" s="19"/>
      <c r="O68" s="8"/>
      <c r="P68" s="91"/>
      <c r="Q68" s="91"/>
      <c r="R68" s="55" t="str">
        <f t="shared" si="3"/>
        <v/>
      </c>
      <c r="S68" s="55"/>
      <c r="T68" s="56" t="str">
        <f t="shared" si="4"/>
        <v/>
      </c>
      <c r="U68" s="56"/>
    </row>
    <row r="69" spans="2:21">
      <c r="B69" s="19">
        <v>61</v>
      </c>
      <c r="C69" s="51" t="str">
        <f t="shared" si="1"/>
        <v/>
      </c>
      <c r="D69" s="51"/>
      <c r="E69" s="19"/>
      <c r="F69" s="8"/>
      <c r="G69" s="19" t="s">
        <v>4</v>
      </c>
      <c r="H69" s="91"/>
      <c r="I69" s="91"/>
      <c r="J69" s="19"/>
      <c r="K69" s="51" t="str">
        <f t="shared" si="0"/>
        <v/>
      </c>
      <c r="L69" s="51"/>
      <c r="M69" s="6" t="str">
        <f t="shared" si="2"/>
        <v/>
      </c>
      <c r="N69" s="19"/>
      <c r="O69" s="8"/>
      <c r="P69" s="91"/>
      <c r="Q69" s="91"/>
      <c r="R69" s="55" t="str">
        <f t="shared" si="3"/>
        <v/>
      </c>
      <c r="S69" s="55"/>
      <c r="T69" s="56" t="str">
        <f t="shared" si="4"/>
        <v/>
      </c>
      <c r="U69" s="56"/>
    </row>
    <row r="70" spans="2:21">
      <c r="B70" s="19">
        <v>62</v>
      </c>
      <c r="C70" s="51" t="str">
        <f t="shared" si="1"/>
        <v/>
      </c>
      <c r="D70" s="51"/>
      <c r="E70" s="19"/>
      <c r="F70" s="8"/>
      <c r="G70" s="19" t="s">
        <v>3</v>
      </c>
      <c r="H70" s="91"/>
      <c r="I70" s="91"/>
      <c r="J70" s="19"/>
      <c r="K70" s="51" t="str">
        <f t="shared" si="0"/>
        <v/>
      </c>
      <c r="L70" s="51"/>
      <c r="M70" s="6" t="str">
        <f t="shared" si="2"/>
        <v/>
      </c>
      <c r="N70" s="19"/>
      <c r="O70" s="8"/>
      <c r="P70" s="91"/>
      <c r="Q70" s="91"/>
      <c r="R70" s="55" t="str">
        <f t="shared" si="3"/>
        <v/>
      </c>
      <c r="S70" s="55"/>
      <c r="T70" s="56" t="str">
        <f t="shared" si="4"/>
        <v/>
      </c>
      <c r="U70" s="56"/>
    </row>
    <row r="71" spans="2:21">
      <c r="B71" s="19">
        <v>63</v>
      </c>
      <c r="C71" s="51" t="str">
        <f t="shared" si="1"/>
        <v/>
      </c>
      <c r="D71" s="51"/>
      <c r="E71" s="19"/>
      <c r="F71" s="8"/>
      <c r="G71" s="19" t="s">
        <v>4</v>
      </c>
      <c r="H71" s="91"/>
      <c r="I71" s="91"/>
      <c r="J71" s="19"/>
      <c r="K71" s="51" t="str">
        <f t="shared" si="0"/>
        <v/>
      </c>
      <c r="L71" s="51"/>
      <c r="M71" s="6" t="str">
        <f t="shared" si="2"/>
        <v/>
      </c>
      <c r="N71" s="19"/>
      <c r="O71" s="8"/>
      <c r="P71" s="91"/>
      <c r="Q71" s="91"/>
      <c r="R71" s="55" t="str">
        <f t="shared" si="3"/>
        <v/>
      </c>
      <c r="S71" s="55"/>
      <c r="T71" s="56" t="str">
        <f t="shared" si="4"/>
        <v/>
      </c>
      <c r="U71" s="56"/>
    </row>
    <row r="72" spans="2:21">
      <c r="B72" s="19">
        <v>64</v>
      </c>
      <c r="C72" s="51" t="str">
        <f t="shared" si="1"/>
        <v/>
      </c>
      <c r="D72" s="51"/>
      <c r="E72" s="19"/>
      <c r="F72" s="8"/>
      <c r="G72" s="19" t="s">
        <v>3</v>
      </c>
      <c r="H72" s="91"/>
      <c r="I72" s="91"/>
      <c r="J72" s="19"/>
      <c r="K72" s="51" t="str">
        <f t="shared" si="0"/>
        <v/>
      </c>
      <c r="L72" s="51"/>
      <c r="M72" s="6" t="str">
        <f t="shared" si="2"/>
        <v/>
      </c>
      <c r="N72" s="19"/>
      <c r="O72" s="8"/>
      <c r="P72" s="91"/>
      <c r="Q72" s="91"/>
      <c r="R72" s="55" t="str">
        <f t="shared" si="3"/>
        <v/>
      </c>
      <c r="S72" s="55"/>
      <c r="T72" s="56" t="str">
        <f t="shared" si="4"/>
        <v/>
      </c>
      <c r="U72" s="56"/>
    </row>
    <row r="73" spans="2:21">
      <c r="B73" s="19">
        <v>65</v>
      </c>
      <c r="C73" s="51" t="str">
        <f t="shared" si="1"/>
        <v/>
      </c>
      <c r="D73" s="51"/>
      <c r="E73" s="19"/>
      <c r="F73" s="8"/>
      <c r="G73" s="19" t="s">
        <v>4</v>
      </c>
      <c r="H73" s="91"/>
      <c r="I73" s="91"/>
      <c r="J73" s="19"/>
      <c r="K73" s="51" t="str">
        <f t="shared" ref="K73:K108" si="5">IF(F73="","",C73*0.03)</f>
        <v/>
      </c>
      <c r="L73" s="51"/>
      <c r="M73" s="6" t="str">
        <f t="shared" si="2"/>
        <v/>
      </c>
      <c r="N73" s="19"/>
      <c r="O73" s="8"/>
      <c r="P73" s="91"/>
      <c r="Q73" s="91"/>
      <c r="R73" s="55" t="str">
        <f t="shared" si="3"/>
        <v/>
      </c>
      <c r="S73" s="55"/>
      <c r="T73" s="56" t="str">
        <f t="shared" si="4"/>
        <v/>
      </c>
      <c r="U73" s="56"/>
    </row>
    <row r="74" spans="2:21">
      <c r="B74" s="19">
        <v>66</v>
      </c>
      <c r="C74" s="51" t="str">
        <f t="shared" ref="C74:C108" si="6">IF(R73="","",C73+R73)</f>
        <v/>
      </c>
      <c r="D74" s="51"/>
      <c r="E74" s="19"/>
      <c r="F74" s="8"/>
      <c r="G74" s="19" t="s">
        <v>4</v>
      </c>
      <c r="H74" s="91"/>
      <c r="I74" s="91"/>
      <c r="J74" s="19"/>
      <c r="K74" s="51" t="str">
        <f t="shared" si="5"/>
        <v/>
      </c>
      <c r="L74" s="51"/>
      <c r="M74" s="6" t="str">
        <f t="shared" ref="M74:M108" si="7">IF(J74="","",(K74/J74)/1000)</f>
        <v/>
      </c>
      <c r="N74" s="19"/>
      <c r="O74" s="8"/>
      <c r="P74" s="91"/>
      <c r="Q74" s="91"/>
      <c r="R74" s="55" t="str">
        <f t="shared" ref="R74:R108" si="8">IF(O74="","",(IF(G74="売",H74-P74,P74-H74))*M74*100000)</f>
        <v/>
      </c>
      <c r="S74" s="55"/>
      <c r="T74" s="56" t="str">
        <f t="shared" ref="T74:T108" si="9">IF(O74="","",IF(R74&lt;0,J74*(-1),IF(G74="買",(P74-H74)*100,(H74-P74)*100)))</f>
        <v/>
      </c>
      <c r="U74" s="56"/>
    </row>
    <row r="75" spans="2:21">
      <c r="B75" s="19">
        <v>67</v>
      </c>
      <c r="C75" s="51" t="str">
        <f t="shared" si="6"/>
        <v/>
      </c>
      <c r="D75" s="51"/>
      <c r="E75" s="19"/>
      <c r="F75" s="8"/>
      <c r="G75" s="19" t="s">
        <v>3</v>
      </c>
      <c r="H75" s="91"/>
      <c r="I75" s="91"/>
      <c r="J75" s="19"/>
      <c r="K75" s="51" t="str">
        <f t="shared" si="5"/>
        <v/>
      </c>
      <c r="L75" s="51"/>
      <c r="M75" s="6" t="str">
        <f t="shared" si="7"/>
        <v/>
      </c>
      <c r="N75" s="19"/>
      <c r="O75" s="8"/>
      <c r="P75" s="91"/>
      <c r="Q75" s="91"/>
      <c r="R75" s="55" t="str">
        <f t="shared" si="8"/>
        <v/>
      </c>
      <c r="S75" s="55"/>
      <c r="T75" s="56" t="str">
        <f t="shared" si="9"/>
        <v/>
      </c>
      <c r="U75" s="56"/>
    </row>
    <row r="76" spans="2:21">
      <c r="B76" s="19">
        <v>68</v>
      </c>
      <c r="C76" s="51" t="str">
        <f t="shared" si="6"/>
        <v/>
      </c>
      <c r="D76" s="51"/>
      <c r="E76" s="19"/>
      <c r="F76" s="8"/>
      <c r="G76" s="19" t="s">
        <v>3</v>
      </c>
      <c r="H76" s="91"/>
      <c r="I76" s="91"/>
      <c r="J76" s="19"/>
      <c r="K76" s="51" t="str">
        <f t="shared" si="5"/>
        <v/>
      </c>
      <c r="L76" s="51"/>
      <c r="M76" s="6" t="str">
        <f t="shared" si="7"/>
        <v/>
      </c>
      <c r="N76" s="19"/>
      <c r="O76" s="8"/>
      <c r="P76" s="91"/>
      <c r="Q76" s="91"/>
      <c r="R76" s="55" t="str">
        <f t="shared" si="8"/>
        <v/>
      </c>
      <c r="S76" s="55"/>
      <c r="T76" s="56" t="str">
        <f t="shared" si="9"/>
        <v/>
      </c>
      <c r="U76" s="56"/>
    </row>
    <row r="77" spans="2:21">
      <c r="B77" s="19">
        <v>69</v>
      </c>
      <c r="C77" s="51" t="str">
        <f t="shared" si="6"/>
        <v/>
      </c>
      <c r="D77" s="51"/>
      <c r="E77" s="19"/>
      <c r="F77" s="8"/>
      <c r="G77" s="19" t="s">
        <v>3</v>
      </c>
      <c r="H77" s="91"/>
      <c r="I77" s="91"/>
      <c r="J77" s="19"/>
      <c r="K77" s="51" t="str">
        <f t="shared" si="5"/>
        <v/>
      </c>
      <c r="L77" s="51"/>
      <c r="M77" s="6" t="str">
        <f t="shared" si="7"/>
        <v/>
      </c>
      <c r="N77" s="19"/>
      <c r="O77" s="8"/>
      <c r="P77" s="91"/>
      <c r="Q77" s="91"/>
      <c r="R77" s="55" t="str">
        <f t="shared" si="8"/>
        <v/>
      </c>
      <c r="S77" s="55"/>
      <c r="T77" s="56" t="str">
        <f t="shared" si="9"/>
        <v/>
      </c>
      <c r="U77" s="56"/>
    </row>
    <row r="78" spans="2:21">
      <c r="B78" s="19">
        <v>70</v>
      </c>
      <c r="C78" s="51" t="str">
        <f t="shared" si="6"/>
        <v/>
      </c>
      <c r="D78" s="51"/>
      <c r="E78" s="19"/>
      <c r="F78" s="8"/>
      <c r="G78" s="19" t="s">
        <v>4</v>
      </c>
      <c r="H78" s="91"/>
      <c r="I78" s="91"/>
      <c r="J78" s="19"/>
      <c r="K78" s="51" t="str">
        <f t="shared" si="5"/>
        <v/>
      </c>
      <c r="L78" s="51"/>
      <c r="M78" s="6" t="str">
        <f t="shared" si="7"/>
        <v/>
      </c>
      <c r="N78" s="19"/>
      <c r="O78" s="8"/>
      <c r="P78" s="91"/>
      <c r="Q78" s="91"/>
      <c r="R78" s="55" t="str">
        <f t="shared" si="8"/>
        <v/>
      </c>
      <c r="S78" s="55"/>
      <c r="T78" s="56" t="str">
        <f t="shared" si="9"/>
        <v/>
      </c>
      <c r="U78" s="56"/>
    </row>
    <row r="79" spans="2:21">
      <c r="B79" s="19">
        <v>71</v>
      </c>
      <c r="C79" s="51" t="str">
        <f t="shared" si="6"/>
        <v/>
      </c>
      <c r="D79" s="51"/>
      <c r="E79" s="19"/>
      <c r="F79" s="8"/>
      <c r="G79" s="19" t="s">
        <v>3</v>
      </c>
      <c r="H79" s="91"/>
      <c r="I79" s="91"/>
      <c r="J79" s="19"/>
      <c r="K79" s="51" t="str">
        <f t="shared" si="5"/>
        <v/>
      </c>
      <c r="L79" s="51"/>
      <c r="M79" s="6" t="str">
        <f t="shared" si="7"/>
        <v/>
      </c>
      <c r="N79" s="19"/>
      <c r="O79" s="8"/>
      <c r="P79" s="91"/>
      <c r="Q79" s="91"/>
      <c r="R79" s="55" t="str">
        <f t="shared" si="8"/>
        <v/>
      </c>
      <c r="S79" s="55"/>
      <c r="T79" s="56" t="str">
        <f t="shared" si="9"/>
        <v/>
      </c>
      <c r="U79" s="56"/>
    </row>
    <row r="80" spans="2:21">
      <c r="B80" s="19">
        <v>72</v>
      </c>
      <c r="C80" s="51" t="str">
        <f t="shared" si="6"/>
        <v/>
      </c>
      <c r="D80" s="51"/>
      <c r="E80" s="19"/>
      <c r="F80" s="8"/>
      <c r="G80" s="19" t="s">
        <v>4</v>
      </c>
      <c r="H80" s="91"/>
      <c r="I80" s="91"/>
      <c r="J80" s="19"/>
      <c r="K80" s="51" t="str">
        <f t="shared" si="5"/>
        <v/>
      </c>
      <c r="L80" s="51"/>
      <c r="M80" s="6" t="str">
        <f t="shared" si="7"/>
        <v/>
      </c>
      <c r="N80" s="19"/>
      <c r="O80" s="8"/>
      <c r="P80" s="91"/>
      <c r="Q80" s="91"/>
      <c r="R80" s="55" t="str">
        <f t="shared" si="8"/>
        <v/>
      </c>
      <c r="S80" s="55"/>
      <c r="T80" s="56" t="str">
        <f t="shared" si="9"/>
        <v/>
      </c>
      <c r="U80" s="56"/>
    </row>
    <row r="81" spans="2:21">
      <c r="B81" s="19">
        <v>73</v>
      </c>
      <c r="C81" s="51" t="str">
        <f t="shared" si="6"/>
        <v/>
      </c>
      <c r="D81" s="51"/>
      <c r="E81" s="19"/>
      <c r="F81" s="8"/>
      <c r="G81" s="19" t="s">
        <v>3</v>
      </c>
      <c r="H81" s="91"/>
      <c r="I81" s="91"/>
      <c r="J81" s="19"/>
      <c r="K81" s="51" t="str">
        <f t="shared" si="5"/>
        <v/>
      </c>
      <c r="L81" s="51"/>
      <c r="M81" s="6" t="str">
        <f t="shared" si="7"/>
        <v/>
      </c>
      <c r="N81" s="19"/>
      <c r="O81" s="8"/>
      <c r="P81" s="91"/>
      <c r="Q81" s="91"/>
      <c r="R81" s="55" t="str">
        <f t="shared" si="8"/>
        <v/>
      </c>
      <c r="S81" s="55"/>
      <c r="T81" s="56" t="str">
        <f t="shared" si="9"/>
        <v/>
      </c>
      <c r="U81" s="56"/>
    </row>
    <row r="82" spans="2:21">
      <c r="B82" s="19">
        <v>74</v>
      </c>
      <c r="C82" s="51" t="str">
        <f t="shared" si="6"/>
        <v/>
      </c>
      <c r="D82" s="51"/>
      <c r="E82" s="19"/>
      <c r="F82" s="8"/>
      <c r="G82" s="19" t="s">
        <v>3</v>
      </c>
      <c r="H82" s="91"/>
      <c r="I82" s="91"/>
      <c r="J82" s="19"/>
      <c r="K82" s="51" t="str">
        <f t="shared" si="5"/>
        <v/>
      </c>
      <c r="L82" s="51"/>
      <c r="M82" s="6" t="str">
        <f t="shared" si="7"/>
        <v/>
      </c>
      <c r="N82" s="19"/>
      <c r="O82" s="8"/>
      <c r="P82" s="91"/>
      <c r="Q82" s="91"/>
      <c r="R82" s="55" t="str">
        <f t="shared" si="8"/>
        <v/>
      </c>
      <c r="S82" s="55"/>
      <c r="T82" s="56" t="str">
        <f t="shared" si="9"/>
        <v/>
      </c>
      <c r="U82" s="56"/>
    </row>
    <row r="83" spans="2:21">
      <c r="B83" s="19">
        <v>75</v>
      </c>
      <c r="C83" s="51" t="str">
        <f t="shared" si="6"/>
        <v/>
      </c>
      <c r="D83" s="51"/>
      <c r="E83" s="19"/>
      <c r="F83" s="8"/>
      <c r="G83" s="19" t="s">
        <v>3</v>
      </c>
      <c r="H83" s="91"/>
      <c r="I83" s="91"/>
      <c r="J83" s="19"/>
      <c r="K83" s="51" t="str">
        <f t="shared" si="5"/>
        <v/>
      </c>
      <c r="L83" s="51"/>
      <c r="M83" s="6" t="str">
        <f t="shared" si="7"/>
        <v/>
      </c>
      <c r="N83" s="19"/>
      <c r="O83" s="8"/>
      <c r="P83" s="91"/>
      <c r="Q83" s="91"/>
      <c r="R83" s="55" t="str">
        <f t="shared" si="8"/>
        <v/>
      </c>
      <c r="S83" s="55"/>
      <c r="T83" s="56" t="str">
        <f t="shared" si="9"/>
        <v/>
      </c>
      <c r="U83" s="56"/>
    </row>
    <row r="84" spans="2:21">
      <c r="B84" s="19">
        <v>76</v>
      </c>
      <c r="C84" s="51" t="str">
        <f t="shared" si="6"/>
        <v/>
      </c>
      <c r="D84" s="51"/>
      <c r="E84" s="19"/>
      <c r="F84" s="8"/>
      <c r="G84" s="19" t="s">
        <v>3</v>
      </c>
      <c r="H84" s="91"/>
      <c r="I84" s="91"/>
      <c r="J84" s="19"/>
      <c r="K84" s="51" t="str">
        <f t="shared" si="5"/>
        <v/>
      </c>
      <c r="L84" s="51"/>
      <c r="M84" s="6" t="str">
        <f t="shared" si="7"/>
        <v/>
      </c>
      <c r="N84" s="19"/>
      <c r="O84" s="8"/>
      <c r="P84" s="91"/>
      <c r="Q84" s="91"/>
      <c r="R84" s="55" t="str">
        <f t="shared" si="8"/>
        <v/>
      </c>
      <c r="S84" s="55"/>
      <c r="T84" s="56" t="str">
        <f t="shared" si="9"/>
        <v/>
      </c>
      <c r="U84" s="56"/>
    </row>
    <row r="85" spans="2:21">
      <c r="B85" s="19">
        <v>77</v>
      </c>
      <c r="C85" s="51" t="str">
        <f t="shared" si="6"/>
        <v/>
      </c>
      <c r="D85" s="51"/>
      <c r="E85" s="19"/>
      <c r="F85" s="8"/>
      <c r="G85" s="19" t="s">
        <v>4</v>
      </c>
      <c r="H85" s="91"/>
      <c r="I85" s="91"/>
      <c r="J85" s="19"/>
      <c r="K85" s="51" t="str">
        <f t="shared" si="5"/>
        <v/>
      </c>
      <c r="L85" s="51"/>
      <c r="M85" s="6" t="str">
        <f t="shared" si="7"/>
        <v/>
      </c>
      <c r="N85" s="19"/>
      <c r="O85" s="8"/>
      <c r="P85" s="91"/>
      <c r="Q85" s="91"/>
      <c r="R85" s="55" t="str">
        <f t="shared" si="8"/>
        <v/>
      </c>
      <c r="S85" s="55"/>
      <c r="T85" s="56" t="str">
        <f t="shared" si="9"/>
        <v/>
      </c>
      <c r="U85" s="56"/>
    </row>
    <row r="86" spans="2:21">
      <c r="B86" s="19">
        <v>78</v>
      </c>
      <c r="C86" s="51" t="str">
        <f t="shared" si="6"/>
        <v/>
      </c>
      <c r="D86" s="51"/>
      <c r="E86" s="19"/>
      <c r="F86" s="8"/>
      <c r="G86" s="19" t="s">
        <v>3</v>
      </c>
      <c r="H86" s="91"/>
      <c r="I86" s="91"/>
      <c r="J86" s="19"/>
      <c r="K86" s="51" t="str">
        <f t="shared" si="5"/>
        <v/>
      </c>
      <c r="L86" s="51"/>
      <c r="M86" s="6" t="str">
        <f t="shared" si="7"/>
        <v/>
      </c>
      <c r="N86" s="19"/>
      <c r="O86" s="8"/>
      <c r="P86" s="91"/>
      <c r="Q86" s="91"/>
      <c r="R86" s="55" t="str">
        <f t="shared" si="8"/>
        <v/>
      </c>
      <c r="S86" s="55"/>
      <c r="T86" s="56" t="str">
        <f t="shared" si="9"/>
        <v/>
      </c>
      <c r="U86" s="56"/>
    </row>
    <row r="87" spans="2:21">
      <c r="B87" s="19">
        <v>79</v>
      </c>
      <c r="C87" s="51" t="str">
        <f t="shared" si="6"/>
        <v/>
      </c>
      <c r="D87" s="51"/>
      <c r="E87" s="19"/>
      <c r="F87" s="8"/>
      <c r="G87" s="19" t="s">
        <v>4</v>
      </c>
      <c r="H87" s="91"/>
      <c r="I87" s="91"/>
      <c r="J87" s="19"/>
      <c r="K87" s="51" t="str">
        <f t="shared" si="5"/>
        <v/>
      </c>
      <c r="L87" s="51"/>
      <c r="M87" s="6" t="str">
        <f t="shared" si="7"/>
        <v/>
      </c>
      <c r="N87" s="19"/>
      <c r="O87" s="8"/>
      <c r="P87" s="91"/>
      <c r="Q87" s="91"/>
      <c r="R87" s="55" t="str">
        <f t="shared" si="8"/>
        <v/>
      </c>
      <c r="S87" s="55"/>
      <c r="T87" s="56" t="str">
        <f t="shared" si="9"/>
        <v/>
      </c>
      <c r="U87" s="56"/>
    </row>
    <row r="88" spans="2:21">
      <c r="B88" s="19">
        <v>80</v>
      </c>
      <c r="C88" s="51" t="str">
        <f t="shared" si="6"/>
        <v/>
      </c>
      <c r="D88" s="51"/>
      <c r="E88" s="19"/>
      <c r="F88" s="8"/>
      <c r="G88" s="19" t="s">
        <v>4</v>
      </c>
      <c r="H88" s="91"/>
      <c r="I88" s="91"/>
      <c r="J88" s="19"/>
      <c r="K88" s="51" t="str">
        <f t="shared" si="5"/>
        <v/>
      </c>
      <c r="L88" s="51"/>
      <c r="M88" s="6" t="str">
        <f t="shared" si="7"/>
        <v/>
      </c>
      <c r="N88" s="19"/>
      <c r="O88" s="8"/>
      <c r="P88" s="91"/>
      <c r="Q88" s="91"/>
      <c r="R88" s="55" t="str">
        <f t="shared" si="8"/>
        <v/>
      </c>
      <c r="S88" s="55"/>
      <c r="T88" s="56" t="str">
        <f t="shared" si="9"/>
        <v/>
      </c>
      <c r="U88" s="56"/>
    </row>
    <row r="89" spans="2:21">
      <c r="B89" s="19">
        <v>81</v>
      </c>
      <c r="C89" s="51" t="str">
        <f t="shared" si="6"/>
        <v/>
      </c>
      <c r="D89" s="51"/>
      <c r="E89" s="19"/>
      <c r="F89" s="8"/>
      <c r="G89" s="19" t="s">
        <v>4</v>
      </c>
      <c r="H89" s="91"/>
      <c r="I89" s="91"/>
      <c r="J89" s="19"/>
      <c r="K89" s="51" t="str">
        <f t="shared" si="5"/>
        <v/>
      </c>
      <c r="L89" s="51"/>
      <c r="M89" s="6" t="str">
        <f t="shared" si="7"/>
        <v/>
      </c>
      <c r="N89" s="19"/>
      <c r="O89" s="8"/>
      <c r="P89" s="91"/>
      <c r="Q89" s="91"/>
      <c r="R89" s="55" t="str">
        <f t="shared" si="8"/>
        <v/>
      </c>
      <c r="S89" s="55"/>
      <c r="T89" s="56" t="str">
        <f t="shared" si="9"/>
        <v/>
      </c>
      <c r="U89" s="56"/>
    </row>
    <row r="90" spans="2:21">
      <c r="B90" s="19">
        <v>82</v>
      </c>
      <c r="C90" s="51" t="str">
        <f t="shared" si="6"/>
        <v/>
      </c>
      <c r="D90" s="51"/>
      <c r="E90" s="19"/>
      <c r="F90" s="8"/>
      <c r="G90" s="19" t="s">
        <v>4</v>
      </c>
      <c r="H90" s="91"/>
      <c r="I90" s="91"/>
      <c r="J90" s="19"/>
      <c r="K90" s="51" t="str">
        <f t="shared" si="5"/>
        <v/>
      </c>
      <c r="L90" s="51"/>
      <c r="M90" s="6" t="str">
        <f t="shared" si="7"/>
        <v/>
      </c>
      <c r="N90" s="19"/>
      <c r="O90" s="8"/>
      <c r="P90" s="91"/>
      <c r="Q90" s="91"/>
      <c r="R90" s="55" t="str">
        <f t="shared" si="8"/>
        <v/>
      </c>
      <c r="S90" s="55"/>
      <c r="T90" s="56" t="str">
        <f t="shared" si="9"/>
        <v/>
      </c>
      <c r="U90" s="56"/>
    </row>
    <row r="91" spans="2:21">
      <c r="B91" s="19">
        <v>83</v>
      </c>
      <c r="C91" s="51" t="str">
        <f t="shared" si="6"/>
        <v/>
      </c>
      <c r="D91" s="51"/>
      <c r="E91" s="19"/>
      <c r="F91" s="8"/>
      <c r="G91" s="19" t="s">
        <v>4</v>
      </c>
      <c r="H91" s="91"/>
      <c r="I91" s="91"/>
      <c r="J91" s="19"/>
      <c r="K91" s="51" t="str">
        <f t="shared" si="5"/>
        <v/>
      </c>
      <c r="L91" s="51"/>
      <c r="M91" s="6" t="str">
        <f t="shared" si="7"/>
        <v/>
      </c>
      <c r="N91" s="19"/>
      <c r="O91" s="8"/>
      <c r="P91" s="91"/>
      <c r="Q91" s="91"/>
      <c r="R91" s="55" t="str">
        <f t="shared" si="8"/>
        <v/>
      </c>
      <c r="S91" s="55"/>
      <c r="T91" s="56" t="str">
        <f t="shared" si="9"/>
        <v/>
      </c>
      <c r="U91" s="56"/>
    </row>
    <row r="92" spans="2:21">
      <c r="B92" s="19">
        <v>84</v>
      </c>
      <c r="C92" s="51" t="str">
        <f t="shared" si="6"/>
        <v/>
      </c>
      <c r="D92" s="51"/>
      <c r="E92" s="19"/>
      <c r="F92" s="8"/>
      <c r="G92" s="19" t="s">
        <v>3</v>
      </c>
      <c r="H92" s="91"/>
      <c r="I92" s="91"/>
      <c r="J92" s="19"/>
      <c r="K92" s="51" t="str">
        <f t="shared" si="5"/>
        <v/>
      </c>
      <c r="L92" s="51"/>
      <c r="M92" s="6" t="str">
        <f t="shared" si="7"/>
        <v/>
      </c>
      <c r="N92" s="19"/>
      <c r="O92" s="8"/>
      <c r="P92" s="91"/>
      <c r="Q92" s="91"/>
      <c r="R92" s="55" t="str">
        <f t="shared" si="8"/>
        <v/>
      </c>
      <c r="S92" s="55"/>
      <c r="T92" s="56" t="str">
        <f t="shared" si="9"/>
        <v/>
      </c>
      <c r="U92" s="56"/>
    </row>
    <row r="93" spans="2:21">
      <c r="B93" s="19">
        <v>85</v>
      </c>
      <c r="C93" s="51" t="str">
        <f t="shared" si="6"/>
        <v/>
      </c>
      <c r="D93" s="51"/>
      <c r="E93" s="19"/>
      <c r="F93" s="8"/>
      <c r="G93" s="19" t="s">
        <v>4</v>
      </c>
      <c r="H93" s="91"/>
      <c r="I93" s="91"/>
      <c r="J93" s="19"/>
      <c r="K93" s="51" t="str">
        <f t="shared" si="5"/>
        <v/>
      </c>
      <c r="L93" s="51"/>
      <c r="M93" s="6" t="str">
        <f t="shared" si="7"/>
        <v/>
      </c>
      <c r="N93" s="19"/>
      <c r="O93" s="8"/>
      <c r="P93" s="91"/>
      <c r="Q93" s="91"/>
      <c r="R93" s="55" t="str">
        <f t="shared" si="8"/>
        <v/>
      </c>
      <c r="S93" s="55"/>
      <c r="T93" s="56" t="str">
        <f t="shared" si="9"/>
        <v/>
      </c>
      <c r="U93" s="56"/>
    </row>
    <row r="94" spans="2:21">
      <c r="B94" s="19">
        <v>86</v>
      </c>
      <c r="C94" s="51" t="str">
        <f t="shared" si="6"/>
        <v/>
      </c>
      <c r="D94" s="51"/>
      <c r="E94" s="19"/>
      <c r="F94" s="8"/>
      <c r="G94" s="19" t="s">
        <v>3</v>
      </c>
      <c r="H94" s="91"/>
      <c r="I94" s="91"/>
      <c r="J94" s="19"/>
      <c r="K94" s="51" t="str">
        <f t="shared" si="5"/>
        <v/>
      </c>
      <c r="L94" s="51"/>
      <c r="M94" s="6" t="str">
        <f t="shared" si="7"/>
        <v/>
      </c>
      <c r="N94" s="19"/>
      <c r="O94" s="8"/>
      <c r="P94" s="91"/>
      <c r="Q94" s="91"/>
      <c r="R94" s="55" t="str">
        <f t="shared" si="8"/>
        <v/>
      </c>
      <c r="S94" s="55"/>
      <c r="T94" s="56" t="str">
        <f t="shared" si="9"/>
        <v/>
      </c>
      <c r="U94" s="56"/>
    </row>
    <row r="95" spans="2:21">
      <c r="B95" s="19">
        <v>87</v>
      </c>
      <c r="C95" s="51" t="str">
        <f t="shared" si="6"/>
        <v/>
      </c>
      <c r="D95" s="51"/>
      <c r="E95" s="19"/>
      <c r="F95" s="8"/>
      <c r="G95" s="19" t="s">
        <v>4</v>
      </c>
      <c r="H95" s="91"/>
      <c r="I95" s="91"/>
      <c r="J95" s="19"/>
      <c r="K95" s="51" t="str">
        <f t="shared" si="5"/>
        <v/>
      </c>
      <c r="L95" s="51"/>
      <c r="M95" s="6" t="str">
        <f t="shared" si="7"/>
        <v/>
      </c>
      <c r="N95" s="19"/>
      <c r="O95" s="8"/>
      <c r="P95" s="91"/>
      <c r="Q95" s="91"/>
      <c r="R95" s="55" t="str">
        <f t="shared" si="8"/>
        <v/>
      </c>
      <c r="S95" s="55"/>
      <c r="T95" s="56" t="str">
        <f t="shared" si="9"/>
        <v/>
      </c>
      <c r="U95" s="56"/>
    </row>
    <row r="96" spans="2:21">
      <c r="B96" s="19">
        <v>88</v>
      </c>
      <c r="C96" s="51" t="str">
        <f t="shared" si="6"/>
        <v/>
      </c>
      <c r="D96" s="51"/>
      <c r="E96" s="19"/>
      <c r="F96" s="8"/>
      <c r="G96" s="19" t="s">
        <v>3</v>
      </c>
      <c r="H96" s="91"/>
      <c r="I96" s="91"/>
      <c r="J96" s="19"/>
      <c r="K96" s="51" t="str">
        <f t="shared" si="5"/>
        <v/>
      </c>
      <c r="L96" s="51"/>
      <c r="M96" s="6" t="str">
        <f t="shared" si="7"/>
        <v/>
      </c>
      <c r="N96" s="19"/>
      <c r="O96" s="8"/>
      <c r="P96" s="91"/>
      <c r="Q96" s="91"/>
      <c r="R96" s="55" t="str">
        <f t="shared" si="8"/>
        <v/>
      </c>
      <c r="S96" s="55"/>
      <c r="T96" s="56" t="str">
        <f t="shared" si="9"/>
        <v/>
      </c>
      <c r="U96" s="56"/>
    </row>
    <row r="97" spans="2:21">
      <c r="B97" s="19">
        <v>89</v>
      </c>
      <c r="C97" s="51" t="str">
        <f t="shared" si="6"/>
        <v/>
      </c>
      <c r="D97" s="51"/>
      <c r="E97" s="19"/>
      <c r="F97" s="8"/>
      <c r="G97" s="19" t="s">
        <v>4</v>
      </c>
      <c r="H97" s="91"/>
      <c r="I97" s="91"/>
      <c r="J97" s="19"/>
      <c r="K97" s="51" t="str">
        <f t="shared" si="5"/>
        <v/>
      </c>
      <c r="L97" s="51"/>
      <c r="M97" s="6" t="str">
        <f t="shared" si="7"/>
        <v/>
      </c>
      <c r="N97" s="19"/>
      <c r="O97" s="8"/>
      <c r="P97" s="91"/>
      <c r="Q97" s="91"/>
      <c r="R97" s="55" t="str">
        <f t="shared" si="8"/>
        <v/>
      </c>
      <c r="S97" s="55"/>
      <c r="T97" s="56" t="str">
        <f t="shared" si="9"/>
        <v/>
      </c>
      <c r="U97" s="56"/>
    </row>
    <row r="98" spans="2:21">
      <c r="B98" s="19">
        <v>90</v>
      </c>
      <c r="C98" s="51" t="str">
        <f t="shared" si="6"/>
        <v/>
      </c>
      <c r="D98" s="51"/>
      <c r="E98" s="19"/>
      <c r="F98" s="8"/>
      <c r="G98" s="19" t="s">
        <v>3</v>
      </c>
      <c r="H98" s="91"/>
      <c r="I98" s="91"/>
      <c r="J98" s="19"/>
      <c r="K98" s="51" t="str">
        <f t="shared" si="5"/>
        <v/>
      </c>
      <c r="L98" s="51"/>
      <c r="M98" s="6" t="str">
        <f t="shared" si="7"/>
        <v/>
      </c>
      <c r="N98" s="19"/>
      <c r="O98" s="8"/>
      <c r="P98" s="91"/>
      <c r="Q98" s="91"/>
      <c r="R98" s="55" t="str">
        <f t="shared" si="8"/>
        <v/>
      </c>
      <c r="S98" s="55"/>
      <c r="T98" s="56" t="str">
        <f t="shared" si="9"/>
        <v/>
      </c>
      <c r="U98" s="56"/>
    </row>
    <row r="99" spans="2:21">
      <c r="B99" s="19">
        <v>91</v>
      </c>
      <c r="C99" s="51" t="str">
        <f t="shared" si="6"/>
        <v/>
      </c>
      <c r="D99" s="51"/>
      <c r="E99" s="19"/>
      <c r="F99" s="8"/>
      <c r="G99" s="19" t="s">
        <v>4</v>
      </c>
      <c r="H99" s="91"/>
      <c r="I99" s="91"/>
      <c r="J99" s="19"/>
      <c r="K99" s="51" t="str">
        <f t="shared" si="5"/>
        <v/>
      </c>
      <c r="L99" s="51"/>
      <c r="M99" s="6" t="str">
        <f t="shared" si="7"/>
        <v/>
      </c>
      <c r="N99" s="19"/>
      <c r="O99" s="8"/>
      <c r="P99" s="91"/>
      <c r="Q99" s="91"/>
      <c r="R99" s="55" t="str">
        <f t="shared" si="8"/>
        <v/>
      </c>
      <c r="S99" s="55"/>
      <c r="T99" s="56" t="str">
        <f t="shared" si="9"/>
        <v/>
      </c>
      <c r="U99" s="56"/>
    </row>
    <row r="100" spans="2:21">
      <c r="B100" s="19">
        <v>92</v>
      </c>
      <c r="C100" s="51" t="str">
        <f t="shared" si="6"/>
        <v/>
      </c>
      <c r="D100" s="51"/>
      <c r="E100" s="19"/>
      <c r="F100" s="8"/>
      <c r="G100" s="19" t="s">
        <v>4</v>
      </c>
      <c r="H100" s="91"/>
      <c r="I100" s="91"/>
      <c r="J100" s="19"/>
      <c r="K100" s="51" t="str">
        <f t="shared" si="5"/>
        <v/>
      </c>
      <c r="L100" s="51"/>
      <c r="M100" s="6" t="str">
        <f t="shared" si="7"/>
        <v/>
      </c>
      <c r="N100" s="19"/>
      <c r="O100" s="8"/>
      <c r="P100" s="91"/>
      <c r="Q100" s="91"/>
      <c r="R100" s="55" t="str">
        <f t="shared" si="8"/>
        <v/>
      </c>
      <c r="S100" s="55"/>
      <c r="T100" s="56" t="str">
        <f t="shared" si="9"/>
        <v/>
      </c>
      <c r="U100" s="56"/>
    </row>
    <row r="101" spans="2:21">
      <c r="B101" s="19">
        <v>93</v>
      </c>
      <c r="C101" s="51" t="str">
        <f t="shared" si="6"/>
        <v/>
      </c>
      <c r="D101" s="51"/>
      <c r="E101" s="19"/>
      <c r="F101" s="8"/>
      <c r="G101" s="19" t="s">
        <v>3</v>
      </c>
      <c r="H101" s="91"/>
      <c r="I101" s="91"/>
      <c r="J101" s="19"/>
      <c r="K101" s="51" t="str">
        <f t="shared" si="5"/>
        <v/>
      </c>
      <c r="L101" s="51"/>
      <c r="M101" s="6" t="str">
        <f t="shared" si="7"/>
        <v/>
      </c>
      <c r="N101" s="19"/>
      <c r="O101" s="8"/>
      <c r="P101" s="91"/>
      <c r="Q101" s="91"/>
      <c r="R101" s="55" t="str">
        <f t="shared" si="8"/>
        <v/>
      </c>
      <c r="S101" s="55"/>
      <c r="T101" s="56" t="str">
        <f t="shared" si="9"/>
        <v/>
      </c>
      <c r="U101" s="56"/>
    </row>
    <row r="102" spans="2:21">
      <c r="B102" s="19">
        <v>94</v>
      </c>
      <c r="C102" s="51" t="str">
        <f t="shared" si="6"/>
        <v/>
      </c>
      <c r="D102" s="51"/>
      <c r="E102" s="19"/>
      <c r="F102" s="8"/>
      <c r="G102" s="19" t="s">
        <v>3</v>
      </c>
      <c r="H102" s="91"/>
      <c r="I102" s="91"/>
      <c r="J102" s="19"/>
      <c r="K102" s="51" t="str">
        <f t="shared" si="5"/>
        <v/>
      </c>
      <c r="L102" s="51"/>
      <c r="M102" s="6" t="str">
        <f t="shared" si="7"/>
        <v/>
      </c>
      <c r="N102" s="19"/>
      <c r="O102" s="8"/>
      <c r="P102" s="91"/>
      <c r="Q102" s="91"/>
      <c r="R102" s="55" t="str">
        <f t="shared" si="8"/>
        <v/>
      </c>
      <c r="S102" s="55"/>
      <c r="T102" s="56" t="str">
        <f t="shared" si="9"/>
        <v/>
      </c>
      <c r="U102" s="56"/>
    </row>
    <row r="103" spans="2:21">
      <c r="B103" s="19">
        <v>95</v>
      </c>
      <c r="C103" s="51" t="str">
        <f t="shared" si="6"/>
        <v/>
      </c>
      <c r="D103" s="51"/>
      <c r="E103" s="19"/>
      <c r="F103" s="8"/>
      <c r="G103" s="19" t="s">
        <v>3</v>
      </c>
      <c r="H103" s="91"/>
      <c r="I103" s="91"/>
      <c r="J103" s="19"/>
      <c r="K103" s="51" t="str">
        <f t="shared" si="5"/>
        <v/>
      </c>
      <c r="L103" s="51"/>
      <c r="M103" s="6" t="str">
        <f t="shared" si="7"/>
        <v/>
      </c>
      <c r="N103" s="19"/>
      <c r="O103" s="8"/>
      <c r="P103" s="91"/>
      <c r="Q103" s="91"/>
      <c r="R103" s="55" t="str">
        <f t="shared" si="8"/>
        <v/>
      </c>
      <c r="S103" s="55"/>
      <c r="T103" s="56" t="str">
        <f t="shared" si="9"/>
        <v/>
      </c>
      <c r="U103" s="56"/>
    </row>
    <row r="104" spans="2:21">
      <c r="B104" s="19">
        <v>96</v>
      </c>
      <c r="C104" s="51" t="str">
        <f t="shared" si="6"/>
        <v/>
      </c>
      <c r="D104" s="51"/>
      <c r="E104" s="19"/>
      <c r="F104" s="8"/>
      <c r="G104" s="19" t="s">
        <v>4</v>
      </c>
      <c r="H104" s="91"/>
      <c r="I104" s="91"/>
      <c r="J104" s="19"/>
      <c r="K104" s="51" t="str">
        <f t="shared" si="5"/>
        <v/>
      </c>
      <c r="L104" s="51"/>
      <c r="M104" s="6" t="str">
        <f t="shared" si="7"/>
        <v/>
      </c>
      <c r="N104" s="19"/>
      <c r="O104" s="8"/>
      <c r="P104" s="91"/>
      <c r="Q104" s="91"/>
      <c r="R104" s="55" t="str">
        <f t="shared" si="8"/>
        <v/>
      </c>
      <c r="S104" s="55"/>
      <c r="T104" s="56" t="str">
        <f t="shared" si="9"/>
        <v/>
      </c>
      <c r="U104" s="56"/>
    </row>
    <row r="105" spans="2:21">
      <c r="B105" s="19">
        <v>97</v>
      </c>
      <c r="C105" s="51" t="str">
        <f t="shared" si="6"/>
        <v/>
      </c>
      <c r="D105" s="51"/>
      <c r="E105" s="19"/>
      <c r="F105" s="8"/>
      <c r="G105" s="19" t="s">
        <v>3</v>
      </c>
      <c r="H105" s="91"/>
      <c r="I105" s="91"/>
      <c r="J105" s="19"/>
      <c r="K105" s="51" t="str">
        <f t="shared" si="5"/>
        <v/>
      </c>
      <c r="L105" s="51"/>
      <c r="M105" s="6" t="str">
        <f t="shared" si="7"/>
        <v/>
      </c>
      <c r="N105" s="19"/>
      <c r="O105" s="8"/>
      <c r="P105" s="91"/>
      <c r="Q105" s="91"/>
      <c r="R105" s="55" t="str">
        <f t="shared" si="8"/>
        <v/>
      </c>
      <c r="S105" s="55"/>
      <c r="T105" s="56" t="str">
        <f t="shared" si="9"/>
        <v/>
      </c>
      <c r="U105" s="56"/>
    </row>
    <row r="106" spans="2:21">
      <c r="B106" s="19">
        <v>98</v>
      </c>
      <c r="C106" s="51" t="str">
        <f t="shared" si="6"/>
        <v/>
      </c>
      <c r="D106" s="51"/>
      <c r="E106" s="19"/>
      <c r="F106" s="8"/>
      <c r="G106" s="19" t="s">
        <v>4</v>
      </c>
      <c r="H106" s="91"/>
      <c r="I106" s="91"/>
      <c r="J106" s="19"/>
      <c r="K106" s="51" t="str">
        <f t="shared" si="5"/>
        <v/>
      </c>
      <c r="L106" s="51"/>
      <c r="M106" s="6" t="str">
        <f t="shared" si="7"/>
        <v/>
      </c>
      <c r="N106" s="19"/>
      <c r="O106" s="8"/>
      <c r="P106" s="91"/>
      <c r="Q106" s="91"/>
      <c r="R106" s="55" t="str">
        <f t="shared" si="8"/>
        <v/>
      </c>
      <c r="S106" s="55"/>
      <c r="T106" s="56" t="str">
        <f t="shared" si="9"/>
        <v/>
      </c>
      <c r="U106" s="56"/>
    </row>
    <row r="107" spans="2:21">
      <c r="B107" s="19">
        <v>99</v>
      </c>
      <c r="C107" s="51" t="str">
        <f t="shared" si="6"/>
        <v/>
      </c>
      <c r="D107" s="51"/>
      <c r="E107" s="19"/>
      <c r="F107" s="8"/>
      <c r="G107" s="19" t="s">
        <v>4</v>
      </c>
      <c r="H107" s="91"/>
      <c r="I107" s="91"/>
      <c r="J107" s="19"/>
      <c r="K107" s="51" t="str">
        <f t="shared" si="5"/>
        <v/>
      </c>
      <c r="L107" s="51"/>
      <c r="M107" s="6" t="str">
        <f t="shared" si="7"/>
        <v/>
      </c>
      <c r="N107" s="19"/>
      <c r="O107" s="8"/>
      <c r="P107" s="91"/>
      <c r="Q107" s="91"/>
      <c r="R107" s="55" t="str">
        <f t="shared" si="8"/>
        <v/>
      </c>
      <c r="S107" s="55"/>
      <c r="T107" s="56" t="str">
        <f t="shared" si="9"/>
        <v/>
      </c>
      <c r="U107" s="56"/>
    </row>
    <row r="108" spans="2:21">
      <c r="B108" s="19">
        <v>100</v>
      </c>
      <c r="C108" s="51" t="str">
        <f t="shared" si="6"/>
        <v/>
      </c>
      <c r="D108" s="51"/>
      <c r="E108" s="19"/>
      <c r="F108" s="8"/>
      <c r="G108" s="19" t="s">
        <v>3</v>
      </c>
      <c r="H108" s="91"/>
      <c r="I108" s="91"/>
      <c r="J108" s="19"/>
      <c r="K108" s="51" t="str">
        <f t="shared" si="5"/>
        <v/>
      </c>
      <c r="L108" s="51"/>
      <c r="M108" s="6" t="str">
        <f t="shared" si="7"/>
        <v/>
      </c>
      <c r="N108" s="19"/>
      <c r="O108" s="8"/>
      <c r="P108" s="91"/>
      <c r="Q108" s="91"/>
      <c r="R108" s="55" t="str">
        <f t="shared" si="8"/>
        <v/>
      </c>
      <c r="S108" s="55"/>
      <c r="T108" s="56" t="str">
        <f t="shared" si="9"/>
        <v/>
      </c>
      <c r="U108" s="56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51" priority="1" stopIfTrue="1" operator="equal">
      <formula>"買"</formula>
    </cfRule>
    <cfRule type="cellIs" dxfId="1550" priority="2" stopIfTrue="1" operator="equal">
      <formula>"売"</formula>
    </cfRule>
  </conditionalFormatting>
  <conditionalFormatting sqref="G9:G11 G14:G45 G47:G108">
    <cfRule type="cellIs" dxfId="1549" priority="7" stopIfTrue="1" operator="equal">
      <formula>"買"</formula>
    </cfRule>
    <cfRule type="cellIs" dxfId="1548" priority="8" stopIfTrue="1" operator="equal">
      <formula>"売"</formula>
    </cfRule>
  </conditionalFormatting>
  <conditionalFormatting sqref="G12">
    <cfRule type="cellIs" dxfId="1547" priority="5" stopIfTrue="1" operator="equal">
      <formula>"買"</formula>
    </cfRule>
    <cfRule type="cellIs" dxfId="1546" priority="6" stopIfTrue="1" operator="equal">
      <formula>"売"</formula>
    </cfRule>
  </conditionalFormatting>
  <conditionalFormatting sqref="G13">
    <cfRule type="cellIs" dxfId="1545" priority="3" stopIfTrue="1" operator="equal">
      <formula>"買"</formula>
    </cfRule>
    <cfRule type="cellIs" dxfId="1544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損益比1.27</vt:lpstr>
      <vt:lpstr>損益比1.5</vt:lpstr>
      <vt:lpstr>損益比2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yanagisawa</cp:lastModifiedBy>
  <cp:revision/>
  <cp:lastPrinted>2015-07-15T10:17:15Z</cp:lastPrinted>
  <dcterms:created xsi:type="dcterms:W3CDTF">2013-10-09T23:04:08Z</dcterms:created>
  <dcterms:modified xsi:type="dcterms:W3CDTF">2019-07-03T12:12:36Z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