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<sst xmlns="http://schemas.openxmlformats.org/spreadsheetml/2006/main" uniqueCount="79">
  <si>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</si>
  <si>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</si>
  <si>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</si>
  <si>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</si>
  <si>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</si>
  <si>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</si>
  <si>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</si>
  <si>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</si>
  <si>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</si>
  <si>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</si>
  <si>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</si>
  <si>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</si>
  <si>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</si>
  <si>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</si>
  <si>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</si>
  <si>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</si>
  <si>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</si>
  <si>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</si>
  <si>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AUDUSD</t>
  </si>
  <si>
    <t>時間足</t>
  </si>
  <si>
    <t>H4</t>
  </si>
  <si>
    <t>当初資金</t>
  </si>
  <si>
    <t>最終資金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</si>
  <si>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</si>
  <si>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</si>
  <si>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</si>
  <si>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</si>
  <si>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</si>
  <si>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</si>
  <si>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最大ドローアップ金額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</si>
  <si>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</si>
  <si>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</si>
  <si>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</si>
  <si>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</si>
  <si>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</si>
  <si>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</si>
  <si>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</si>
  <si>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</si>
  <si>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</si>
  <si>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</si>
  <si>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</si>
  <si>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</si>
  <si>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</si>
  <si>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</si>
  <si>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</si>
  <si>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</si>
  <si>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</si>
  <si>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</si>
  <si>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</si>
  <si>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</si>
  <si>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</si>
  <si>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</si>
  <si>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</si>
  <si>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買</t>
  </si>
  <si>
    <t>検証シート　FIB1.5</t>
  </si>
  <si>
    <t>・フィボナッチターゲット1.5で決済</t>
  </si>
  <si>
    <t>検証シート　FIB2.0</t>
  </si>
  <si>
    <t>・フィボナッチターゲット2.0で決済</t>
  </si>
  <si>
    <t>画像</t>
  </si>
  <si>
    <t>気づき</t>
  </si>
  <si>
    <t>気付き　質問</t>
  </si>
  <si>
    <t>#3は2018年5月22日に現れたPBを検証しています。一応PB自体は10MAの上にあり、上昇のPBとして見ることも出来ると思ったので検証していますが、結果は即損切りの結果となっています。Fiboの23.6の抵抗線が１，３，４本前のロウソク足にとってのサポートラインとして確認出来る（底値が揃っている）ので、上昇するようにも見えるだけに、これがリアルトレードだったら負けている局面だと感じました。</t>
  </si>
  <si>
    <t>感想</t>
  </si>
  <si>
    <t>損切り注文を入れておくことがいかに大事かわかります。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</si>
  <si>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</si>
  <si>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</si>
  <si>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</si>
  <si>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</si>
  <si>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</si>
  <si>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</si>
  <si>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</si>
  <si>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</si>
  <si>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</si>
  <si>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GBP/USD</t>
  </si>
  <si>
    <t>テンプレ</t>
  </si>
  <si>
    <t>・トレーリングストップ（ダウ理論）</t>
  </si>
  <si>
    <t>最大ドローアップ</t>
  </si>
  <si>
    <t>最大ドローダウン</t>
  </si>
  <si>
    <t>売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</si>
</sst>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7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5" applyNumberFormat="1" applyFont="1" applyFill="1" applyBorder="1" applyAlignment="1" applyProtection="0">
      <alignment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49" fontId="0" fillId="4" borderId="1" applyNumberFormat="1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fillId="4" borderId="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2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358346</xdr:colOff>
      <xdr:row>0</xdr:row>
      <xdr:rowOff>0</xdr:rowOff>
    </xdr:from>
    <xdr:to>
      <xdr:col>6</xdr:col>
      <xdr:colOff>196850</xdr:colOff>
      <xdr:row>16</xdr:row>
      <xdr:rowOff>160004</xdr:rowOff>
    </xdr:to>
    <xdr:pic>
      <xdr:nvPicPr>
        <xdr:cNvPr id="2" name="スクリーンショット 2019-07-18 00.16.13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929846" y="0"/>
          <a:ext cx="3204004" cy="30175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19</xdr:row>
      <xdr:rowOff>0</xdr:rowOff>
    </xdr:from>
    <xdr:to>
      <xdr:col>6</xdr:col>
      <xdr:colOff>219960</xdr:colOff>
      <xdr:row>36</xdr:row>
      <xdr:rowOff>0</xdr:rowOff>
    </xdr:to>
    <xdr:pic>
      <xdr:nvPicPr>
        <xdr:cNvPr id="3" name="スクリーンショット 2019-07-20 01.13.45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929846" y="3390900"/>
          <a:ext cx="3227115" cy="3035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40</xdr:row>
      <xdr:rowOff>0</xdr:rowOff>
    </xdr:from>
    <xdr:to>
      <xdr:col>6</xdr:col>
      <xdr:colOff>219960</xdr:colOff>
      <xdr:row>56</xdr:row>
      <xdr:rowOff>138126</xdr:rowOff>
    </xdr:to>
    <xdr:pic>
      <xdr:nvPicPr>
        <xdr:cNvPr id="4" name="スクリーンショット 2019-07-21 01.33.16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929846" y="7137400"/>
          <a:ext cx="3227115" cy="30432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$ÇiÇrÉSÉVÉbÉN"/>
            <a:ea typeface="$ÇiÇrÉSÉVÉbÉN"/>
            <a:cs typeface="$ÇiÇrÉSÉVÉbÉN"/>
            <a:sym typeface="$ÇiÇrÉSÉVÉbÉN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$ÇiÇrÉSÉVÉbÉN"/>
            <a:ea typeface="$ÇiÇrÉSÉVÉbÉN"/>
            <a:cs typeface="$ÇiÇrÉSÉVÉbÉN"/>
            <a:sym typeface="$ÇiÇrÉSÉVÉbÉN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54</v>
      </c>
      <c r="C13" s="3"/>
      <c r="D13" s="3"/>
    </row>
    <row r="14">
      <c r="B14" s="4"/>
      <c r="C14" t="s" s="4">
        <v>5</v>
      </c>
      <c r="D14" t="s" s="5">
        <v>54</v>
      </c>
    </row>
    <row r="15">
      <c r="B15" t="s" s="3">
        <v>56</v>
      </c>
      <c r="C15" s="3"/>
      <c r="D15" s="3"/>
    </row>
    <row r="16">
      <c r="B16" s="4"/>
      <c r="C16" t="s" s="4">
        <v>5</v>
      </c>
      <c r="D16" t="s" s="5">
        <v>56</v>
      </c>
    </row>
    <row r="17">
      <c r="B17" t="s" s="3">
        <v>58</v>
      </c>
      <c r="C17" s="3"/>
      <c r="D17" s="3"/>
    </row>
    <row r="18">
      <c r="B18" s="4"/>
      <c r="C18" t="s" s="4">
        <v>5</v>
      </c>
      <c r="D18" t="s" s="5">
        <v>58</v>
      </c>
    </row>
    <row r="19">
      <c r="B19" t="s" s="3">
        <v>59</v>
      </c>
      <c r="C19" s="3"/>
      <c r="D19" s="3"/>
    </row>
    <row r="20">
      <c r="B20" s="4"/>
      <c r="C20" t="s" s="4">
        <v>5</v>
      </c>
      <c r="D20" t="s" s="5">
        <v>59</v>
      </c>
    </row>
    <row r="21">
      <c r="B21" t="s" s="3">
        <v>65</v>
      </c>
      <c r="C21" s="3"/>
      <c r="D21" s="3"/>
    </row>
    <row r="22">
      <c r="B22" s="4"/>
      <c r="C22" t="s" s="4">
        <v>5</v>
      </c>
      <c r="D22" t="s" s="5">
        <v>65</v>
      </c>
    </row>
    <row r="23">
      <c r="B23" t="s" s="3">
        <v>74</v>
      </c>
      <c r="C23" s="3"/>
      <c r="D23" s="3"/>
    </row>
    <row r="24">
      <c r="B24" s="4"/>
      <c r="C24" t="s" s="4">
        <v>5</v>
      </c>
      <c r="D24" t="s" s="5">
        <v>74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83333" defaultRowHeight="13.5" customHeight="1" outlineLevelRow="0" outlineLevelCol="0"/>
  <cols>
    <col min="1" max="5" width="8.85156" style="6" customWidth="1"/>
    <col min="6" max="256" width="8.85156" style="6" customWidth="1"/>
  </cols>
  <sheetData>
    <row r="1" ht="14" customHeight="1">
      <c r="A1" s="7"/>
      <c r="B1" s="7"/>
      <c r="C1" s="7"/>
      <c r="D1" s="7"/>
      <c r="E1" s="7"/>
    </row>
    <row r="2" ht="14" customHeight="1">
      <c r="A2" t="s" s="8">
        <v>6</v>
      </c>
      <c r="B2" s="7"/>
      <c r="C2" s="7"/>
      <c r="D2" s="7"/>
      <c r="E2" s="7"/>
    </row>
    <row r="3" ht="14" customHeight="1">
      <c r="A3" s="9">
        <v>100000</v>
      </c>
      <c r="B3" s="7"/>
      <c r="C3" s="7"/>
      <c r="D3" s="7"/>
      <c r="E3" s="7"/>
    </row>
    <row r="4" ht="14" customHeight="1">
      <c r="A4" s="7"/>
      <c r="B4" s="7"/>
      <c r="C4" s="7"/>
      <c r="D4" s="7"/>
      <c r="E4" s="7"/>
    </row>
    <row r="5" ht="14" customHeight="1">
      <c r="A5" t="s" s="8">
        <v>7</v>
      </c>
      <c r="B5" s="7"/>
      <c r="C5" s="7"/>
      <c r="D5" s="7"/>
      <c r="E5" s="7"/>
    </row>
    <row r="6" ht="14" customHeight="1">
      <c r="A6" t="s" s="8">
        <v>8</v>
      </c>
      <c r="B6" s="9">
        <v>90</v>
      </c>
      <c r="C6" s="7"/>
      <c r="D6" s="7"/>
      <c r="E6" s="7"/>
    </row>
    <row r="7" ht="14" customHeight="1">
      <c r="A7" t="s" s="8">
        <v>9</v>
      </c>
      <c r="B7" s="9">
        <v>90</v>
      </c>
      <c r="C7" s="7"/>
      <c r="D7" s="7"/>
      <c r="E7" s="7"/>
    </row>
    <row r="8" ht="14" customHeight="1">
      <c r="A8" t="s" s="8">
        <v>10</v>
      </c>
      <c r="B8" s="9">
        <v>110</v>
      </c>
      <c r="C8" s="7"/>
      <c r="D8" s="7"/>
      <c r="E8" s="7"/>
    </row>
    <row r="9" ht="14" customHeight="1">
      <c r="A9" t="s" s="8">
        <v>11</v>
      </c>
      <c r="B9" s="9">
        <v>120</v>
      </c>
      <c r="C9" s="7"/>
      <c r="D9" s="7"/>
      <c r="E9" s="7"/>
    </row>
    <row r="10" ht="14" customHeight="1">
      <c r="A10" t="s" s="8">
        <v>12</v>
      </c>
      <c r="B10" s="9">
        <v>150</v>
      </c>
      <c r="C10" s="7"/>
      <c r="D10" s="7"/>
      <c r="E10" s="7"/>
    </row>
    <row r="11" ht="14" customHeight="1">
      <c r="A11" t="s" s="8">
        <v>13</v>
      </c>
      <c r="B11" s="9">
        <v>100</v>
      </c>
      <c r="C11" s="7"/>
      <c r="D11" s="7"/>
      <c r="E11" s="7"/>
    </row>
    <row r="12" ht="14" customHeight="1">
      <c r="A12" t="s" s="8">
        <v>14</v>
      </c>
      <c r="B12" s="9">
        <v>80</v>
      </c>
      <c r="C12" s="7"/>
      <c r="D12" s="7"/>
      <c r="E12" s="7"/>
    </row>
    <row r="13" ht="14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10" customWidth="1"/>
    <col min="2" max="18" width="6.5" style="10" customWidth="1"/>
    <col min="19" max="21" width="8.85156" style="10" customWidth="1"/>
    <col min="22" max="23" hidden="1" width="8.83333" style="10" customWidth="1"/>
    <col min="24" max="25" width="8.85156" style="10" customWidth="1"/>
    <col min="26" max="256" width="8.85156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103400.12329932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3400.123299319760</v>
      </c>
      <c r="E4" s="27"/>
      <c r="F4" t="s" s="14">
        <v>28</v>
      </c>
      <c r="G4" s="15"/>
      <c r="H4" s="28">
        <f>SUM($T$9:$U$108)</f>
        <v>62</v>
      </c>
      <c r="I4" s="19"/>
      <c r="J4" t="s" s="14">
        <v>29</v>
      </c>
      <c r="K4" s="15"/>
      <c r="L4" s="21">
        <f>MAX($C$9:$D$990)-C9</f>
        <v>6363.095238095</v>
      </c>
      <c r="M4" s="21"/>
      <c r="N4" t="s" s="14">
        <v>30</v>
      </c>
      <c r="O4" s="15"/>
      <c r="P4" s="29">
        <f>MAX(Y1:Y993)</f>
        <v>0.0278571428571381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2</v>
      </c>
      <c r="D5" t="s" s="14">
        <v>32</v>
      </c>
      <c r="E5" s="30">
        <f>COUNTIF($R$9:$R$990,"&lt;0")</f>
        <v>1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0.666666666666667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1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0.7788</v>
      </c>
      <c r="Q9" s="19"/>
      <c r="R9" s="27">
        <f>IF(P9="","",T9*M9*LOOKUP(RIGHT($D$2,3),'定数'!$A$6:$A$13,'定数'!$B$6:$B$13))</f>
        <v>1904.761904761910</v>
      </c>
      <c r="S9" s="65"/>
      <c r="T9" s="66">
        <f>IF(P9="","",IF(G9="買",(P9-H9),(H9-P9))*IF(RIGHT($D$2,3)="JPY",100,10000))</f>
        <v>40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101904.761904762</v>
      </c>
      <c r="D10" s="21"/>
      <c r="E10" s="30">
        <v>2018</v>
      </c>
      <c r="F10" s="63">
        <v>43606</v>
      </c>
      <c r="G10" t="s" s="18">
        <v>53</v>
      </c>
      <c r="H10" s="30">
        <v>0.7526</v>
      </c>
      <c r="I10" s="19"/>
      <c r="J10" s="30">
        <v>24</v>
      </c>
      <c r="K10" s="69">
        <f>IF(J10="","",C10*0.03)</f>
        <v>3057.142857142860</v>
      </c>
      <c r="L10" s="70"/>
      <c r="M10" s="64">
        <f>IF(J10="","",(K10/J10)/LOOKUP(RIGHT($D$2,3),'定数'!$A$6:$A$13,'定数'!$B$6:$B$13))</f>
        <v>1.06150793650794</v>
      </c>
      <c r="N10" s="30">
        <v>2018</v>
      </c>
      <c r="O10" s="63">
        <v>43606</v>
      </c>
      <c r="P10" s="30">
        <v>0.7561</v>
      </c>
      <c r="Q10" s="19"/>
      <c r="R10" s="27">
        <f>IF(P10="","",T10*M10*LOOKUP(RIGHT($D$2,3),'定数'!$A$6:$A$13,'定数'!$B$6:$B$13))</f>
        <v>4458.333333333350</v>
      </c>
      <c r="S10" s="65"/>
      <c r="T10" s="66">
        <f>IF(P10="","",IF(G10="買",(P10-H10),(H10-P10))*IF(RIGHT($D$2,3)="JPY",100,10000))</f>
        <v>35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101904.761904762</v>
      </c>
      <c r="Y10" s="7"/>
    </row>
    <row r="11" ht="14" customHeight="1">
      <c r="A11" s="13"/>
      <c r="B11" s="30">
        <v>3</v>
      </c>
      <c r="C11" s="21">
        <f>IF(R10="","",C10+R10)</f>
        <v>106363.095238095</v>
      </c>
      <c r="D11" s="21"/>
      <c r="E11" s="30">
        <v>2018</v>
      </c>
      <c r="F11" s="63">
        <v>43607</v>
      </c>
      <c r="G11" t="s" s="18">
        <v>53</v>
      </c>
      <c r="H11" s="30">
        <v>0.7578</v>
      </c>
      <c r="I11" s="19"/>
      <c r="J11" s="30">
        <v>14</v>
      </c>
      <c r="K11" s="69">
        <f>IF(J11="","",C11*0.03)</f>
        <v>3190.892857142850</v>
      </c>
      <c r="L11" s="70"/>
      <c r="M11" s="64">
        <f>IF(J11="","",(K11/J11)/LOOKUP(RIGHT($D$2,3),'定数'!$A$6:$A$13,'定数'!$B$6:$B$13))</f>
        <v>1.89934098639455</v>
      </c>
      <c r="N11" s="30">
        <v>2018</v>
      </c>
      <c r="O11" s="63">
        <v>43608</v>
      </c>
      <c r="P11" s="30">
        <v>0.7565</v>
      </c>
      <c r="Q11" s="19"/>
      <c r="R11" s="27">
        <f>IF(P11="","",T11*M11*LOOKUP(RIGHT($D$2,3),'定数'!$A$6:$A$13,'定数'!$B$6:$B$13))</f>
        <v>-2962.9719387755</v>
      </c>
      <c r="S11" s="65"/>
      <c r="T11" s="66">
        <f>IF(P11="","",IF(G11="買",(P11-H11),(H11-P11))*IF(RIGHT($D$2,3)="JPY",100,10000))</f>
        <v>-13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106363.095238095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103400.12329932</v>
      </c>
      <c r="D12" s="21"/>
      <c r="E12" s="19"/>
      <c r="F12" s="63"/>
      <c r="G12" s="19"/>
      <c r="H12" s="19"/>
      <c r="I12" s="19"/>
      <c r="J12" s="19"/>
      <c r="K12" t="s" s="73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4">
        <f>IF(P12="","",IF(G12="買",(P12-H12),(H12-P12))*IF(RIGHT($D$2,3)="JPY",100,10000))</f>
      </c>
      <c r="U12" s="66"/>
      <c r="V12" t="s" s="75">
        <f>IF(T12&lt;&gt;"",IF(T12&gt;0,1+V11,0),"")</f>
      </c>
      <c r="W12" t="s" s="76">
        <f>IF(T12&lt;&gt;"",IF(T12&lt;0,1+W11,0),"")</f>
      </c>
      <c r="X12" s="71">
        <f>IF(C12&lt;&gt;"",MAX(X11,C12),"")</f>
        <v>106363.095238095</v>
      </c>
      <c r="Y12" s="72">
        <f>IF(X12&lt;&gt;"",1-(C12/X12),"")</f>
        <v>0.0278571428571381</v>
      </c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3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4">
        <f>IF(P13="","",IF(G13="買",(P13-H13),(H13-P13))*IF(RIGHT($D$2,3)="JPY",100,10000))</f>
      </c>
      <c r="U13" s="66"/>
      <c r="V13" t="s" s="75">
        <f>IF(T13&lt;&gt;"",IF(T13&gt;0,1+V12,0),"")</f>
      </c>
      <c r="W13" t="s" s="76">
        <f>IF(T13&lt;&gt;"",IF(T13&lt;0,1+W12,0),"")</f>
      </c>
      <c r="X13" t="s" s="77">
        <f>IF(C13&lt;&gt;"",MAX(X12,C13),"")</f>
      </c>
      <c r="Y13" t="s" s="8">
        <f>IF(X13&lt;&gt;"",1-(C13/X13),"")</f>
      </c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t="s" s="77">
        <f>IF(C14&lt;&gt;"",MAX(X13,C14),"")</f>
      </c>
      <c r="Y14" t="s" s="8">
        <f>IF(X14&lt;&gt;"",1-(C14/X14),"")</f>
      </c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J4:K4"/>
    <mergeCell ref="L4:M4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0" customWidth="1"/>
    <col min="2" max="18" width="6.5" style="80" customWidth="1"/>
    <col min="19" max="21" width="8.85156" style="80" customWidth="1"/>
    <col min="22" max="23" hidden="1" width="8.83333" style="80" customWidth="1"/>
    <col min="24" max="25" width="8.85156" style="80" customWidth="1"/>
    <col min="26" max="256" width="8.85156" style="8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104386.443239796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55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4386.4432397959</v>
      </c>
      <c r="E4" s="27"/>
      <c r="F4" t="s" s="14">
        <v>28</v>
      </c>
      <c r="G4" s="15"/>
      <c r="H4" s="28">
        <f>SUM($T$9:$U$108)</f>
        <v>73</v>
      </c>
      <c r="I4" s="19"/>
      <c r="J4" t="s" s="14">
        <v>29</v>
      </c>
      <c r="K4" s="15"/>
      <c r="L4" s="21">
        <f>MAX($C$9:$D$990)-C9</f>
        <v>7377.678571428</v>
      </c>
      <c r="M4" s="21"/>
      <c r="N4" t="s" s="14">
        <v>30</v>
      </c>
      <c r="O4" s="15"/>
      <c r="P4" s="29">
        <f>MAX(Y1:Y993)</f>
        <v>0.0278571428571462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2</v>
      </c>
      <c r="D5" t="s" s="14">
        <v>32</v>
      </c>
      <c r="E5" s="30">
        <f>COUNTIF($R$9:$R$990,"&lt;0")</f>
        <v>1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0.666666666666667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1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0.7793</v>
      </c>
      <c r="Q9" s="19"/>
      <c r="R9" s="27">
        <f>IF(P9="","",T9*M9*LOOKUP(RIGHT($D$2,3),'定数'!$A$6:$A$13,'定数'!$B$6:$B$13))</f>
        <v>2142.857142857140</v>
      </c>
      <c r="S9" s="65"/>
      <c r="T9" s="66">
        <f>IF(P9="","",IF(G9="買",(P9-H9),(H9-P9))*IF(RIGHT($D$2,3)="JPY",100,10000))</f>
        <v>45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102142.857142857</v>
      </c>
      <c r="D10" s="21"/>
      <c r="E10" s="30">
        <v>2018</v>
      </c>
      <c r="F10" s="63">
        <v>43606</v>
      </c>
      <c r="G10" t="s" s="18">
        <v>53</v>
      </c>
      <c r="H10" s="30">
        <v>0.7526</v>
      </c>
      <c r="I10" s="19"/>
      <c r="J10" s="30">
        <v>24</v>
      </c>
      <c r="K10" s="69">
        <f>IF(J10="","",C10*0.03)</f>
        <v>3064.285714285710</v>
      </c>
      <c r="L10" s="70"/>
      <c r="M10" s="64">
        <f>IF(J10="","",(K10/J10)/LOOKUP(RIGHT($D$2,3),'定数'!$A$6:$A$13,'定数'!$B$6:$B$13))</f>
        <v>1.06398809523809</v>
      </c>
      <c r="N10" s="30">
        <v>2018</v>
      </c>
      <c r="O10" s="63">
        <v>43606</v>
      </c>
      <c r="P10" s="30">
        <v>0.7567</v>
      </c>
      <c r="Q10" s="19"/>
      <c r="R10" s="27">
        <f>IF(P10="","",T10*M10*LOOKUP(RIGHT($D$2,3),'定数'!$A$6:$A$13,'定数'!$B$6:$B$13))</f>
        <v>5234.8214285714</v>
      </c>
      <c r="S10" s="65"/>
      <c r="T10" s="66">
        <f>IF(P10="","",IF(G10="買",(P10-H10),(H10-P10))*IF(RIGHT($D$2,3)="JPY",100,10000))</f>
        <v>41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102142.857142857</v>
      </c>
      <c r="Y10" s="7"/>
    </row>
    <row r="11" ht="14" customHeight="1">
      <c r="A11" s="13"/>
      <c r="B11" s="30">
        <v>3</v>
      </c>
      <c r="C11" s="21">
        <f>IF(R10="","",C10+R10)</f>
        <v>107377.678571428</v>
      </c>
      <c r="D11" s="21"/>
      <c r="E11" s="30">
        <v>2018</v>
      </c>
      <c r="F11" s="63">
        <v>43607</v>
      </c>
      <c r="G11" t="s" s="18">
        <v>53</v>
      </c>
      <c r="H11" s="30">
        <v>0.7578</v>
      </c>
      <c r="I11" s="19"/>
      <c r="J11" s="30">
        <v>14</v>
      </c>
      <c r="K11" s="69">
        <f>IF(J11="","",C11*0.03)</f>
        <v>3221.330357142840</v>
      </c>
      <c r="L11" s="70"/>
      <c r="M11" s="64">
        <f>IF(J11="","",(K11/J11)/LOOKUP(RIGHT($D$2,3),'定数'!$A$6:$A$13,'定数'!$B$6:$B$13))</f>
        <v>1.91745854591836</v>
      </c>
      <c r="N11" s="30">
        <v>2018</v>
      </c>
      <c r="O11" s="63">
        <v>43608</v>
      </c>
      <c r="P11" s="30">
        <v>0.7565</v>
      </c>
      <c r="Q11" s="19"/>
      <c r="R11" s="27">
        <f>IF(P11="","",T11*M11*LOOKUP(RIGHT($D$2,3),'定数'!$A$6:$A$13,'定数'!$B$6:$B$13))</f>
        <v>-2991.235331632640</v>
      </c>
      <c r="S11" s="65"/>
      <c r="T11" s="66">
        <f>IF(P11="","",IF(G11="買",(P11-H11),(H11-P11))*IF(RIGHT($D$2,3)="JPY",100,10000))</f>
        <v>-13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107377.678571428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104386.443239795</v>
      </c>
      <c r="D12" s="21"/>
      <c r="E12" s="19"/>
      <c r="F12" s="63"/>
      <c r="G12" s="19"/>
      <c r="H12" s="19"/>
      <c r="I12" s="19"/>
      <c r="J12" s="19"/>
      <c r="K12" t="s" s="73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4">
        <f>IF(P12="","",IF(G12="買",(P12-H12),(H12-P12))*IF(RIGHT($D$2,3)="JPY",100,10000))</f>
      </c>
      <c r="U12" s="66"/>
      <c r="V12" t="s" s="75">
        <f>IF(T12&lt;&gt;"",IF(T12&gt;0,1+V11,0),"")</f>
      </c>
      <c r="W12" t="s" s="76">
        <f>IF(T12&lt;&gt;"",IF(T12&lt;0,1+W11,0),"")</f>
      </c>
      <c r="X12" s="71">
        <f>IF(C12&lt;&gt;"",MAX(X11,C12),"")</f>
        <v>107377.678571428</v>
      </c>
      <c r="Y12" s="72">
        <f>IF(X12&lt;&gt;"",1-(C12/X12),"")</f>
        <v>0.0278571428571462</v>
      </c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3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4">
        <f>IF(P13="","",IF(G13="買",(P13-H13),(H13-P13))*IF(RIGHT($D$2,3)="JPY",100,10000))</f>
      </c>
      <c r="U13" s="66"/>
      <c r="V13" t="s" s="75">
        <f>IF(T13&lt;&gt;"",IF(T13&gt;0,1+V12,0),"")</f>
      </c>
      <c r="W13" t="s" s="76">
        <f>IF(T13&lt;&gt;"",IF(T13&lt;0,1+W12,0),"")</f>
      </c>
      <c r="X13" t="s" s="77">
        <f>IF(C13&lt;&gt;"",MAX(X12,C13),"")</f>
      </c>
      <c r="Y13" t="s" s="8">
        <f>IF(X13&lt;&gt;"",1-(C13/X13),"")</f>
      </c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t="s" s="77">
        <f>IF(C14&lt;&gt;"",MAX(X13,C14),"")</f>
      </c>
      <c r="Y14" t="s" s="8">
        <f>IF(X14&lt;&gt;"",1-(C14/X14),"")</f>
      </c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K10:L10"/>
    <mergeCell ref="P10:Q10"/>
    <mergeCell ref="R10:S10"/>
    <mergeCell ref="T10:U10"/>
    <mergeCell ref="C11:D11"/>
    <mergeCell ref="K11:L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D2:E2"/>
    <mergeCell ref="F2:G2"/>
    <mergeCell ref="H2:I2"/>
    <mergeCell ref="H10:I10"/>
    <mergeCell ref="H11:I11"/>
    <mergeCell ref="P11:Q11"/>
  </mergeCells>
  <conditionalFormatting sqref="D4:E4 H4 R9:U108">
    <cfRule type="cellIs" dxfId="3" priority="1" operator="lessThan" stopIfTrue="1">
      <formula>0</formula>
    </cfRule>
  </conditionalFormatting>
  <conditionalFormatting sqref="G9:G108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1" customWidth="1"/>
    <col min="2" max="18" width="6.5" style="81" customWidth="1"/>
    <col min="19" max="21" width="8.85156" style="81" customWidth="1"/>
    <col min="22" max="23" hidden="1" width="8.83333" style="81" customWidth="1"/>
    <col min="24" max="25" width="8.85156" style="81" customWidth="1"/>
    <col min="26" max="256" width="8.85156" style="81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106494.199404762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57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6494.199404761930</v>
      </c>
      <c r="E4" s="27"/>
      <c r="F4" t="s" s="14">
        <v>28</v>
      </c>
      <c r="G4" s="15"/>
      <c r="H4" s="28">
        <f>SUM($T$9:$U$108)</f>
        <v>96</v>
      </c>
      <c r="I4" s="19"/>
      <c r="J4" t="s" s="14">
        <v>29</v>
      </c>
      <c r="K4" s="15"/>
      <c r="L4" s="21">
        <f>MAX($C$9:$D$990)-C9</f>
        <v>9545.833333334</v>
      </c>
      <c r="M4" s="21"/>
      <c r="N4" t="s" s="14">
        <v>30</v>
      </c>
      <c r="O4" s="15"/>
      <c r="P4" s="29">
        <f>MAX(Y1:Y993)</f>
        <v>0.0278571428571388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2</v>
      </c>
      <c r="D5" t="s" s="14">
        <v>32</v>
      </c>
      <c r="E5" s="30">
        <f>COUNTIF($R$9:$R$990,"&lt;0")</f>
        <v>1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0.666666666666667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1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0.7803</v>
      </c>
      <c r="Q9" s="19"/>
      <c r="R9" s="27">
        <f>IF(P9="","",T9*M9*LOOKUP(RIGHT($D$2,3),'定数'!$A$6:$A$13,'定数'!$B$6:$B$13))</f>
        <v>2619.047619047620</v>
      </c>
      <c r="S9" s="65"/>
      <c r="T9" s="66">
        <f>IF(P9="","",IF(G9="買",(P9-H9),(H9-P9))*IF(RIGHT($D$2,3)="JPY",100,10000))</f>
        <v>55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102619.047619048</v>
      </c>
      <c r="D10" s="21"/>
      <c r="E10" s="30">
        <v>2018</v>
      </c>
      <c r="F10" s="63">
        <v>43606</v>
      </c>
      <c r="G10" t="s" s="18">
        <v>53</v>
      </c>
      <c r="H10" s="30">
        <v>0.7526</v>
      </c>
      <c r="I10" s="19"/>
      <c r="J10" s="30">
        <v>24</v>
      </c>
      <c r="K10" s="69">
        <f>IF(J10="","",C10*0.03)</f>
        <v>3078.571428571440</v>
      </c>
      <c r="L10" s="70"/>
      <c r="M10" s="64">
        <f>IF(J10="","",(K10/J10)/LOOKUP(RIGHT($D$2,3),'定数'!$A$6:$A$13,'定数'!$B$6:$B$13))</f>
        <v>1.06894841269842</v>
      </c>
      <c r="N10" s="30">
        <v>2018</v>
      </c>
      <c r="O10" s="63">
        <v>43606</v>
      </c>
      <c r="P10" s="30">
        <v>0.758</v>
      </c>
      <c r="Q10" s="19"/>
      <c r="R10" s="27">
        <f>IF(P10="","",T10*M10*LOOKUP(RIGHT($D$2,3),'定数'!$A$6:$A$13,'定数'!$B$6:$B$13))</f>
        <v>6926.785714285760</v>
      </c>
      <c r="S10" s="65"/>
      <c r="T10" s="66">
        <f>IF(P10="","",IF(G10="買",(P10-H10),(H10-P10))*IF(RIGHT($D$2,3)="JPY",100,10000))</f>
        <v>54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102619.047619048</v>
      </c>
      <c r="Y10" s="7"/>
    </row>
    <row r="11" ht="14" customHeight="1">
      <c r="A11" s="13"/>
      <c r="B11" s="30">
        <v>3</v>
      </c>
      <c r="C11" s="21">
        <f>IF(R10="","",C10+R10)</f>
        <v>109545.833333334</v>
      </c>
      <c r="D11" s="21"/>
      <c r="E11" s="30">
        <v>2018</v>
      </c>
      <c r="F11" s="63">
        <v>43607</v>
      </c>
      <c r="G11" t="s" s="18">
        <v>53</v>
      </c>
      <c r="H11" s="30">
        <v>0.7578</v>
      </c>
      <c r="I11" s="19"/>
      <c r="J11" s="30">
        <v>14</v>
      </c>
      <c r="K11" s="69">
        <f>IF(J11="","",C11*0.03)</f>
        <v>3286.375000000020</v>
      </c>
      <c r="L11" s="70"/>
      <c r="M11" s="64">
        <f>IF(J11="","",(K11/J11)/LOOKUP(RIGHT($D$2,3),'定数'!$A$6:$A$13,'定数'!$B$6:$B$13))</f>
        <v>1.95617559523811</v>
      </c>
      <c r="N11" s="30">
        <v>2018</v>
      </c>
      <c r="O11" s="63">
        <v>43608</v>
      </c>
      <c r="P11" s="30">
        <v>0.7565</v>
      </c>
      <c r="Q11" s="19"/>
      <c r="R11" s="27">
        <f>IF(P11="","",T11*M11*LOOKUP(RIGHT($D$2,3),'定数'!$A$6:$A$13,'定数'!$B$6:$B$13))</f>
        <v>-3051.633928571450</v>
      </c>
      <c r="S11" s="65"/>
      <c r="T11" s="66">
        <f>IF(P11="","",IF(G11="買",(P11-H11),(H11-P11))*IF(RIGHT($D$2,3)="JPY",100,10000))</f>
        <v>-13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109545.833333334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106494.199404763</v>
      </c>
      <c r="D12" s="21"/>
      <c r="E12" s="19"/>
      <c r="F12" s="63"/>
      <c r="G12" s="19"/>
      <c r="H12" s="19"/>
      <c r="I12" s="19"/>
      <c r="J12" s="19"/>
      <c r="K12" t="s" s="73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4">
        <f>IF(P12="","",IF(G12="買",(P12-H12),(H12-P12))*IF(RIGHT($D$2,3)="JPY",100,10000))</f>
      </c>
      <c r="U12" s="66"/>
      <c r="V12" t="s" s="75">
        <f>IF(T12&lt;&gt;"",IF(T12&gt;0,1+V11,0),"")</f>
      </c>
      <c r="W12" t="s" s="76">
        <f>IF(T12&lt;&gt;"",IF(T12&lt;0,1+W11,0),"")</f>
      </c>
      <c r="X12" s="71">
        <f>IF(C12&lt;&gt;"",MAX(X11,C12),"")</f>
        <v>109545.833333334</v>
      </c>
      <c r="Y12" s="72">
        <f>IF(X12&lt;&gt;"",1-(C12/X12),"")</f>
        <v>0.0278571428571388</v>
      </c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3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4">
        <f>IF(P13="","",IF(G13="買",(P13-H13),(H13-P13))*IF(RIGHT($D$2,3)="JPY",100,10000))</f>
      </c>
      <c r="U13" s="66"/>
      <c r="V13" t="s" s="75">
        <f>IF(T13&lt;&gt;"",IF(T13&gt;0,1+V12,0),"")</f>
      </c>
      <c r="W13" t="s" s="76">
        <f>IF(T13&lt;&gt;"",IF(T13&lt;0,1+W12,0),"")</f>
      </c>
      <c r="X13" t="s" s="77">
        <f>IF(C13&lt;&gt;"",MAX(X12,C13),"")</f>
      </c>
      <c r="Y13" t="s" s="8">
        <f>IF(X13&lt;&gt;"",1-(C13/X13),"")</f>
      </c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t="s" s="77">
        <f>IF(C14&lt;&gt;"",MAX(X13,C14),"")</f>
      </c>
      <c r="Y14" t="s" s="8">
        <f>IF(X14&lt;&gt;"",1-(C14/X14),"")</f>
      </c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K11:L11"/>
    <mergeCell ref="R11:S11"/>
    <mergeCell ref="T11:U11"/>
    <mergeCell ref="C10:D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H10:I10"/>
    <mergeCell ref="H11:I11"/>
    <mergeCell ref="P11:Q11"/>
  </mergeCells>
  <conditionalFormatting sqref="D4:E4 H4 R9:U108">
    <cfRule type="cellIs" dxfId="6" priority="1" operator="lessThan" stopIfTrue="1">
      <formula>0</formula>
    </cfRule>
  </conditionalFormatting>
  <conditionalFormatting sqref="G9:G108">
    <cfRule type="cellIs" dxfId="7" priority="1" operator="equal" stopIfTrue="1">
      <formula>"買"</formula>
    </cfRule>
    <cfRule type="cellIs" dxfId="8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A41"/>
  <sheetViews>
    <sheetView workbookViewId="0" showGridLines="0" defaultGridColor="1"/>
  </sheetViews>
  <sheetFormatPr defaultColWidth="8.83333" defaultRowHeight="14.25" customHeight="1" outlineLevelRow="0" outlineLevelCol="0"/>
  <cols>
    <col min="1" max="1" width="7.5" style="82" customWidth="1"/>
    <col min="2" max="256" width="8.85156" style="82" customWidth="1"/>
  </cols>
  <sheetData>
    <row r="1" ht="15" customHeight="1">
      <c r="A1" s="68">
        <v>1</v>
      </c>
    </row>
    <row r="2" ht="14" customHeight="1">
      <c r="A2" s="11"/>
    </row>
    <row r="3" ht="14" customHeight="1">
      <c r="A3" s="11"/>
    </row>
    <row r="4" ht="14" customHeight="1">
      <c r="A4" s="11"/>
    </row>
    <row r="5" ht="14" customHeight="1">
      <c r="A5" s="11"/>
    </row>
    <row r="6" ht="14" customHeight="1">
      <c r="A6" s="11"/>
    </row>
    <row r="7" ht="14" customHeight="1">
      <c r="A7" s="11"/>
    </row>
    <row r="8" ht="14" customHeight="1">
      <c r="A8" s="11"/>
    </row>
    <row r="9" ht="14" customHeight="1">
      <c r="A9" s="11"/>
    </row>
    <row r="10" ht="14" customHeight="1">
      <c r="A10" s="11"/>
    </row>
    <row r="11" ht="14" customHeight="1">
      <c r="A11" s="11"/>
    </row>
    <row r="12" ht="14" customHeight="1">
      <c r="A12" s="11"/>
    </row>
    <row r="13" ht="14" customHeight="1">
      <c r="A13" s="11"/>
    </row>
    <row r="14" ht="14" customHeight="1">
      <c r="A14" s="11"/>
    </row>
    <row r="15" ht="14" customHeight="1">
      <c r="A15" s="11"/>
    </row>
    <row r="16" ht="14" customHeight="1">
      <c r="A16" s="11"/>
    </row>
    <row r="17" ht="14" customHeight="1">
      <c r="A17" s="11"/>
    </row>
    <row r="18" ht="14" customHeight="1">
      <c r="A18" s="11"/>
    </row>
    <row r="19" ht="14" customHeight="1">
      <c r="A19" s="11"/>
    </row>
    <row r="20" ht="15" customHeight="1">
      <c r="A20" s="68">
        <v>2</v>
      </c>
    </row>
    <row r="21" ht="14" customHeight="1">
      <c r="A21" s="11"/>
    </row>
    <row r="22" ht="14" customHeight="1">
      <c r="A22" s="11"/>
    </row>
    <row r="23" ht="14" customHeight="1">
      <c r="A23" s="11"/>
    </row>
    <row r="24" ht="14" customHeight="1">
      <c r="A24" s="11"/>
    </row>
    <row r="25" ht="14" customHeight="1">
      <c r="A25" s="11"/>
    </row>
    <row r="26" ht="14" customHeight="1">
      <c r="A26" s="11"/>
    </row>
    <row r="27" ht="14" customHeight="1">
      <c r="A27" s="11"/>
    </row>
    <row r="28" ht="14" customHeight="1">
      <c r="A28" s="11"/>
    </row>
    <row r="29" ht="14" customHeight="1">
      <c r="A29" s="11"/>
    </row>
    <row r="30" ht="14" customHeight="1">
      <c r="A30" s="11"/>
    </row>
    <row r="31" ht="14" customHeight="1">
      <c r="A31" s="11"/>
    </row>
    <row r="32" ht="14" customHeight="1">
      <c r="A32" s="11"/>
    </row>
    <row r="33" ht="14" customHeight="1">
      <c r="A33" s="11"/>
    </row>
    <row r="34" ht="14" customHeight="1">
      <c r="A34" s="11"/>
    </row>
    <row r="35" ht="14" customHeight="1">
      <c r="A35" s="11"/>
    </row>
    <row r="36" ht="14" customHeight="1">
      <c r="A36" s="11"/>
    </row>
    <row r="37" ht="14" customHeight="1">
      <c r="A37" s="11"/>
    </row>
    <row r="38" ht="14" customHeight="1">
      <c r="A38" s="11"/>
    </row>
    <row r="39" ht="14" customHeight="1">
      <c r="A39" s="11"/>
    </row>
    <row r="40" ht="14" customHeight="1">
      <c r="A40" s="11"/>
    </row>
    <row r="41" ht="15" customHeight="1">
      <c r="A41" s="68">
        <v>3</v>
      </c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3" customWidth="1"/>
    <col min="11" max="256" width="9" style="83" customWidth="1"/>
  </cols>
  <sheetData>
    <row r="1" ht="14" customHeight="1">
      <c r="A1" t="s" s="76">
        <v>60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4">
        <v>61</v>
      </c>
      <c r="B2" s="85"/>
      <c r="C2" s="85"/>
      <c r="D2" s="85"/>
      <c r="E2" s="85"/>
      <c r="F2" s="85"/>
      <c r="G2" s="85"/>
      <c r="H2" s="85"/>
      <c r="I2" s="85"/>
      <c r="J2" s="85"/>
    </row>
    <row r="3" ht="8" customHeight="1">
      <c r="A3" s="85"/>
      <c r="B3" s="85"/>
      <c r="C3" s="85"/>
      <c r="D3" s="85"/>
      <c r="E3" s="85"/>
      <c r="F3" s="85"/>
      <c r="G3" s="85"/>
      <c r="H3" s="85"/>
      <c r="I3" s="85"/>
      <c r="J3" s="85"/>
    </row>
    <row r="4" ht="8" customHeight="1">
      <c r="A4" s="85"/>
      <c r="B4" s="85"/>
      <c r="C4" s="85"/>
      <c r="D4" s="85"/>
      <c r="E4" s="85"/>
      <c r="F4" s="85"/>
      <c r="G4" s="85"/>
      <c r="H4" s="85"/>
      <c r="I4" s="85"/>
      <c r="J4" s="85"/>
    </row>
    <row r="5" ht="8" customHeight="1">
      <c r="A5" s="85"/>
      <c r="B5" s="85"/>
      <c r="C5" s="85"/>
      <c r="D5" s="85"/>
      <c r="E5" s="85"/>
      <c r="F5" s="85"/>
      <c r="G5" s="85"/>
      <c r="H5" s="85"/>
      <c r="I5" s="85"/>
      <c r="J5" s="85"/>
    </row>
    <row r="6" ht="8" customHeight="1">
      <c r="A6" s="85"/>
      <c r="B6" s="85"/>
      <c r="C6" s="85"/>
      <c r="D6" s="85"/>
      <c r="E6" s="85"/>
      <c r="F6" s="85"/>
      <c r="G6" s="85"/>
      <c r="H6" s="85"/>
      <c r="I6" s="85"/>
      <c r="J6" s="85"/>
    </row>
    <row r="7" ht="8" customHeight="1">
      <c r="A7" s="85"/>
      <c r="B7" s="85"/>
      <c r="C7" s="85"/>
      <c r="D7" s="85"/>
      <c r="E7" s="85"/>
      <c r="F7" s="85"/>
      <c r="G7" s="85"/>
      <c r="H7" s="85"/>
      <c r="I7" s="85"/>
      <c r="J7" s="85"/>
    </row>
    <row r="8" ht="8" customHeight="1">
      <c r="A8" s="85"/>
      <c r="B8" s="85"/>
      <c r="C8" s="85"/>
      <c r="D8" s="85"/>
      <c r="E8" s="85"/>
      <c r="F8" s="85"/>
      <c r="G8" s="85"/>
      <c r="H8" s="85"/>
      <c r="I8" s="85"/>
      <c r="J8" s="85"/>
    </row>
    <row r="9" ht="8.5" customHeight="1">
      <c r="A9" s="85"/>
      <c r="B9" s="85"/>
      <c r="C9" s="85"/>
      <c r="D9" s="85"/>
      <c r="E9" s="85"/>
      <c r="F9" s="85"/>
      <c r="G9" s="85"/>
      <c r="H9" s="85"/>
      <c r="I9" s="85"/>
      <c r="J9" s="85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76">
        <v>62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t="s" s="86">
        <v>63</v>
      </c>
      <c r="B12" s="87"/>
      <c r="C12" s="87"/>
      <c r="D12" s="87"/>
      <c r="E12" s="87"/>
      <c r="F12" s="87"/>
      <c r="G12" s="87"/>
      <c r="H12" s="87"/>
      <c r="I12" s="87"/>
      <c r="J12" s="87"/>
    </row>
    <row r="13" ht="8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ht="8" customHeight="1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ht="8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ht="8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ht="8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</row>
    <row r="18" ht="8" customHeight="1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ht="8.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76">
        <v>64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</row>
    <row r="23" ht="8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</row>
    <row r="24" ht="8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</row>
    <row r="25" ht="8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</row>
    <row r="26" ht="8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</row>
    <row r="27" ht="8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</row>
    <row r="28" ht="8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</row>
    <row r="29" ht="8.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3333" defaultRowHeight="17.25" customHeight="1" outlineLevelRow="0" outlineLevelCol="0"/>
  <cols>
    <col min="1" max="1" width="3.17188" style="89" customWidth="1"/>
    <col min="2" max="2" width="13.3516" style="89" customWidth="1"/>
    <col min="3" max="3" width="15.6719" style="89" customWidth="1"/>
    <col min="4" max="4" width="13" style="89" customWidth="1"/>
    <col min="5" max="9" width="15.8516" style="89" customWidth="1"/>
    <col min="10" max="256" width="8.85156" style="89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90">
        <v>65</v>
      </c>
      <c r="C2" s="91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92">
        <v>66</v>
      </c>
      <c r="C4" t="s" s="92">
        <v>17</v>
      </c>
      <c r="D4" t="s" s="92">
        <v>67</v>
      </c>
      <c r="E4" t="s" s="92">
        <v>68</v>
      </c>
      <c r="F4" t="s" s="92">
        <v>69</v>
      </c>
      <c r="G4" t="s" s="92">
        <v>68</v>
      </c>
      <c r="H4" t="s" s="92">
        <v>70</v>
      </c>
      <c r="I4" t="s" s="92">
        <v>68</v>
      </c>
    </row>
    <row r="5" ht="17" customHeight="1">
      <c r="A5" s="13"/>
      <c r="B5" t="s" s="93">
        <v>71</v>
      </c>
      <c r="C5" t="s" s="93">
        <v>72</v>
      </c>
      <c r="D5" s="94">
        <v>54</v>
      </c>
      <c r="E5" s="95">
        <v>42194</v>
      </c>
      <c r="F5" s="94">
        <v>100</v>
      </c>
      <c r="G5" s="95">
        <v>42197</v>
      </c>
      <c r="H5" s="94">
        <v>100</v>
      </c>
      <c r="I5" s="95">
        <v>42196</v>
      </c>
    </row>
    <row r="6" ht="17" customHeight="1">
      <c r="A6" s="13"/>
      <c r="B6" t="s" s="93">
        <v>71</v>
      </c>
      <c r="C6" t="s" s="93">
        <v>73</v>
      </c>
      <c r="D6" s="94">
        <v>46</v>
      </c>
      <c r="E6" s="95">
        <v>42195</v>
      </c>
      <c r="F6" s="26"/>
      <c r="G6" s="26"/>
      <c r="H6" s="26"/>
      <c r="I6" s="26"/>
    </row>
    <row r="7" ht="17" customHeight="1">
      <c r="A7" s="13"/>
      <c r="B7" t="s" s="93">
        <v>71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93">
        <v>71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93">
        <v>71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93">
        <v>71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93">
        <v>71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93">
        <v>71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96" customWidth="1"/>
    <col min="2" max="18" width="6.5" style="96" customWidth="1"/>
    <col min="19" max="21" width="8.85156" style="96" customWidth="1"/>
    <col min="22" max="256" width="8.85156" style="96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67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75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76</v>
      </c>
      <c r="K4" s="15"/>
      <c r="L4" s="21">
        <f>MAX($C$9:$D$990)-C9</f>
        <v>153684.21052632</v>
      </c>
      <c r="M4" s="21"/>
      <c r="N4" t="s" s="14">
        <v>77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/>
      <c r="M5" s="32"/>
      <c r="N5" t="s" s="33">
        <v>36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53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53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53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78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78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53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53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53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53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53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53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53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53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78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53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53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53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53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78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53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78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78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78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78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53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78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78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78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78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53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53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53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78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53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78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53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78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53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53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78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53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53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78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78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53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53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78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78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78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78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78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78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78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78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53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78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78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78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78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53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53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78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53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78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53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53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78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78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78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53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78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53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78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78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78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78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53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78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53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53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53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53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53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78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53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78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53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78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53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78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53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53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78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78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78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53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78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53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53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78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9" priority="1" operator="lessThan" stopIfTrue="1">
      <formula>0</formula>
    </cfRule>
  </conditionalFormatting>
  <conditionalFormatting sqref="G9:G108">
    <cfRule type="cellIs" dxfId="10" priority="1" operator="equal" stopIfTrue="1">
      <formula>"買"</formula>
    </cfRule>
    <cfRule type="cellIs" dxfId="11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