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<sst xmlns="http://schemas.openxmlformats.org/spreadsheetml/2006/main" uniqueCount="79">
  <si>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</si>
  <si>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</si>
  <si>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</si>
  <si>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</si>
  <si>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</si>
  <si>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</si>
  <si>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</si>
  <si>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</si>
  <si>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</si>
  <si>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</si>
  <si>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</si>
  <si>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</si>
  <si>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</si>
  <si>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</si>
  <si>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</si>
  <si>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</si>
  <si>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</si>
  <si>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</si>
  <si>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AUDUSD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</si>
  <si>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</si>
  <si>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</si>
  <si>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</si>
  <si>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</si>
  <si>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</si>
  <si>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</si>
  <si>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</si>
  <si>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</si>
  <si>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</si>
  <si>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</si>
  <si>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</si>
  <si>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</si>
  <si>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</si>
  <si>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</si>
  <si>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</si>
  <si>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</si>
  <si>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</si>
  <si>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</si>
  <si>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</si>
  <si>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</si>
  <si>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</si>
  <si>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</si>
  <si>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</si>
  <si>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</si>
  <si>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</si>
  <si>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</si>
  <si>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</si>
  <si>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</si>
  <si>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</si>
  <si>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</si>
  <si>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</si>
  <si>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</si>
  <si>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</si>
  <si>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</si>
  <si>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買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</si>
  <si>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</si>
  <si>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</si>
  <si>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</si>
  <si>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</si>
  <si>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</si>
  <si>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気づき</t>
  </si>
  <si>
    <t>気付き　質問</t>
  </si>
  <si>
    <t>#4は2018年5月31日に現れたPBを検証しています。今回のは実体の3倍以上の下ヒゲがあるかと思います。10MAが20MAの上にあり、10MAは上向きですので、リアルなら買いで入ると思います。
#5は2018年6/1のPBになります。実体はほぼありませんし、中立的ですが、2つ前のロウソク足から底値揃いの上昇傾向、20MA上向きなのでリアルでもエントリー出来そうです。</t>
  </si>
  <si>
    <t>感想</t>
  </si>
  <si>
    <t>たった今気づいたのですが、もしかして#5は上昇の前に損切りに会ってしまうのでしょうか？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</si>
  <si>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</si>
  <si>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</si>
  <si>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</si>
  <si>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</si>
  <si>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</si>
  <si>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</si>
  <si>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</si>
  <si>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</si>
  <si>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</si>
  <si>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</si>
  <si>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</si>
  <si>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</si>
  <si>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</si>
  <si>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</si>
  <si>
    <t>売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</si>
</sst>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7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2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358346</xdr:colOff>
      <xdr:row>0</xdr:row>
      <xdr:rowOff>0</xdr:rowOff>
    </xdr:from>
    <xdr:to>
      <xdr:col>6</xdr:col>
      <xdr:colOff>196850</xdr:colOff>
      <xdr:row>16</xdr:row>
      <xdr:rowOff>160004</xdr:rowOff>
    </xdr:to>
    <xdr:pic>
      <xdr:nvPicPr>
        <xdr:cNvPr id="2" name="スクリーンショット 2019-07-18 00.16.13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929846" y="0"/>
          <a:ext cx="3204004" cy="30175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19</xdr:row>
      <xdr:rowOff>0</xdr:rowOff>
    </xdr:from>
    <xdr:to>
      <xdr:col>6</xdr:col>
      <xdr:colOff>219960</xdr:colOff>
      <xdr:row>36</xdr:row>
      <xdr:rowOff>0</xdr:rowOff>
    </xdr:to>
    <xdr:pic>
      <xdr:nvPicPr>
        <xdr:cNvPr id="3" name="スクリーンショット 2019-07-20 01.13.4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29846" y="3390900"/>
          <a:ext cx="3227115" cy="3035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40</xdr:row>
      <xdr:rowOff>0</xdr:rowOff>
    </xdr:from>
    <xdr:to>
      <xdr:col>6</xdr:col>
      <xdr:colOff>219960</xdr:colOff>
      <xdr:row>57</xdr:row>
      <xdr:rowOff>7951</xdr:rowOff>
    </xdr:to>
    <xdr:pic>
      <xdr:nvPicPr>
        <xdr:cNvPr id="4" name="スクリーンショット 2019-07-21 01.33.16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929846" y="7137400"/>
          <a:ext cx="3227115" cy="30432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59</xdr:row>
      <xdr:rowOff>0</xdr:rowOff>
    </xdr:from>
    <xdr:to>
      <xdr:col>6</xdr:col>
      <xdr:colOff>40440</xdr:colOff>
      <xdr:row>75</xdr:row>
      <xdr:rowOff>12700</xdr:rowOff>
    </xdr:to>
    <xdr:pic>
      <xdr:nvPicPr>
        <xdr:cNvPr id="5" name="スクリーンショット 2019-07-21 21.50.33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929846" y="105283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76</xdr:row>
      <xdr:rowOff>0</xdr:rowOff>
    </xdr:from>
    <xdr:to>
      <xdr:col>6</xdr:col>
      <xdr:colOff>40440</xdr:colOff>
      <xdr:row>91</xdr:row>
      <xdr:rowOff>146050</xdr:rowOff>
    </xdr:to>
    <xdr:pic>
      <xdr:nvPicPr>
        <xdr:cNvPr id="6" name="スクリーンショット 2019-07-21 21.58.09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929846" y="135636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$ÇiÇrÉSÉVÉbÉN"/>
            <a:ea typeface="$ÇiÇrÉSÉVÉbÉN"/>
            <a:cs typeface="$ÇiÇrÉSÉVÉbÉN"/>
            <a:sym typeface="$ÇiÇrÉSÉVÉbÉN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$ÇiÇrÉSÉVÉbÉN"/>
            <a:ea typeface="$ÇiÇrÉSÉVÉbÉN"/>
            <a:cs typeface="$ÇiÇrÉSÉVÉbÉN"/>
            <a:sym typeface="$ÇiÇrÉSÉVÉbÉN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54</v>
      </c>
      <c r="C13" s="3"/>
      <c r="D13" s="3"/>
    </row>
    <row r="14">
      <c r="B14" s="4"/>
      <c r="C14" t="s" s="4">
        <v>5</v>
      </c>
      <c r="D14" t="s" s="5">
        <v>54</v>
      </c>
    </row>
    <row r="15">
      <c r="B15" t="s" s="3">
        <v>56</v>
      </c>
      <c r="C15" s="3"/>
      <c r="D15" s="3"/>
    </row>
    <row r="16">
      <c r="B16" s="4"/>
      <c r="C16" t="s" s="4">
        <v>5</v>
      </c>
      <c r="D16" t="s" s="5">
        <v>56</v>
      </c>
    </row>
    <row r="17">
      <c r="B17" t="s" s="3">
        <v>58</v>
      </c>
      <c r="C17" s="3"/>
      <c r="D17" s="3"/>
    </row>
    <row r="18">
      <c r="B18" s="4"/>
      <c r="C18" t="s" s="4">
        <v>5</v>
      </c>
      <c r="D18" t="s" s="5">
        <v>58</v>
      </c>
    </row>
    <row r="19">
      <c r="B19" t="s" s="3">
        <v>59</v>
      </c>
      <c r="C19" s="3"/>
      <c r="D19" s="3"/>
    </row>
    <row r="20">
      <c r="B20" s="4"/>
      <c r="C20" t="s" s="4">
        <v>5</v>
      </c>
      <c r="D20" t="s" s="5">
        <v>59</v>
      </c>
    </row>
    <row r="21">
      <c r="B21" t="s" s="3">
        <v>65</v>
      </c>
      <c r="C21" s="3"/>
      <c r="D21" s="3"/>
    </row>
    <row r="22">
      <c r="B22" s="4"/>
      <c r="C22" t="s" s="4">
        <v>5</v>
      </c>
      <c r="D22" t="s" s="5">
        <v>65</v>
      </c>
    </row>
    <row r="23">
      <c r="B23" t="s" s="3">
        <v>74</v>
      </c>
      <c r="C23" s="3"/>
      <c r="D23" s="3"/>
    </row>
    <row r="24">
      <c r="B24" s="4"/>
      <c r="C24" t="s" s="4">
        <v>5</v>
      </c>
      <c r="D24" t="s" s="5">
        <v>74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95795.8965047619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-4204.103495238110</v>
      </c>
      <c r="E4" s="27"/>
      <c r="F4" t="s" s="14">
        <v>28</v>
      </c>
      <c r="G4" s="15"/>
      <c r="H4" s="28">
        <f>SUM($T$9:$U$108)</f>
        <v>-7</v>
      </c>
      <c r="I4" s="19"/>
      <c r="J4" t="s" s="14">
        <v>29</v>
      </c>
      <c r="K4" s="15"/>
      <c r="L4" s="21">
        <f>MAX($C$9:$D$990)-C9</f>
        <v>1904.761904762</v>
      </c>
      <c r="M4" s="21"/>
      <c r="N4" t="s" s="14">
        <v>30</v>
      </c>
      <c r="O4" s="15"/>
      <c r="P4" s="29">
        <f>MAX(Y1:Y993)</f>
        <v>0.0873270000000005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2</v>
      </c>
      <c r="D5" t="s" s="14">
        <v>32</v>
      </c>
      <c r="E5" s="30">
        <f>COUNTIF($R$9:$R$990,"&lt;0")</f>
        <v>3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0.4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3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0.7788</v>
      </c>
      <c r="Q9" s="19"/>
      <c r="R9" s="27">
        <f>IF(P9="","",T9*M9*LOOKUP(RIGHT($D$2,3),'定数'!$A$6:$A$13,'定数'!$B$6:$B$13))</f>
        <v>1904.761904761910</v>
      </c>
      <c r="S9" s="65"/>
      <c r="T9" s="66">
        <f>IF(P9="","",IF(G9="買",(P9-H9),(H9-P9))*IF(RIGHT($D$2,3)="JPY",100,10000))</f>
        <v>40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101904.761904762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3057.142857142860</v>
      </c>
      <c r="L10" s="70"/>
      <c r="M10" s="64">
        <f>IF(J10="","",(K10/J10)/LOOKUP(RIGHT($D$2,3),'定数'!$A$6:$A$13,'定数'!$B$6:$B$13))</f>
        <v>0.87848932676519</v>
      </c>
      <c r="N10" s="30">
        <v>2018</v>
      </c>
      <c r="O10" s="63">
        <v>43606</v>
      </c>
      <c r="P10" s="30">
        <v>0.75</v>
      </c>
      <c r="Q10" s="19"/>
      <c r="R10" s="27">
        <f>IF(P10="","",T10*M10*LOOKUP(RIGHT($D$2,3),'定数'!$A$6:$A$13,'定数'!$B$6:$B$13))</f>
        <v>-3057.142857142860</v>
      </c>
      <c r="S10" s="65"/>
      <c r="T10" s="66">
        <f>IF(P10="","",IF(G10="買",(P10-H10),(H10-P10))*IF(RIGHT($D$2,3)="JPY",100,10000))</f>
        <v>-29</v>
      </c>
      <c r="U10" s="66"/>
      <c r="V10" s="67">
        <f>IF(T10&lt;&gt;"",IF(T10&gt;0,1+V9,0),"")</f>
        <v>0</v>
      </c>
      <c r="W10" s="68">
        <f>IF(T10&lt;&gt;"",IF(T10&lt;0,1+W9,0),"")</f>
        <v>1</v>
      </c>
      <c r="X10" s="71">
        <f>IF(C10&lt;&gt;"",MAX(C10,C9),"")</f>
        <v>101904.761904762</v>
      </c>
      <c r="Y10" s="7"/>
    </row>
    <row r="11" ht="14" customHeight="1">
      <c r="A11" s="13"/>
      <c r="B11" s="30">
        <v>3</v>
      </c>
      <c r="C11" s="21">
        <f>IF(R10="","",C10+R10)</f>
        <v>98847.6190476191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2965.428571428570</v>
      </c>
      <c r="L11" s="70"/>
      <c r="M11" s="64">
        <f>IF(J11="","",(K11/J11)/LOOKUP(RIGHT($D$2,3),'定数'!$A$6:$A$13,'定数'!$B$6:$B$13))</f>
        <v>1.64746031746032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-2965.428571428580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2</v>
      </c>
      <c r="X11" s="71">
        <f>IF(C11&lt;&gt;"",MAX(X10,C11),"")</f>
        <v>101904.761904762</v>
      </c>
      <c r="Y11" s="72">
        <f>IF(X11&lt;&gt;"",1-(C11/X11),"")</f>
        <v>0.0300000000000004</v>
      </c>
    </row>
    <row r="12" ht="14" customHeight="1">
      <c r="A12" s="13"/>
      <c r="B12" s="30">
        <v>4</v>
      </c>
      <c r="C12" s="21">
        <f>IF(R11="","",C11+R11)</f>
        <v>95882.1904761905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2876.465714285710</v>
      </c>
      <c r="L12" s="70"/>
      <c r="M12" s="64">
        <f>IF(J12="","",(K12/J12)/LOOKUP(RIGHT($D$2,3),'定数'!$A$6:$A$13,'定数'!$B$6:$B$13))</f>
        <v>1.26160776942356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-2876.465714285720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3</v>
      </c>
      <c r="X12" s="71">
        <f>IF(C12&lt;&gt;"",MAX(X11,C12),"")</f>
        <v>101904.761904762</v>
      </c>
      <c r="Y12" s="72">
        <f>IF(X12&lt;&gt;"",1-(C12/X12),"")</f>
        <v>0.0591000000000006</v>
      </c>
    </row>
    <row r="13" ht="14" customHeight="1">
      <c r="A13" s="13"/>
      <c r="B13" s="30">
        <v>5</v>
      </c>
      <c r="C13" s="21">
        <f>IF(R12="","",C12+R12)</f>
        <v>93005.7247619048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2790.171742857140</v>
      </c>
      <c r="L13" s="70"/>
      <c r="M13" s="64">
        <f>IF(J13="","",(K13/J13)/LOOKUP(RIGHT($D$2,3),'定数'!$A$6:$A$13,'定数'!$B$6:$B$13))</f>
        <v>1.45321444940476</v>
      </c>
      <c r="N13" s="30">
        <v>2018</v>
      </c>
      <c r="O13" s="63">
        <v>43620</v>
      </c>
      <c r="P13" s="30">
        <v>0.7589</v>
      </c>
      <c r="Q13" s="19"/>
      <c r="R13" s="27">
        <f>IF(P13="","",T13*M13*LOOKUP(RIGHT($D$2,3),'定数'!$A$6:$A$13,'定数'!$B$6:$B$13))</f>
        <v>2790.171742857140</v>
      </c>
      <c r="S13" s="65"/>
      <c r="T13" s="66">
        <f>IF(P13="","",IF(G13="買",(P13-H13),(H13-P13))*IF(RIGHT($D$2,3)="JPY",100,10000))</f>
        <v>16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101904.761904762</v>
      </c>
      <c r="Y13" s="72">
        <f>IF(X13&lt;&gt;"",1-(C13/X13),"")</f>
        <v>0.0873270000000005</v>
      </c>
    </row>
    <row r="14" ht="14" customHeight="1">
      <c r="A14" s="13"/>
      <c r="B14" s="30">
        <v>6</v>
      </c>
      <c r="C14" s="21">
        <f>IF(R13="","",C13+R13)</f>
        <v>95795.8965047619</v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s="71">
        <f>IF(C14&lt;&gt;"",MAX(X13,C14),"")</f>
        <v>101904.761904762</v>
      </c>
      <c r="Y14" s="72">
        <f>IF(X14&lt;&gt;"",1-(C14/X14),"")</f>
        <v>0.0599468100000009</v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J4:K4"/>
    <mergeCell ref="L4:M4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0" customWidth="1"/>
    <col min="2" max="18" width="6.5" style="80" customWidth="1"/>
    <col min="19" max="21" width="8.85156" style="80" customWidth="1"/>
    <col min="22" max="23" hidden="1" width="8.83333" style="80" customWidth="1"/>
    <col min="24" max="25" width="8.85156" style="80" customWidth="1"/>
    <col min="26" max="256" width="8.85156" style="8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103442.556718381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55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3442.556718380530</v>
      </c>
      <c r="E4" s="27"/>
      <c r="F4" t="s" s="14">
        <v>28</v>
      </c>
      <c r="G4" s="15"/>
      <c r="H4" s="28">
        <f>SUM($T$9:$U$108)</f>
        <v>68</v>
      </c>
      <c r="I4" s="19"/>
      <c r="J4" t="s" s="14">
        <v>29</v>
      </c>
      <c r="K4" s="15"/>
      <c r="L4" s="21">
        <f>MAX($C$9:$D$990)-C9</f>
        <v>6158.128078818</v>
      </c>
      <c r="M4" s="21"/>
      <c r="N4" t="s" s="14">
        <v>30</v>
      </c>
      <c r="O4" s="15"/>
      <c r="P4" s="29">
        <f>MAX(Y1:Y993)</f>
        <v>0.0591000000000043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3</v>
      </c>
      <c r="D5" t="s" s="14">
        <v>32</v>
      </c>
      <c r="E5" s="30">
        <f>COUNTIF($R$9:$R$990,"&lt;0")</f>
        <v>2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0.7793</v>
      </c>
      <c r="Q9" s="19"/>
      <c r="R9" s="27">
        <f>IF(P9="","",T9*M9*LOOKUP(RIGHT($D$2,3),'定数'!$A$6:$A$13,'定数'!$B$6:$B$13))</f>
        <v>2142.857142857140</v>
      </c>
      <c r="S9" s="65"/>
      <c r="T9" s="66">
        <f>IF(P9="","",IF(G9="買",(P9-H9),(H9-P9))*IF(RIGHT($D$2,3)="JPY",100,10000))</f>
        <v>45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102142.857142857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3064.285714285710</v>
      </c>
      <c r="L10" s="70"/>
      <c r="M10" s="64">
        <f>IF(J10="","",(K10/J10)/LOOKUP(RIGHT($D$2,3),'定数'!$A$6:$A$13,'定数'!$B$6:$B$13))</f>
        <v>0.8805418719211811</v>
      </c>
      <c r="N10" s="30">
        <v>2018</v>
      </c>
      <c r="O10" s="63">
        <v>43606</v>
      </c>
      <c r="P10" s="30">
        <v>0.7567</v>
      </c>
      <c r="Q10" s="19"/>
      <c r="R10" s="27">
        <f>IF(P10="","",T10*M10*LOOKUP(RIGHT($D$2,3),'定数'!$A$6:$A$13,'定数'!$B$6:$B$13))</f>
        <v>4015.270935960590</v>
      </c>
      <c r="S10" s="65"/>
      <c r="T10" s="66">
        <f>IF(P10="","",IF(G10="買",(P10-H10),(H10-P10))*IF(RIGHT($D$2,3)="JPY",100,10000))</f>
        <v>38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102142.857142857</v>
      </c>
      <c r="Y10" s="7"/>
    </row>
    <row r="11" ht="14" customHeight="1">
      <c r="A11" s="13"/>
      <c r="B11" s="30">
        <v>3</v>
      </c>
      <c r="C11" s="21">
        <f>IF(R10="","",C10+R10)</f>
        <v>106158.128078818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3184.743842364540</v>
      </c>
      <c r="L11" s="70"/>
      <c r="M11" s="64">
        <f>IF(J11="","",(K11/J11)/LOOKUP(RIGHT($D$2,3),'定数'!$A$6:$A$13,'定数'!$B$6:$B$13))</f>
        <v>1.76930213464697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-3184.743842364550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106158.128078818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102973.384236453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3089.201527093590</v>
      </c>
      <c r="L12" s="70"/>
      <c r="M12" s="64">
        <f>IF(J12="","",(K12/J12)/LOOKUP(RIGHT($D$2,3),'定数'!$A$6:$A$13,'定数'!$B$6:$B$13))</f>
        <v>1.35491295047964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-3089.201527093580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2</v>
      </c>
      <c r="X12" s="71">
        <f>IF(C12&lt;&gt;"",MAX(X11,C12),"")</f>
        <v>106158.128078818</v>
      </c>
      <c r="Y12" s="72">
        <f>IF(X12&lt;&gt;"",1-(C12/X12),"")</f>
        <v>0.0300000000000043</v>
      </c>
    </row>
    <row r="13" ht="14" customHeight="1">
      <c r="A13" s="13"/>
      <c r="B13" s="30">
        <v>5</v>
      </c>
      <c r="C13" s="21">
        <f>IF(R12="","",C12+R12)</f>
        <v>99884.1827093594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2996.525481280780</v>
      </c>
      <c r="L13" s="70"/>
      <c r="M13" s="64">
        <f>IF(J13="","",(K13/J13)/LOOKUP(RIGHT($D$2,3),'定数'!$A$6:$A$13,'定数'!$B$6:$B$13))</f>
        <v>1.56069035483374</v>
      </c>
      <c r="N13" s="30">
        <v>2018</v>
      </c>
      <c r="O13" s="63">
        <v>43620</v>
      </c>
      <c r="P13" s="30">
        <v>0.7592</v>
      </c>
      <c r="Q13" s="19"/>
      <c r="R13" s="27">
        <f>IF(P13="","",T13*M13*LOOKUP(RIGHT($D$2,3),'定数'!$A$6:$A$13,'定数'!$B$6:$B$13))</f>
        <v>3558.374009020930</v>
      </c>
      <c r="S13" s="65"/>
      <c r="T13" s="66">
        <f>IF(P13="","",IF(G13="買",(P13-H13),(H13-P13))*IF(RIGHT($D$2,3)="JPY",100,10000))</f>
        <v>19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106158.128078818</v>
      </c>
      <c r="Y13" s="72">
        <f>IF(X13&lt;&gt;"",1-(C13/X13),"")</f>
        <v>0.0591000000000043</v>
      </c>
    </row>
    <row r="14" ht="14" customHeight="1">
      <c r="A14" s="13"/>
      <c r="B14" s="30">
        <v>6</v>
      </c>
      <c r="C14" s="21">
        <f>IF(R13="","",C13+R13)</f>
        <v>103442.55671838</v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s="71">
        <f>IF(C14&lt;&gt;"",MAX(X13,C14),"")</f>
        <v>106158.128078818</v>
      </c>
      <c r="Y14" s="72">
        <f>IF(X14&lt;&gt;"",1-(C14/X14),"")</f>
        <v>0.0255804375000075</v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K10:L10"/>
    <mergeCell ref="P10:Q10"/>
    <mergeCell ref="R10:S10"/>
    <mergeCell ref="T10:U10"/>
    <mergeCell ref="C11:D11"/>
    <mergeCell ref="K11:L11"/>
    <mergeCell ref="R11:S11"/>
    <mergeCell ref="T11:U11"/>
    <mergeCell ref="C12:D12"/>
    <mergeCell ref="K12:L12"/>
    <mergeCell ref="R12:S12"/>
    <mergeCell ref="T12:U12"/>
    <mergeCell ref="C13:D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D2:E2"/>
    <mergeCell ref="F2:G2"/>
    <mergeCell ref="H2:I2"/>
    <mergeCell ref="P11:Q11"/>
    <mergeCell ref="H10:I10"/>
    <mergeCell ref="H11:I11"/>
    <mergeCell ref="H12:I12"/>
    <mergeCell ref="P12:Q12"/>
    <mergeCell ref="H13:I13"/>
  </mergeCells>
  <conditionalFormatting sqref="D4:E4 H4 R9:U108">
    <cfRule type="cellIs" dxfId="3" priority="1" operator="lessThan" stopIfTrue="1">
      <formula>0</formula>
    </cfRule>
  </conditionalFormatting>
  <conditionalFormatting sqref="G9:G10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1" customWidth="1"/>
    <col min="2" max="18" width="6.5" style="81" customWidth="1"/>
    <col min="19" max="21" width="8.85156" style="81" customWidth="1"/>
    <col min="22" max="23" hidden="1" width="8.83333" style="81" customWidth="1"/>
    <col min="24" max="25" width="8.85156" style="81" customWidth="1"/>
    <col min="26" max="256" width="8.85156" style="81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106603.687749312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57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6603.687749312420</v>
      </c>
      <c r="E4" s="27"/>
      <c r="F4" t="s" s="14">
        <v>28</v>
      </c>
      <c r="G4" s="15"/>
      <c r="H4" s="28">
        <f>SUM($T$9:$U$108)</f>
        <v>98</v>
      </c>
      <c r="I4" s="19"/>
      <c r="J4" t="s" s="14">
        <v>29</v>
      </c>
      <c r="K4" s="15"/>
      <c r="L4" s="21">
        <f>MAX($C$9:$D$990)-C9</f>
        <v>8033.087027915</v>
      </c>
      <c r="M4" s="21"/>
      <c r="N4" t="s" s="14">
        <v>30</v>
      </c>
      <c r="O4" s="15"/>
      <c r="P4" s="29">
        <f>MAX(Y1:Y993)</f>
        <v>0.0590999999999928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3</v>
      </c>
      <c r="D5" t="s" s="14">
        <v>32</v>
      </c>
      <c r="E5" s="30">
        <f>COUNTIF($R$9:$R$990,"&lt;0")</f>
        <v>2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0.7803</v>
      </c>
      <c r="Q9" s="19"/>
      <c r="R9" s="27">
        <f>IF(P9="","",T9*M9*LOOKUP(RIGHT($D$2,3),'定数'!$A$6:$A$13,'定数'!$B$6:$B$13))</f>
        <v>2619.047619047620</v>
      </c>
      <c r="S9" s="65"/>
      <c r="T9" s="66">
        <f>IF(P9="","",IF(G9="買",(P9-H9),(H9-P9))*IF(RIGHT($D$2,3)="JPY",100,10000))</f>
        <v>55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102619.047619048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3078.571428571440</v>
      </c>
      <c r="L10" s="70"/>
      <c r="M10" s="64">
        <f>IF(J10="","",(K10/J10)/LOOKUP(RIGHT($D$2,3),'定数'!$A$6:$A$13,'定数'!$B$6:$B$13))</f>
        <v>0.884646962233172</v>
      </c>
      <c r="N10" s="30">
        <v>2018</v>
      </c>
      <c r="O10" s="63">
        <v>43606</v>
      </c>
      <c r="P10" s="30">
        <v>0.758</v>
      </c>
      <c r="Q10" s="19"/>
      <c r="R10" s="27">
        <f>IF(P10="","",T10*M10*LOOKUP(RIGHT($D$2,3),'定数'!$A$6:$A$13,'定数'!$B$6:$B$13))</f>
        <v>5414.039408867010</v>
      </c>
      <c r="S10" s="65"/>
      <c r="T10" s="66">
        <f>IF(P10="","",IF(G10="買",(P10-H10),(H10-P10))*IF(RIGHT($D$2,3)="JPY",100,10000))</f>
        <v>51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102619.047619048</v>
      </c>
      <c r="Y10" s="7"/>
    </row>
    <row r="11" ht="14" customHeight="1">
      <c r="A11" s="13"/>
      <c r="B11" s="30">
        <v>3</v>
      </c>
      <c r="C11" s="21">
        <f>IF(R10="","",C10+R10)</f>
        <v>108033.087027915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3240.992610837450</v>
      </c>
      <c r="L11" s="70"/>
      <c r="M11" s="64">
        <f>IF(J11="","",(K11/J11)/LOOKUP(RIGHT($D$2,3),'定数'!$A$6:$A$13,'定数'!$B$6:$B$13))</f>
        <v>1.80055145046525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-3240.992610837450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108033.087027915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104792.094417078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3143.762832512340</v>
      </c>
      <c r="L12" s="70"/>
      <c r="M12" s="64">
        <f>IF(J12="","",(K12/J12)/LOOKUP(RIGHT($D$2,3),'定数'!$A$6:$A$13,'定数'!$B$6:$B$13))</f>
        <v>1.37884334759313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-3143.762832512340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2</v>
      </c>
      <c r="X12" s="71">
        <f>IF(C12&lt;&gt;"",MAX(X11,C12),"")</f>
        <v>108033.087027915</v>
      </c>
      <c r="Y12" s="72">
        <f>IF(X12&lt;&gt;"",1-(C12/X12),"")</f>
        <v>0.0299999999999958</v>
      </c>
    </row>
    <row r="13" ht="14" customHeight="1">
      <c r="A13" s="13"/>
      <c r="B13" s="30">
        <v>5</v>
      </c>
      <c r="C13" s="21">
        <f>IF(R12="","",C12+R12)</f>
        <v>101648.331584566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3049.449947536980</v>
      </c>
      <c r="L13" s="70"/>
      <c r="M13" s="64">
        <f>IF(J13="","",(K13/J13)/LOOKUP(RIGHT($D$2,3),'定数'!$A$6:$A$13,'定数'!$B$6:$B$13))</f>
        <v>1.58825518100884</v>
      </c>
      <c r="N13" s="30">
        <v>2018</v>
      </c>
      <c r="O13" s="63">
        <v>43620</v>
      </c>
      <c r="P13" s="30">
        <v>0.7599</v>
      </c>
      <c r="Q13" s="19"/>
      <c r="R13" s="27">
        <f>IF(P13="","",T13*M13*LOOKUP(RIGHT($D$2,3),'定数'!$A$6:$A$13,'定数'!$B$6:$B$13))</f>
        <v>4955.356164747580</v>
      </c>
      <c r="S13" s="65"/>
      <c r="T13" s="66">
        <f>IF(P13="","",IF(G13="買",(P13-H13),(H13-P13))*IF(RIGHT($D$2,3)="JPY",100,10000))</f>
        <v>26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108033.087027915</v>
      </c>
      <c r="Y13" s="72">
        <f>IF(X13&lt;&gt;"",1-(C13/X13),"")</f>
        <v>0.0590999999999928</v>
      </c>
    </row>
    <row r="14" ht="14" customHeight="1">
      <c r="A14" s="13"/>
      <c r="B14" s="30">
        <v>6</v>
      </c>
      <c r="C14" s="21">
        <f>IF(R13="","",C13+R13)</f>
        <v>106603.687749314</v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s="71">
        <f>IF(C14&lt;&gt;"",MAX(X13,C14),"")</f>
        <v>108033.087027915</v>
      </c>
      <c r="Y14" s="72">
        <f>IF(X14&lt;&gt;"",1-(C14/X14),"")</f>
        <v>0.0132311249999887</v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K13:L13"/>
    <mergeCell ref="P13:Q13"/>
    <mergeCell ref="R13:S13"/>
    <mergeCell ref="T13:U13"/>
    <mergeCell ref="C12:D12"/>
    <mergeCell ref="K12:L12"/>
    <mergeCell ref="R12:S12"/>
    <mergeCell ref="T12:U12"/>
    <mergeCell ref="C11:D11"/>
    <mergeCell ref="K11:L11"/>
    <mergeCell ref="R11:S11"/>
    <mergeCell ref="T11:U11"/>
    <mergeCell ref="C10:D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P11:Q11"/>
    <mergeCell ref="H10:I10"/>
    <mergeCell ref="H11:I11"/>
    <mergeCell ref="H12:I12"/>
    <mergeCell ref="P12:Q12"/>
    <mergeCell ref="H13:I13"/>
  </mergeCells>
  <conditionalFormatting sqref="D4:E4 H4 R9:U108">
    <cfRule type="cellIs" dxfId="6" priority="1" operator="lessThan" stopIfTrue="1">
      <formula>0</formula>
    </cfRule>
  </conditionalFormatting>
  <conditionalFormatting sqref="G9:G108">
    <cfRule type="cellIs" dxfId="7" priority="1" operator="equal" stopIfTrue="1">
      <formula>"買"</formula>
    </cfRule>
    <cfRule type="cellIs" dxfId="8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A77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2" customWidth="1"/>
    <col min="2" max="256" width="8.85156" style="82" customWidth="1"/>
  </cols>
  <sheetData>
    <row r="1" ht="15" customHeight="1">
      <c r="A1" s="68">
        <v>1</v>
      </c>
    </row>
    <row r="2" ht="14" customHeight="1">
      <c r="A2" s="11"/>
    </row>
    <row r="3" ht="14" customHeight="1">
      <c r="A3" s="11"/>
    </row>
    <row r="4" ht="14" customHeight="1">
      <c r="A4" s="11"/>
    </row>
    <row r="5" ht="14" customHeight="1">
      <c r="A5" s="11"/>
    </row>
    <row r="6" ht="14" customHeight="1">
      <c r="A6" s="11"/>
    </row>
    <row r="7" ht="14" customHeight="1">
      <c r="A7" s="11"/>
    </row>
    <row r="8" ht="14" customHeight="1">
      <c r="A8" s="11"/>
    </row>
    <row r="9" ht="14" customHeight="1">
      <c r="A9" s="11"/>
    </row>
    <row r="10" ht="14" customHeight="1">
      <c r="A10" s="11"/>
    </row>
    <row r="11" ht="14" customHeight="1">
      <c r="A11" s="11"/>
    </row>
    <row r="12" ht="14" customHeight="1">
      <c r="A12" s="11"/>
    </row>
    <row r="13" ht="14" customHeight="1">
      <c r="A13" s="11"/>
    </row>
    <row r="14" ht="14" customHeight="1">
      <c r="A14" s="11"/>
    </row>
    <row r="15" ht="14" customHeight="1">
      <c r="A15" s="11"/>
    </row>
    <row r="16" ht="14" customHeight="1">
      <c r="A16" s="11"/>
    </row>
    <row r="17" ht="14" customHeight="1">
      <c r="A17" s="11"/>
    </row>
    <row r="18" ht="14" customHeight="1">
      <c r="A18" s="11"/>
    </row>
    <row r="19" ht="14" customHeight="1">
      <c r="A19" s="11"/>
    </row>
    <row r="20" ht="15" customHeight="1">
      <c r="A20" s="68">
        <v>2</v>
      </c>
    </row>
    <row r="21" ht="14" customHeight="1">
      <c r="A21" s="11"/>
    </row>
    <row r="22" ht="14" customHeight="1">
      <c r="A22" s="11"/>
    </row>
    <row r="23" ht="14" customHeight="1">
      <c r="A23" s="11"/>
    </row>
    <row r="24" ht="14" customHeight="1">
      <c r="A24" s="11"/>
    </row>
    <row r="25" ht="14" customHeight="1">
      <c r="A25" s="11"/>
    </row>
    <row r="26" ht="14" customHeight="1">
      <c r="A26" s="11"/>
    </row>
    <row r="27" ht="14" customHeight="1">
      <c r="A27" s="11"/>
    </row>
    <row r="28" ht="14" customHeight="1">
      <c r="A28" s="11"/>
    </row>
    <row r="29" ht="14" customHeight="1">
      <c r="A29" s="11"/>
    </row>
    <row r="30" ht="14" customHeight="1">
      <c r="A30" s="11"/>
    </row>
    <row r="31" ht="14" customHeight="1">
      <c r="A31" s="11"/>
    </row>
    <row r="32" ht="14" customHeight="1">
      <c r="A32" s="11"/>
    </row>
    <row r="33" ht="14" customHeight="1">
      <c r="A33" s="11"/>
    </row>
    <row r="34" ht="14" customHeight="1">
      <c r="A34" s="11"/>
    </row>
    <row r="35" ht="14" customHeight="1">
      <c r="A35" s="11"/>
    </row>
    <row r="36" ht="14" customHeight="1">
      <c r="A36" s="11"/>
    </row>
    <row r="37" ht="14" customHeight="1">
      <c r="A37" s="11"/>
    </row>
    <row r="38" ht="14" customHeight="1">
      <c r="A38" s="11"/>
    </row>
    <row r="39" ht="14" customHeight="1">
      <c r="A39" s="11"/>
    </row>
    <row r="40" ht="14" customHeight="1">
      <c r="A40" s="11"/>
    </row>
    <row r="41" ht="15" customHeight="1">
      <c r="A41" s="68">
        <v>3</v>
      </c>
    </row>
    <row r="42" ht="14" customHeight="1">
      <c r="A42" s="11"/>
    </row>
    <row r="43" ht="14" customHeight="1">
      <c r="A43" s="11"/>
    </row>
    <row r="44" ht="14" customHeight="1">
      <c r="A44" s="11"/>
    </row>
    <row r="45" ht="14" customHeight="1">
      <c r="A45" s="11"/>
    </row>
    <row r="46" ht="14" customHeight="1">
      <c r="A46" s="11"/>
    </row>
    <row r="47" ht="14" customHeight="1">
      <c r="A47" s="11"/>
    </row>
    <row r="48" ht="14" customHeight="1">
      <c r="A48" s="11"/>
    </row>
    <row r="49" ht="14" customHeight="1">
      <c r="A49" s="11"/>
    </row>
    <row r="50" ht="14" customHeight="1">
      <c r="A50" s="11"/>
    </row>
    <row r="51" ht="14" customHeight="1">
      <c r="A51" s="11"/>
    </row>
    <row r="52" ht="14" customHeight="1">
      <c r="A52" s="11"/>
    </row>
    <row r="53" ht="14" customHeight="1">
      <c r="A53" s="11"/>
    </row>
    <row r="54" ht="14" customHeight="1">
      <c r="A54" s="11"/>
    </row>
    <row r="55" ht="14" customHeight="1">
      <c r="A55" s="11"/>
    </row>
    <row r="56" ht="14" customHeight="1">
      <c r="A56" s="11"/>
    </row>
    <row r="57" ht="14" customHeight="1">
      <c r="A57" s="11"/>
    </row>
    <row r="58" ht="14" customHeight="1">
      <c r="A58" s="11"/>
    </row>
    <row r="59" ht="14" customHeight="1">
      <c r="A59" s="11"/>
    </row>
    <row r="60" ht="15" customHeight="1">
      <c r="A60" s="68">
        <v>4</v>
      </c>
    </row>
    <row r="61" ht="14" customHeight="1">
      <c r="A61" s="11"/>
    </row>
    <row r="62" ht="14" customHeight="1">
      <c r="A62" s="11"/>
    </row>
    <row r="63" ht="14" customHeight="1">
      <c r="A63" s="11"/>
    </row>
    <row r="64" ht="14" customHeight="1">
      <c r="A64" s="11"/>
    </row>
    <row r="65" ht="14" customHeight="1">
      <c r="A65" s="11"/>
    </row>
    <row r="66" ht="14" customHeight="1">
      <c r="A66" s="11"/>
    </row>
    <row r="67" ht="14" customHeight="1">
      <c r="A67" s="11"/>
    </row>
    <row r="68" ht="14" customHeight="1">
      <c r="A68" s="11"/>
    </row>
    <row r="69" ht="14" customHeight="1">
      <c r="A69" s="11"/>
    </row>
    <row r="70" ht="14" customHeight="1">
      <c r="A70" s="11"/>
    </row>
    <row r="71" ht="14" customHeight="1">
      <c r="A71" s="11"/>
    </row>
    <row r="72" ht="14" customHeight="1">
      <c r="A72" s="11"/>
    </row>
    <row r="73" ht="14" customHeight="1">
      <c r="A73" s="11"/>
    </row>
    <row r="74" ht="14" customHeight="1">
      <c r="A74" s="11"/>
    </row>
    <row r="75" ht="14" customHeight="1">
      <c r="A75" s="11"/>
    </row>
    <row r="76" ht="14" customHeight="1">
      <c r="A76" s="11"/>
    </row>
    <row r="77" ht="15" customHeight="1">
      <c r="A77" s="68">
        <v>5</v>
      </c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3" customWidth="1"/>
    <col min="11" max="256" width="9" style="83" customWidth="1"/>
  </cols>
  <sheetData>
    <row r="1" ht="14" customHeight="1">
      <c r="A1" t="s" s="76">
        <v>60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4">
        <v>61</v>
      </c>
      <c r="B2" s="85"/>
      <c r="C2" s="85"/>
      <c r="D2" s="85"/>
      <c r="E2" s="85"/>
      <c r="F2" s="85"/>
      <c r="G2" s="85"/>
      <c r="H2" s="85"/>
      <c r="I2" s="85"/>
      <c r="J2" s="85"/>
    </row>
    <row r="3" ht="8" customHeight="1">
      <c r="A3" s="85"/>
      <c r="B3" s="85"/>
      <c r="C3" s="85"/>
      <c r="D3" s="85"/>
      <c r="E3" s="85"/>
      <c r="F3" s="85"/>
      <c r="G3" s="85"/>
      <c r="H3" s="85"/>
      <c r="I3" s="85"/>
      <c r="J3" s="85"/>
    </row>
    <row r="4" ht="8" customHeight="1">
      <c r="A4" s="85"/>
      <c r="B4" s="85"/>
      <c r="C4" s="85"/>
      <c r="D4" s="85"/>
      <c r="E4" s="85"/>
      <c r="F4" s="85"/>
      <c r="G4" s="85"/>
      <c r="H4" s="85"/>
      <c r="I4" s="85"/>
      <c r="J4" s="85"/>
    </row>
    <row r="5" ht="8" customHeight="1">
      <c r="A5" s="85"/>
      <c r="B5" s="85"/>
      <c r="C5" s="85"/>
      <c r="D5" s="85"/>
      <c r="E5" s="85"/>
      <c r="F5" s="85"/>
      <c r="G5" s="85"/>
      <c r="H5" s="85"/>
      <c r="I5" s="85"/>
      <c r="J5" s="85"/>
    </row>
    <row r="6" ht="8" customHeight="1">
      <c r="A6" s="85"/>
      <c r="B6" s="85"/>
      <c r="C6" s="85"/>
      <c r="D6" s="85"/>
      <c r="E6" s="85"/>
      <c r="F6" s="85"/>
      <c r="G6" s="85"/>
      <c r="H6" s="85"/>
      <c r="I6" s="85"/>
      <c r="J6" s="85"/>
    </row>
    <row r="7" ht="8" customHeight="1">
      <c r="A7" s="85"/>
      <c r="B7" s="85"/>
      <c r="C7" s="85"/>
      <c r="D7" s="85"/>
      <c r="E7" s="85"/>
      <c r="F7" s="85"/>
      <c r="G7" s="85"/>
      <c r="H7" s="85"/>
      <c r="I7" s="85"/>
      <c r="J7" s="85"/>
    </row>
    <row r="8" ht="8" customHeight="1">
      <c r="A8" s="85"/>
      <c r="B8" s="85"/>
      <c r="C8" s="85"/>
      <c r="D8" s="85"/>
      <c r="E8" s="85"/>
      <c r="F8" s="85"/>
      <c r="G8" s="85"/>
      <c r="H8" s="85"/>
      <c r="I8" s="85"/>
      <c r="J8" s="85"/>
    </row>
    <row r="9" ht="8.5" customHeight="1">
      <c r="A9" s="85"/>
      <c r="B9" s="85"/>
      <c r="C9" s="85"/>
      <c r="D9" s="85"/>
      <c r="E9" s="85"/>
      <c r="F9" s="85"/>
      <c r="G9" s="85"/>
      <c r="H9" s="85"/>
      <c r="I9" s="85"/>
      <c r="J9" s="85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6">
        <v>62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86">
        <v>63</v>
      </c>
      <c r="B12" s="87"/>
      <c r="C12" s="87"/>
      <c r="D12" s="87"/>
      <c r="E12" s="87"/>
      <c r="F12" s="87"/>
      <c r="G12" s="87"/>
      <c r="H12" s="87"/>
      <c r="I12" s="87"/>
      <c r="J12" s="87"/>
    </row>
    <row r="13" ht="8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ht="8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ht="8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ht="8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ht="8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ht="8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ht="8.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6">
        <v>64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</row>
    <row r="23" ht="8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</row>
    <row r="24" ht="8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</row>
    <row r="25" ht="8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</row>
    <row r="26" ht="8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</row>
    <row r="27" ht="8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</row>
    <row r="28" ht="8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</row>
    <row r="29" ht="8.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9" customWidth="1"/>
    <col min="2" max="2" width="13.3516" style="89" customWidth="1"/>
    <col min="3" max="3" width="15.6719" style="89" customWidth="1"/>
    <col min="4" max="4" width="13" style="89" customWidth="1"/>
    <col min="5" max="9" width="15.8516" style="89" customWidth="1"/>
    <col min="10" max="256" width="8.85156" style="89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90">
        <v>65</v>
      </c>
      <c r="C2" s="91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2">
        <v>66</v>
      </c>
      <c r="C4" t="s" s="92">
        <v>17</v>
      </c>
      <c r="D4" t="s" s="92">
        <v>67</v>
      </c>
      <c r="E4" t="s" s="92">
        <v>68</v>
      </c>
      <c r="F4" t="s" s="92">
        <v>69</v>
      </c>
      <c r="G4" t="s" s="92">
        <v>68</v>
      </c>
      <c r="H4" t="s" s="92">
        <v>70</v>
      </c>
      <c r="I4" t="s" s="92">
        <v>68</v>
      </c>
    </row>
    <row r="5" ht="17" customHeight="1">
      <c r="A5" s="13"/>
      <c r="B5" t="s" s="93">
        <v>71</v>
      </c>
      <c r="C5" t="s" s="93">
        <v>72</v>
      </c>
      <c r="D5" s="94">
        <v>54</v>
      </c>
      <c r="E5" s="95">
        <v>42194</v>
      </c>
      <c r="F5" s="94">
        <v>100</v>
      </c>
      <c r="G5" s="95">
        <v>42197</v>
      </c>
      <c r="H5" s="94">
        <v>100</v>
      </c>
      <c r="I5" s="95">
        <v>42196</v>
      </c>
    </row>
    <row r="6" ht="17" customHeight="1">
      <c r="A6" s="13"/>
      <c r="B6" t="s" s="93">
        <v>71</v>
      </c>
      <c r="C6" t="s" s="93">
        <v>73</v>
      </c>
      <c r="D6" s="94">
        <v>46</v>
      </c>
      <c r="E6" s="95">
        <v>42195</v>
      </c>
      <c r="F6" s="26"/>
      <c r="G6" s="26"/>
      <c r="H6" s="26"/>
      <c r="I6" s="26"/>
    </row>
    <row r="7" ht="17" customHeight="1">
      <c r="A7" s="13"/>
      <c r="B7" t="s" s="93">
        <v>71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3">
        <v>71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3">
        <v>71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3">
        <v>71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3">
        <v>71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3">
        <v>71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6" customWidth="1"/>
    <col min="2" max="18" width="6.5" style="96" customWidth="1"/>
    <col min="19" max="21" width="8.85156" style="96" customWidth="1"/>
    <col min="22" max="256" width="8.85156" style="96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67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75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76</v>
      </c>
      <c r="K4" s="15"/>
      <c r="L4" s="21">
        <f>MAX($C$9:$D$990)-C9</f>
        <v>153684.21052632</v>
      </c>
      <c r="M4" s="21"/>
      <c r="N4" t="s" s="14">
        <v>77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53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53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53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78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78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53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53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53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53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53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53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53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53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78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53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53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53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53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78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53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78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78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78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78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53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78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78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78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78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53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53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53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78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53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78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53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78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53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53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78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53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53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78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78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53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53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78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78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78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78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78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78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78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78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53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78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78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78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78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53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53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78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53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78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53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53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78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78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78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53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78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53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78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78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78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78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53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78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53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53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53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53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53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78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53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78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53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78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53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78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53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53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78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78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78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53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78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53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53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78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9" priority="1" operator="lessThan" stopIfTrue="1">
      <formula>0</formula>
    </cfRule>
  </conditionalFormatting>
  <conditionalFormatting sqref="G9:G108">
    <cfRule type="cellIs" dxfId="10" priority="1" operator="equal" stopIfTrue="1">
      <formula>"買"</formula>
    </cfRule>
    <cfRule type="cellIs" dxfId="11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