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<sst xmlns="http://schemas.openxmlformats.org/spreadsheetml/2006/main" uniqueCount="80">
  <si>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</si>
  <si>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</si>
  <si>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</si>
  <si>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</si>
  <si>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</si>
  <si>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</si>
  <si>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</si>
  <si>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</si>
  <si>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</si>
  <si>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</si>
  <si>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</si>
  <si>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</si>
  <si>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</si>
  <si>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</si>
  <si>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</si>
  <si>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</si>
  <si>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</si>
  <si>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</si>
  <si>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AUDUSD</t>
  </si>
  <si>
    <t>時間足</t>
  </si>
  <si>
    <t>H4</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</si>
  <si>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</si>
  <si>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</si>
  <si>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</si>
  <si>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</si>
  <si>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</si>
  <si>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</si>
  <si>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</si>
  <si>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</si>
  <si>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</si>
  <si>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</si>
  <si>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</si>
  <si>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</si>
  <si>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</si>
  <si>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</si>
  <si>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</si>
  <si>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</si>
  <si>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</si>
  <si>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</si>
  <si>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</si>
  <si>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</si>
  <si>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</si>
  <si>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</si>
  <si>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</si>
  <si>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</si>
  <si>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</si>
  <si>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</si>
  <si>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</si>
  <si>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</si>
  <si>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</si>
  <si>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</si>
  <si>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</si>
  <si>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</si>
  <si>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</si>
  <si>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売</t>
  </si>
  <si>
    <t>検証シート　FIB1.5</t>
  </si>
  <si>
    <t>・フィボナッチターゲット1.5で決済</t>
  </si>
  <si>
    <t>検証シート　FIB2.0</t>
  </si>
  <si>
    <t>・フィボナッチターゲット2.0で決済</t>
  </si>
  <si>
    <t>画像</t>
  </si>
  <si>
    <t>気づき</t>
  </si>
  <si>
    <t>気付き　質問</t>
  </si>
  <si>
    <t>#7は売りのPBとして、10MAにヒゲがタッチし、理想的な下降局面に見えました。しかし思ったほど下がらず、結果損切りとして検証では扱いましたが、-127％に到達する前の底値（エントリーした次の足）で利確しても良いのでしょうか？検証だから分かることであって、リアルであればどうなるのでしょう？</t>
  </si>
  <si>
    <t>感想</t>
  </si>
  <si>
    <t>2本のMAで形作っているパーフェクトオーダーの角度が緩やかすぎるかも知れません。しかしその前まで順調に陰線が続いているし、BBもわずかながら上下に広がりつつあり、デモとかだったら絶対エントリーしてしまうような気がしました。</t>
  </si>
  <si>
    <t>今後</t>
  </si>
  <si>
    <t>昨日のウェブセミナーで教わったのですが、各通貨、各時間足ごとにファイルを増やしていけば良いことがわかりました。AUDUSDに限らず、通貨の種類を増やして検証を続けます。
ところで隣のシート「検証終了通貨」は、どのように使ったら良いのか、また時間があるときに教えてください。宜しくお願い致します。</t>
  </si>
  <si>
    <t>検証終了通貨</t>
  </si>
  <si>
    <t>ルール</t>
  </si>
  <si>
    <t>日足</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</si>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</sst>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7">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358346</xdr:colOff>
      <xdr:row>0</xdr:row>
      <xdr:rowOff>0</xdr:rowOff>
    </xdr:from>
    <xdr:to>
      <xdr:col>6</xdr:col>
      <xdr:colOff>196850</xdr:colOff>
      <xdr:row>16</xdr:row>
      <xdr:rowOff>160004</xdr:rowOff>
    </xdr:to>
    <xdr:pic>
      <xdr:nvPicPr>
        <xdr:cNvPr id="2" name="スクリーンショット 2019-07-18 00.16.13.png"/>
        <xdr:cNvPicPr>
          <a:picLocks noChangeAspect="1"/>
        </xdr:cNvPicPr>
      </xdr:nvPicPr>
      <xdr:blipFill>
        <a:blip r:embed="rId1">
          <a:extLst/>
        </a:blip>
        <a:stretch>
          <a:fillRect/>
        </a:stretch>
      </xdr:blipFill>
      <xdr:spPr>
        <a:xfrm>
          <a:off x="929846" y="0"/>
          <a:ext cx="3204004" cy="3017505"/>
        </a:xfrm>
        <a:prstGeom prst="rect">
          <a:avLst/>
        </a:prstGeom>
        <a:ln w="12700" cap="flat">
          <a:noFill/>
          <a:miter lim="400000"/>
        </a:ln>
        <a:effectLst/>
      </xdr:spPr>
    </xdr:pic>
    <xdr:clientData/>
  </xdr:twoCellAnchor>
  <xdr:twoCellAnchor>
    <xdr:from>
      <xdr:col>1</xdr:col>
      <xdr:colOff>358346</xdr:colOff>
      <xdr:row>19</xdr:row>
      <xdr:rowOff>0</xdr:rowOff>
    </xdr:from>
    <xdr:to>
      <xdr:col>6</xdr:col>
      <xdr:colOff>219960</xdr:colOff>
      <xdr:row>36</xdr:row>
      <xdr:rowOff>0</xdr:rowOff>
    </xdr:to>
    <xdr:pic>
      <xdr:nvPicPr>
        <xdr:cNvPr id="3" name="スクリーンショット 2019-07-20 01.13.45.png"/>
        <xdr:cNvPicPr>
          <a:picLocks noChangeAspect="1"/>
        </xdr:cNvPicPr>
      </xdr:nvPicPr>
      <xdr:blipFill>
        <a:blip r:embed="rId2">
          <a:extLst/>
        </a:blip>
        <a:stretch>
          <a:fillRect/>
        </a:stretch>
      </xdr:blipFill>
      <xdr:spPr>
        <a:xfrm>
          <a:off x="929846" y="3390900"/>
          <a:ext cx="3227115" cy="3035300"/>
        </a:xfrm>
        <a:prstGeom prst="rect">
          <a:avLst/>
        </a:prstGeom>
        <a:ln w="12700" cap="flat">
          <a:noFill/>
          <a:miter lim="400000"/>
        </a:ln>
        <a:effectLst/>
      </xdr:spPr>
    </xdr:pic>
    <xdr:clientData/>
  </xdr:twoCellAnchor>
  <xdr:twoCellAnchor>
    <xdr:from>
      <xdr:col>1</xdr:col>
      <xdr:colOff>358346</xdr:colOff>
      <xdr:row>40</xdr:row>
      <xdr:rowOff>0</xdr:rowOff>
    </xdr:from>
    <xdr:to>
      <xdr:col>6</xdr:col>
      <xdr:colOff>219960</xdr:colOff>
      <xdr:row>57</xdr:row>
      <xdr:rowOff>7951</xdr:rowOff>
    </xdr:to>
    <xdr:pic>
      <xdr:nvPicPr>
        <xdr:cNvPr id="4" name="スクリーンショット 2019-07-21 01.33.16.png"/>
        <xdr:cNvPicPr>
          <a:picLocks noChangeAspect="1"/>
        </xdr:cNvPicPr>
      </xdr:nvPicPr>
      <xdr:blipFill>
        <a:blip r:embed="rId3">
          <a:extLst/>
        </a:blip>
        <a:stretch>
          <a:fillRect/>
        </a:stretch>
      </xdr:blipFill>
      <xdr:spPr>
        <a:xfrm>
          <a:off x="929846" y="7137400"/>
          <a:ext cx="3227115" cy="3043252"/>
        </a:xfrm>
        <a:prstGeom prst="rect">
          <a:avLst/>
        </a:prstGeom>
        <a:ln w="12700" cap="flat">
          <a:noFill/>
          <a:miter lim="400000"/>
        </a:ln>
        <a:effectLst/>
      </xdr:spPr>
    </xdr:pic>
    <xdr:clientData/>
  </xdr:twoCellAnchor>
  <xdr:twoCellAnchor>
    <xdr:from>
      <xdr:col>1</xdr:col>
      <xdr:colOff>358346</xdr:colOff>
      <xdr:row>59</xdr:row>
      <xdr:rowOff>0</xdr:rowOff>
    </xdr:from>
    <xdr:to>
      <xdr:col>6</xdr:col>
      <xdr:colOff>40440</xdr:colOff>
      <xdr:row>75</xdr:row>
      <xdr:rowOff>12700</xdr:rowOff>
    </xdr:to>
    <xdr:pic>
      <xdr:nvPicPr>
        <xdr:cNvPr id="5" name="スクリーンショット 2019-07-21 21.50.33.png"/>
        <xdr:cNvPicPr>
          <a:picLocks noChangeAspect="1"/>
        </xdr:cNvPicPr>
      </xdr:nvPicPr>
      <xdr:blipFill>
        <a:blip r:embed="rId4">
          <a:extLst/>
        </a:blip>
        <a:stretch>
          <a:fillRect/>
        </a:stretch>
      </xdr:blipFill>
      <xdr:spPr>
        <a:xfrm>
          <a:off x="929846" y="10528300"/>
          <a:ext cx="3047595" cy="2870200"/>
        </a:xfrm>
        <a:prstGeom prst="rect">
          <a:avLst/>
        </a:prstGeom>
        <a:ln w="12700" cap="flat">
          <a:noFill/>
          <a:miter lim="400000"/>
        </a:ln>
        <a:effectLst/>
      </xdr:spPr>
    </xdr:pic>
    <xdr:clientData/>
  </xdr:twoCellAnchor>
  <xdr:twoCellAnchor>
    <xdr:from>
      <xdr:col>1</xdr:col>
      <xdr:colOff>358346</xdr:colOff>
      <xdr:row>76</xdr:row>
      <xdr:rowOff>0</xdr:rowOff>
    </xdr:from>
    <xdr:to>
      <xdr:col>6</xdr:col>
      <xdr:colOff>40440</xdr:colOff>
      <xdr:row>92</xdr:row>
      <xdr:rowOff>12700</xdr:rowOff>
    </xdr:to>
    <xdr:pic>
      <xdr:nvPicPr>
        <xdr:cNvPr id="6" name="スクリーンショット 2019-07-21 21.58.09.png"/>
        <xdr:cNvPicPr>
          <a:picLocks noChangeAspect="1"/>
        </xdr:cNvPicPr>
      </xdr:nvPicPr>
      <xdr:blipFill>
        <a:blip r:embed="rId5">
          <a:extLst/>
        </a:blip>
        <a:stretch>
          <a:fillRect/>
        </a:stretch>
      </xdr:blipFill>
      <xdr:spPr>
        <a:xfrm>
          <a:off x="929846" y="13563600"/>
          <a:ext cx="3047595" cy="2870200"/>
        </a:xfrm>
        <a:prstGeom prst="rect">
          <a:avLst/>
        </a:prstGeom>
        <a:ln w="12700" cap="flat">
          <a:noFill/>
          <a:miter lim="400000"/>
        </a:ln>
        <a:effectLst/>
      </xdr:spPr>
    </xdr:pic>
    <xdr:clientData/>
  </xdr:twoCellAnchor>
  <xdr:twoCellAnchor>
    <xdr:from>
      <xdr:col>1</xdr:col>
      <xdr:colOff>358346</xdr:colOff>
      <xdr:row>93</xdr:row>
      <xdr:rowOff>0</xdr:rowOff>
    </xdr:from>
    <xdr:to>
      <xdr:col>6</xdr:col>
      <xdr:colOff>40440</xdr:colOff>
      <xdr:row>109</xdr:row>
      <xdr:rowOff>12700</xdr:rowOff>
    </xdr:to>
    <xdr:pic>
      <xdr:nvPicPr>
        <xdr:cNvPr id="7" name="スクリーンショット 2019-07-22 21.45.36.png"/>
        <xdr:cNvPicPr>
          <a:picLocks noChangeAspect="1"/>
        </xdr:cNvPicPr>
      </xdr:nvPicPr>
      <xdr:blipFill>
        <a:blip r:embed="rId6">
          <a:extLst/>
        </a:blip>
        <a:stretch>
          <a:fillRect/>
        </a:stretch>
      </xdr:blipFill>
      <xdr:spPr>
        <a:xfrm>
          <a:off x="929846" y="16598900"/>
          <a:ext cx="3047595" cy="2870200"/>
        </a:xfrm>
        <a:prstGeom prst="rect">
          <a:avLst/>
        </a:prstGeom>
        <a:ln w="12700" cap="flat">
          <a:noFill/>
          <a:miter lim="400000"/>
        </a:ln>
        <a:effectLst/>
      </xdr:spPr>
    </xdr:pic>
    <xdr:clientData/>
  </xdr:twoCellAnchor>
  <xdr:twoCellAnchor>
    <xdr:from>
      <xdr:col>1</xdr:col>
      <xdr:colOff>358346</xdr:colOff>
      <xdr:row>110</xdr:row>
      <xdr:rowOff>177800</xdr:rowOff>
    </xdr:from>
    <xdr:to>
      <xdr:col>6</xdr:col>
      <xdr:colOff>40440</xdr:colOff>
      <xdr:row>126</xdr:row>
      <xdr:rowOff>145584</xdr:rowOff>
    </xdr:to>
    <xdr:pic>
      <xdr:nvPicPr>
        <xdr:cNvPr id="8" name="スクリーンショット 2019-07-23 22.15.30.png"/>
        <xdr:cNvPicPr>
          <a:picLocks noChangeAspect="1"/>
        </xdr:cNvPicPr>
      </xdr:nvPicPr>
      <xdr:blipFill>
        <a:blip r:embed="rId7">
          <a:extLst/>
        </a:blip>
        <a:stretch>
          <a:fillRect/>
        </a:stretch>
      </xdr:blipFill>
      <xdr:spPr>
        <a:xfrm>
          <a:off x="929846" y="19811999"/>
          <a:ext cx="3047595" cy="2869736"/>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60</v>
      </c>
      <c r="C19" s="3"/>
      <c r="D19" s="3"/>
    </row>
    <row r="20">
      <c r="B20" s="4"/>
      <c r="C20" t="s" s="4">
        <v>5</v>
      </c>
      <c r="D20" t="s" s="5">
        <v>60</v>
      </c>
    </row>
    <row r="21">
      <c r="B21" t="s" s="3">
        <v>67</v>
      </c>
      <c r="C21" s="3"/>
      <c r="D21" s="3"/>
    </row>
    <row r="22">
      <c r="B22" s="4"/>
      <c r="C22" t="s" s="4">
        <v>5</v>
      </c>
      <c r="D22" t="s" s="5">
        <v>67</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96174.2902959557</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-3825.7097040443</v>
      </c>
      <c r="E4" s="27"/>
      <c r="F4" t="s" s="14">
        <v>28</v>
      </c>
      <c r="G4" s="15"/>
      <c r="H4" s="28">
        <f>SUM($T$9:$U$108)</f>
        <v>-24</v>
      </c>
      <c r="I4" s="19"/>
      <c r="J4" t="s" s="14">
        <v>29</v>
      </c>
      <c r="K4" s="15"/>
      <c r="L4" s="21">
        <f>MAX($C$9:$D$990)-C9</f>
        <v>1904.761904762</v>
      </c>
      <c r="M4" s="21"/>
      <c r="N4" t="s" s="14">
        <v>30</v>
      </c>
      <c r="O4" s="15"/>
      <c r="P4" s="29">
        <f>MAX(Y1:Y993)</f>
        <v>0.0873270000000005</v>
      </c>
      <c r="Q4" s="29"/>
      <c r="R4" s="22"/>
      <c r="S4" s="23"/>
      <c r="T4" s="23"/>
      <c r="U4" s="7"/>
      <c r="V4" s="11"/>
      <c r="W4" s="11"/>
      <c r="X4" s="7"/>
      <c r="Y4" s="7"/>
    </row>
    <row r="5" ht="14" customHeight="1">
      <c r="A5" s="13"/>
      <c r="B5" t="s" s="14">
        <v>31</v>
      </c>
      <c r="C5" s="30">
        <f>COUNTIF($R$9:$R$990,"&gt;0")</f>
        <v>3</v>
      </c>
      <c r="D5" t="s" s="14">
        <v>32</v>
      </c>
      <c r="E5" s="30">
        <f>COUNTIF($R$9:$R$990,"&lt;0")</f>
        <v>4</v>
      </c>
      <c r="F5" t="s" s="14">
        <v>33</v>
      </c>
      <c r="G5" s="30">
        <f>COUNTIF($R$9:$R$990,"=0")</f>
        <v>0</v>
      </c>
      <c r="H5" t="s" s="14">
        <v>34</v>
      </c>
      <c r="I5" s="29">
        <f>C5/SUM(C5,E5,G5)</f>
        <v>0.428571428571429</v>
      </c>
      <c r="J5" t="s" s="14">
        <v>35</v>
      </c>
      <c r="K5" s="15"/>
      <c r="L5" s="31">
        <f>MAX(V9:V993)</f>
      </c>
      <c r="M5" s="32"/>
      <c r="N5" t="s" s="33">
        <v>36</v>
      </c>
      <c r="O5" s="34"/>
      <c r="P5" s="35">
        <f>MAX(W9:W993)</f>
        <v>3</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0.7788</v>
      </c>
      <c r="Q9" s="19"/>
      <c r="R9" s="27">
        <f>IF(P9="","",T9*M9*LOOKUP(RIGHT($D$2,3),'定数'!$A$6:$A$13,'定数'!$B$6:$B$13))</f>
        <v>1904.761904761910</v>
      </c>
      <c r="S9" s="65"/>
      <c r="T9" s="66">
        <f>IF(P9="","",IF(G9="買",(P9-H9),(H9-P9))*IF(RIGHT($D$2,3)="JPY",100,10000))</f>
        <v>40</v>
      </c>
      <c r="U9" s="66"/>
      <c r="V9" s="67">
        <f>IF(T9&lt;&gt;"",IF(T9&gt;0,1+V8,0),"")</f>
        <v>1</v>
      </c>
      <c r="W9" s="68">
        <f>IF(T9&lt;&gt;"",IF(T9&lt;0,1+W8,0),"")</f>
        <v>0</v>
      </c>
      <c r="X9" s="57"/>
      <c r="Y9" s="7"/>
    </row>
    <row r="10" ht="14" customHeight="1">
      <c r="A10" s="13"/>
      <c r="B10" s="30">
        <v>2</v>
      </c>
      <c r="C10" s="21">
        <f>IF(R9="","",C9+R9)</f>
        <v>101904.761904762</v>
      </c>
      <c r="D10" s="21"/>
      <c r="E10" s="30">
        <v>2018</v>
      </c>
      <c r="F10" s="63">
        <v>43606</v>
      </c>
      <c r="G10" t="s" s="18">
        <v>53</v>
      </c>
      <c r="H10" s="30">
        <v>0.7529</v>
      </c>
      <c r="I10" s="19"/>
      <c r="J10" s="30">
        <v>29</v>
      </c>
      <c r="K10" s="69">
        <f>IF(J10="","",C10*0.03)</f>
        <v>3057.142857142860</v>
      </c>
      <c r="L10" s="70"/>
      <c r="M10" s="64">
        <f>IF(J10="","",(K10/J10)/LOOKUP(RIGHT($D$2,3),'定数'!$A$6:$A$13,'定数'!$B$6:$B$13))</f>
        <v>0.87848932676519</v>
      </c>
      <c r="N10" s="30">
        <v>2018</v>
      </c>
      <c r="O10" s="63">
        <v>43606</v>
      </c>
      <c r="P10" s="30">
        <v>0.75</v>
      </c>
      <c r="Q10" s="19"/>
      <c r="R10" s="27">
        <f>IF(P10="","",T10*M10*LOOKUP(RIGHT($D$2,3),'定数'!$A$6:$A$13,'定数'!$B$6:$B$13))</f>
        <v>-3057.142857142860</v>
      </c>
      <c r="S10" s="65"/>
      <c r="T10" s="66">
        <f>IF(P10="","",IF(G10="買",(P10-H10),(H10-P10))*IF(RIGHT($D$2,3)="JPY",100,10000))</f>
        <v>-29</v>
      </c>
      <c r="U10" s="66"/>
      <c r="V10" s="67">
        <f>IF(T10&lt;&gt;"",IF(T10&gt;0,1+V9,0),"")</f>
        <v>0</v>
      </c>
      <c r="W10" s="68">
        <f>IF(T10&lt;&gt;"",IF(T10&lt;0,1+W9,0),"")</f>
        <v>1</v>
      </c>
      <c r="X10" s="71">
        <f>IF(C10&lt;&gt;"",MAX(C10,C9),"")</f>
        <v>101904.761904762</v>
      </c>
      <c r="Y10" s="7"/>
    </row>
    <row r="11" ht="14" customHeight="1">
      <c r="A11" s="13"/>
      <c r="B11" s="30">
        <v>3</v>
      </c>
      <c r="C11" s="21">
        <f>IF(R10="","",C10+R10)</f>
        <v>98847.6190476191</v>
      </c>
      <c r="D11" s="21"/>
      <c r="E11" s="30">
        <v>2018</v>
      </c>
      <c r="F11" s="63">
        <v>43607</v>
      </c>
      <c r="G11" t="s" s="18">
        <v>53</v>
      </c>
      <c r="H11" s="30">
        <v>0.7579</v>
      </c>
      <c r="I11" s="19"/>
      <c r="J11" s="30">
        <v>15</v>
      </c>
      <c r="K11" s="69">
        <f>IF(J11="","",C11*0.03)</f>
        <v>2965.428571428570</v>
      </c>
      <c r="L11" s="70"/>
      <c r="M11" s="64">
        <f>IF(J11="","",(K11/J11)/LOOKUP(RIGHT($D$2,3),'定数'!$A$6:$A$13,'定数'!$B$6:$B$13))</f>
        <v>1.64746031746032</v>
      </c>
      <c r="N11" s="30">
        <v>2018</v>
      </c>
      <c r="O11" s="63">
        <v>43608</v>
      </c>
      <c r="P11" s="30">
        <v>0.7564</v>
      </c>
      <c r="Q11" s="19"/>
      <c r="R11" s="27">
        <f>IF(P11="","",T11*M11*LOOKUP(RIGHT($D$2,3),'定数'!$A$6:$A$13,'定数'!$B$6:$B$13))</f>
        <v>-2965.428571428580</v>
      </c>
      <c r="S11" s="65"/>
      <c r="T11" s="66">
        <f>IF(P11="","",IF(G11="買",(P11-H11),(H11-P11))*IF(RIGHT($D$2,3)="JPY",100,10000))</f>
        <v>-15</v>
      </c>
      <c r="U11" s="66"/>
      <c r="V11" s="67">
        <f>IF(T11&lt;&gt;"",IF(T11&gt;0,1+V10,0),"")</f>
        <v>0</v>
      </c>
      <c r="W11" s="68">
        <f>IF(T11&lt;&gt;"",IF(T11&lt;0,1+W10,0),"")</f>
        <v>2</v>
      </c>
      <c r="X11" s="71">
        <f>IF(C11&lt;&gt;"",MAX(X10,C11),"")</f>
        <v>101904.761904762</v>
      </c>
      <c r="Y11" s="72">
        <f>IF(X11&lt;&gt;"",1-(C11/X11),"")</f>
        <v>0.0300000000000004</v>
      </c>
    </row>
    <row r="12" ht="14" customHeight="1">
      <c r="A12" s="13"/>
      <c r="B12" s="30">
        <v>4</v>
      </c>
      <c r="C12" s="21">
        <f>IF(R11="","",C11+R11)</f>
        <v>95882.1904761905</v>
      </c>
      <c r="D12" s="21"/>
      <c r="E12" s="30">
        <v>2018</v>
      </c>
      <c r="F12" s="63">
        <v>43616</v>
      </c>
      <c r="G12" t="s" s="18">
        <v>53</v>
      </c>
      <c r="H12" s="30">
        <v>0.7571</v>
      </c>
      <c r="I12" s="19"/>
      <c r="J12" s="30">
        <v>19</v>
      </c>
      <c r="K12" s="69">
        <f>IF(J12="","",C12*0.03)</f>
        <v>2876.465714285710</v>
      </c>
      <c r="L12" s="70"/>
      <c r="M12" s="64">
        <f>IF(J12="","",(K12/J12)/LOOKUP(RIGHT($D$2,3),'定数'!$A$6:$A$13,'定数'!$B$6:$B$13))</f>
        <v>1.26160776942356</v>
      </c>
      <c r="N12" s="30">
        <v>2018</v>
      </c>
      <c r="O12" s="63">
        <v>43616</v>
      </c>
      <c r="P12" s="30">
        <v>0.7552</v>
      </c>
      <c r="Q12" s="19"/>
      <c r="R12" s="27">
        <f>IF(P12="","",T12*M12*LOOKUP(RIGHT($D$2,3),'定数'!$A$6:$A$13,'定数'!$B$6:$B$13))</f>
        <v>-2876.465714285720</v>
      </c>
      <c r="S12" s="65"/>
      <c r="T12" s="66">
        <f>IF(P12="","",IF(G12="買",(P12-H12),(H12-P12))*IF(RIGHT($D$2,3)="JPY",100,10000))</f>
        <v>-19</v>
      </c>
      <c r="U12" s="66"/>
      <c r="V12" s="67">
        <f>IF(T12&lt;&gt;"",IF(T12&gt;0,1+V11,0),"")</f>
        <v>0</v>
      </c>
      <c r="W12" s="68">
        <f>IF(T12&lt;&gt;"",IF(T12&lt;0,1+W11,0),"")</f>
        <v>3</v>
      </c>
      <c r="X12" s="71">
        <f>IF(C12&lt;&gt;"",MAX(X11,C12),"")</f>
        <v>101904.761904762</v>
      </c>
      <c r="Y12" s="72">
        <f>IF(X12&lt;&gt;"",1-(C12/X12),"")</f>
        <v>0.0591000000000006</v>
      </c>
    </row>
    <row r="13" ht="14" customHeight="1">
      <c r="A13" s="13"/>
      <c r="B13" s="30">
        <v>5</v>
      </c>
      <c r="C13" s="21">
        <f>IF(R12="","",C12+R12)</f>
        <v>93005.7247619048</v>
      </c>
      <c r="D13" s="21"/>
      <c r="E13" s="30">
        <v>2018</v>
      </c>
      <c r="F13" s="63">
        <v>43617</v>
      </c>
      <c r="G13" t="s" s="18">
        <v>53</v>
      </c>
      <c r="H13" s="30">
        <v>0.7573</v>
      </c>
      <c r="I13" s="19"/>
      <c r="J13" s="30">
        <v>16</v>
      </c>
      <c r="K13" s="69">
        <f>IF(J13="","",C13*0.03)</f>
        <v>2790.171742857140</v>
      </c>
      <c r="L13" s="70"/>
      <c r="M13" s="64">
        <f>IF(J13="","",(K13/J13)/LOOKUP(RIGHT($D$2,3),'定数'!$A$6:$A$13,'定数'!$B$6:$B$13))</f>
        <v>1.45321444940476</v>
      </c>
      <c r="N13" s="30">
        <v>2018</v>
      </c>
      <c r="O13" s="63">
        <v>43620</v>
      </c>
      <c r="P13" s="30">
        <v>0.7589</v>
      </c>
      <c r="Q13" s="19"/>
      <c r="R13" s="27">
        <f>IF(P13="","",T13*M13*LOOKUP(RIGHT($D$2,3),'定数'!$A$6:$A$13,'定数'!$B$6:$B$13))</f>
        <v>2790.171742857140</v>
      </c>
      <c r="S13" s="65"/>
      <c r="T13" s="66">
        <f>IF(P13="","",IF(G13="買",(P13-H13),(H13-P13))*IF(RIGHT($D$2,3)="JPY",100,10000))</f>
        <v>16</v>
      </c>
      <c r="U13" s="66"/>
      <c r="V13" s="67">
        <f>IF(T13&lt;&gt;"",IF(T13&gt;0,1+V12,0),"")</f>
        <v>1</v>
      </c>
      <c r="W13" s="68">
        <f>IF(T13&lt;&gt;"",IF(T13&lt;0,1+W12,0),"")</f>
        <v>0</v>
      </c>
      <c r="X13" s="71">
        <f>IF(C13&lt;&gt;"",MAX(X12,C13),"")</f>
        <v>101904.761904762</v>
      </c>
      <c r="Y13" s="72">
        <f>IF(X13&lt;&gt;"",1-(C13/X13),"")</f>
        <v>0.0873270000000005</v>
      </c>
    </row>
    <row r="14" ht="14" customHeight="1">
      <c r="A14" s="13"/>
      <c r="B14" s="30">
        <v>6</v>
      </c>
      <c r="C14" s="21">
        <f>IF(R13="","",C13+R13)</f>
        <v>95795.8965047619</v>
      </c>
      <c r="D14" s="21"/>
      <c r="E14" s="30">
        <v>2018</v>
      </c>
      <c r="F14" s="63">
        <v>43631</v>
      </c>
      <c r="G14" t="s" s="18">
        <v>54</v>
      </c>
      <c r="H14" s="30">
        <v>0.7454</v>
      </c>
      <c r="I14" s="19"/>
      <c r="J14" s="30">
        <v>24</v>
      </c>
      <c r="K14" s="69">
        <f>IF(J14="","",C14*0.03)</f>
        <v>2873.876895142860</v>
      </c>
      <c r="L14" s="70"/>
      <c r="M14" s="64">
        <f>IF(J14="","",(K14/J14)/LOOKUP(RIGHT($D$2,3),'定数'!$A$6:$A$13,'定数'!$B$6:$B$13))</f>
        <v>0.997873921924604</v>
      </c>
      <c r="N14" s="30">
        <v>2018</v>
      </c>
      <c r="O14" s="63">
        <v>43634</v>
      </c>
      <c r="P14" s="30">
        <v>0.7426</v>
      </c>
      <c r="Q14" s="19"/>
      <c r="R14" s="27">
        <f>IF(P14="","",T14*M14*LOOKUP(RIGHT($D$2,3),'定数'!$A$6:$A$13,'定数'!$B$6:$B$13))</f>
        <v>3352.856377666670</v>
      </c>
      <c r="S14" s="65"/>
      <c r="T14" s="66">
        <f>IF(P14="","",IF(G14="買",(P14-H14),(H14-P14))*IF(RIGHT($D$2,3)="JPY",100,10000))</f>
        <v>28</v>
      </c>
      <c r="U14" s="66"/>
      <c r="V14" s="67">
        <f>IF(T14&lt;&gt;"",IF(T14&gt;0,1+V13,0),"")</f>
        <v>2</v>
      </c>
      <c r="W14" s="68">
        <f>IF(T14&lt;&gt;"",IF(T14&lt;0,1+W13,0),"")</f>
        <v>0</v>
      </c>
      <c r="X14" s="71">
        <f>IF(C14&lt;&gt;"",MAX(X13,C14),"")</f>
        <v>101904.761904762</v>
      </c>
      <c r="Y14" s="72">
        <f>IF(X14&lt;&gt;"",1-(C14/X14),"")</f>
        <v>0.0599468100000009</v>
      </c>
    </row>
    <row r="15" ht="14" customHeight="1">
      <c r="A15" s="13"/>
      <c r="B15" s="30">
        <v>7</v>
      </c>
      <c r="C15" s="21">
        <f>IF(R14="","",C14+R14)</f>
        <v>99148.7528824286</v>
      </c>
      <c r="D15" s="21"/>
      <c r="E15" s="30">
        <v>2018</v>
      </c>
      <c r="F15" s="63">
        <v>43643</v>
      </c>
      <c r="G15" t="s" s="18">
        <v>54</v>
      </c>
      <c r="H15" s="30">
        <v>0.7361</v>
      </c>
      <c r="I15" s="19"/>
      <c r="J15" s="30">
        <v>45</v>
      </c>
      <c r="K15" s="69">
        <f>IF(J15="","",C15*0.03)</f>
        <v>2974.462586472860</v>
      </c>
      <c r="L15" s="70"/>
      <c r="M15" s="64">
        <f>IF(J15="","",(K15/J15)/LOOKUP(RIGHT($D$2,3),'定数'!$A$6:$A$13,'定数'!$B$6:$B$13))</f>
        <v>0.550826404902381</v>
      </c>
      <c r="N15" s="30">
        <v>2018</v>
      </c>
      <c r="O15" s="63">
        <v>43648</v>
      </c>
      <c r="P15" s="30">
        <v>0.7406</v>
      </c>
      <c r="Q15" s="19"/>
      <c r="R15" s="27">
        <f>IF(P15="","",T15*M15*LOOKUP(RIGHT($D$2,3),'定数'!$A$6:$A$13,'定数'!$B$6:$B$13))</f>
        <v>-2974.462586472860</v>
      </c>
      <c r="S15" s="65"/>
      <c r="T15" s="66">
        <f>IF(P15="","",IF(G15="買",(P15-H15),(H15-P15))*IF(RIGHT($D$2,3)="JPY",100,10000))</f>
        <v>-45</v>
      </c>
      <c r="U15" s="66"/>
      <c r="V15" s="67">
        <f>IF(T15&lt;&gt;"",IF(T15&gt;0,1+V14,0),"")</f>
        <v>0</v>
      </c>
      <c r="W15" s="68">
        <f>IF(T15&lt;&gt;"",IF(T15&lt;0,1+W14,0),"")</f>
        <v>1</v>
      </c>
      <c r="X15" s="71">
        <f>IF(C15&lt;&gt;"",MAX(X14,C15),"")</f>
        <v>101904.761904762</v>
      </c>
      <c r="Y15" s="72">
        <f>IF(X15&lt;&gt;"",1-(C15/X15),"")</f>
        <v>0.0270449483500006</v>
      </c>
    </row>
    <row r="16" ht="14" customHeight="1">
      <c r="A16" s="13"/>
      <c r="B16" s="30">
        <v>8</v>
      </c>
      <c r="C16" s="21">
        <f>IF(R15="","",C15+R15)</f>
        <v>96174.2902959557</v>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s="71">
        <f>IF(C16&lt;&gt;"",MAX(X15,C16),"")</f>
        <v>101904.761904762</v>
      </c>
      <c r="Y16" s="72">
        <f>IF(X16&lt;&gt;"",1-(C16/X16),"")</f>
        <v>0.056233599899501</v>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J4:K4"/>
    <mergeCell ref="L4:M4"/>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0" customWidth="1"/>
    <col min="2" max="18" width="6.5" style="80" customWidth="1"/>
    <col min="19" max="21" width="8.85156" style="80" customWidth="1"/>
    <col min="22" max="23" hidden="1" width="8.83333" style="80" customWidth="1"/>
    <col min="24" max="25" width="8.85156" style="80" customWidth="1"/>
    <col min="26" max="256" width="8.85156"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104478.275317523</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4478.275317523330</v>
      </c>
      <c r="E4" s="27"/>
      <c r="F4" t="s" s="14">
        <v>28</v>
      </c>
      <c r="G4" s="15"/>
      <c r="H4" s="28">
        <f>SUM($T$9:$U$108)</f>
        <v>56</v>
      </c>
      <c r="I4" s="19"/>
      <c r="J4" t="s" s="14">
        <v>29</v>
      </c>
      <c r="K4" s="15"/>
      <c r="L4" s="21">
        <f>MAX($C$9:$D$990)-C9</f>
        <v>7709.562183013</v>
      </c>
      <c r="M4" s="21"/>
      <c r="N4" t="s" s="14">
        <v>30</v>
      </c>
      <c r="O4" s="15"/>
      <c r="P4" s="29">
        <f>MAX(Y1:Y993)</f>
        <v>0.0591000000000043</v>
      </c>
      <c r="Q4" s="29"/>
      <c r="R4" s="22"/>
      <c r="S4" s="23"/>
      <c r="T4" s="23"/>
      <c r="U4" s="7"/>
      <c r="V4" s="11"/>
      <c r="W4" s="11"/>
      <c r="X4" s="7"/>
      <c r="Y4" s="7"/>
    </row>
    <row r="5" ht="14" customHeight="1">
      <c r="A5" s="13"/>
      <c r="B5" t="s" s="14">
        <v>31</v>
      </c>
      <c r="C5" s="30">
        <f>COUNTIF($R$9:$R$990,"&gt;0")</f>
        <v>4</v>
      </c>
      <c r="D5" t="s" s="14">
        <v>32</v>
      </c>
      <c r="E5" s="30">
        <f>COUNTIF($R$9:$R$990,"&lt;0")</f>
        <v>3</v>
      </c>
      <c r="F5" t="s" s="14">
        <v>33</v>
      </c>
      <c r="G5" s="30">
        <f>COUNTIF($R$9:$R$990,"=0")</f>
        <v>0</v>
      </c>
      <c r="H5" t="s" s="14">
        <v>34</v>
      </c>
      <c r="I5" s="29">
        <f>C5/SUM(C5,E5,G5)</f>
        <v>0.571428571428571</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0.7793</v>
      </c>
      <c r="Q9" s="19"/>
      <c r="R9" s="27">
        <f>IF(P9="","",T9*M9*LOOKUP(RIGHT($D$2,3),'定数'!$A$6:$A$13,'定数'!$B$6:$B$13))</f>
        <v>2142.857142857140</v>
      </c>
      <c r="S9" s="65"/>
      <c r="T9" s="66">
        <f>IF(P9="","",IF(G9="買",(P9-H9),(H9-P9))*IF(RIGHT($D$2,3)="JPY",100,10000))</f>
        <v>45</v>
      </c>
      <c r="U9" s="66"/>
      <c r="V9" s="67">
        <f>IF(T9&lt;&gt;"",IF(T9&gt;0,1+V8,0),"")</f>
        <v>1</v>
      </c>
      <c r="W9" s="68">
        <f>IF(T9&lt;&gt;"",IF(T9&lt;0,1+W8,0),"")</f>
        <v>0</v>
      </c>
      <c r="X9" s="57"/>
      <c r="Y9" s="7"/>
    </row>
    <row r="10" ht="14" customHeight="1">
      <c r="A10" s="13"/>
      <c r="B10" s="30">
        <v>2</v>
      </c>
      <c r="C10" s="21">
        <f>IF(R9="","",C9+R9)</f>
        <v>102142.857142857</v>
      </c>
      <c r="D10" s="21"/>
      <c r="E10" s="30">
        <v>2018</v>
      </c>
      <c r="F10" s="63">
        <v>43606</v>
      </c>
      <c r="G10" t="s" s="18">
        <v>53</v>
      </c>
      <c r="H10" s="30">
        <v>0.7529</v>
      </c>
      <c r="I10" s="19"/>
      <c r="J10" s="30">
        <v>29</v>
      </c>
      <c r="K10" s="69">
        <f>IF(J10="","",C10*0.03)</f>
        <v>3064.285714285710</v>
      </c>
      <c r="L10" s="70"/>
      <c r="M10" s="64">
        <f>IF(J10="","",(K10/J10)/LOOKUP(RIGHT($D$2,3),'定数'!$A$6:$A$13,'定数'!$B$6:$B$13))</f>
        <v>0.8805418719211811</v>
      </c>
      <c r="N10" s="30">
        <v>2018</v>
      </c>
      <c r="O10" s="63">
        <v>43606</v>
      </c>
      <c r="P10" s="30">
        <v>0.7567</v>
      </c>
      <c r="Q10" s="19"/>
      <c r="R10" s="27">
        <f>IF(P10="","",T10*M10*LOOKUP(RIGHT($D$2,3),'定数'!$A$6:$A$13,'定数'!$B$6:$B$13))</f>
        <v>4015.270935960590</v>
      </c>
      <c r="S10" s="65"/>
      <c r="T10" s="66">
        <f>IF(P10="","",IF(G10="買",(P10-H10),(H10-P10))*IF(RIGHT($D$2,3)="JPY",100,10000))</f>
        <v>38</v>
      </c>
      <c r="U10" s="66"/>
      <c r="V10" s="67">
        <f>IF(T10&lt;&gt;"",IF(T10&gt;0,1+V9,0),"")</f>
        <v>2</v>
      </c>
      <c r="W10" s="68">
        <f>IF(T10&lt;&gt;"",IF(T10&lt;0,1+W9,0),"")</f>
        <v>0</v>
      </c>
      <c r="X10" s="71">
        <f>IF(C10&lt;&gt;"",MAX(C10,C9),"")</f>
        <v>102142.857142857</v>
      </c>
      <c r="Y10" s="7"/>
    </row>
    <row r="11" ht="14" customHeight="1">
      <c r="A11" s="13"/>
      <c r="B11" s="30">
        <v>3</v>
      </c>
      <c r="C11" s="21">
        <f>IF(R10="","",C10+R10)</f>
        <v>106158.128078818</v>
      </c>
      <c r="D11" s="21"/>
      <c r="E11" s="30">
        <v>2018</v>
      </c>
      <c r="F11" s="63">
        <v>43607</v>
      </c>
      <c r="G11" t="s" s="18">
        <v>53</v>
      </c>
      <c r="H11" s="30">
        <v>0.7579</v>
      </c>
      <c r="I11" s="19"/>
      <c r="J11" s="30">
        <v>15</v>
      </c>
      <c r="K11" s="69">
        <f>IF(J11="","",C11*0.03)</f>
        <v>3184.743842364540</v>
      </c>
      <c r="L11" s="70"/>
      <c r="M11" s="64">
        <f>IF(J11="","",(K11/J11)/LOOKUP(RIGHT($D$2,3),'定数'!$A$6:$A$13,'定数'!$B$6:$B$13))</f>
        <v>1.76930213464697</v>
      </c>
      <c r="N11" s="30">
        <v>2018</v>
      </c>
      <c r="O11" s="63">
        <v>43608</v>
      </c>
      <c r="P11" s="30">
        <v>0.7564</v>
      </c>
      <c r="Q11" s="19"/>
      <c r="R11" s="27">
        <f>IF(P11="","",T11*M11*LOOKUP(RIGHT($D$2,3),'定数'!$A$6:$A$13,'定数'!$B$6:$B$13))</f>
        <v>-3184.743842364550</v>
      </c>
      <c r="S11" s="65"/>
      <c r="T11" s="66">
        <f>IF(P11="","",IF(G11="買",(P11-H11),(H11-P11))*IF(RIGHT($D$2,3)="JPY",100,10000))</f>
        <v>-15</v>
      </c>
      <c r="U11" s="66"/>
      <c r="V11" s="67">
        <f>IF(T11&lt;&gt;"",IF(T11&gt;0,1+V10,0),"")</f>
        <v>0</v>
      </c>
      <c r="W11" s="68">
        <f>IF(T11&lt;&gt;"",IF(T11&lt;0,1+W10,0),"")</f>
        <v>1</v>
      </c>
      <c r="X11" s="71">
        <f>IF(C11&lt;&gt;"",MAX(X10,C11),"")</f>
        <v>106158.128078818</v>
      </c>
      <c r="Y11" s="72">
        <f>IF(X11&lt;&gt;"",1-(C11/X11),"")</f>
        <v>0</v>
      </c>
    </row>
    <row r="12" ht="14" customHeight="1">
      <c r="A12" s="13"/>
      <c r="B12" s="30">
        <v>4</v>
      </c>
      <c r="C12" s="21">
        <f>IF(R11="","",C11+R11)</f>
        <v>102973.384236453</v>
      </c>
      <c r="D12" s="21"/>
      <c r="E12" s="30">
        <v>2018</v>
      </c>
      <c r="F12" s="63">
        <v>43616</v>
      </c>
      <c r="G12" t="s" s="18">
        <v>53</v>
      </c>
      <c r="H12" s="30">
        <v>0.7571</v>
      </c>
      <c r="I12" s="19"/>
      <c r="J12" s="30">
        <v>19</v>
      </c>
      <c r="K12" s="69">
        <f>IF(J12="","",C12*0.03)</f>
        <v>3089.201527093590</v>
      </c>
      <c r="L12" s="70"/>
      <c r="M12" s="64">
        <f>IF(J12="","",(K12/J12)/LOOKUP(RIGHT($D$2,3),'定数'!$A$6:$A$13,'定数'!$B$6:$B$13))</f>
        <v>1.35491295047964</v>
      </c>
      <c r="N12" s="30">
        <v>2018</v>
      </c>
      <c r="O12" s="63">
        <v>43616</v>
      </c>
      <c r="P12" s="30">
        <v>0.7552</v>
      </c>
      <c r="Q12" s="19"/>
      <c r="R12" s="27">
        <f>IF(P12="","",T12*M12*LOOKUP(RIGHT($D$2,3),'定数'!$A$6:$A$13,'定数'!$B$6:$B$13))</f>
        <v>-3089.201527093580</v>
      </c>
      <c r="S12" s="65"/>
      <c r="T12" s="66">
        <f>IF(P12="","",IF(G12="買",(P12-H12),(H12-P12))*IF(RIGHT($D$2,3)="JPY",100,10000))</f>
        <v>-19</v>
      </c>
      <c r="U12" s="66"/>
      <c r="V12" s="67">
        <f>IF(T12&lt;&gt;"",IF(T12&gt;0,1+V11,0),"")</f>
        <v>0</v>
      </c>
      <c r="W12" s="68">
        <f>IF(T12&lt;&gt;"",IF(T12&lt;0,1+W11,0),"")</f>
        <v>2</v>
      </c>
      <c r="X12" s="71">
        <f>IF(C12&lt;&gt;"",MAX(X11,C12),"")</f>
        <v>106158.128078818</v>
      </c>
      <c r="Y12" s="72">
        <f>IF(X12&lt;&gt;"",1-(C12/X12),"")</f>
        <v>0.0300000000000043</v>
      </c>
    </row>
    <row r="13" ht="14" customHeight="1">
      <c r="A13" s="13"/>
      <c r="B13" s="30">
        <v>5</v>
      </c>
      <c r="C13" s="21">
        <f>IF(R12="","",C12+R12)</f>
        <v>99884.1827093594</v>
      </c>
      <c r="D13" s="21"/>
      <c r="E13" s="30">
        <v>2018</v>
      </c>
      <c r="F13" s="63">
        <v>43617</v>
      </c>
      <c r="G13" t="s" s="18">
        <v>53</v>
      </c>
      <c r="H13" s="30">
        <v>0.7573</v>
      </c>
      <c r="I13" s="19"/>
      <c r="J13" s="30">
        <v>16</v>
      </c>
      <c r="K13" s="69">
        <f>IF(J13="","",C13*0.03)</f>
        <v>2996.525481280780</v>
      </c>
      <c r="L13" s="70"/>
      <c r="M13" s="64">
        <f>IF(J13="","",(K13/J13)/LOOKUP(RIGHT($D$2,3),'定数'!$A$6:$A$13,'定数'!$B$6:$B$13))</f>
        <v>1.56069035483374</v>
      </c>
      <c r="N13" s="30">
        <v>2018</v>
      </c>
      <c r="O13" s="63">
        <v>43620</v>
      </c>
      <c r="P13" s="30">
        <v>0.7592</v>
      </c>
      <c r="Q13" s="19"/>
      <c r="R13" s="27">
        <f>IF(P13="","",T13*M13*LOOKUP(RIGHT($D$2,3),'定数'!$A$6:$A$13,'定数'!$B$6:$B$13))</f>
        <v>3558.374009020930</v>
      </c>
      <c r="S13" s="65"/>
      <c r="T13" s="66">
        <f>IF(P13="","",IF(G13="買",(P13-H13),(H13-P13))*IF(RIGHT($D$2,3)="JPY",100,10000))</f>
        <v>19</v>
      </c>
      <c r="U13" s="66"/>
      <c r="V13" s="67">
        <f>IF(T13&lt;&gt;"",IF(T13&gt;0,1+V12,0),"")</f>
        <v>1</v>
      </c>
      <c r="W13" s="68">
        <f>IF(T13&lt;&gt;"",IF(T13&lt;0,1+W12,0),"")</f>
        <v>0</v>
      </c>
      <c r="X13" s="71">
        <f>IF(C13&lt;&gt;"",MAX(X12,C13),"")</f>
        <v>106158.128078818</v>
      </c>
      <c r="Y13" s="72">
        <f>IF(X13&lt;&gt;"",1-(C13/X13),"")</f>
        <v>0.0591000000000043</v>
      </c>
    </row>
    <row r="14" ht="14" customHeight="1">
      <c r="A14" s="13"/>
      <c r="B14" s="30">
        <v>6</v>
      </c>
      <c r="C14" s="21">
        <f>IF(R13="","",C13+R13)</f>
        <v>103442.55671838</v>
      </c>
      <c r="D14" s="21"/>
      <c r="E14" s="30">
        <v>2018</v>
      </c>
      <c r="F14" s="63">
        <v>43631</v>
      </c>
      <c r="G14" t="s" s="18">
        <v>54</v>
      </c>
      <c r="H14" s="30">
        <v>0.7454</v>
      </c>
      <c r="I14" s="19"/>
      <c r="J14" s="30">
        <v>24</v>
      </c>
      <c r="K14" s="69">
        <f>IF(J14="","",C14*0.03)</f>
        <v>3103.2767015514</v>
      </c>
      <c r="L14" s="70"/>
      <c r="M14" s="64">
        <f>IF(J14="","",(K14/J14)/LOOKUP(RIGHT($D$2,3),'定数'!$A$6:$A$13,'定数'!$B$6:$B$13))</f>
        <v>1.07752663248313</v>
      </c>
      <c r="N14" s="30">
        <v>2018</v>
      </c>
      <c r="O14" s="63">
        <v>43634</v>
      </c>
      <c r="P14" s="30">
        <v>0.7421</v>
      </c>
      <c r="Q14" s="19"/>
      <c r="R14" s="27">
        <f>IF(P14="","",T14*M14*LOOKUP(RIGHT($D$2,3),'定数'!$A$6:$A$13,'定数'!$B$6:$B$13))</f>
        <v>4267.005464633190</v>
      </c>
      <c r="S14" s="65"/>
      <c r="T14" s="66">
        <f>IF(P14="","",IF(G14="買",(P14-H14),(H14-P14))*IF(RIGHT($D$2,3)="JPY",100,10000))</f>
        <v>33</v>
      </c>
      <c r="U14" s="66"/>
      <c r="V14" s="67">
        <f>IF(T14&lt;&gt;"",IF(T14&gt;0,1+V13,0),"")</f>
        <v>2</v>
      </c>
      <c r="W14" s="68">
        <f>IF(T14&lt;&gt;"",IF(T14&lt;0,1+W13,0),"")</f>
        <v>0</v>
      </c>
      <c r="X14" s="71">
        <f>IF(C14&lt;&gt;"",MAX(X13,C14),"")</f>
        <v>106158.128078818</v>
      </c>
      <c r="Y14" s="72">
        <f>IF(X14&lt;&gt;"",1-(C14/X14),"")</f>
        <v>0.0255804375000075</v>
      </c>
    </row>
    <row r="15" ht="14" customHeight="1">
      <c r="A15" s="13"/>
      <c r="B15" s="30">
        <v>7</v>
      </c>
      <c r="C15" s="21">
        <f>IF(R14="","",C14+R14)</f>
        <v>107709.562183013</v>
      </c>
      <c r="D15" s="21"/>
      <c r="E15" s="30">
        <v>2018</v>
      </c>
      <c r="F15" s="63">
        <v>43643</v>
      </c>
      <c r="G15" t="s" s="18">
        <v>54</v>
      </c>
      <c r="H15" s="30">
        <v>0.7361</v>
      </c>
      <c r="I15" s="19"/>
      <c r="J15" s="30">
        <v>45</v>
      </c>
      <c r="K15" s="69">
        <f>IF(J15="","",C15*0.03)</f>
        <v>3231.286865490390</v>
      </c>
      <c r="L15" s="70"/>
      <c r="M15" s="64">
        <f>IF(J15="","",(K15/J15)/LOOKUP(RIGHT($D$2,3),'定数'!$A$6:$A$13,'定数'!$B$6:$B$13))</f>
        <v>0.5983864565722939</v>
      </c>
      <c r="N15" s="30">
        <v>2018</v>
      </c>
      <c r="O15" s="63">
        <v>43648</v>
      </c>
      <c r="P15" s="30">
        <v>0.7406</v>
      </c>
      <c r="Q15" s="19"/>
      <c r="R15" s="27">
        <f>IF(P15="","",T15*M15*LOOKUP(RIGHT($D$2,3),'定数'!$A$6:$A$13,'定数'!$B$6:$B$13))</f>
        <v>-3231.286865490390</v>
      </c>
      <c r="S15" s="65"/>
      <c r="T15" s="66">
        <f>IF(P15="","",IF(G15="買",(P15-H15),(H15-P15))*IF(RIGHT($D$2,3)="JPY",100,10000))</f>
        <v>-45</v>
      </c>
      <c r="U15" s="66"/>
      <c r="V15" s="67">
        <f>IF(T15&lt;&gt;"",IF(T15&gt;0,1+V14,0),"")</f>
        <v>0</v>
      </c>
      <c r="W15" s="68">
        <f>IF(T15&lt;&gt;"",IF(T15&lt;0,1+W14,0),"")</f>
        <v>1</v>
      </c>
      <c r="X15" s="71">
        <f>IF(C15&lt;&gt;"",MAX(X14,C15),"")</f>
        <v>107709.562183013</v>
      </c>
      <c r="Y15" s="72">
        <f>IF(X15&lt;&gt;"",1-(C15/X15),"")</f>
        <v>0</v>
      </c>
    </row>
    <row r="16" ht="14" customHeight="1">
      <c r="A16" s="13"/>
      <c r="B16" s="30">
        <v>8</v>
      </c>
      <c r="C16" s="21">
        <f>IF(R15="","",C15+R15)</f>
        <v>104478.275317523</v>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s="71">
        <f>IF(C16&lt;&gt;"",MAX(X15,C16),"")</f>
        <v>107709.562183013</v>
      </c>
      <c r="Y16" s="72">
        <f>IF(X16&lt;&gt;"",1-(C16/X16),"")</f>
        <v>0.0299999999999964</v>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K10:L10"/>
    <mergeCell ref="P10:Q10"/>
    <mergeCell ref="R10:S10"/>
    <mergeCell ref="T10:U10"/>
    <mergeCell ref="C11:D11"/>
    <mergeCell ref="K11:L11"/>
    <mergeCell ref="R11:S11"/>
    <mergeCell ref="T11:U11"/>
    <mergeCell ref="C12:D12"/>
    <mergeCell ref="K12:L12"/>
    <mergeCell ref="R12:S12"/>
    <mergeCell ref="T12:U12"/>
    <mergeCell ref="C13:D13"/>
    <mergeCell ref="K13:L13"/>
    <mergeCell ref="P13:Q13"/>
    <mergeCell ref="R13:S13"/>
    <mergeCell ref="T13:U13"/>
    <mergeCell ref="C14:D14"/>
    <mergeCell ref="K14:L14"/>
    <mergeCell ref="P14:Q14"/>
    <mergeCell ref="R14:S14"/>
    <mergeCell ref="T14:U14"/>
    <mergeCell ref="C15:D15"/>
    <mergeCell ref="K15:L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D2:E2"/>
    <mergeCell ref="F2:G2"/>
    <mergeCell ref="H2:I2"/>
    <mergeCell ref="P11:Q11"/>
    <mergeCell ref="H10:I10"/>
    <mergeCell ref="H11:I11"/>
    <mergeCell ref="H12:I12"/>
    <mergeCell ref="P12:Q12"/>
    <mergeCell ref="H13:I13"/>
    <mergeCell ref="H14:I14"/>
    <mergeCell ref="H15:I15"/>
    <mergeCell ref="P15:Q15"/>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1" customWidth="1"/>
    <col min="2" max="18" width="6.5" style="81" customWidth="1"/>
    <col min="19" max="21" width="8.85156" style="81" customWidth="1"/>
    <col min="22" max="23" hidden="1" width="8.83333" style="81" customWidth="1"/>
    <col min="24" max="25" width="8.85156" style="81" customWidth="1"/>
    <col min="26" max="256" width="8.85156" style="81"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109222.140829655</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9222.140829654940</v>
      </c>
      <c r="E4" s="27"/>
      <c r="F4" t="s" s="14">
        <v>28</v>
      </c>
      <c r="G4" s="15"/>
      <c r="H4" s="28">
        <f>SUM($T$9:$U$108)</f>
        <v>98</v>
      </c>
      <c r="I4" s="19"/>
      <c r="J4" t="s" s="14">
        <v>29</v>
      </c>
      <c r="K4" s="15"/>
      <c r="L4" s="21">
        <f>MAX($C$9:$D$990)-C9</f>
        <v>12600.145185213</v>
      </c>
      <c r="M4" s="21"/>
      <c r="N4" t="s" s="14">
        <v>30</v>
      </c>
      <c r="O4" s="15"/>
      <c r="P4" s="29">
        <f>MAX(Y1:Y993)</f>
        <v>0.0590999999999928</v>
      </c>
      <c r="Q4" s="29"/>
      <c r="R4" s="22"/>
      <c r="S4" s="23"/>
      <c r="T4" s="23"/>
      <c r="U4" s="7"/>
      <c r="V4" s="11"/>
      <c r="W4" s="11"/>
      <c r="X4" s="7"/>
      <c r="Y4" s="7"/>
    </row>
    <row r="5" ht="14" customHeight="1">
      <c r="A5" s="13"/>
      <c r="B5" t="s" s="14">
        <v>31</v>
      </c>
      <c r="C5" s="30">
        <f>COUNTIF($R$9:$R$990,"&gt;0")</f>
        <v>4</v>
      </c>
      <c r="D5" t="s" s="14">
        <v>32</v>
      </c>
      <c r="E5" s="30">
        <f>COUNTIF($R$9:$R$990,"&lt;0")</f>
        <v>3</v>
      </c>
      <c r="F5" t="s" s="14">
        <v>33</v>
      </c>
      <c r="G5" s="30">
        <f>COUNTIF($R$9:$R$990,"=0")</f>
        <v>0</v>
      </c>
      <c r="H5" t="s" s="14">
        <v>34</v>
      </c>
      <c r="I5" s="29">
        <f>C5/SUM(C5,E5,G5)</f>
        <v>0.571428571428571</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0.7803</v>
      </c>
      <c r="Q9" s="19"/>
      <c r="R9" s="27">
        <f>IF(P9="","",T9*M9*LOOKUP(RIGHT($D$2,3),'定数'!$A$6:$A$13,'定数'!$B$6:$B$13))</f>
        <v>2619.047619047620</v>
      </c>
      <c r="S9" s="65"/>
      <c r="T9" s="66">
        <f>IF(P9="","",IF(G9="買",(P9-H9),(H9-P9))*IF(RIGHT($D$2,3)="JPY",100,10000))</f>
        <v>55</v>
      </c>
      <c r="U9" s="66"/>
      <c r="V9" s="67">
        <f>IF(T9&lt;&gt;"",IF(T9&gt;0,1+V8,0),"")</f>
        <v>1</v>
      </c>
      <c r="W9" s="68">
        <f>IF(T9&lt;&gt;"",IF(T9&lt;0,1+W8,0),"")</f>
        <v>0</v>
      </c>
      <c r="X9" s="57"/>
      <c r="Y9" s="7"/>
    </row>
    <row r="10" ht="14" customHeight="1">
      <c r="A10" s="13"/>
      <c r="B10" s="30">
        <v>2</v>
      </c>
      <c r="C10" s="21">
        <f>IF(R9="","",C9+R9)</f>
        <v>102619.047619048</v>
      </c>
      <c r="D10" s="21"/>
      <c r="E10" s="30">
        <v>2018</v>
      </c>
      <c r="F10" s="63">
        <v>43606</v>
      </c>
      <c r="G10" t="s" s="18">
        <v>53</v>
      </c>
      <c r="H10" s="30">
        <v>0.7529</v>
      </c>
      <c r="I10" s="19"/>
      <c r="J10" s="30">
        <v>29</v>
      </c>
      <c r="K10" s="69">
        <f>IF(J10="","",C10*0.03)</f>
        <v>3078.571428571440</v>
      </c>
      <c r="L10" s="70"/>
      <c r="M10" s="64">
        <f>IF(J10="","",(K10/J10)/LOOKUP(RIGHT($D$2,3),'定数'!$A$6:$A$13,'定数'!$B$6:$B$13))</f>
        <v>0.884646962233172</v>
      </c>
      <c r="N10" s="30">
        <v>2018</v>
      </c>
      <c r="O10" s="63">
        <v>43606</v>
      </c>
      <c r="P10" s="30">
        <v>0.758</v>
      </c>
      <c r="Q10" s="19"/>
      <c r="R10" s="27">
        <f>IF(P10="","",T10*M10*LOOKUP(RIGHT($D$2,3),'定数'!$A$6:$A$13,'定数'!$B$6:$B$13))</f>
        <v>5414.039408867010</v>
      </c>
      <c r="S10" s="65"/>
      <c r="T10" s="66">
        <f>IF(P10="","",IF(G10="買",(P10-H10),(H10-P10))*IF(RIGHT($D$2,3)="JPY",100,10000))</f>
        <v>51</v>
      </c>
      <c r="U10" s="66"/>
      <c r="V10" s="67">
        <f>IF(T10&lt;&gt;"",IF(T10&gt;0,1+V9,0),"")</f>
        <v>2</v>
      </c>
      <c r="W10" s="68">
        <f>IF(T10&lt;&gt;"",IF(T10&lt;0,1+W9,0),"")</f>
        <v>0</v>
      </c>
      <c r="X10" s="71">
        <f>IF(C10&lt;&gt;"",MAX(C10,C9),"")</f>
        <v>102619.047619048</v>
      </c>
      <c r="Y10" s="7"/>
    </row>
    <row r="11" ht="14" customHeight="1">
      <c r="A11" s="13"/>
      <c r="B11" s="30">
        <v>3</v>
      </c>
      <c r="C11" s="21">
        <f>IF(R10="","",C10+R10)</f>
        <v>108033.087027915</v>
      </c>
      <c r="D11" s="21"/>
      <c r="E11" s="30">
        <v>2018</v>
      </c>
      <c r="F11" s="63">
        <v>43607</v>
      </c>
      <c r="G11" t="s" s="18">
        <v>53</v>
      </c>
      <c r="H11" s="30">
        <v>0.7579</v>
      </c>
      <c r="I11" s="19"/>
      <c r="J11" s="30">
        <v>15</v>
      </c>
      <c r="K11" s="69">
        <f>IF(J11="","",C11*0.03)</f>
        <v>3240.992610837450</v>
      </c>
      <c r="L11" s="70"/>
      <c r="M11" s="64">
        <f>IF(J11="","",(K11/J11)/LOOKUP(RIGHT($D$2,3),'定数'!$A$6:$A$13,'定数'!$B$6:$B$13))</f>
        <v>1.80055145046525</v>
      </c>
      <c r="N11" s="30">
        <v>2018</v>
      </c>
      <c r="O11" s="63">
        <v>43608</v>
      </c>
      <c r="P11" s="30">
        <v>0.7564</v>
      </c>
      <c r="Q11" s="19"/>
      <c r="R11" s="27">
        <f>IF(P11="","",T11*M11*LOOKUP(RIGHT($D$2,3),'定数'!$A$6:$A$13,'定数'!$B$6:$B$13))</f>
        <v>-3240.992610837450</v>
      </c>
      <c r="S11" s="65"/>
      <c r="T11" s="66">
        <f>IF(P11="","",IF(G11="買",(P11-H11),(H11-P11))*IF(RIGHT($D$2,3)="JPY",100,10000))</f>
        <v>-15</v>
      </c>
      <c r="U11" s="66"/>
      <c r="V11" s="67">
        <f>IF(T11&lt;&gt;"",IF(T11&gt;0,1+V10,0),"")</f>
        <v>0</v>
      </c>
      <c r="W11" s="68">
        <f>IF(T11&lt;&gt;"",IF(T11&lt;0,1+W10,0),"")</f>
        <v>1</v>
      </c>
      <c r="X11" s="71">
        <f>IF(C11&lt;&gt;"",MAX(X10,C11),"")</f>
        <v>108033.087027915</v>
      </c>
      <c r="Y11" s="72">
        <f>IF(X11&lt;&gt;"",1-(C11/X11),"")</f>
        <v>0</v>
      </c>
    </row>
    <row r="12" ht="14" customHeight="1">
      <c r="A12" s="13"/>
      <c r="B12" s="30">
        <v>4</v>
      </c>
      <c r="C12" s="21">
        <f>IF(R11="","",C11+R11)</f>
        <v>104792.094417078</v>
      </c>
      <c r="D12" s="21"/>
      <c r="E12" s="30">
        <v>2018</v>
      </c>
      <c r="F12" s="63">
        <v>43616</v>
      </c>
      <c r="G12" t="s" s="18">
        <v>53</v>
      </c>
      <c r="H12" s="30">
        <v>0.7571</v>
      </c>
      <c r="I12" s="19"/>
      <c r="J12" s="30">
        <v>19</v>
      </c>
      <c r="K12" s="69">
        <f>IF(J12="","",C12*0.03)</f>
        <v>3143.762832512340</v>
      </c>
      <c r="L12" s="70"/>
      <c r="M12" s="64">
        <f>IF(J12="","",(K12/J12)/LOOKUP(RIGHT($D$2,3),'定数'!$A$6:$A$13,'定数'!$B$6:$B$13))</f>
        <v>1.37884334759313</v>
      </c>
      <c r="N12" s="30">
        <v>2018</v>
      </c>
      <c r="O12" s="63">
        <v>43616</v>
      </c>
      <c r="P12" s="30">
        <v>0.7552</v>
      </c>
      <c r="Q12" s="19"/>
      <c r="R12" s="27">
        <f>IF(P12="","",T12*M12*LOOKUP(RIGHT($D$2,3),'定数'!$A$6:$A$13,'定数'!$B$6:$B$13))</f>
        <v>-3143.762832512340</v>
      </c>
      <c r="S12" s="65"/>
      <c r="T12" s="66">
        <f>IF(P12="","",IF(G12="買",(P12-H12),(H12-P12))*IF(RIGHT($D$2,3)="JPY",100,10000))</f>
        <v>-19</v>
      </c>
      <c r="U12" s="66"/>
      <c r="V12" s="67">
        <f>IF(T12&lt;&gt;"",IF(T12&gt;0,1+V11,0),"")</f>
        <v>0</v>
      </c>
      <c r="W12" s="68">
        <f>IF(T12&lt;&gt;"",IF(T12&lt;0,1+W11,0),"")</f>
        <v>2</v>
      </c>
      <c r="X12" s="71">
        <f>IF(C12&lt;&gt;"",MAX(X11,C12),"")</f>
        <v>108033.087027915</v>
      </c>
      <c r="Y12" s="72">
        <f>IF(X12&lt;&gt;"",1-(C12/X12),"")</f>
        <v>0.0299999999999958</v>
      </c>
    </row>
    <row r="13" ht="14" customHeight="1">
      <c r="A13" s="13"/>
      <c r="B13" s="30">
        <v>5</v>
      </c>
      <c r="C13" s="21">
        <f>IF(R12="","",C12+R12)</f>
        <v>101648.331584566</v>
      </c>
      <c r="D13" s="21"/>
      <c r="E13" s="30">
        <v>2018</v>
      </c>
      <c r="F13" s="63">
        <v>43617</v>
      </c>
      <c r="G13" t="s" s="18">
        <v>53</v>
      </c>
      <c r="H13" s="30">
        <v>0.7573</v>
      </c>
      <c r="I13" s="19"/>
      <c r="J13" s="30">
        <v>16</v>
      </c>
      <c r="K13" s="69">
        <f>IF(J13="","",C13*0.03)</f>
        <v>3049.449947536980</v>
      </c>
      <c r="L13" s="70"/>
      <c r="M13" s="64">
        <f>IF(J13="","",(K13/J13)/LOOKUP(RIGHT($D$2,3),'定数'!$A$6:$A$13,'定数'!$B$6:$B$13))</f>
        <v>1.58825518100884</v>
      </c>
      <c r="N13" s="30">
        <v>2018</v>
      </c>
      <c r="O13" s="63">
        <v>43620</v>
      </c>
      <c r="P13" s="30">
        <v>0.7599</v>
      </c>
      <c r="Q13" s="19"/>
      <c r="R13" s="27">
        <f>IF(P13="","",T13*M13*LOOKUP(RIGHT($D$2,3),'定数'!$A$6:$A$13,'定数'!$B$6:$B$13))</f>
        <v>4955.356164747580</v>
      </c>
      <c r="S13" s="65"/>
      <c r="T13" s="66">
        <f>IF(P13="","",IF(G13="買",(P13-H13),(H13-P13))*IF(RIGHT($D$2,3)="JPY",100,10000))</f>
        <v>26</v>
      </c>
      <c r="U13" s="66"/>
      <c r="V13" s="67">
        <f>IF(T13&lt;&gt;"",IF(T13&gt;0,1+V12,0),"")</f>
        <v>1</v>
      </c>
      <c r="W13" s="68">
        <f>IF(T13&lt;&gt;"",IF(T13&lt;0,1+W12,0),"")</f>
        <v>0</v>
      </c>
      <c r="X13" s="71">
        <f>IF(C13&lt;&gt;"",MAX(X12,C13),"")</f>
        <v>108033.087027915</v>
      </c>
      <c r="Y13" s="72">
        <f>IF(X13&lt;&gt;"",1-(C13/X13),"")</f>
        <v>0.0590999999999928</v>
      </c>
    </row>
    <row r="14" ht="14" customHeight="1">
      <c r="A14" s="13"/>
      <c r="B14" s="30">
        <v>6</v>
      </c>
      <c r="C14" s="21">
        <f>IF(R13="","",C13+R13)</f>
        <v>106603.687749314</v>
      </c>
      <c r="D14" s="21"/>
      <c r="E14" s="30">
        <v>2018</v>
      </c>
      <c r="F14" s="63">
        <v>43631</v>
      </c>
      <c r="G14" t="s" s="18">
        <v>54</v>
      </c>
      <c r="H14" s="30">
        <v>0.7454</v>
      </c>
      <c r="I14" s="19"/>
      <c r="J14" s="30">
        <v>24</v>
      </c>
      <c r="K14" s="69">
        <f>IF(J14="","",C14*0.03)</f>
        <v>3198.110632479420</v>
      </c>
      <c r="L14" s="70"/>
      <c r="M14" s="64">
        <f>IF(J14="","",(K14/J14)/LOOKUP(RIGHT($D$2,3),'定数'!$A$6:$A$13,'定数'!$B$6:$B$13))</f>
        <v>1.11045508072202</v>
      </c>
      <c r="N14" s="30">
        <v>2018</v>
      </c>
      <c r="O14" s="63">
        <v>43635</v>
      </c>
      <c r="P14" s="30">
        <v>0.7409</v>
      </c>
      <c r="Q14" s="19"/>
      <c r="R14" s="27">
        <f>IF(P14="","",T14*M14*LOOKUP(RIGHT($D$2,3),'定数'!$A$6:$A$13,'定数'!$B$6:$B$13))</f>
        <v>5996.457435898910</v>
      </c>
      <c r="S14" s="65"/>
      <c r="T14" s="66">
        <f>IF(P14="","",IF(G14="買",(P14-H14),(H14-P14))*IF(RIGHT($D$2,3)="JPY",100,10000))</f>
        <v>45</v>
      </c>
      <c r="U14" s="66"/>
      <c r="V14" s="67">
        <f>IF(T14&lt;&gt;"",IF(T14&gt;0,1+V13,0),"")</f>
        <v>2</v>
      </c>
      <c r="W14" s="68">
        <f>IF(T14&lt;&gt;"",IF(T14&lt;0,1+W13,0),"")</f>
        <v>0</v>
      </c>
      <c r="X14" s="71">
        <f>IF(C14&lt;&gt;"",MAX(X13,C14),"")</f>
        <v>108033.087027915</v>
      </c>
      <c r="Y14" s="72">
        <f>IF(X14&lt;&gt;"",1-(C14/X14),"")</f>
        <v>0.0132311249999887</v>
      </c>
    </row>
    <row r="15" ht="14" customHeight="1">
      <c r="A15" s="13"/>
      <c r="B15" s="30">
        <v>7</v>
      </c>
      <c r="C15" s="21">
        <f>IF(R14="","",C14+R14)</f>
        <v>112600.145185213</v>
      </c>
      <c r="D15" s="21"/>
      <c r="E15" s="30">
        <v>2018</v>
      </c>
      <c r="F15" s="63">
        <v>43643</v>
      </c>
      <c r="G15" t="s" s="18">
        <v>54</v>
      </c>
      <c r="H15" s="30">
        <v>0.7361</v>
      </c>
      <c r="I15" s="19"/>
      <c r="J15" s="30">
        <v>45</v>
      </c>
      <c r="K15" s="69">
        <f>IF(J15="","",C15*0.03)</f>
        <v>3378.004355556390</v>
      </c>
      <c r="L15" s="70"/>
      <c r="M15" s="64">
        <f>IF(J15="","",(K15/J15)/LOOKUP(RIGHT($D$2,3),'定数'!$A$6:$A$13,'定数'!$B$6:$B$13))</f>
        <v>0.625556362140072</v>
      </c>
      <c r="N15" s="30">
        <v>2018</v>
      </c>
      <c r="O15" s="63">
        <v>43648</v>
      </c>
      <c r="P15" s="30">
        <v>0.7406</v>
      </c>
      <c r="Q15" s="19"/>
      <c r="R15" s="27">
        <f>IF(P15="","",T15*M15*LOOKUP(RIGHT($D$2,3),'定数'!$A$6:$A$13,'定数'!$B$6:$B$13))</f>
        <v>-3378.004355556390</v>
      </c>
      <c r="S15" s="65"/>
      <c r="T15" s="66">
        <f>IF(P15="","",IF(G15="買",(P15-H15),(H15-P15))*IF(RIGHT($D$2,3)="JPY",100,10000))</f>
        <v>-45</v>
      </c>
      <c r="U15" s="66"/>
      <c r="V15" s="67">
        <f>IF(T15&lt;&gt;"",IF(T15&gt;0,1+V14,0),"")</f>
        <v>0</v>
      </c>
      <c r="W15" s="68">
        <f>IF(T15&lt;&gt;"",IF(T15&lt;0,1+W14,0),"")</f>
        <v>1</v>
      </c>
      <c r="X15" s="71">
        <f>IF(C15&lt;&gt;"",MAX(X14,C15),"")</f>
        <v>112600.145185213</v>
      </c>
      <c r="Y15" s="72">
        <f>IF(X15&lt;&gt;"",1-(C15/X15),"")</f>
        <v>0</v>
      </c>
    </row>
    <row r="16" ht="14" customHeight="1">
      <c r="A16" s="13"/>
      <c r="B16" s="30">
        <v>8</v>
      </c>
      <c r="C16" s="21">
        <f>IF(R15="","",C15+R15)</f>
        <v>109222.140829657</v>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s="71">
        <f>IF(C16&lt;&gt;"",MAX(X15,C16),"")</f>
        <v>112600.145185213</v>
      </c>
      <c r="Y16" s="72">
        <f>IF(X16&lt;&gt;"",1-(C16/X16),"")</f>
        <v>0.0299999999999965</v>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K15:L15"/>
    <mergeCell ref="R15:S15"/>
    <mergeCell ref="T15:U15"/>
    <mergeCell ref="C14:D14"/>
    <mergeCell ref="K14:L14"/>
    <mergeCell ref="P14:Q14"/>
    <mergeCell ref="R14:S14"/>
    <mergeCell ref="T14:U14"/>
    <mergeCell ref="C13:D13"/>
    <mergeCell ref="K13:L13"/>
    <mergeCell ref="P13:Q13"/>
    <mergeCell ref="R13:S13"/>
    <mergeCell ref="T13:U13"/>
    <mergeCell ref="C12:D12"/>
    <mergeCell ref="K12:L12"/>
    <mergeCell ref="R12:S12"/>
    <mergeCell ref="T12:U12"/>
    <mergeCell ref="C11:D11"/>
    <mergeCell ref="K11:L11"/>
    <mergeCell ref="R11:S11"/>
    <mergeCell ref="T11:U11"/>
    <mergeCell ref="C10:D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B4:C4"/>
    <mergeCell ref="D4:E4"/>
    <mergeCell ref="F4:G4"/>
    <mergeCell ref="H4:I4"/>
    <mergeCell ref="J2:K2"/>
    <mergeCell ref="L2:M2"/>
    <mergeCell ref="N2:O2"/>
    <mergeCell ref="P2:Q2"/>
    <mergeCell ref="B3:C3"/>
    <mergeCell ref="D3:I3"/>
    <mergeCell ref="J3:K3"/>
    <mergeCell ref="L3:Q3"/>
    <mergeCell ref="B2:C2"/>
    <mergeCell ref="D2:E2"/>
    <mergeCell ref="F2:G2"/>
    <mergeCell ref="H2:I2"/>
    <mergeCell ref="P11:Q11"/>
    <mergeCell ref="H10:I10"/>
    <mergeCell ref="H11:I11"/>
    <mergeCell ref="H12:I12"/>
    <mergeCell ref="P12:Q12"/>
    <mergeCell ref="H13:I13"/>
    <mergeCell ref="H14:I14"/>
    <mergeCell ref="H15:I15"/>
    <mergeCell ref="P15:Q15"/>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A112"/>
  <sheetViews>
    <sheetView workbookViewId="0" showGridLines="0" defaultGridColor="1"/>
  </sheetViews>
  <sheetFormatPr defaultColWidth="8.83333" defaultRowHeight="14.25" customHeight="1" outlineLevelRow="0" outlineLevelCol="0"/>
  <cols>
    <col min="1" max="1" width="7.5" style="82" customWidth="1"/>
    <col min="2" max="256" width="8.85156" style="82" customWidth="1"/>
  </cols>
  <sheetData>
    <row r="1" ht="15" customHeight="1">
      <c r="A1" s="68">
        <v>1</v>
      </c>
    </row>
    <row r="2" ht="14" customHeight="1">
      <c r="A2" s="11"/>
    </row>
    <row r="3" ht="14" customHeight="1">
      <c r="A3" s="11"/>
    </row>
    <row r="4" ht="14" customHeight="1">
      <c r="A4" s="11"/>
    </row>
    <row r="5" ht="14" customHeight="1">
      <c r="A5" s="11"/>
    </row>
    <row r="6" ht="14" customHeight="1">
      <c r="A6" s="11"/>
    </row>
    <row r="7" ht="14" customHeight="1">
      <c r="A7" s="11"/>
    </row>
    <row r="8" ht="14" customHeight="1">
      <c r="A8" s="11"/>
    </row>
    <row r="9" ht="14" customHeight="1">
      <c r="A9" s="11"/>
    </row>
    <row r="10" ht="14" customHeight="1">
      <c r="A10" s="11"/>
    </row>
    <row r="11" ht="14" customHeight="1">
      <c r="A11" s="11"/>
    </row>
    <row r="12" ht="14" customHeight="1">
      <c r="A12" s="11"/>
    </row>
    <row r="13" ht="14" customHeight="1">
      <c r="A13" s="11"/>
    </row>
    <row r="14" ht="14" customHeight="1">
      <c r="A14" s="11"/>
    </row>
    <row r="15" ht="14" customHeight="1">
      <c r="A15" s="11"/>
    </row>
    <row r="16" ht="14" customHeight="1">
      <c r="A16" s="11"/>
    </row>
    <row r="17" ht="14" customHeight="1">
      <c r="A17" s="11"/>
    </row>
    <row r="18" ht="14" customHeight="1">
      <c r="A18" s="11"/>
    </row>
    <row r="19" ht="14" customHeight="1">
      <c r="A19" s="11"/>
    </row>
    <row r="20" ht="15" customHeight="1">
      <c r="A20" s="68">
        <v>2</v>
      </c>
    </row>
    <row r="21" ht="14" customHeight="1">
      <c r="A21" s="11"/>
    </row>
    <row r="22" ht="14" customHeight="1">
      <c r="A22" s="11"/>
    </row>
    <row r="23" ht="14" customHeight="1">
      <c r="A23" s="11"/>
    </row>
    <row r="24" ht="14" customHeight="1">
      <c r="A24" s="11"/>
    </row>
    <row r="25" ht="14" customHeight="1">
      <c r="A25" s="11"/>
    </row>
    <row r="26" ht="14" customHeight="1">
      <c r="A26" s="11"/>
    </row>
    <row r="27" ht="14" customHeight="1">
      <c r="A27" s="11"/>
    </row>
    <row r="28" ht="14" customHeight="1">
      <c r="A28" s="11"/>
    </row>
    <row r="29" ht="14" customHeight="1">
      <c r="A29" s="11"/>
    </row>
    <row r="30" ht="14" customHeight="1">
      <c r="A30" s="11"/>
    </row>
    <row r="31" ht="14" customHeight="1">
      <c r="A31" s="11"/>
    </row>
    <row r="32" ht="14" customHeight="1">
      <c r="A32" s="11"/>
    </row>
    <row r="33" ht="14" customHeight="1">
      <c r="A33" s="11"/>
    </row>
    <row r="34" ht="14" customHeight="1">
      <c r="A34" s="11"/>
    </row>
    <row r="35" ht="14" customHeight="1">
      <c r="A35" s="11"/>
    </row>
    <row r="36" ht="14" customHeight="1">
      <c r="A36" s="11"/>
    </row>
    <row r="37" ht="14" customHeight="1">
      <c r="A37" s="11"/>
    </row>
    <row r="38" ht="14" customHeight="1">
      <c r="A38" s="11"/>
    </row>
    <row r="39" ht="14" customHeight="1">
      <c r="A39" s="11"/>
    </row>
    <row r="40" ht="14" customHeight="1">
      <c r="A40" s="11"/>
    </row>
    <row r="41" ht="15" customHeight="1">
      <c r="A41" s="68">
        <v>3</v>
      </c>
    </row>
    <row r="42" ht="14" customHeight="1">
      <c r="A42" s="11"/>
    </row>
    <row r="43" ht="14" customHeight="1">
      <c r="A43" s="11"/>
    </row>
    <row r="44" ht="14" customHeight="1">
      <c r="A44" s="11"/>
    </row>
    <row r="45" ht="14" customHeight="1">
      <c r="A45" s="11"/>
    </row>
    <row r="46" ht="14" customHeight="1">
      <c r="A46" s="11"/>
    </row>
    <row r="47" ht="14" customHeight="1">
      <c r="A47" s="11"/>
    </row>
    <row r="48" ht="14" customHeight="1">
      <c r="A48" s="11"/>
    </row>
    <row r="49" ht="14" customHeight="1">
      <c r="A49" s="11"/>
    </row>
    <row r="50" ht="14" customHeight="1">
      <c r="A50" s="11"/>
    </row>
    <row r="51" ht="14" customHeight="1">
      <c r="A51" s="11"/>
    </row>
    <row r="52" ht="14" customHeight="1">
      <c r="A52" s="11"/>
    </row>
    <row r="53" ht="14" customHeight="1">
      <c r="A53" s="11"/>
    </row>
    <row r="54" ht="14" customHeight="1">
      <c r="A54" s="11"/>
    </row>
    <row r="55" ht="14" customHeight="1">
      <c r="A55" s="11"/>
    </row>
    <row r="56" ht="14" customHeight="1">
      <c r="A56" s="11"/>
    </row>
    <row r="57" ht="14" customHeight="1">
      <c r="A57" s="11"/>
    </row>
    <row r="58" ht="14" customHeight="1">
      <c r="A58" s="11"/>
    </row>
    <row r="59" ht="14" customHeight="1">
      <c r="A59" s="11"/>
    </row>
    <row r="60" ht="15" customHeight="1">
      <c r="A60" s="68">
        <v>4</v>
      </c>
    </row>
    <row r="61" ht="14" customHeight="1">
      <c r="A61" s="11"/>
    </row>
    <row r="62" ht="14" customHeight="1">
      <c r="A62" s="11"/>
    </row>
    <row r="63" ht="14" customHeight="1">
      <c r="A63" s="11"/>
    </row>
    <row r="64" ht="14" customHeight="1">
      <c r="A64" s="11"/>
    </row>
    <row r="65" ht="14" customHeight="1">
      <c r="A65" s="11"/>
    </row>
    <row r="66" ht="14" customHeight="1">
      <c r="A66" s="11"/>
    </row>
    <row r="67" ht="14" customHeight="1">
      <c r="A67" s="11"/>
    </row>
    <row r="68" ht="14" customHeight="1">
      <c r="A68" s="11"/>
    </row>
    <row r="69" ht="14" customHeight="1">
      <c r="A69" s="11"/>
    </row>
    <row r="70" ht="14" customHeight="1">
      <c r="A70" s="11"/>
    </row>
    <row r="71" ht="14" customHeight="1">
      <c r="A71" s="11"/>
    </row>
    <row r="72" ht="14" customHeight="1">
      <c r="A72" s="11"/>
    </row>
    <row r="73" ht="14" customHeight="1">
      <c r="A73" s="11"/>
    </row>
    <row r="74" ht="14" customHeight="1">
      <c r="A74" s="11"/>
    </row>
    <row r="75" ht="14" customHeight="1">
      <c r="A75" s="11"/>
    </row>
    <row r="76" ht="14" customHeight="1">
      <c r="A76" s="11"/>
    </row>
    <row r="77" ht="15" customHeight="1">
      <c r="A77" s="68">
        <v>5</v>
      </c>
    </row>
    <row r="78" ht="14" customHeight="1">
      <c r="A78" s="11"/>
    </row>
    <row r="79" ht="14" customHeight="1">
      <c r="A79" s="11"/>
    </row>
    <row r="80" ht="14" customHeight="1">
      <c r="A80" s="11"/>
    </row>
    <row r="81" ht="14" customHeight="1">
      <c r="A81" s="11"/>
    </row>
    <row r="82" ht="14" customHeight="1">
      <c r="A82" s="11"/>
    </row>
    <row r="83" ht="14" customHeight="1">
      <c r="A83" s="11"/>
    </row>
    <row r="84" ht="14" customHeight="1">
      <c r="A84" s="11"/>
    </row>
    <row r="85" ht="14" customHeight="1">
      <c r="A85" s="11"/>
    </row>
    <row r="86" ht="14" customHeight="1">
      <c r="A86" s="11"/>
    </row>
    <row r="87" ht="14" customHeight="1">
      <c r="A87" s="11"/>
    </row>
    <row r="88" ht="14" customHeight="1">
      <c r="A88" s="11"/>
    </row>
    <row r="89" ht="14" customHeight="1">
      <c r="A89" s="11"/>
    </row>
    <row r="90" ht="14" customHeight="1">
      <c r="A90" s="11"/>
    </row>
    <row r="91" ht="14" customHeight="1">
      <c r="A91" s="11"/>
    </row>
    <row r="92" ht="14" customHeight="1">
      <c r="A92" s="11"/>
    </row>
    <row r="93" ht="14" customHeight="1">
      <c r="A93" s="11"/>
    </row>
    <row r="94" ht="15" customHeight="1">
      <c r="A94" s="68">
        <v>6</v>
      </c>
    </row>
    <row r="95" ht="14" customHeight="1">
      <c r="A95" s="11"/>
    </row>
    <row r="96" ht="14" customHeight="1">
      <c r="A96" s="11"/>
    </row>
    <row r="97" ht="14" customHeight="1">
      <c r="A97" s="11"/>
    </row>
    <row r="98" ht="14" customHeight="1">
      <c r="A98" s="11"/>
    </row>
    <row r="99" ht="14" customHeight="1">
      <c r="A99" s="11"/>
    </row>
    <row r="100" ht="14" customHeight="1">
      <c r="A100" s="11"/>
    </row>
    <row r="101" ht="14" customHeight="1">
      <c r="A101" s="11"/>
    </row>
    <row r="102" ht="14" customHeight="1">
      <c r="A102" s="11"/>
    </row>
    <row r="103" ht="14" customHeight="1">
      <c r="A103" s="11"/>
    </row>
    <row r="104" ht="14" customHeight="1">
      <c r="A104" s="11"/>
    </row>
    <row r="105" ht="14" customHeight="1">
      <c r="A105" s="11"/>
    </row>
    <row r="106" ht="14" customHeight="1">
      <c r="A106" s="11"/>
    </row>
    <row r="107" ht="14" customHeight="1">
      <c r="A107" s="11"/>
    </row>
    <row r="108" ht="14" customHeight="1">
      <c r="A108" s="11"/>
    </row>
    <row r="109" ht="14" customHeight="1">
      <c r="A109" s="11"/>
    </row>
    <row r="110" ht="14" customHeight="1">
      <c r="A110" s="11"/>
    </row>
    <row r="111" ht="14" customHeight="1">
      <c r="A111" s="11"/>
    </row>
    <row r="112" ht="15" customHeight="1">
      <c r="A112" s="68">
        <v>7</v>
      </c>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3" customWidth="1"/>
    <col min="11" max="256" width="9" style="83" customWidth="1"/>
  </cols>
  <sheetData>
    <row r="1" ht="14" customHeight="1">
      <c r="A1" t="s" s="76">
        <v>61</v>
      </c>
      <c r="B1" s="11"/>
      <c r="C1" s="11"/>
      <c r="D1" s="11"/>
      <c r="E1" s="11"/>
      <c r="F1" s="11"/>
      <c r="G1" s="11"/>
      <c r="H1" s="11"/>
      <c r="I1" s="11"/>
      <c r="J1" s="11"/>
    </row>
    <row r="2" ht="8.5" customHeight="1">
      <c r="A2" t="s" s="84">
        <v>62</v>
      </c>
      <c r="B2" s="85"/>
      <c r="C2" s="85"/>
      <c r="D2" s="85"/>
      <c r="E2" s="85"/>
      <c r="F2" s="85"/>
      <c r="G2" s="85"/>
      <c r="H2" s="85"/>
      <c r="I2" s="85"/>
      <c r="J2" s="85"/>
    </row>
    <row r="3" ht="8" customHeight="1">
      <c r="A3" s="85"/>
      <c r="B3" s="85"/>
      <c r="C3" s="85"/>
      <c r="D3" s="85"/>
      <c r="E3" s="85"/>
      <c r="F3" s="85"/>
      <c r="G3" s="85"/>
      <c r="H3" s="85"/>
      <c r="I3" s="85"/>
      <c r="J3" s="85"/>
    </row>
    <row r="4" ht="8" customHeight="1">
      <c r="A4" s="85"/>
      <c r="B4" s="85"/>
      <c r="C4" s="85"/>
      <c r="D4" s="85"/>
      <c r="E4" s="85"/>
      <c r="F4" s="85"/>
      <c r="G4" s="85"/>
      <c r="H4" s="85"/>
      <c r="I4" s="85"/>
      <c r="J4" s="85"/>
    </row>
    <row r="5" ht="8" customHeight="1">
      <c r="A5" s="85"/>
      <c r="B5" s="85"/>
      <c r="C5" s="85"/>
      <c r="D5" s="85"/>
      <c r="E5" s="85"/>
      <c r="F5" s="85"/>
      <c r="G5" s="85"/>
      <c r="H5" s="85"/>
      <c r="I5" s="85"/>
      <c r="J5" s="85"/>
    </row>
    <row r="6" ht="8" customHeight="1">
      <c r="A6" s="85"/>
      <c r="B6" s="85"/>
      <c r="C6" s="85"/>
      <c r="D6" s="85"/>
      <c r="E6" s="85"/>
      <c r="F6" s="85"/>
      <c r="G6" s="85"/>
      <c r="H6" s="85"/>
      <c r="I6" s="85"/>
      <c r="J6" s="85"/>
    </row>
    <row r="7" ht="8" customHeight="1">
      <c r="A7" s="85"/>
      <c r="B7" s="85"/>
      <c r="C7" s="85"/>
      <c r="D7" s="85"/>
      <c r="E7" s="85"/>
      <c r="F7" s="85"/>
      <c r="G7" s="85"/>
      <c r="H7" s="85"/>
      <c r="I7" s="85"/>
      <c r="J7" s="85"/>
    </row>
    <row r="8" ht="8" customHeight="1">
      <c r="A8" s="85"/>
      <c r="B8" s="85"/>
      <c r="C8" s="85"/>
      <c r="D8" s="85"/>
      <c r="E8" s="85"/>
      <c r="F8" s="85"/>
      <c r="G8" s="85"/>
      <c r="H8" s="85"/>
      <c r="I8" s="85"/>
      <c r="J8" s="85"/>
    </row>
    <row r="9" ht="8.5" customHeight="1">
      <c r="A9" s="85"/>
      <c r="B9" s="85"/>
      <c r="C9" s="85"/>
      <c r="D9" s="85"/>
      <c r="E9" s="85"/>
      <c r="F9" s="85"/>
      <c r="G9" s="85"/>
      <c r="H9" s="85"/>
      <c r="I9" s="85"/>
      <c r="J9" s="85"/>
    </row>
    <row r="10" ht="14" customHeight="1">
      <c r="A10" s="11"/>
      <c r="B10" s="11"/>
      <c r="C10" s="11"/>
      <c r="D10" s="11"/>
      <c r="E10" s="11"/>
      <c r="F10" s="11"/>
      <c r="G10" s="11"/>
      <c r="H10" s="11"/>
      <c r="I10" s="11"/>
      <c r="J10" s="11"/>
    </row>
    <row r="11" ht="14" customHeight="1">
      <c r="A11" t="s" s="76">
        <v>63</v>
      </c>
      <c r="B11" s="11"/>
      <c r="C11" s="11"/>
      <c r="D11" s="11"/>
      <c r="E11" s="11"/>
      <c r="F11" s="11"/>
      <c r="G11" s="11"/>
      <c r="H11" s="11"/>
      <c r="I11" s="11"/>
      <c r="J11" s="11"/>
    </row>
    <row r="12" ht="8.5" customHeight="1">
      <c r="A12" t="s" s="86">
        <v>64</v>
      </c>
      <c r="B12" s="87"/>
      <c r="C12" s="87"/>
      <c r="D12" s="87"/>
      <c r="E12" s="87"/>
      <c r="F12" s="87"/>
      <c r="G12" s="87"/>
      <c r="H12" s="87"/>
      <c r="I12" s="87"/>
      <c r="J12" s="87"/>
    </row>
    <row r="13" ht="8" customHeight="1">
      <c r="A13" s="87"/>
      <c r="B13" s="87"/>
      <c r="C13" s="87"/>
      <c r="D13" s="87"/>
      <c r="E13" s="87"/>
      <c r="F13" s="87"/>
      <c r="G13" s="87"/>
      <c r="H13" s="87"/>
      <c r="I13" s="87"/>
      <c r="J13" s="87"/>
    </row>
    <row r="14" ht="8" customHeight="1">
      <c r="A14" s="87"/>
      <c r="B14" s="87"/>
      <c r="C14" s="87"/>
      <c r="D14" s="87"/>
      <c r="E14" s="87"/>
      <c r="F14" s="87"/>
      <c r="G14" s="87"/>
      <c r="H14" s="87"/>
      <c r="I14" s="87"/>
      <c r="J14" s="87"/>
    </row>
    <row r="15" ht="8" customHeight="1">
      <c r="A15" s="87"/>
      <c r="B15" s="87"/>
      <c r="C15" s="87"/>
      <c r="D15" s="87"/>
      <c r="E15" s="87"/>
      <c r="F15" s="87"/>
      <c r="G15" s="87"/>
      <c r="H15" s="87"/>
      <c r="I15" s="87"/>
      <c r="J15" s="87"/>
    </row>
    <row r="16" ht="8" customHeight="1">
      <c r="A16" s="87"/>
      <c r="B16" s="87"/>
      <c r="C16" s="87"/>
      <c r="D16" s="87"/>
      <c r="E16" s="87"/>
      <c r="F16" s="87"/>
      <c r="G16" s="87"/>
      <c r="H16" s="87"/>
      <c r="I16" s="87"/>
      <c r="J16" s="87"/>
    </row>
    <row r="17" ht="8" customHeight="1">
      <c r="A17" s="87"/>
      <c r="B17" s="87"/>
      <c r="C17" s="87"/>
      <c r="D17" s="87"/>
      <c r="E17" s="87"/>
      <c r="F17" s="87"/>
      <c r="G17" s="87"/>
      <c r="H17" s="87"/>
      <c r="I17" s="87"/>
      <c r="J17" s="87"/>
    </row>
    <row r="18" ht="8" customHeight="1">
      <c r="A18" s="87"/>
      <c r="B18" s="87"/>
      <c r="C18" s="87"/>
      <c r="D18" s="87"/>
      <c r="E18" s="87"/>
      <c r="F18" s="87"/>
      <c r="G18" s="87"/>
      <c r="H18" s="87"/>
      <c r="I18" s="87"/>
      <c r="J18" s="87"/>
    </row>
    <row r="19" ht="8.5" customHeight="1">
      <c r="A19" s="87"/>
      <c r="B19" s="87"/>
      <c r="C19" s="87"/>
      <c r="D19" s="87"/>
      <c r="E19" s="87"/>
      <c r="F19" s="87"/>
      <c r="G19" s="87"/>
      <c r="H19" s="87"/>
      <c r="I19" s="87"/>
      <c r="J19" s="87"/>
    </row>
    <row r="20" ht="14" customHeight="1">
      <c r="A20" s="11"/>
      <c r="B20" s="11"/>
      <c r="C20" s="11"/>
      <c r="D20" s="11"/>
      <c r="E20" s="11"/>
      <c r="F20" s="11"/>
      <c r="G20" s="11"/>
      <c r="H20" s="11"/>
      <c r="I20" s="11"/>
      <c r="J20" s="11"/>
    </row>
    <row r="21" ht="14" customHeight="1">
      <c r="A21" t="s" s="76">
        <v>65</v>
      </c>
      <c r="B21" s="11"/>
      <c r="C21" s="11"/>
      <c r="D21" s="11"/>
      <c r="E21" s="11"/>
      <c r="F21" s="11"/>
      <c r="G21" s="11"/>
      <c r="H21" s="11"/>
      <c r="I21" s="11"/>
      <c r="J21" s="11"/>
    </row>
    <row r="22" ht="8.5" customHeight="1">
      <c r="A22" t="s" s="86">
        <v>66</v>
      </c>
      <c r="B22" s="88"/>
      <c r="C22" s="88"/>
      <c r="D22" s="88"/>
      <c r="E22" s="88"/>
      <c r="F22" s="88"/>
      <c r="G22" s="88"/>
      <c r="H22" s="88"/>
      <c r="I22" s="88"/>
      <c r="J22" s="88"/>
    </row>
    <row r="23" ht="8" customHeight="1">
      <c r="A23" s="88"/>
      <c r="B23" s="88"/>
      <c r="C23" s="88"/>
      <c r="D23" s="88"/>
      <c r="E23" s="88"/>
      <c r="F23" s="88"/>
      <c r="G23" s="88"/>
      <c r="H23" s="88"/>
      <c r="I23" s="88"/>
      <c r="J23" s="88"/>
    </row>
    <row r="24" ht="8" customHeight="1">
      <c r="A24" s="88"/>
      <c r="B24" s="88"/>
      <c r="C24" s="88"/>
      <c r="D24" s="88"/>
      <c r="E24" s="88"/>
      <c r="F24" s="88"/>
      <c r="G24" s="88"/>
      <c r="H24" s="88"/>
      <c r="I24" s="88"/>
      <c r="J24" s="88"/>
    </row>
    <row r="25" ht="8" customHeight="1">
      <c r="A25" s="88"/>
      <c r="B25" s="88"/>
      <c r="C25" s="88"/>
      <c r="D25" s="88"/>
      <c r="E25" s="88"/>
      <c r="F25" s="88"/>
      <c r="G25" s="88"/>
      <c r="H25" s="88"/>
      <c r="I25" s="88"/>
      <c r="J25" s="88"/>
    </row>
    <row r="26" ht="8" customHeight="1">
      <c r="A26" s="88"/>
      <c r="B26" s="88"/>
      <c r="C26" s="88"/>
      <c r="D26" s="88"/>
      <c r="E26" s="88"/>
      <c r="F26" s="88"/>
      <c r="G26" s="88"/>
      <c r="H26" s="88"/>
      <c r="I26" s="88"/>
      <c r="J26" s="88"/>
    </row>
    <row r="27" ht="8" customHeight="1">
      <c r="A27" s="88"/>
      <c r="B27" s="88"/>
      <c r="C27" s="88"/>
      <c r="D27" s="88"/>
      <c r="E27" s="88"/>
      <c r="F27" s="88"/>
      <c r="G27" s="88"/>
      <c r="H27" s="88"/>
      <c r="I27" s="88"/>
      <c r="J27" s="88"/>
    </row>
    <row r="28" ht="8" customHeight="1">
      <c r="A28" s="88"/>
      <c r="B28" s="88"/>
      <c r="C28" s="88"/>
      <c r="D28" s="88"/>
      <c r="E28" s="88"/>
      <c r="F28" s="88"/>
      <c r="G28" s="88"/>
      <c r="H28" s="88"/>
      <c r="I28" s="88"/>
      <c r="J28" s="88"/>
    </row>
    <row r="29" ht="8.5" customHeight="1">
      <c r="A29" s="88"/>
      <c r="B29" s="88"/>
      <c r="C29" s="88"/>
      <c r="D29" s="88"/>
      <c r="E29" s="88"/>
      <c r="F29" s="88"/>
      <c r="G29" s="88"/>
      <c r="H29" s="88"/>
      <c r="I29" s="88"/>
      <c r="J29" s="88"/>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89" customWidth="1"/>
    <col min="2" max="2" width="13.3516" style="89" customWidth="1"/>
    <col min="3" max="3" width="15.6719" style="89" customWidth="1"/>
    <col min="4" max="4" width="13" style="89" customWidth="1"/>
    <col min="5" max="9" width="15.8516" style="89" customWidth="1"/>
    <col min="10" max="256" width="8.85156" style="89" customWidth="1"/>
  </cols>
  <sheetData>
    <row r="1" ht="14" customHeight="1">
      <c r="A1" s="11"/>
      <c r="B1" s="11"/>
      <c r="C1" s="11"/>
      <c r="D1" s="11"/>
      <c r="E1" s="11"/>
      <c r="F1" s="11"/>
      <c r="G1" s="11"/>
      <c r="H1" s="11"/>
      <c r="I1" s="11"/>
    </row>
    <row r="2" ht="17" customHeight="1">
      <c r="A2" s="11"/>
      <c r="B2" t="s" s="90">
        <v>67</v>
      </c>
      <c r="C2" s="91"/>
      <c r="D2" s="11"/>
      <c r="E2" s="11"/>
      <c r="F2" s="11"/>
      <c r="G2" s="11"/>
      <c r="H2" s="11"/>
      <c r="I2" s="11"/>
    </row>
    <row r="3" ht="14" customHeight="1">
      <c r="A3" s="11"/>
      <c r="B3" s="12"/>
      <c r="C3" s="12"/>
      <c r="D3" s="12"/>
      <c r="E3" s="12"/>
      <c r="F3" s="12"/>
      <c r="G3" s="12"/>
      <c r="H3" s="12"/>
      <c r="I3" s="12"/>
    </row>
    <row r="4" ht="17" customHeight="1">
      <c r="A4" s="13"/>
      <c r="B4" t="s" s="92">
        <v>68</v>
      </c>
      <c r="C4" t="s" s="92">
        <v>17</v>
      </c>
      <c r="D4" t="s" s="92">
        <v>69</v>
      </c>
      <c r="E4" t="s" s="92">
        <v>70</v>
      </c>
      <c r="F4" t="s" s="92">
        <v>71</v>
      </c>
      <c r="G4" t="s" s="92">
        <v>70</v>
      </c>
      <c r="H4" t="s" s="92">
        <v>72</v>
      </c>
      <c r="I4" t="s" s="92">
        <v>70</v>
      </c>
    </row>
    <row r="5" ht="17" customHeight="1">
      <c r="A5" s="13"/>
      <c r="B5" t="s" s="93">
        <v>73</v>
      </c>
      <c r="C5" t="s" s="93">
        <v>74</v>
      </c>
      <c r="D5" s="94">
        <v>54</v>
      </c>
      <c r="E5" s="95">
        <v>42194</v>
      </c>
      <c r="F5" s="94">
        <v>100</v>
      </c>
      <c r="G5" s="95">
        <v>42197</v>
      </c>
      <c r="H5" s="94">
        <v>100</v>
      </c>
      <c r="I5" s="95">
        <v>42196</v>
      </c>
    </row>
    <row r="6" ht="17" customHeight="1">
      <c r="A6" s="13"/>
      <c r="B6" t="s" s="93">
        <v>73</v>
      </c>
      <c r="C6" t="s" s="93">
        <v>75</v>
      </c>
      <c r="D6" s="94">
        <v>46</v>
      </c>
      <c r="E6" s="95">
        <v>42195</v>
      </c>
      <c r="F6" s="26"/>
      <c r="G6" s="26"/>
      <c r="H6" s="26"/>
      <c r="I6" s="26"/>
    </row>
    <row r="7" ht="17" customHeight="1">
      <c r="A7" s="13"/>
      <c r="B7" t="s" s="93">
        <v>73</v>
      </c>
      <c r="C7" s="26"/>
      <c r="D7" s="26"/>
      <c r="E7" s="26"/>
      <c r="F7" s="26"/>
      <c r="G7" s="26"/>
      <c r="H7" s="26"/>
      <c r="I7" s="26"/>
    </row>
    <row r="8" ht="17" customHeight="1">
      <c r="A8" s="13"/>
      <c r="B8" t="s" s="93">
        <v>73</v>
      </c>
      <c r="C8" s="26"/>
      <c r="D8" s="26"/>
      <c r="E8" s="26"/>
      <c r="F8" s="26"/>
      <c r="G8" s="26"/>
      <c r="H8" s="26"/>
      <c r="I8" s="26"/>
    </row>
    <row r="9" ht="17" customHeight="1">
      <c r="A9" s="13"/>
      <c r="B9" t="s" s="93">
        <v>73</v>
      </c>
      <c r="C9" s="26"/>
      <c r="D9" s="26"/>
      <c r="E9" s="26"/>
      <c r="F9" s="26"/>
      <c r="G9" s="26"/>
      <c r="H9" s="26"/>
      <c r="I9" s="26"/>
    </row>
    <row r="10" ht="17" customHeight="1">
      <c r="A10" s="13"/>
      <c r="B10" t="s" s="93">
        <v>73</v>
      </c>
      <c r="C10" s="26"/>
      <c r="D10" s="26"/>
      <c r="E10" s="26"/>
      <c r="F10" s="26"/>
      <c r="G10" s="26"/>
      <c r="H10" s="26"/>
      <c r="I10" s="26"/>
    </row>
    <row r="11" ht="17" customHeight="1">
      <c r="A11" s="13"/>
      <c r="B11" t="s" s="93">
        <v>73</v>
      </c>
      <c r="C11" s="26"/>
      <c r="D11" s="26"/>
      <c r="E11" s="26"/>
      <c r="F11" s="26"/>
      <c r="G11" s="26"/>
      <c r="H11" s="26"/>
      <c r="I11" s="26"/>
    </row>
    <row r="12" ht="17" customHeight="1">
      <c r="A12" s="13"/>
      <c r="B12" t="s" s="93">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6" customWidth="1"/>
    <col min="2" max="18" width="6.5" style="96" customWidth="1"/>
    <col min="19" max="21" width="8.85156" style="96" customWidth="1"/>
    <col min="22" max="256" width="8.85156" style="96"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69</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77</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78</v>
      </c>
      <c r="K4" s="15"/>
      <c r="L4" s="21">
        <f>MAX($C$9:$D$990)-C9</f>
        <v>153684.21052632</v>
      </c>
      <c r="M4" s="21"/>
      <c r="N4" t="s" s="14">
        <v>79</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53</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53</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53</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54</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54</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53</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53</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53</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53</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53</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53</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53</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53</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54</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53</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53</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53</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53</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54</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53</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54</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54</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54</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54</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53</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54</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54</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54</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54</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53</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53</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53</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54</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53</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54</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53</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54</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53</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53</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54</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53</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53</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54</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54</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53</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53</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54</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54</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54</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54</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54</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54</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54</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54</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53</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54</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54</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54</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54</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53</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53</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54</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53</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54</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53</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53</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54</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54</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54</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53</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54</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53</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54</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54</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54</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54</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53</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54</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53</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53</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53</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53</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53</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54</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53</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54</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53</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54</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53</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54</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53</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53</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54</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54</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54</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53</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54</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53</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53</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54</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