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<sst xmlns="http://schemas.openxmlformats.org/spreadsheetml/2006/main" uniqueCount="79">
  <si>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</si>
  <si>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</si>
  <si>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</si>
  <si>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</si>
  <si>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</si>
  <si>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</si>
  <si>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</si>
  <si>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</si>
  <si>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</si>
  <si>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</si>
  <si>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</si>
  <si>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</si>
  <si>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</si>
  <si>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</si>
  <si>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</si>
  <si>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</si>
  <si>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</si>
  <si>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</si>
  <si>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AUDUSD</t>
  </si>
  <si>
    <t>時間足</t>
  </si>
  <si>
    <t>H4</t>
  </si>
  <si>
    <t>当初資金</t>
  </si>
  <si>
    <t>最終資金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</si>
  <si>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</si>
  <si>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</si>
  <si>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</si>
  <si>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・フィボナッチターゲット1.27で決済</t>
  </si>
  <si>
    <t>損益金額</t>
  </si>
  <si>
    <t>損益pips</t>
  </si>
  <si>
    <t>最大ドローアップ金額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</si>
  <si>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</si>
  <si>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</si>
  <si>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</si>
  <si>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</si>
  <si>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</si>
  <si>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</si>
  <si>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</si>
  <si>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</si>
  <si>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</si>
  <si>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</si>
  <si>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</si>
  <si>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</si>
  <si>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</si>
  <si>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</si>
  <si>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</si>
  <si>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</si>
  <si>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</si>
  <si>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</si>
  <si>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</si>
  <si>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</si>
  <si>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</si>
  <si>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</si>
  <si>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</si>
  <si>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買</t>
  </si>
  <si>
    <t>売</t>
  </si>
  <si>
    <t>検証シート　FIB1.5</t>
  </si>
  <si>
    <t>・フィボナッチターゲット1.5で決済</t>
  </si>
  <si>
    <t>検証シート　FIB2.0</t>
  </si>
  <si>
    <t>・フィボナッチターゲット2.0で決済</t>
  </si>
  <si>
    <t>画像</t>
  </si>
  <si>
    <t>気づき</t>
  </si>
  <si>
    <t>気付き　質問</t>
  </si>
  <si>
    <t>#9は前回の上昇からの続きで、下降に入ったところに売りのPBが出現しました。エントリーのロウソク足が大きく下げているので良いように思います。</t>
  </si>
  <si>
    <t>感想</t>
  </si>
  <si>
    <t>2本のMAがあまり綺麗ではないのが気になります。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</si>
  <si>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</si>
  <si>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</si>
  <si>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</si>
  <si>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</si>
  <si>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</si>
  <si>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</si>
  <si>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</si>
  <si>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</si>
  <si>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</si>
  <si>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GBP/USD</t>
  </si>
  <si>
    <t>テンプレ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</si>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</sst>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</numFmts>
  <fonts count="7">
    <font>
      <sz val="11"/>
      <color indexed="8"/>
      <name val="ＭＳ Ｐゴシック"/>
    </font>
    <font>
      <sz val="12"/>
      <color indexed="8"/>
      <name val="ＭＳ Ｐゴシック"/>
    </font>
    <font>
      <sz val="14"/>
      <color indexed="8"/>
      <name val="ＭＳ Ｐゴシック"/>
    </font>
    <font>
      <sz val="12"/>
      <color indexed="8"/>
      <name val="ヒラギノ角ゴ ProN W3"/>
    </font>
    <font>
      <u val="single"/>
      <sz val="12"/>
      <color indexed="11"/>
      <name val="ＭＳ Ｐゴシック"/>
    </font>
    <font>
      <sz val="14"/>
      <color indexed="8"/>
      <name val="ＭＳ Ｐゴシック"/>
    </font>
    <font>
      <sz val="11"/>
      <color indexed="17"/>
      <name val="ＭＳ Ｐゴシック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7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5" applyNumberFormat="1" applyFont="1" applyFill="1" applyBorder="1" applyAlignment="1" applyProtection="0">
      <alignment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4" borderId="1" applyNumberFormat="1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49" fontId="0" fillId="4" borderId="1" applyNumberFormat="1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fillId="4" borderId="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2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358346</xdr:colOff>
      <xdr:row>0</xdr:row>
      <xdr:rowOff>0</xdr:rowOff>
    </xdr:from>
    <xdr:to>
      <xdr:col>6</xdr:col>
      <xdr:colOff>196850</xdr:colOff>
      <xdr:row>16</xdr:row>
      <xdr:rowOff>160004</xdr:rowOff>
    </xdr:to>
    <xdr:pic>
      <xdr:nvPicPr>
        <xdr:cNvPr id="2" name="スクリーンショット 2019-07-18 00.16.13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929846" y="0"/>
          <a:ext cx="3204004" cy="30175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19</xdr:row>
      <xdr:rowOff>0</xdr:rowOff>
    </xdr:from>
    <xdr:to>
      <xdr:col>6</xdr:col>
      <xdr:colOff>219960</xdr:colOff>
      <xdr:row>36</xdr:row>
      <xdr:rowOff>0</xdr:rowOff>
    </xdr:to>
    <xdr:pic>
      <xdr:nvPicPr>
        <xdr:cNvPr id="3" name="スクリーンショット 2019-07-20 01.13.45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929846" y="3390900"/>
          <a:ext cx="3227115" cy="3035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40</xdr:row>
      <xdr:rowOff>0</xdr:rowOff>
    </xdr:from>
    <xdr:to>
      <xdr:col>6</xdr:col>
      <xdr:colOff>219960</xdr:colOff>
      <xdr:row>57</xdr:row>
      <xdr:rowOff>7951</xdr:rowOff>
    </xdr:to>
    <xdr:pic>
      <xdr:nvPicPr>
        <xdr:cNvPr id="4" name="スクリーンショット 2019-07-21 01.33.16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929846" y="7137400"/>
          <a:ext cx="3227115" cy="30432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59</xdr:row>
      <xdr:rowOff>0</xdr:rowOff>
    </xdr:from>
    <xdr:to>
      <xdr:col>6</xdr:col>
      <xdr:colOff>40440</xdr:colOff>
      <xdr:row>75</xdr:row>
      <xdr:rowOff>12700</xdr:rowOff>
    </xdr:to>
    <xdr:pic>
      <xdr:nvPicPr>
        <xdr:cNvPr id="5" name="スクリーンショット 2019-07-21 21.50.33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929846" y="10528300"/>
          <a:ext cx="3047595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76</xdr:row>
      <xdr:rowOff>0</xdr:rowOff>
    </xdr:from>
    <xdr:to>
      <xdr:col>6</xdr:col>
      <xdr:colOff>40440</xdr:colOff>
      <xdr:row>92</xdr:row>
      <xdr:rowOff>12700</xdr:rowOff>
    </xdr:to>
    <xdr:pic>
      <xdr:nvPicPr>
        <xdr:cNvPr id="6" name="スクリーンショット 2019-07-21 21.58.09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929846" y="13563600"/>
          <a:ext cx="3047595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93</xdr:row>
      <xdr:rowOff>0</xdr:rowOff>
    </xdr:from>
    <xdr:to>
      <xdr:col>6</xdr:col>
      <xdr:colOff>40440</xdr:colOff>
      <xdr:row>109</xdr:row>
      <xdr:rowOff>12700</xdr:rowOff>
    </xdr:to>
    <xdr:pic>
      <xdr:nvPicPr>
        <xdr:cNvPr id="7" name="スクリーンショット 2019-07-22 21.45.36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929846" y="16598900"/>
          <a:ext cx="3047595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111</xdr:row>
      <xdr:rowOff>0</xdr:rowOff>
    </xdr:from>
    <xdr:to>
      <xdr:col>6</xdr:col>
      <xdr:colOff>40440</xdr:colOff>
      <xdr:row>127</xdr:row>
      <xdr:rowOff>12234</xdr:rowOff>
    </xdr:to>
    <xdr:pic>
      <xdr:nvPicPr>
        <xdr:cNvPr id="8" name="スクリーンショット 2019-07-23 22.15.30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929846" y="19812000"/>
          <a:ext cx="3047595" cy="28697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128</xdr:row>
      <xdr:rowOff>0</xdr:rowOff>
    </xdr:from>
    <xdr:to>
      <xdr:col>6</xdr:col>
      <xdr:colOff>28481</xdr:colOff>
      <xdr:row>144</xdr:row>
      <xdr:rowOff>12700</xdr:rowOff>
    </xdr:to>
    <xdr:pic>
      <xdr:nvPicPr>
        <xdr:cNvPr id="9" name="スクショ#08 2019-07-24 20.48.39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929846" y="22847300"/>
          <a:ext cx="3035636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346387</xdr:colOff>
      <xdr:row>145</xdr:row>
      <xdr:rowOff>0</xdr:rowOff>
    </xdr:from>
    <xdr:to>
      <xdr:col>6</xdr:col>
      <xdr:colOff>28481</xdr:colOff>
      <xdr:row>160</xdr:row>
      <xdr:rowOff>158042</xdr:rowOff>
    </xdr:to>
    <xdr:pic>
      <xdr:nvPicPr>
        <xdr:cNvPr id="10" name="スクリーンショット 2019-07-25 16.07.19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917887" y="25882600"/>
          <a:ext cx="3047595" cy="28758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$ÇiÇrÉSÉVÉbÉN"/>
            <a:ea typeface="$ÇiÇrÉSÉVÉbÉN"/>
            <a:cs typeface="$ÇiÇrÉSÉVÉbÉN"/>
            <a:sym typeface="$ÇiÇrÉSÉVÉbÉN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$ÇiÇrÉSÉVÉbÉN"/>
            <a:ea typeface="$ÇiÇrÉSÉVÉbÉN"/>
            <a:cs typeface="$ÇiÇrÉSÉVÉbÉN"/>
            <a:sym typeface="$ÇiÇrÉSÉVÉbÉN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55</v>
      </c>
      <c r="C13" s="3"/>
      <c r="D13" s="3"/>
    </row>
    <row r="14">
      <c r="B14" s="4"/>
      <c r="C14" t="s" s="4">
        <v>5</v>
      </c>
      <c r="D14" t="s" s="5">
        <v>55</v>
      </c>
    </row>
    <row r="15">
      <c r="B15" t="s" s="3">
        <v>57</v>
      </c>
      <c r="C15" s="3"/>
      <c r="D15" s="3"/>
    </row>
    <row r="16">
      <c r="B16" s="4"/>
      <c r="C16" t="s" s="4">
        <v>5</v>
      </c>
      <c r="D16" t="s" s="5">
        <v>57</v>
      </c>
    </row>
    <row r="17">
      <c r="B17" t="s" s="3">
        <v>59</v>
      </c>
      <c r="C17" s="3"/>
      <c r="D17" s="3"/>
    </row>
    <row r="18">
      <c r="B18" s="4"/>
      <c r="C18" t="s" s="4">
        <v>5</v>
      </c>
      <c r="D18" t="s" s="5">
        <v>59</v>
      </c>
    </row>
    <row r="19">
      <c r="B19" t="s" s="3">
        <v>60</v>
      </c>
      <c r="C19" s="3"/>
      <c r="D19" s="3"/>
    </row>
    <row r="20">
      <c r="B20" s="4"/>
      <c r="C20" t="s" s="4">
        <v>5</v>
      </c>
      <c r="D20" t="s" s="5">
        <v>60</v>
      </c>
    </row>
    <row r="21">
      <c r="B21" t="s" s="3">
        <v>66</v>
      </c>
      <c r="C21" s="3"/>
      <c r="D21" s="3"/>
    </row>
    <row r="22">
      <c r="B22" s="4"/>
      <c r="C22" t="s" s="4">
        <v>5</v>
      </c>
      <c r="D22" t="s" s="5">
        <v>66</v>
      </c>
    </row>
    <row r="23">
      <c r="B23" t="s" s="3">
        <v>75</v>
      </c>
      <c r="C23" s="3"/>
      <c r="D23" s="3"/>
    </row>
    <row r="24">
      <c r="B24" s="4"/>
      <c r="C24" t="s" s="4">
        <v>5</v>
      </c>
      <c r="D24" t="s" s="5">
        <v>75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83333" defaultRowHeight="13.5" customHeight="1" outlineLevelRow="0" outlineLevelCol="0"/>
  <cols>
    <col min="1" max="5" width="8.85156" style="6" customWidth="1"/>
    <col min="6" max="256" width="8.85156" style="6" customWidth="1"/>
  </cols>
  <sheetData>
    <row r="1" ht="14" customHeight="1">
      <c r="A1" s="7"/>
      <c r="B1" s="7"/>
      <c r="C1" s="7"/>
      <c r="D1" s="7"/>
      <c r="E1" s="7"/>
    </row>
    <row r="2" ht="14" customHeight="1">
      <c r="A2" t="s" s="8">
        <v>6</v>
      </c>
      <c r="B2" s="7"/>
      <c r="C2" s="7"/>
      <c r="D2" s="7"/>
      <c r="E2" s="7"/>
    </row>
    <row r="3" ht="14" customHeight="1">
      <c r="A3" s="9">
        <v>100000</v>
      </c>
      <c r="B3" s="7"/>
      <c r="C3" s="7"/>
      <c r="D3" s="7"/>
      <c r="E3" s="7"/>
    </row>
    <row r="4" ht="14" customHeight="1">
      <c r="A4" s="7"/>
      <c r="B4" s="7"/>
      <c r="C4" s="7"/>
      <c r="D4" s="7"/>
      <c r="E4" s="7"/>
    </row>
    <row r="5" ht="14" customHeight="1">
      <c r="A5" t="s" s="8">
        <v>7</v>
      </c>
      <c r="B5" s="7"/>
      <c r="C5" s="7"/>
      <c r="D5" s="7"/>
      <c r="E5" s="7"/>
    </row>
    <row r="6" ht="14" customHeight="1">
      <c r="A6" t="s" s="8">
        <v>8</v>
      </c>
      <c r="B6" s="9">
        <v>90</v>
      </c>
      <c r="C6" s="7"/>
      <c r="D6" s="7"/>
      <c r="E6" s="7"/>
    </row>
    <row r="7" ht="14" customHeight="1">
      <c r="A7" t="s" s="8">
        <v>9</v>
      </c>
      <c r="B7" s="9">
        <v>90</v>
      </c>
      <c r="C7" s="7"/>
      <c r="D7" s="7"/>
      <c r="E7" s="7"/>
    </row>
    <row r="8" ht="14" customHeight="1">
      <c r="A8" t="s" s="8">
        <v>10</v>
      </c>
      <c r="B8" s="9">
        <v>110</v>
      </c>
      <c r="C8" s="7"/>
      <c r="D8" s="7"/>
      <c r="E8" s="7"/>
    </row>
    <row r="9" ht="14" customHeight="1">
      <c r="A9" t="s" s="8">
        <v>11</v>
      </c>
      <c r="B9" s="9">
        <v>120</v>
      </c>
      <c r="C9" s="7"/>
      <c r="D9" s="7"/>
      <c r="E9" s="7"/>
    </row>
    <row r="10" ht="14" customHeight="1">
      <c r="A10" t="s" s="8">
        <v>12</v>
      </c>
      <c r="B10" s="9">
        <v>150</v>
      </c>
      <c r="C10" s="7"/>
      <c r="D10" s="7"/>
      <c r="E10" s="7"/>
    </row>
    <row r="11" ht="14" customHeight="1">
      <c r="A11" t="s" s="8">
        <v>13</v>
      </c>
      <c r="B11" s="9">
        <v>100</v>
      </c>
      <c r="C11" s="7"/>
      <c r="D11" s="7"/>
      <c r="E11" s="7"/>
    </row>
    <row r="12" ht="14" customHeight="1">
      <c r="A12" t="s" s="8">
        <v>14</v>
      </c>
      <c r="B12" s="9">
        <v>80</v>
      </c>
      <c r="C12" s="7"/>
      <c r="D12" s="7"/>
      <c r="E12" s="7"/>
    </row>
    <row r="13" ht="14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10" customWidth="1"/>
    <col min="2" max="18" width="6.5" style="10" customWidth="1"/>
    <col min="19" max="21" width="8.85156" style="10" customWidth="1"/>
    <col min="22" max="23" hidden="1" width="8.83333" style="10" customWidth="1"/>
    <col min="24" max="25" width="8.85156" style="10" customWidth="1"/>
    <col min="26" max="256" width="8.85156" style="1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102734.178346559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2734.178346559010</v>
      </c>
      <c r="E4" s="27"/>
      <c r="F4" t="s" s="14">
        <v>28</v>
      </c>
      <c r="G4" s="15"/>
      <c r="H4" s="28">
        <f>SUM($T$9:$U$108)</f>
        <v>14</v>
      </c>
      <c r="I4" s="19"/>
      <c r="J4" t="s" s="14">
        <v>29</v>
      </c>
      <c r="K4" s="15"/>
      <c r="L4" s="21">
        <f>MAX($C$9:$D$990)-C9</f>
        <v>2734.178346559</v>
      </c>
      <c r="M4" s="21"/>
      <c r="N4" t="s" s="14">
        <v>30</v>
      </c>
      <c r="O4" s="15"/>
      <c r="P4" s="29">
        <f>MAX(Y1:Y993)</f>
        <v>0.0873270000000005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5</v>
      </c>
      <c r="D5" t="s" s="14">
        <v>32</v>
      </c>
      <c r="E5" s="30">
        <f>COUNTIF($R$9:$R$990,"&lt;0")</f>
        <v>4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0.555555555555556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3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2018</v>
      </c>
      <c r="F9" s="63">
        <v>43558</v>
      </c>
      <c r="G9" t="s" s="18">
        <v>53</v>
      </c>
      <c r="H9" s="30">
        <v>0.7748</v>
      </c>
      <c r="I9" s="19"/>
      <c r="J9" s="30">
        <v>63</v>
      </c>
      <c r="K9" s="21">
        <f>IF(J9="","",C9*0.03)</f>
        <v>3000</v>
      </c>
      <c r="L9" s="21"/>
      <c r="M9" s="64">
        <f>IF(J9="","",(K9/J9)/LOOKUP(RIGHT($D$2,3),'定数'!$A$6:$A$13,'定数'!$B$6:$B$13))</f>
        <v>0.396825396825397</v>
      </c>
      <c r="N9" s="30">
        <v>2018</v>
      </c>
      <c r="O9" s="63">
        <v>43558</v>
      </c>
      <c r="P9" s="30">
        <v>0.7788</v>
      </c>
      <c r="Q9" s="19"/>
      <c r="R9" s="27">
        <f>IF(P9="","",T9*M9*LOOKUP(RIGHT($D$2,3),'定数'!$A$6:$A$13,'定数'!$B$6:$B$13))</f>
        <v>1904.761904761910</v>
      </c>
      <c r="S9" s="65"/>
      <c r="T9" s="66">
        <f>IF(P9="","",IF(G9="買",(P9-H9),(H9-P9))*IF(RIGHT($D$2,3)="JPY",100,10000))</f>
        <v>40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101904.761904762</v>
      </c>
      <c r="D10" s="21"/>
      <c r="E10" s="30">
        <v>2018</v>
      </c>
      <c r="F10" s="63">
        <v>43606</v>
      </c>
      <c r="G10" t="s" s="18">
        <v>53</v>
      </c>
      <c r="H10" s="30">
        <v>0.7529</v>
      </c>
      <c r="I10" s="19"/>
      <c r="J10" s="30">
        <v>29</v>
      </c>
      <c r="K10" s="69">
        <f>IF(J10="","",C10*0.03)</f>
        <v>3057.142857142860</v>
      </c>
      <c r="L10" s="70"/>
      <c r="M10" s="64">
        <f>IF(J10="","",(K10/J10)/LOOKUP(RIGHT($D$2,3),'定数'!$A$6:$A$13,'定数'!$B$6:$B$13))</f>
        <v>0.87848932676519</v>
      </c>
      <c r="N10" s="30">
        <v>2018</v>
      </c>
      <c r="O10" s="63">
        <v>43606</v>
      </c>
      <c r="P10" s="30">
        <v>0.75</v>
      </c>
      <c r="Q10" s="19"/>
      <c r="R10" s="27">
        <f>IF(P10="","",T10*M10*LOOKUP(RIGHT($D$2,3),'定数'!$A$6:$A$13,'定数'!$B$6:$B$13))</f>
        <v>-3057.142857142860</v>
      </c>
      <c r="S10" s="65"/>
      <c r="T10" s="66">
        <f>IF(P10="","",IF(G10="買",(P10-H10),(H10-P10))*IF(RIGHT($D$2,3)="JPY",100,10000))</f>
        <v>-29</v>
      </c>
      <c r="U10" s="66"/>
      <c r="V10" s="67">
        <f>IF(T10&lt;&gt;"",IF(T10&gt;0,1+V9,0),"")</f>
        <v>0</v>
      </c>
      <c r="W10" s="68">
        <f>IF(T10&lt;&gt;"",IF(T10&lt;0,1+W9,0),"")</f>
        <v>1</v>
      </c>
      <c r="X10" s="71">
        <f>IF(C10&lt;&gt;"",MAX(C10,C9),"")</f>
        <v>101904.761904762</v>
      </c>
      <c r="Y10" s="7"/>
    </row>
    <row r="11" ht="14" customHeight="1">
      <c r="A11" s="13"/>
      <c r="B11" s="30">
        <v>3</v>
      </c>
      <c r="C11" s="21">
        <f>IF(R10="","",C10+R10)</f>
        <v>98847.6190476191</v>
      </c>
      <c r="D11" s="21"/>
      <c r="E11" s="30">
        <v>2018</v>
      </c>
      <c r="F11" s="63">
        <v>43607</v>
      </c>
      <c r="G11" t="s" s="18">
        <v>53</v>
      </c>
      <c r="H11" s="30">
        <v>0.7579</v>
      </c>
      <c r="I11" s="19"/>
      <c r="J11" s="30">
        <v>15</v>
      </c>
      <c r="K11" s="69">
        <f>IF(J11="","",C11*0.03)</f>
        <v>2965.428571428570</v>
      </c>
      <c r="L11" s="70"/>
      <c r="M11" s="64">
        <f>IF(J11="","",(K11/J11)/LOOKUP(RIGHT($D$2,3),'定数'!$A$6:$A$13,'定数'!$B$6:$B$13))</f>
        <v>1.64746031746032</v>
      </c>
      <c r="N11" s="30">
        <v>2018</v>
      </c>
      <c r="O11" s="63">
        <v>43608</v>
      </c>
      <c r="P11" s="30">
        <v>0.7564</v>
      </c>
      <c r="Q11" s="19"/>
      <c r="R11" s="27">
        <f>IF(P11="","",T11*M11*LOOKUP(RIGHT($D$2,3),'定数'!$A$6:$A$13,'定数'!$B$6:$B$13))</f>
        <v>-2965.428571428580</v>
      </c>
      <c r="S11" s="65"/>
      <c r="T11" s="66">
        <f>IF(P11="","",IF(G11="買",(P11-H11),(H11-P11))*IF(RIGHT($D$2,3)="JPY",100,10000))</f>
        <v>-15</v>
      </c>
      <c r="U11" s="66"/>
      <c r="V11" s="67">
        <f>IF(T11&lt;&gt;"",IF(T11&gt;0,1+V10,0),"")</f>
        <v>0</v>
      </c>
      <c r="W11" s="68">
        <f>IF(T11&lt;&gt;"",IF(T11&lt;0,1+W10,0),"")</f>
        <v>2</v>
      </c>
      <c r="X11" s="71">
        <f>IF(C11&lt;&gt;"",MAX(X10,C11),"")</f>
        <v>101904.761904762</v>
      </c>
      <c r="Y11" s="72">
        <f>IF(X11&lt;&gt;"",1-(C11/X11),"")</f>
        <v>0.0300000000000004</v>
      </c>
    </row>
    <row r="12" ht="14" customHeight="1">
      <c r="A12" s="13"/>
      <c r="B12" s="30">
        <v>4</v>
      </c>
      <c r="C12" s="21">
        <f>IF(R11="","",C11+R11)</f>
        <v>95882.1904761905</v>
      </c>
      <c r="D12" s="21"/>
      <c r="E12" s="30">
        <v>2018</v>
      </c>
      <c r="F12" s="63">
        <v>43616</v>
      </c>
      <c r="G12" t="s" s="18">
        <v>53</v>
      </c>
      <c r="H12" s="30">
        <v>0.7571</v>
      </c>
      <c r="I12" s="19"/>
      <c r="J12" s="30">
        <v>19</v>
      </c>
      <c r="K12" s="69">
        <f>IF(J12="","",C12*0.03)</f>
        <v>2876.465714285710</v>
      </c>
      <c r="L12" s="70"/>
      <c r="M12" s="64">
        <f>IF(J12="","",(K12/J12)/LOOKUP(RIGHT($D$2,3),'定数'!$A$6:$A$13,'定数'!$B$6:$B$13))</f>
        <v>1.26160776942356</v>
      </c>
      <c r="N12" s="30">
        <v>2018</v>
      </c>
      <c r="O12" s="63">
        <v>43616</v>
      </c>
      <c r="P12" s="30">
        <v>0.7552</v>
      </c>
      <c r="Q12" s="19"/>
      <c r="R12" s="27">
        <f>IF(P12="","",T12*M12*LOOKUP(RIGHT($D$2,3),'定数'!$A$6:$A$13,'定数'!$B$6:$B$13))</f>
        <v>-2876.465714285720</v>
      </c>
      <c r="S12" s="65"/>
      <c r="T12" s="66">
        <f>IF(P12="","",IF(G12="買",(P12-H12),(H12-P12))*IF(RIGHT($D$2,3)="JPY",100,10000))</f>
        <v>-19</v>
      </c>
      <c r="U12" s="66"/>
      <c r="V12" s="67">
        <f>IF(T12&lt;&gt;"",IF(T12&gt;0,1+V11,0),"")</f>
        <v>0</v>
      </c>
      <c r="W12" s="68">
        <f>IF(T12&lt;&gt;"",IF(T12&lt;0,1+W11,0),"")</f>
        <v>3</v>
      </c>
      <c r="X12" s="71">
        <f>IF(C12&lt;&gt;"",MAX(X11,C12),"")</f>
        <v>101904.761904762</v>
      </c>
      <c r="Y12" s="72">
        <f>IF(X12&lt;&gt;"",1-(C12/X12),"")</f>
        <v>0.0591000000000006</v>
      </c>
    </row>
    <row r="13" ht="14" customHeight="1">
      <c r="A13" s="13"/>
      <c r="B13" s="30">
        <v>5</v>
      </c>
      <c r="C13" s="21">
        <f>IF(R12="","",C12+R12)</f>
        <v>93005.7247619048</v>
      </c>
      <c r="D13" s="21"/>
      <c r="E13" s="30">
        <v>2018</v>
      </c>
      <c r="F13" s="63">
        <v>43617</v>
      </c>
      <c r="G13" t="s" s="18">
        <v>53</v>
      </c>
      <c r="H13" s="30">
        <v>0.7573</v>
      </c>
      <c r="I13" s="19"/>
      <c r="J13" s="30">
        <v>16</v>
      </c>
      <c r="K13" s="69">
        <f>IF(J13="","",C13*0.03)</f>
        <v>2790.171742857140</v>
      </c>
      <c r="L13" s="70"/>
      <c r="M13" s="64">
        <f>IF(J13="","",(K13/J13)/LOOKUP(RIGHT($D$2,3),'定数'!$A$6:$A$13,'定数'!$B$6:$B$13))</f>
        <v>1.45321444940476</v>
      </c>
      <c r="N13" s="30">
        <v>2018</v>
      </c>
      <c r="O13" s="63">
        <v>43620</v>
      </c>
      <c r="P13" s="30">
        <v>0.7589</v>
      </c>
      <c r="Q13" s="19"/>
      <c r="R13" s="27">
        <f>IF(P13="","",T13*M13*LOOKUP(RIGHT($D$2,3),'定数'!$A$6:$A$13,'定数'!$B$6:$B$13))</f>
        <v>2790.171742857140</v>
      </c>
      <c r="S13" s="65"/>
      <c r="T13" s="66">
        <f>IF(P13="","",IF(G13="買",(P13-H13),(H13-P13))*IF(RIGHT($D$2,3)="JPY",100,10000))</f>
        <v>16</v>
      </c>
      <c r="U13" s="66"/>
      <c r="V13" s="67">
        <f>IF(T13&lt;&gt;"",IF(T13&gt;0,1+V12,0),"")</f>
        <v>1</v>
      </c>
      <c r="W13" s="68">
        <f>IF(T13&lt;&gt;"",IF(T13&lt;0,1+W12,0),"")</f>
        <v>0</v>
      </c>
      <c r="X13" s="71">
        <f>IF(C13&lt;&gt;"",MAX(X12,C13),"")</f>
        <v>101904.761904762</v>
      </c>
      <c r="Y13" s="72">
        <f>IF(X13&lt;&gt;"",1-(C13/X13),"")</f>
        <v>0.0873270000000005</v>
      </c>
    </row>
    <row r="14" ht="14" customHeight="1">
      <c r="A14" s="13"/>
      <c r="B14" s="30">
        <v>6</v>
      </c>
      <c r="C14" s="21">
        <f>IF(R13="","",C13+R13)</f>
        <v>95795.8965047619</v>
      </c>
      <c r="D14" s="21"/>
      <c r="E14" s="30">
        <v>2018</v>
      </c>
      <c r="F14" s="63">
        <v>43631</v>
      </c>
      <c r="G14" t="s" s="18">
        <v>54</v>
      </c>
      <c r="H14" s="30">
        <v>0.7454</v>
      </c>
      <c r="I14" s="19"/>
      <c r="J14" s="30">
        <v>24</v>
      </c>
      <c r="K14" s="69">
        <f>IF(J14="","",C14*0.03)</f>
        <v>2873.876895142860</v>
      </c>
      <c r="L14" s="70"/>
      <c r="M14" s="64">
        <f>IF(J14="","",(K14/J14)/LOOKUP(RIGHT($D$2,3),'定数'!$A$6:$A$13,'定数'!$B$6:$B$13))</f>
        <v>0.997873921924604</v>
      </c>
      <c r="N14" s="30">
        <v>2018</v>
      </c>
      <c r="O14" s="63">
        <v>43634</v>
      </c>
      <c r="P14" s="30">
        <v>0.7426</v>
      </c>
      <c r="Q14" s="19"/>
      <c r="R14" s="27">
        <f>IF(P14="","",T14*M14*LOOKUP(RIGHT($D$2,3),'定数'!$A$6:$A$13,'定数'!$B$6:$B$13))</f>
        <v>3352.856377666670</v>
      </c>
      <c r="S14" s="65"/>
      <c r="T14" s="66">
        <f>IF(P14="","",IF(G14="買",(P14-H14),(H14-P14))*IF(RIGHT($D$2,3)="JPY",100,10000))</f>
        <v>28</v>
      </c>
      <c r="U14" s="66"/>
      <c r="V14" s="67">
        <f>IF(T14&lt;&gt;"",IF(T14&gt;0,1+V13,0),"")</f>
        <v>2</v>
      </c>
      <c r="W14" s="68">
        <f>IF(T14&lt;&gt;"",IF(T14&lt;0,1+W13,0),"")</f>
        <v>0</v>
      </c>
      <c r="X14" s="71">
        <f>IF(C14&lt;&gt;"",MAX(X13,C14),"")</f>
        <v>101904.761904762</v>
      </c>
      <c r="Y14" s="72">
        <f>IF(X14&lt;&gt;"",1-(C14/X14),"")</f>
        <v>0.0599468100000009</v>
      </c>
    </row>
    <row r="15" ht="14" customHeight="1">
      <c r="A15" s="13"/>
      <c r="B15" s="30">
        <v>7</v>
      </c>
      <c r="C15" s="21">
        <f>IF(R14="","",C14+R14)</f>
        <v>99148.7528824286</v>
      </c>
      <c r="D15" s="21"/>
      <c r="E15" s="30">
        <v>2018</v>
      </c>
      <c r="F15" s="63">
        <v>43643</v>
      </c>
      <c r="G15" t="s" s="18">
        <v>54</v>
      </c>
      <c r="H15" s="30">
        <v>0.7361</v>
      </c>
      <c r="I15" s="19"/>
      <c r="J15" s="30">
        <v>45</v>
      </c>
      <c r="K15" s="69">
        <f>IF(J15="","",C15*0.03)</f>
        <v>2974.462586472860</v>
      </c>
      <c r="L15" s="70"/>
      <c r="M15" s="64">
        <f>IF(J15="","",(K15/J15)/LOOKUP(RIGHT($D$2,3),'定数'!$A$6:$A$13,'定数'!$B$6:$B$13))</f>
        <v>0.550826404902381</v>
      </c>
      <c r="N15" s="30">
        <v>2018</v>
      </c>
      <c r="O15" s="63">
        <v>43648</v>
      </c>
      <c r="P15" s="30">
        <v>0.7406</v>
      </c>
      <c r="Q15" s="19"/>
      <c r="R15" s="27">
        <f>IF(P15="","",T15*M15*LOOKUP(RIGHT($D$2,3),'定数'!$A$6:$A$13,'定数'!$B$6:$B$13))</f>
        <v>-2974.462586472860</v>
      </c>
      <c r="S15" s="65"/>
      <c r="T15" s="66">
        <f>IF(P15="","",IF(G15="買",(P15-H15),(H15-P15))*IF(RIGHT($D$2,3)="JPY",100,10000))</f>
        <v>-45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101904.761904762</v>
      </c>
      <c r="Y15" s="72">
        <f>IF(X15&lt;&gt;"",1-(C15/X15),"")</f>
        <v>0.0270449483500006</v>
      </c>
    </row>
    <row r="16" ht="14" customHeight="1">
      <c r="A16" s="13"/>
      <c r="B16" s="30">
        <v>8</v>
      </c>
      <c r="C16" s="21">
        <f>IF(R15="","",C15+R15)</f>
        <v>96174.2902959557</v>
      </c>
      <c r="D16" s="21"/>
      <c r="E16" s="30">
        <v>2018</v>
      </c>
      <c r="F16" s="63">
        <v>43651</v>
      </c>
      <c r="G16" t="s" s="18">
        <v>53</v>
      </c>
      <c r="H16" s="30">
        <v>0.7389</v>
      </c>
      <c r="I16" s="19"/>
      <c r="J16" s="30">
        <v>16</v>
      </c>
      <c r="K16" s="69">
        <f>IF(J16="","",C16*0.03)</f>
        <v>2885.228708878670</v>
      </c>
      <c r="L16" s="70"/>
      <c r="M16" s="64">
        <f>IF(J16="","",(K16/J16)/LOOKUP(RIGHT($D$2,3),'定数'!$A$6:$A$13,'定数'!$B$6:$B$13))</f>
        <v>1.50272328587431</v>
      </c>
      <c r="N16" s="30">
        <v>2018</v>
      </c>
      <c r="O16" s="63">
        <v>43652</v>
      </c>
      <c r="P16" s="30">
        <v>0.7407</v>
      </c>
      <c r="Q16" s="19"/>
      <c r="R16" s="27">
        <f>IF(P16="","",T16*M16*LOOKUP(RIGHT($D$2,3),'定数'!$A$6:$A$13,'定数'!$B$6:$B$13))</f>
        <v>3245.882297488510</v>
      </c>
      <c r="S16" s="65"/>
      <c r="T16" s="66">
        <f>IF(P16="","",IF(G16="買",(P16-H16),(H16-P16))*IF(RIGHT($D$2,3)="JPY",100,10000))</f>
        <v>18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101904.761904762</v>
      </c>
      <c r="Y16" s="72">
        <f>IF(X16&lt;&gt;"",1-(C16/X16),"")</f>
        <v>0.056233599899501</v>
      </c>
    </row>
    <row r="17" ht="14" customHeight="1">
      <c r="A17" s="13"/>
      <c r="B17" s="30">
        <v>9</v>
      </c>
      <c r="C17" s="21">
        <f>IF(R16="","",C16+R16)</f>
        <v>99420.172593444193</v>
      </c>
      <c r="D17" s="21"/>
      <c r="E17" s="30">
        <v>2018</v>
      </c>
      <c r="F17" s="63">
        <v>43656</v>
      </c>
      <c r="G17" t="s" s="18">
        <v>54</v>
      </c>
      <c r="H17" s="30">
        <v>0.7454</v>
      </c>
      <c r="I17" s="19"/>
      <c r="J17" s="30">
        <v>18</v>
      </c>
      <c r="K17" s="69">
        <f>IF(J17="","",C17*0.03)</f>
        <v>2982.605177803330</v>
      </c>
      <c r="L17" s="70"/>
      <c r="M17" s="64">
        <f>IF(J17="","",(K17/J17)/LOOKUP(RIGHT($D$2,3),'定数'!$A$6:$A$13,'定数'!$B$6:$B$13))</f>
        <v>1.3808357304645</v>
      </c>
      <c r="N17" s="30">
        <v>2018</v>
      </c>
      <c r="O17" s="63">
        <v>43657</v>
      </c>
      <c r="P17" s="30">
        <v>0.7433999999999999</v>
      </c>
      <c r="Q17" s="19"/>
      <c r="R17" s="27">
        <f>IF(P17="","",T17*M17*LOOKUP(RIGHT($D$2,3),'定数'!$A$6:$A$13,'定数'!$B$6:$B$13))</f>
        <v>3314.0057531148</v>
      </c>
      <c r="S17" s="65"/>
      <c r="T17" s="66">
        <f>IF(P17="","",IF(G17="買",(P17-H17),(H17-P17))*IF(RIGHT($D$2,3)="JPY",100,10000))</f>
        <v>20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101904.761904762</v>
      </c>
      <c r="Y17" s="72">
        <f>IF(X17&lt;&gt;"",1-(C17/X17),"")</f>
        <v>0.0243814838961092</v>
      </c>
    </row>
    <row r="18" ht="14" customHeight="1">
      <c r="A18" s="13"/>
      <c r="B18" s="30">
        <v>10</v>
      </c>
      <c r="C18" s="21">
        <f>IF(R17="","",C17+R17)</f>
        <v>102734.178346559</v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s="71">
        <f>IF(C18&lt;&gt;"",MAX(X17,C18),"")</f>
        <v>102734.178346559</v>
      </c>
      <c r="Y18" s="72">
        <f>IF(X18&lt;&gt;"",1-(C18/X18),"")</f>
        <v>0</v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J4:K4"/>
    <mergeCell ref="L4:M4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0" customWidth="1"/>
    <col min="2" max="18" width="6.5" style="80" customWidth="1"/>
    <col min="19" max="21" width="8.85156" style="80" customWidth="1"/>
    <col min="22" max="23" hidden="1" width="8.83333" style="80" customWidth="1"/>
    <col min="24" max="25" width="8.85156" style="80" customWidth="1"/>
    <col min="26" max="256" width="8.85156" style="8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112935.791704477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12935.7917044768</v>
      </c>
      <c r="E4" s="27"/>
      <c r="F4" t="s" s="14">
        <v>28</v>
      </c>
      <c r="G4" s="15"/>
      <c r="H4" s="28">
        <f>SUM($T$9:$U$108)</f>
        <v>101</v>
      </c>
      <c r="I4" s="19"/>
      <c r="J4" t="s" s="14">
        <v>29</v>
      </c>
      <c r="K4" s="15"/>
      <c r="L4" s="21">
        <f>MAX($C$9:$D$990)-C9</f>
        <v>12935.791704476</v>
      </c>
      <c r="M4" s="21"/>
      <c r="N4" t="s" s="14">
        <v>30</v>
      </c>
      <c r="O4" s="15"/>
      <c r="P4" s="29">
        <f>MAX(Y1:Y993)</f>
        <v>0.0591000000000043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6</v>
      </c>
      <c r="D5" t="s" s="14">
        <v>32</v>
      </c>
      <c r="E5" s="30">
        <f>COUNTIF($R$9:$R$990,"&lt;0")</f>
        <v>3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0.666666666666667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2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2018</v>
      </c>
      <c r="F9" s="63">
        <v>43558</v>
      </c>
      <c r="G9" t="s" s="18">
        <v>53</v>
      </c>
      <c r="H9" s="30">
        <v>0.7748</v>
      </c>
      <c r="I9" s="19"/>
      <c r="J9" s="30">
        <v>63</v>
      </c>
      <c r="K9" s="21">
        <f>IF(J9="","",C9*0.03)</f>
        <v>3000</v>
      </c>
      <c r="L9" s="21"/>
      <c r="M9" s="64">
        <f>IF(J9="","",(K9/J9)/LOOKUP(RIGHT($D$2,3),'定数'!$A$6:$A$13,'定数'!$B$6:$B$13))</f>
        <v>0.396825396825397</v>
      </c>
      <c r="N9" s="30">
        <v>2018</v>
      </c>
      <c r="O9" s="63">
        <v>43558</v>
      </c>
      <c r="P9" s="30">
        <v>0.7793</v>
      </c>
      <c r="Q9" s="19"/>
      <c r="R9" s="27">
        <f>IF(P9="","",T9*M9*LOOKUP(RIGHT($D$2,3),'定数'!$A$6:$A$13,'定数'!$B$6:$B$13))</f>
        <v>2142.857142857140</v>
      </c>
      <c r="S9" s="65"/>
      <c r="T9" s="66">
        <f>IF(P9="","",IF(G9="買",(P9-H9),(H9-P9))*IF(RIGHT($D$2,3)="JPY",100,10000))</f>
        <v>45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102142.857142857</v>
      </c>
      <c r="D10" s="21"/>
      <c r="E10" s="30">
        <v>2018</v>
      </c>
      <c r="F10" s="63">
        <v>43606</v>
      </c>
      <c r="G10" t="s" s="18">
        <v>53</v>
      </c>
      <c r="H10" s="30">
        <v>0.7529</v>
      </c>
      <c r="I10" s="19"/>
      <c r="J10" s="30">
        <v>29</v>
      </c>
      <c r="K10" s="69">
        <f>IF(J10="","",C10*0.03)</f>
        <v>3064.285714285710</v>
      </c>
      <c r="L10" s="70"/>
      <c r="M10" s="64">
        <f>IF(J10="","",(K10/J10)/LOOKUP(RIGHT($D$2,3),'定数'!$A$6:$A$13,'定数'!$B$6:$B$13))</f>
        <v>0.8805418719211811</v>
      </c>
      <c r="N10" s="30">
        <v>2018</v>
      </c>
      <c r="O10" s="63">
        <v>43606</v>
      </c>
      <c r="P10" s="30">
        <v>0.7567</v>
      </c>
      <c r="Q10" s="19"/>
      <c r="R10" s="27">
        <f>IF(P10="","",T10*M10*LOOKUP(RIGHT($D$2,3),'定数'!$A$6:$A$13,'定数'!$B$6:$B$13))</f>
        <v>4015.270935960590</v>
      </c>
      <c r="S10" s="65"/>
      <c r="T10" s="66">
        <f>IF(P10="","",IF(G10="買",(P10-H10),(H10-P10))*IF(RIGHT($D$2,3)="JPY",100,10000))</f>
        <v>38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102142.857142857</v>
      </c>
      <c r="Y10" s="7"/>
    </row>
    <row r="11" ht="14" customHeight="1">
      <c r="A11" s="13"/>
      <c r="B11" s="30">
        <v>3</v>
      </c>
      <c r="C11" s="21">
        <f>IF(R10="","",C10+R10)</f>
        <v>106158.128078818</v>
      </c>
      <c r="D11" s="21"/>
      <c r="E11" s="30">
        <v>2018</v>
      </c>
      <c r="F11" s="63">
        <v>43607</v>
      </c>
      <c r="G11" t="s" s="18">
        <v>53</v>
      </c>
      <c r="H11" s="30">
        <v>0.7579</v>
      </c>
      <c r="I11" s="19"/>
      <c r="J11" s="30">
        <v>15</v>
      </c>
      <c r="K11" s="69">
        <f>IF(J11="","",C11*0.03)</f>
        <v>3184.743842364540</v>
      </c>
      <c r="L11" s="70"/>
      <c r="M11" s="64">
        <f>IF(J11="","",(K11/J11)/LOOKUP(RIGHT($D$2,3),'定数'!$A$6:$A$13,'定数'!$B$6:$B$13))</f>
        <v>1.76930213464697</v>
      </c>
      <c r="N11" s="30">
        <v>2018</v>
      </c>
      <c r="O11" s="63">
        <v>43608</v>
      </c>
      <c r="P11" s="30">
        <v>0.7564</v>
      </c>
      <c r="Q11" s="19"/>
      <c r="R11" s="27">
        <f>IF(P11="","",T11*M11*LOOKUP(RIGHT($D$2,3),'定数'!$A$6:$A$13,'定数'!$B$6:$B$13))</f>
        <v>-3184.743842364550</v>
      </c>
      <c r="S11" s="65"/>
      <c r="T11" s="66">
        <f>IF(P11="","",IF(G11="買",(P11-H11),(H11-P11))*IF(RIGHT($D$2,3)="JPY",100,10000))</f>
        <v>-15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106158.128078818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102973.384236453</v>
      </c>
      <c r="D12" s="21"/>
      <c r="E12" s="30">
        <v>2018</v>
      </c>
      <c r="F12" s="63">
        <v>43616</v>
      </c>
      <c r="G12" t="s" s="18">
        <v>53</v>
      </c>
      <c r="H12" s="30">
        <v>0.7571</v>
      </c>
      <c r="I12" s="19"/>
      <c r="J12" s="30">
        <v>19</v>
      </c>
      <c r="K12" s="69">
        <f>IF(J12="","",C12*0.03)</f>
        <v>3089.201527093590</v>
      </c>
      <c r="L12" s="70"/>
      <c r="M12" s="64">
        <f>IF(J12="","",(K12/J12)/LOOKUP(RIGHT($D$2,3),'定数'!$A$6:$A$13,'定数'!$B$6:$B$13))</f>
        <v>1.35491295047964</v>
      </c>
      <c r="N12" s="30">
        <v>2018</v>
      </c>
      <c r="O12" s="63">
        <v>43616</v>
      </c>
      <c r="P12" s="30">
        <v>0.7552</v>
      </c>
      <c r="Q12" s="19"/>
      <c r="R12" s="27">
        <f>IF(P12="","",T12*M12*LOOKUP(RIGHT($D$2,3),'定数'!$A$6:$A$13,'定数'!$B$6:$B$13))</f>
        <v>-3089.201527093580</v>
      </c>
      <c r="S12" s="65"/>
      <c r="T12" s="66">
        <f>IF(P12="","",IF(G12="買",(P12-H12),(H12-P12))*IF(RIGHT($D$2,3)="JPY",100,10000))</f>
        <v>-19</v>
      </c>
      <c r="U12" s="66"/>
      <c r="V12" s="67">
        <f>IF(T12&lt;&gt;"",IF(T12&gt;0,1+V11,0),"")</f>
        <v>0</v>
      </c>
      <c r="W12" s="68">
        <f>IF(T12&lt;&gt;"",IF(T12&lt;0,1+W11,0),"")</f>
        <v>2</v>
      </c>
      <c r="X12" s="71">
        <f>IF(C12&lt;&gt;"",MAX(X11,C12),"")</f>
        <v>106158.128078818</v>
      </c>
      <c r="Y12" s="72">
        <f>IF(X12&lt;&gt;"",1-(C12/X12),"")</f>
        <v>0.0300000000000043</v>
      </c>
    </row>
    <row r="13" ht="14" customHeight="1">
      <c r="A13" s="13"/>
      <c r="B13" s="30">
        <v>5</v>
      </c>
      <c r="C13" s="21">
        <f>IF(R12="","",C12+R12)</f>
        <v>99884.1827093594</v>
      </c>
      <c r="D13" s="21"/>
      <c r="E13" s="30">
        <v>2018</v>
      </c>
      <c r="F13" s="63">
        <v>43617</v>
      </c>
      <c r="G13" t="s" s="18">
        <v>53</v>
      </c>
      <c r="H13" s="30">
        <v>0.7573</v>
      </c>
      <c r="I13" s="19"/>
      <c r="J13" s="30">
        <v>16</v>
      </c>
      <c r="K13" s="69">
        <f>IF(J13="","",C13*0.03)</f>
        <v>2996.525481280780</v>
      </c>
      <c r="L13" s="70"/>
      <c r="M13" s="64">
        <f>IF(J13="","",(K13/J13)/LOOKUP(RIGHT($D$2,3),'定数'!$A$6:$A$13,'定数'!$B$6:$B$13))</f>
        <v>1.56069035483374</v>
      </c>
      <c r="N13" s="30">
        <v>2018</v>
      </c>
      <c r="O13" s="63">
        <v>43620</v>
      </c>
      <c r="P13" s="30">
        <v>0.7592</v>
      </c>
      <c r="Q13" s="19"/>
      <c r="R13" s="27">
        <f>IF(P13="","",T13*M13*LOOKUP(RIGHT($D$2,3),'定数'!$A$6:$A$13,'定数'!$B$6:$B$13))</f>
        <v>3558.374009020930</v>
      </c>
      <c r="S13" s="65"/>
      <c r="T13" s="66">
        <f>IF(P13="","",IF(G13="買",(P13-H13),(H13-P13))*IF(RIGHT($D$2,3)="JPY",100,10000))</f>
        <v>19</v>
      </c>
      <c r="U13" s="66"/>
      <c r="V13" s="67">
        <f>IF(T13&lt;&gt;"",IF(T13&gt;0,1+V12,0),"")</f>
        <v>1</v>
      </c>
      <c r="W13" s="68">
        <f>IF(T13&lt;&gt;"",IF(T13&lt;0,1+W12,0),"")</f>
        <v>0</v>
      </c>
      <c r="X13" s="71">
        <f>IF(C13&lt;&gt;"",MAX(X12,C13),"")</f>
        <v>106158.128078818</v>
      </c>
      <c r="Y13" s="72">
        <f>IF(X13&lt;&gt;"",1-(C13/X13),"")</f>
        <v>0.0591000000000043</v>
      </c>
    </row>
    <row r="14" ht="14" customHeight="1">
      <c r="A14" s="13"/>
      <c r="B14" s="30">
        <v>6</v>
      </c>
      <c r="C14" s="21">
        <f>IF(R13="","",C13+R13)</f>
        <v>103442.55671838</v>
      </c>
      <c r="D14" s="21"/>
      <c r="E14" s="30">
        <v>2018</v>
      </c>
      <c r="F14" s="63">
        <v>43631</v>
      </c>
      <c r="G14" t="s" s="18">
        <v>54</v>
      </c>
      <c r="H14" s="30">
        <v>0.7454</v>
      </c>
      <c r="I14" s="19"/>
      <c r="J14" s="30">
        <v>24</v>
      </c>
      <c r="K14" s="69">
        <f>IF(J14="","",C14*0.03)</f>
        <v>3103.2767015514</v>
      </c>
      <c r="L14" s="70"/>
      <c r="M14" s="64">
        <f>IF(J14="","",(K14/J14)/LOOKUP(RIGHT($D$2,3),'定数'!$A$6:$A$13,'定数'!$B$6:$B$13))</f>
        <v>1.07752663248313</v>
      </c>
      <c r="N14" s="30">
        <v>2018</v>
      </c>
      <c r="O14" s="63">
        <v>43634</v>
      </c>
      <c r="P14" s="30">
        <v>0.7421</v>
      </c>
      <c r="Q14" s="19"/>
      <c r="R14" s="27">
        <f>IF(P14="","",T14*M14*LOOKUP(RIGHT($D$2,3),'定数'!$A$6:$A$13,'定数'!$B$6:$B$13))</f>
        <v>4267.005464633190</v>
      </c>
      <c r="S14" s="65"/>
      <c r="T14" s="66">
        <f>IF(P14="","",IF(G14="買",(P14-H14),(H14-P14))*IF(RIGHT($D$2,3)="JPY",100,10000))</f>
        <v>33</v>
      </c>
      <c r="U14" s="66"/>
      <c r="V14" s="67">
        <f>IF(T14&lt;&gt;"",IF(T14&gt;0,1+V13,0),"")</f>
        <v>2</v>
      </c>
      <c r="W14" s="68">
        <f>IF(T14&lt;&gt;"",IF(T14&lt;0,1+W13,0),"")</f>
        <v>0</v>
      </c>
      <c r="X14" s="71">
        <f>IF(C14&lt;&gt;"",MAX(X13,C14),"")</f>
        <v>106158.128078818</v>
      </c>
      <c r="Y14" s="72">
        <f>IF(X14&lt;&gt;"",1-(C14/X14),"")</f>
        <v>0.0255804375000075</v>
      </c>
    </row>
    <row r="15" ht="14" customHeight="1">
      <c r="A15" s="13"/>
      <c r="B15" s="30">
        <v>7</v>
      </c>
      <c r="C15" s="21">
        <f>IF(R14="","",C14+R14)</f>
        <v>107709.562183013</v>
      </c>
      <c r="D15" s="21"/>
      <c r="E15" s="30">
        <v>2018</v>
      </c>
      <c r="F15" s="63">
        <v>43643</v>
      </c>
      <c r="G15" t="s" s="18">
        <v>54</v>
      </c>
      <c r="H15" s="30">
        <v>0.7361</v>
      </c>
      <c r="I15" s="19"/>
      <c r="J15" s="30">
        <v>45</v>
      </c>
      <c r="K15" s="69">
        <f>IF(J15="","",C15*0.03)</f>
        <v>3231.286865490390</v>
      </c>
      <c r="L15" s="70"/>
      <c r="M15" s="64">
        <f>IF(J15="","",(K15/J15)/LOOKUP(RIGHT($D$2,3),'定数'!$A$6:$A$13,'定数'!$B$6:$B$13))</f>
        <v>0.5983864565722939</v>
      </c>
      <c r="N15" s="30">
        <v>2018</v>
      </c>
      <c r="O15" s="63">
        <v>43648</v>
      </c>
      <c r="P15" s="30">
        <v>0.7406</v>
      </c>
      <c r="Q15" s="19"/>
      <c r="R15" s="27">
        <f>IF(P15="","",T15*M15*LOOKUP(RIGHT($D$2,3),'定数'!$A$6:$A$13,'定数'!$B$6:$B$13))</f>
        <v>-3231.286865490390</v>
      </c>
      <c r="S15" s="65"/>
      <c r="T15" s="66">
        <f>IF(P15="","",IF(G15="買",(P15-H15),(H15-P15))*IF(RIGHT($D$2,3)="JPY",100,10000))</f>
        <v>-45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107709.562183013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104478.275317523</v>
      </c>
      <c r="D16" s="21"/>
      <c r="E16" s="30">
        <v>2018</v>
      </c>
      <c r="F16" s="63">
        <v>43651</v>
      </c>
      <c r="G16" t="s" s="18">
        <v>53</v>
      </c>
      <c r="H16" s="30">
        <v>0.7389</v>
      </c>
      <c r="I16" s="19"/>
      <c r="J16" s="30">
        <v>16</v>
      </c>
      <c r="K16" s="69">
        <f>IF(J16="","",C16*0.03)</f>
        <v>3134.348259525690</v>
      </c>
      <c r="L16" s="70"/>
      <c r="M16" s="64">
        <f>IF(J16="","",(K16/J16)/LOOKUP(RIGHT($D$2,3),'定数'!$A$6:$A$13,'定数'!$B$6:$B$13))</f>
        <v>1.6324730518363</v>
      </c>
      <c r="N16" s="30">
        <v>2018</v>
      </c>
      <c r="O16" s="63">
        <v>43652</v>
      </c>
      <c r="P16" s="30">
        <v>0.741</v>
      </c>
      <c r="Q16" s="19"/>
      <c r="R16" s="27">
        <f>IF(P16="","",T16*M16*LOOKUP(RIGHT($D$2,3),'定数'!$A$6:$A$13,'定数'!$B$6:$B$13))</f>
        <v>4113.832090627480</v>
      </c>
      <c r="S16" s="65"/>
      <c r="T16" s="66">
        <f>IF(P16="","",IF(G16="買",(P16-H16),(H16-P16))*IF(RIGHT($D$2,3)="JPY",100,10000))</f>
        <v>21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107709.562183013</v>
      </c>
      <c r="Y16" s="72">
        <f>IF(X16&lt;&gt;"",1-(C16/X16),"")</f>
        <v>0.0299999999999964</v>
      </c>
    </row>
    <row r="17" ht="14" customHeight="1">
      <c r="A17" s="13"/>
      <c r="B17" s="30">
        <v>9</v>
      </c>
      <c r="C17" s="21">
        <f>IF(R16="","",C16+R16)</f>
        <v>108592.10740815</v>
      </c>
      <c r="D17" s="21"/>
      <c r="E17" s="30">
        <v>2018</v>
      </c>
      <c r="F17" s="63">
        <v>43656</v>
      </c>
      <c r="G17" t="s" s="18">
        <v>54</v>
      </c>
      <c r="H17" s="30">
        <v>0.7454</v>
      </c>
      <c r="I17" s="19"/>
      <c r="J17" s="30">
        <v>18</v>
      </c>
      <c r="K17" s="69">
        <f>IF(J17="","",C17*0.03)</f>
        <v>3257.7632222445</v>
      </c>
      <c r="L17" s="70"/>
      <c r="M17" s="64">
        <f>IF(J17="","",(K17/J17)/LOOKUP(RIGHT($D$2,3),'定数'!$A$6:$A$13,'定数'!$B$6:$B$13))</f>
        <v>1.50822371400208</v>
      </c>
      <c r="N17" s="30">
        <v>2018</v>
      </c>
      <c r="O17" s="63">
        <v>43657</v>
      </c>
      <c r="P17" s="30">
        <v>0.743</v>
      </c>
      <c r="Q17" s="19"/>
      <c r="R17" s="27">
        <f>IF(P17="","",T17*M17*LOOKUP(RIGHT($D$2,3),'定数'!$A$6:$A$13,'定数'!$B$6:$B$13))</f>
        <v>4343.684296325990</v>
      </c>
      <c r="S17" s="65"/>
      <c r="T17" s="66">
        <f>IF(P17="","",IF(G17="買",(P17-H17),(H17-P17))*IF(RIGHT($D$2,3)="JPY",100,10000))</f>
        <v>24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108592.10740815</v>
      </c>
      <c r="Y17" s="72">
        <f>IF(X17&lt;&gt;"",1-(C17/X17),"")</f>
        <v>0</v>
      </c>
    </row>
    <row r="18" ht="14" customHeight="1">
      <c r="A18" s="13"/>
      <c r="B18" s="30">
        <v>10</v>
      </c>
      <c r="C18" s="21">
        <f>IF(R17="","",C17+R17)</f>
        <v>112935.791704476</v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s="71">
        <f>IF(C18&lt;&gt;"",MAX(X17,C18),"")</f>
        <v>112935.791704476</v>
      </c>
      <c r="Y18" s="72">
        <f>IF(X18&lt;&gt;"",1-(C18/X18),"")</f>
        <v>0</v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K10:L10"/>
    <mergeCell ref="P10:Q10"/>
    <mergeCell ref="R10:S10"/>
    <mergeCell ref="T10:U10"/>
    <mergeCell ref="C11:D11"/>
    <mergeCell ref="K11:L11"/>
    <mergeCell ref="R11:S11"/>
    <mergeCell ref="T11:U11"/>
    <mergeCell ref="C12:D12"/>
    <mergeCell ref="K12:L12"/>
    <mergeCell ref="R12:S12"/>
    <mergeCell ref="T12:U12"/>
    <mergeCell ref="C13:D13"/>
    <mergeCell ref="K13:L13"/>
    <mergeCell ref="P13:Q13"/>
    <mergeCell ref="R13:S13"/>
    <mergeCell ref="T13:U13"/>
    <mergeCell ref="C14:D14"/>
    <mergeCell ref="K14:L14"/>
    <mergeCell ref="P14:Q14"/>
    <mergeCell ref="R14:S14"/>
    <mergeCell ref="T14:U14"/>
    <mergeCell ref="C15:D15"/>
    <mergeCell ref="K15:L15"/>
    <mergeCell ref="R15:S15"/>
    <mergeCell ref="T15:U15"/>
    <mergeCell ref="C16:D16"/>
    <mergeCell ref="K16:L16"/>
    <mergeCell ref="P16:Q16"/>
    <mergeCell ref="R16:S16"/>
    <mergeCell ref="T16:U16"/>
    <mergeCell ref="C17:D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D2:E2"/>
    <mergeCell ref="F2:G2"/>
    <mergeCell ref="H2:I2"/>
    <mergeCell ref="P11:Q11"/>
    <mergeCell ref="H10:I10"/>
    <mergeCell ref="H11:I11"/>
    <mergeCell ref="H12:I12"/>
    <mergeCell ref="P12:Q12"/>
    <mergeCell ref="H13:I13"/>
    <mergeCell ref="H14:I14"/>
    <mergeCell ref="H15:I15"/>
    <mergeCell ref="P15:Q15"/>
    <mergeCell ref="H16:I16"/>
    <mergeCell ref="H17:I17"/>
  </mergeCells>
  <conditionalFormatting sqref="D4:E4 H4 R9:U108">
    <cfRule type="cellIs" dxfId="3" priority="1" operator="lessThan" stopIfTrue="1">
      <formula>0</formula>
    </cfRule>
  </conditionalFormatting>
  <conditionalFormatting sqref="G9:G108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1" customWidth="1"/>
    <col min="2" max="18" width="6.5" style="81" customWidth="1"/>
    <col min="19" max="21" width="8.85156" style="81" customWidth="1"/>
    <col min="22" max="23" hidden="1" width="8.83333" style="81" customWidth="1"/>
    <col min="24" max="25" width="8.85156" style="81" customWidth="1"/>
    <col min="26" max="256" width="8.85156" style="81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121303.019789922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58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21303.0197899219</v>
      </c>
      <c r="E4" s="27"/>
      <c r="F4" t="s" s="14">
        <v>28</v>
      </c>
      <c r="G4" s="15"/>
      <c r="H4" s="28">
        <f>SUM($T$9:$U$108)</f>
        <v>159</v>
      </c>
      <c r="I4" s="19"/>
      <c r="J4" t="s" s="14">
        <v>29</v>
      </c>
      <c r="K4" s="15"/>
      <c r="L4" s="21">
        <f>MAX($C$9:$D$990)-C9</f>
        <v>21303.019789924</v>
      </c>
      <c r="M4" s="21"/>
      <c r="N4" t="s" s="14">
        <v>30</v>
      </c>
      <c r="O4" s="15"/>
      <c r="P4" s="29">
        <f>MAX(Y1:Y993)</f>
        <v>0.0590999999999928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6</v>
      </c>
      <c r="D5" t="s" s="14">
        <v>32</v>
      </c>
      <c r="E5" s="30">
        <f>COUNTIF($R$9:$R$990,"&lt;0")</f>
        <v>3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0.666666666666667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2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2018</v>
      </c>
      <c r="F9" s="63">
        <v>43558</v>
      </c>
      <c r="G9" t="s" s="18">
        <v>53</v>
      </c>
      <c r="H9" s="30">
        <v>0.7748</v>
      </c>
      <c r="I9" s="19"/>
      <c r="J9" s="30">
        <v>63</v>
      </c>
      <c r="K9" s="21">
        <f>IF(J9="","",C9*0.03)</f>
        <v>3000</v>
      </c>
      <c r="L9" s="21"/>
      <c r="M9" s="64">
        <f>IF(J9="","",(K9/J9)/LOOKUP(RIGHT($D$2,3),'定数'!$A$6:$A$13,'定数'!$B$6:$B$13))</f>
        <v>0.396825396825397</v>
      </c>
      <c r="N9" s="30">
        <v>2018</v>
      </c>
      <c r="O9" s="63">
        <v>43558</v>
      </c>
      <c r="P9" s="30">
        <v>0.7803</v>
      </c>
      <c r="Q9" s="19"/>
      <c r="R9" s="27">
        <f>IF(P9="","",T9*M9*LOOKUP(RIGHT($D$2,3),'定数'!$A$6:$A$13,'定数'!$B$6:$B$13))</f>
        <v>2619.047619047620</v>
      </c>
      <c r="S9" s="65"/>
      <c r="T9" s="66">
        <f>IF(P9="","",IF(G9="買",(P9-H9),(H9-P9))*IF(RIGHT($D$2,3)="JPY",100,10000))</f>
        <v>55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102619.047619048</v>
      </c>
      <c r="D10" s="21"/>
      <c r="E10" s="30">
        <v>2018</v>
      </c>
      <c r="F10" s="63">
        <v>43606</v>
      </c>
      <c r="G10" t="s" s="18">
        <v>53</v>
      </c>
      <c r="H10" s="30">
        <v>0.7529</v>
      </c>
      <c r="I10" s="19"/>
      <c r="J10" s="30">
        <v>29</v>
      </c>
      <c r="K10" s="69">
        <f>IF(J10="","",C10*0.03)</f>
        <v>3078.571428571440</v>
      </c>
      <c r="L10" s="70"/>
      <c r="M10" s="64">
        <f>IF(J10="","",(K10/J10)/LOOKUP(RIGHT($D$2,3),'定数'!$A$6:$A$13,'定数'!$B$6:$B$13))</f>
        <v>0.884646962233172</v>
      </c>
      <c r="N10" s="30">
        <v>2018</v>
      </c>
      <c r="O10" s="63">
        <v>43606</v>
      </c>
      <c r="P10" s="30">
        <v>0.758</v>
      </c>
      <c r="Q10" s="19"/>
      <c r="R10" s="27">
        <f>IF(P10="","",T10*M10*LOOKUP(RIGHT($D$2,3),'定数'!$A$6:$A$13,'定数'!$B$6:$B$13))</f>
        <v>5414.039408867010</v>
      </c>
      <c r="S10" s="65"/>
      <c r="T10" s="66">
        <f>IF(P10="","",IF(G10="買",(P10-H10),(H10-P10))*IF(RIGHT($D$2,3)="JPY",100,10000))</f>
        <v>51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102619.047619048</v>
      </c>
      <c r="Y10" s="7"/>
    </row>
    <row r="11" ht="14" customHeight="1">
      <c r="A11" s="13"/>
      <c r="B11" s="30">
        <v>3</v>
      </c>
      <c r="C11" s="21">
        <f>IF(R10="","",C10+R10)</f>
        <v>108033.087027915</v>
      </c>
      <c r="D11" s="21"/>
      <c r="E11" s="30">
        <v>2018</v>
      </c>
      <c r="F11" s="63">
        <v>43607</v>
      </c>
      <c r="G11" t="s" s="18">
        <v>53</v>
      </c>
      <c r="H11" s="30">
        <v>0.7579</v>
      </c>
      <c r="I11" s="19"/>
      <c r="J11" s="30">
        <v>15</v>
      </c>
      <c r="K11" s="69">
        <f>IF(J11="","",C11*0.03)</f>
        <v>3240.992610837450</v>
      </c>
      <c r="L11" s="70"/>
      <c r="M11" s="64">
        <f>IF(J11="","",(K11/J11)/LOOKUP(RIGHT($D$2,3),'定数'!$A$6:$A$13,'定数'!$B$6:$B$13))</f>
        <v>1.80055145046525</v>
      </c>
      <c r="N11" s="30">
        <v>2018</v>
      </c>
      <c r="O11" s="63">
        <v>43608</v>
      </c>
      <c r="P11" s="30">
        <v>0.7564</v>
      </c>
      <c r="Q11" s="19"/>
      <c r="R11" s="27">
        <f>IF(P11="","",T11*M11*LOOKUP(RIGHT($D$2,3),'定数'!$A$6:$A$13,'定数'!$B$6:$B$13))</f>
        <v>-3240.992610837450</v>
      </c>
      <c r="S11" s="65"/>
      <c r="T11" s="66">
        <f>IF(P11="","",IF(G11="買",(P11-H11),(H11-P11))*IF(RIGHT($D$2,3)="JPY",100,10000))</f>
        <v>-15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108033.087027915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104792.094417078</v>
      </c>
      <c r="D12" s="21"/>
      <c r="E12" s="30">
        <v>2018</v>
      </c>
      <c r="F12" s="63">
        <v>43616</v>
      </c>
      <c r="G12" t="s" s="18">
        <v>53</v>
      </c>
      <c r="H12" s="30">
        <v>0.7571</v>
      </c>
      <c r="I12" s="19"/>
      <c r="J12" s="30">
        <v>19</v>
      </c>
      <c r="K12" s="69">
        <f>IF(J12="","",C12*0.03)</f>
        <v>3143.762832512340</v>
      </c>
      <c r="L12" s="70"/>
      <c r="M12" s="64">
        <f>IF(J12="","",(K12/J12)/LOOKUP(RIGHT($D$2,3),'定数'!$A$6:$A$13,'定数'!$B$6:$B$13))</f>
        <v>1.37884334759313</v>
      </c>
      <c r="N12" s="30">
        <v>2018</v>
      </c>
      <c r="O12" s="63">
        <v>43616</v>
      </c>
      <c r="P12" s="30">
        <v>0.7552</v>
      </c>
      <c r="Q12" s="19"/>
      <c r="R12" s="27">
        <f>IF(P12="","",T12*M12*LOOKUP(RIGHT($D$2,3),'定数'!$A$6:$A$13,'定数'!$B$6:$B$13))</f>
        <v>-3143.762832512340</v>
      </c>
      <c r="S12" s="65"/>
      <c r="T12" s="66">
        <f>IF(P12="","",IF(G12="買",(P12-H12),(H12-P12))*IF(RIGHT($D$2,3)="JPY",100,10000))</f>
        <v>-19</v>
      </c>
      <c r="U12" s="66"/>
      <c r="V12" s="67">
        <f>IF(T12&lt;&gt;"",IF(T12&gt;0,1+V11,0),"")</f>
        <v>0</v>
      </c>
      <c r="W12" s="68">
        <f>IF(T12&lt;&gt;"",IF(T12&lt;0,1+W11,0),"")</f>
        <v>2</v>
      </c>
      <c r="X12" s="71">
        <f>IF(C12&lt;&gt;"",MAX(X11,C12),"")</f>
        <v>108033.087027915</v>
      </c>
      <c r="Y12" s="72">
        <f>IF(X12&lt;&gt;"",1-(C12/X12),"")</f>
        <v>0.0299999999999958</v>
      </c>
    </row>
    <row r="13" ht="14" customHeight="1">
      <c r="A13" s="13"/>
      <c r="B13" s="30">
        <v>5</v>
      </c>
      <c r="C13" s="21">
        <f>IF(R12="","",C12+R12)</f>
        <v>101648.331584566</v>
      </c>
      <c r="D13" s="21"/>
      <c r="E13" s="30">
        <v>2018</v>
      </c>
      <c r="F13" s="63">
        <v>43617</v>
      </c>
      <c r="G13" t="s" s="18">
        <v>53</v>
      </c>
      <c r="H13" s="30">
        <v>0.7573</v>
      </c>
      <c r="I13" s="19"/>
      <c r="J13" s="30">
        <v>16</v>
      </c>
      <c r="K13" s="69">
        <f>IF(J13="","",C13*0.03)</f>
        <v>3049.449947536980</v>
      </c>
      <c r="L13" s="70"/>
      <c r="M13" s="64">
        <f>IF(J13="","",(K13/J13)/LOOKUP(RIGHT($D$2,3),'定数'!$A$6:$A$13,'定数'!$B$6:$B$13))</f>
        <v>1.58825518100884</v>
      </c>
      <c r="N13" s="30">
        <v>2018</v>
      </c>
      <c r="O13" s="63">
        <v>43620</v>
      </c>
      <c r="P13" s="30">
        <v>0.7599</v>
      </c>
      <c r="Q13" s="19"/>
      <c r="R13" s="27">
        <f>IF(P13="","",T13*M13*LOOKUP(RIGHT($D$2,3),'定数'!$A$6:$A$13,'定数'!$B$6:$B$13))</f>
        <v>4955.356164747580</v>
      </c>
      <c r="S13" s="65"/>
      <c r="T13" s="66">
        <f>IF(P13="","",IF(G13="買",(P13-H13),(H13-P13))*IF(RIGHT($D$2,3)="JPY",100,10000))</f>
        <v>26</v>
      </c>
      <c r="U13" s="66"/>
      <c r="V13" s="67">
        <f>IF(T13&lt;&gt;"",IF(T13&gt;0,1+V12,0),"")</f>
        <v>1</v>
      </c>
      <c r="W13" s="68">
        <f>IF(T13&lt;&gt;"",IF(T13&lt;0,1+W12,0),"")</f>
        <v>0</v>
      </c>
      <c r="X13" s="71">
        <f>IF(C13&lt;&gt;"",MAX(X12,C13),"")</f>
        <v>108033.087027915</v>
      </c>
      <c r="Y13" s="72">
        <f>IF(X13&lt;&gt;"",1-(C13/X13),"")</f>
        <v>0.0590999999999928</v>
      </c>
    </row>
    <row r="14" ht="14" customHeight="1">
      <c r="A14" s="13"/>
      <c r="B14" s="30">
        <v>6</v>
      </c>
      <c r="C14" s="21">
        <f>IF(R13="","",C13+R13)</f>
        <v>106603.687749314</v>
      </c>
      <c r="D14" s="21"/>
      <c r="E14" s="30">
        <v>2018</v>
      </c>
      <c r="F14" s="63">
        <v>43631</v>
      </c>
      <c r="G14" t="s" s="18">
        <v>54</v>
      </c>
      <c r="H14" s="30">
        <v>0.7454</v>
      </c>
      <c r="I14" s="19"/>
      <c r="J14" s="30">
        <v>24</v>
      </c>
      <c r="K14" s="69">
        <f>IF(J14="","",C14*0.03)</f>
        <v>3198.110632479420</v>
      </c>
      <c r="L14" s="70"/>
      <c r="M14" s="64">
        <f>IF(J14="","",(K14/J14)/LOOKUP(RIGHT($D$2,3),'定数'!$A$6:$A$13,'定数'!$B$6:$B$13))</f>
        <v>1.11045508072202</v>
      </c>
      <c r="N14" s="30">
        <v>2018</v>
      </c>
      <c r="O14" s="63">
        <v>43635</v>
      </c>
      <c r="P14" s="30">
        <v>0.7409</v>
      </c>
      <c r="Q14" s="19"/>
      <c r="R14" s="27">
        <f>IF(P14="","",T14*M14*LOOKUP(RIGHT($D$2,3),'定数'!$A$6:$A$13,'定数'!$B$6:$B$13))</f>
        <v>5996.457435898910</v>
      </c>
      <c r="S14" s="65"/>
      <c r="T14" s="66">
        <f>IF(P14="","",IF(G14="買",(P14-H14),(H14-P14))*IF(RIGHT($D$2,3)="JPY",100,10000))</f>
        <v>45</v>
      </c>
      <c r="U14" s="66"/>
      <c r="V14" s="67">
        <f>IF(T14&lt;&gt;"",IF(T14&gt;0,1+V13,0),"")</f>
        <v>2</v>
      </c>
      <c r="W14" s="68">
        <f>IF(T14&lt;&gt;"",IF(T14&lt;0,1+W13,0),"")</f>
        <v>0</v>
      </c>
      <c r="X14" s="71">
        <f>IF(C14&lt;&gt;"",MAX(X13,C14),"")</f>
        <v>108033.087027915</v>
      </c>
      <c r="Y14" s="72">
        <f>IF(X14&lt;&gt;"",1-(C14/X14),"")</f>
        <v>0.0132311249999887</v>
      </c>
    </row>
    <row r="15" ht="14" customHeight="1">
      <c r="A15" s="13"/>
      <c r="B15" s="30">
        <v>7</v>
      </c>
      <c r="C15" s="21">
        <f>IF(R14="","",C14+R14)</f>
        <v>112600.145185213</v>
      </c>
      <c r="D15" s="21"/>
      <c r="E15" s="30">
        <v>2018</v>
      </c>
      <c r="F15" s="63">
        <v>43643</v>
      </c>
      <c r="G15" t="s" s="18">
        <v>54</v>
      </c>
      <c r="H15" s="30">
        <v>0.7361</v>
      </c>
      <c r="I15" s="19"/>
      <c r="J15" s="30">
        <v>45</v>
      </c>
      <c r="K15" s="69">
        <f>IF(J15="","",C15*0.03)</f>
        <v>3378.004355556390</v>
      </c>
      <c r="L15" s="70"/>
      <c r="M15" s="64">
        <f>IF(J15="","",(K15/J15)/LOOKUP(RIGHT($D$2,3),'定数'!$A$6:$A$13,'定数'!$B$6:$B$13))</f>
        <v>0.625556362140072</v>
      </c>
      <c r="N15" s="30">
        <v>2018</v>
      </c>
      <c r="O15" s="63">
        <v>43648</v>
      </c>
      <c r="P15" s="30">
        <v>0.7406</v>
      </c>
      <c r="Q15" s="19"/>
      <c r="R15" s="27">
        <f>IF(P15="","",T15*M15*LOOKUP(RIGHT($D$2,3),'定数'!$A$6:$A$13,'定数'!$B$6:$B$13))</f>
        <v>-3378.004355556390</v>
      </c>
      <c r="S15" s="65"/>
      <c r="T15" s="66">
        <f>IF(P15="","",IF(G15="買",(P15-H15),(H15-P15))*IF(RIGHT($D$2,3)="JPY",100,10000))</f>
        <v>-45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112600.145185213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109222.140829657</v>
      </c>
      <c r="D16" s="21"/>
      <c r="E16" s="30">
        <v>2018</v>
      </c>
      <c r="F16" s="63">
        <v>43651</v>
      </c>
      <c r="G16" t="s" s="18">
        <v>53</v>
      </c>
      <c r="H16" s="30">
        <v>0.7389</v>
      </c>
      <c r="I16" s="19"/>
      <c r="J16" s="30">
        <v>16</v>
      </c>
      <c r="K16" s="69">
        <f>IF(J16="","",C16*0.03)</f>
        <v>3276.664224889710</v>
      </c>
      <c r="L16" s="70"/>
      <c r="M16" s="64">
        <f>IF(J16="","",(K16/J16)/LOOKUP(RIGHT($D$2,3),'定数'!$A$6:$A$13,'定数'!$B$6:$B$13))</f>
        <v>1.70659595046339</v>
      </c>
      <c r="N16" s="30">
        <v>2018</v>
      </c>
      <c r="O16" s="63">
        <v>43652</v>
      </c>
      <c r="P16" s="30">
        <v>0.7418</v>
      </c>
      <c r="Q16" s="19"/>
      <c r="R16" s="27">
        <f>IF(P16="","",T16*M16*LOOKUP(RIGHT($D$2,3),'定数'!$A$6:$A$13,'定数'!$B$6:$B$13))</f>
        <v>5938.9539076126</v>
      </c>
      <c r="S16" s="65"/>
      <c r="T16" s="66">
        <f>IF(P16="","",IF(G16="買",(P16-H16),(H16-P16))*IF(RIGHT($D$2,3)="JPY",100,10000))</f>
        <v>29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112600.145185213</v>
      </c>
      <c r="Y16" s="72">
        <f>IF(X16&lt;&gt;"",1-(C16/X16),"")</f>
        <v>0.0299999999999965</v>
      </c>
    </row>
    <row r="17" ht="14" customHeight="1">
      <c r="A17" s="13"/>
      <c r="B17" s="30">
        <v>9</v>
      </c>
      <c r="C17" s="21">
        <f>IF(R16="","",C16+R16)</f>
        <v>115161.09473727</v>
      </c>
      <c r="D17" s="21"/>
      <c r="E17" s="30">
        <v>2018</v>
      </c>
      <c r="F17" s="63">
        <v>43656</v>
      </c>
      <c r="G17" t="s" s="18">
        <v>54</v>
      </c>
      <c r="H17" s="30">
        <v>0.7454</v>
      </c>
      <c r="I17" s="19"/>
      <c r="J17" s="30">
        <v>18</v>
      </c>
      <c r="K17" s="69">
        <f>IF(J17="","",C17*0.03)</f>
        <v>3454.8328421181</v>
      </c>
      <c r="L17" s="70"/>
      <c r="M17" s="64">
        <f>IF(J17="","",(K17/J17)/LOOKUP(RIGHT($D$2,3),'定数'!$A$6:$A$13,'定数'!$B$6:$B$13))</f>
        <v>1.59945964912875</v>
      </c>
      <c r="N17" s="30">
        <v>2018</v>
      </c>
      <c r="O17" s="63">
        <v>43657</v>
      </c>
      <c r="P17" s="30">
        <v>0.7422</v>
      </c>
      <c r="Q17" s="19"/>
      <c r="R17" s="27">
        <f>IF(P17="","",T17*M17*LOOKUP(RIGHT($D$2,3),'定数'!$A$6:$A$13,'定数'!$B$6:$B$13))</f>
        <v>6141.9250526544</v>
      </c>
      <c r="S17" s="65"/>
      <c r="T17" s="66">
        <f>IF(P17="","",IF(G17="買",(P17-H17),(H17-P17))*IF(RIGHT($D$2,3)="JPY",100,10000))</f>
        <v>32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115161.09473727</v>
      </c>
      <c r="Y17" s="72">
        <f>IF(X17&lt;&gt;"",1-(C17/X17),"")</f>
        <v>0</v>
      </c>
    </row>
    <row r="18" ht="14" customHeight="1">
      <c r="A18" s="13"/>
      <c r="B18" s="30">
        <v>10</v>
      </c>
      <c r="C18" s="21">
        <f>IF(R17="","",C17+R17)</f>
        <v>121303.019789924</v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s="71">
        <f>IF(C18&lt;&gt;"",MAX(X17,C18),"")</f>
        <v>121303.019789924</v>
      </c>
      <c r="Y18" s="72">
        <f>IF(X18&lt;&gt;"",1-(C18/X18),"")</f>
        <v>0</v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K17:L17"/>
    <mergeCell ref="P17:Q17"/>
    <mergeCell ref="R17:S17"/>
    <mergeCell ref="T17:U17"/>
    <mergeCell ref="C16:D16"/>
    <mergeCell ref="K16:L16"/>
    <mergeCell ref="P16:Q16"/>
    <mergeCell ref="R16:S16"/>
    <mergeCell ref="T16:U16"/>
    <mergeCell ref="C15:D15"/>
    <mergeCell ref="K15:L15"/>
    <mergeCell ref="R15:S15"/>
    <mergeCell ref="T15:U15"/>
    <mergeCell ref="C14:D14"/>
    <mergeCell ref="K14:L14"/>
    <mergeCell ref="P14:Q14"/>
    <mergeCell ref="R14:S14"/>
    <mergeCell ref="T14:U14"/>
    <mergeCell ref="C13:D13"/>
    <mergeCell ref="K13:L13"/>
    <mergeCell ref="P13:Q13"/>
    <mergeCell ref="R13:S13"/>
    <mergeCell ref="T13:U13"/>
    <mergeCell ref="C12:D12"/>
    <mergeCell ref="K12:L12"/>
    <mergeCell ref="R12:S12"/>
    <mergeCell ref="T12:U12"/>
    <mergeCell ref="C11:D11"/>
    <mergeCell ref="K11:L11"/>
    <mergeCell ref="R11:S11"/>
    <mergeCell ref="T11:U11"/>
    <mergeCell ref="C10:D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P11:Q11"/>
    <mergeCell ref="H10:I10"/>
    <mergeCell ref="H11:I11"/>
    <mergeCell ref="H12:I12"/>
    <mergeCell ref="P12:Q12"/>
    <mergeCell ref="H13:I13"/>
    <mergeCell ref="H14:I14"/>
    <mergeCell ref="H15:I15"/>
    <mergeCell ref="P15:Q15"/>
    <mergeCell ref="H16:I16"/>
    <mergeCell ref="H17:I17"/>
  </mergeCells>
  <conditionalFormatting sqref="D4:E4 H4 R9:U108">
    <cfRule type="cellIs" dxfId="6" priority="1" operator="lessThan" stopIfTrue="1">
      <formula>0</formula>
    </cfRule>
  </conditionalFormatting>
  <conditionalFormatting sqref="G9:G108">
    <cfRule type="cellIs" dxfId="7" priority="1" operator="equal" stopIfTrue="1">
      <formula>"買"</formula>
    </cfRule>
    <cfRule type="cellIs" dxfId="8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A148"/>
  <sheetViews>
    <sheetView workbookViewId="0" showGridLines="0" defaultGridColor="1"/>
  </sheetViews>
  <sheetFormatPr defaultColWidth="8.83333" defaultRowHeight="14.25" customHeight="1" outlineLevelRow="0" outlineLevelCol="0"/>
  <cols>
    <col min="1" max="1" width="7.5" style="82" customWidth="1"/>
    <col min="2" max="256" width="8.85156" style="82" customWidth="1"/>
  </cols>
  <sheetData>
    <row r="1" ht="15" customHeight="1">
      <c r="A1" s="68">
        <v>1</v>
      </c>
    </row>
    <row r="2" ht="14" customHeight="1">
      <c r="A2" s="11"/>
    </row>
    <row r="3" ht="14" customHeight="1">
      <c r="A3" s="11"/>
    </row>
    <row r="4" ht="14" customHeight="1">
      <c r="A4" s="11"/>
    </row>
    <row r="5" ht="14" customHeight="1">
      <c r="A5" s="11"/>
    </row>
    <row r="6" ht="14" customHeight="1">
      <c r="A6" s="11"/>
    </row>
    <row r="7" ht="14" customHeight="1">
      <c r="A7" s="11"/>
    </row>
    <row r="8" ht="14" customHeight="1">
      <c r="A8" s="11"/>
    </row>
    <row r="9" ht="14" customHeight="1">
      <c r="A9" s="11"/>
    </row>
    <row r="10" ht="14" customHeight="1">
      <c r="A10" s="11"/>
    </row>
    <row r="11" ht="14" customHeight="1">
      <c r="A11" s="11"/>
    </row>
    <row r="12" ht="14" customHeight="1">
      <c r="A12" s="11"/>
    </row>
    <row r="13" ht="14" customHeight="1">
      <c r="A13" s="11"/>
    </row>
    <row r="14" ht="14" customHeight="1">
      <c r="A14" s="11"/>
    </row>
    <row r="15" ht="14" customHeight="1">
      <c r="A15" s="11"/>
    </row>
    <row r="16" ht="14" customHeight="1">
      <c r="A16" s="11"/>
    </row>
    <row r="17" ht="14" customHeight="1">
      <c r="A17" s="11"/>
    </row>
    <row r="18" ht="14" customHeight="1">
      <c r="A18" s="11"/>
    </row>
    <row r="19" ht="14" customHeight="1">
      <c r="A19" s="11"/>
    </row>
    <row r="20" ht="15" customHeight="1">
      <c r="A20" s="68">
        <v>2</v>
      </c>
    </row>
    <row r="21" ht="14" customHeight="1">
      <c r="A21" s="11"/>
    </row>
    <row r="22" ht="14" customHeight="1">
      <c r="A22" s="11"/>
    </row>
    <row r="23" ht="14" customHeight="1">
      <c r="A23" s="11"/>
    </row>
    <row r="24" ht="14" customHeight="1">
      <c r="A24" s="11"/>
    </row>
    <row r="25" ht="14" customHeight="1">
      <c r="A25" s="11"/>
    </row>
    <row r="26" ht="14" customHeight="1">
      <c r="A26" s="11"/>
    </row>
    <row r="27" ht="14" customHeight="1">
      <c r="A27" s="11"/>
    </row>
    <row r="28" ht="14" customHeight="1">
      <c r="A28" s="11"/>
    </row>
    <row r="29" ht="14" customHeight="1">
      <c r="A29" s="11"/>
    </row>
    <row r="30" ht="14" customHeight="1">
      <c r="A30" s="11"/>
    </row>
    <row r="31" ht="14" customHeight="1">
      <c r="A31" s="11"/>
    </row>
    <row r="32" ht="14" customHeight="1">
      <c r="A32" s="11"/>
    </row>
    <row r="33" ht="14" customHeight="1">
      <c r="A33" s="11"/>
    </row>
    <row r="34" ht="14" customHeight="1">
      <c r="A34" s="11"/>
    </row>
    <row r="35" ht="14" customHeight="1">
      <c r="A35" s="11"/>
    </row>
    <row r="36" ht="14" customHeight="1">
      <c r="A36" s="11"/>
    </row>
    <row r="37" ht="14" customHeight="1">
      <c r="A37" s="11"/>
    </row>
    <row r="38" ht="14" customHeight="1">
      <c r="A38" s="11"/>
    </row>
    <row r="39" ht="14" customHeight="1">
      <c r="A39" s="11"/>
    </row>
    <row r="40" ht="14" customHeight="1">
      <c r="A40" s="11"/>
    </row>
    <row r="41" ht="15" customHeight="1">
      <c r="A41" s="68">
        <v>3</v>
      </c>
    </row>
    <row r="42" ht="14" customHeight="1">
      <c r="A42" s="11"/>
    </row>
    <row r="43" ht="14" customHeight="1">
      <c r="A43" s="11"/>
    </row>
    <row r="44" ht="14" customHeight="1">
      <c r="A44" s="11"/>
    </row>
    <row r="45" ht="14" customHeight="1">
      <c r="A45" s="11"/>
    </row>
    <row r="46" ht="14" customHeight="1">
      <c r="A46" s="11"/>
    </row>
    <row r="47" ht="14" customHeight="1">
      <c r="A47" s="11"/>
    </row>
    <row r="48" ht="14" customHeight="1">
      <c r="A48" s="11"/>
    </row>
    <row r="49" ht="14" customHeight="1">
      <c r="A49" s="11"/>
    </row>
    <row r="50" ht="14" customHeight="1">
      <c r="A50" s="11"/>
    </row>
    <row r="51" ht="14" customHeight="1">
      <c r="A51" s="11"/>
    </row>
    <row r="52" ht="14" customHeight="1">
      <c r="A52" s="11"/>
    </row>
    <row r="53" ht="14" customHeight="1">
      <c r="A53" s="11"/>
    </row>
    <row r="54" ht="14" customHeight="1">
      <c r="A54" s="11"/>
    </row>
    <row r="55" ht="14" customHeight="1">
      <c r="A55" s="11"/>
    </row>
    <row r="56" ht="14" customHeight="1">
      <c r="A56" s="11"/>
    </row>
    <row r="57" ht="14" customHeight="1">
      <c r="A57" s="11"/>
    </row>
    <row r="58" ht="14" customHeight="1">
      <c r="A58" s="11"/>
    </row>
    <row r="59" ht="14" customHeight="1">
      <c r="A59" s="11"/>
    </row>
    <row r="60" ht="15" customHeight="1">
      <c r="A60" s="68">
        <v>4</v>
      </c>
    </row>
    <row r="61" ht="14" customHeight="1">
      <c r="A61" s="11"/>
    </row>
    <row r="62" ht="14" customHeight="1">
      <c r="A62" s="11"/>
    </row>
    <row r="63" ht="14" customHeight="1">
      <c r="A63" s="11"/>
    </row>
    <row r="64" ht="14" customHeight="1">
      <c r="A64" s="11"/>
    </row>
    <row r="65" ht="14" customHeight="1">
      <c r="A65" s="11"/>
    </row>
    <row r="66" ht="14" customHeight="1">
      <c r="A66" s="11"/>
    </row>
    <row r="67" ht="14" customHeight="1">
      <c r="A67" s="11"/>
    </row>
    <row r="68" ht="14" customHeight="1">
      <c r="A68" s="11"/>
    </row>
    <row r="69" ht="14" customHeight="1">
      <c r="A69" s="11"/>
    </row>
    <row r="70" ht="14" customHeight="1">
      <c r="A70" s="11"/>
    </row>
    <row r="71" ht="14" customHeight="1">
      <c r="A71" s="11"/>
    </row>
    <row r="72" ht="14" customHeight="1">
      <c r="A72" s="11"/>
    </row>
    <row r="73" ht="14" customHeight="1">
      <c r="A73" s="11"/>
    </row>
    <row r="74" ht="14" customHeight="1">
      <c r="A74" s="11"/>
    </row>
    <row r="75" ht="14" customHeight="1">
      <c r="A75" s="11"/>
    </row>
    <row r="76" ht="14" customHeight="1">
      <c r="A76" s="11"/>
    </row>
    <row r="77" ht="15" customHeight="1">
      <c r="A77" s="68">
        <v>5</v>
      </c>
    </row>
    <row r="78" ht="14" customHeight="1">
      <c r="A78" s="11"/>
    </row>
    <row r="79" ht="14" customHeight="1">
      <c r="A79" s="11"/>
    </row>
    <row r="80" ht="14" customHeight="1">
      <c r="A80" s="11"/>
    </row>
    <row r="81" ht="14" customHeight="1">
      <c r="A81" s="11"/>
    </row>
    <row r="82" ht="14" customHeight="1">
      <c r="A82" s="11"/>
    </row>
    <row r="83" ht="14" customHeight="1">
      <c r="A83" s="11"/>
    </row>
    <row r="84" ht="14" customHeight="1">
      <c r="A84" s="11"/>
    </row>
    <row r="85" ht="14" customHeight="1">
      <c r="A85" s="11"/>
    </row>
    <row r="86" ht="14" customHeight="1">
      <c r="A86" s="11"/>
    </row>
    <row r="87" ht="14" customHeight="1">
      <c r="A87" s="11"/>
    </row>
    <row r="88" ht="14" customHeight="1">
      <c r="A88" s="11"/>
    </row>
    <row r="89" ht="14" customHeight="1">
      <c r="A89" s="11"/>
    </row>
    <row r="90" ht="14" customHeight="1">
      <c r="A90" s="11"/>
    </row>
    <row r="91" ht="14" customHeight="1">
      <c r="A91" s="11"/>
    </row>
    <row r="92" ht="14" customHeight="1">
      <c r="A92" s="11"/>
    </row>
    <row r="93" ht="14" customHeight="1">
      <c r="A93" s="11"/>
    </row>
    <row r="94" ht="15" customHeight="1">
      <c r="A94" s="68">
        <v>6</v>
      </c>
    </row>
    <row r="95" ht="14" customHeight="1">
      <c r="A95" s="11"/>
    </row>
    <row r="96" ht="14" customHeight="1">
      <c r="A96" s="11"/>
    </row>
    <row r="97" ht="14" customHeight="1">
      <c r="A97" s="11"/>
    </row>
    <row r="98" ht="14" customHeight="1">
      <c r="A98" s="11"/>
    </row>
    <row r="99" ht="14" customHeight="1">
      <c r="A99" s="11"/>
    </row>
    <row r="100" ht="14" customHeight="1">
      <c r="A100" s="11"/>
    </row>
    <row r="101" ht="14" customHeight="1">
      <c r="A101" s="11"/>
    </row>
    <row r="102" ht="14" customHeight="1">
      <c r="A102" s="11"/>
    </row>
    <row r="103" ht="14" customHeight="1">
      <c r="A103" s="11"/>
    </row>
    <row r="104" ht="14" customHeight="1">
      <c r="A104" s="11"/>
    </row>
    <row r="105" ht="14" customHeight="1">
      <c r="A105" s="11"/>
    </row>
    <row r="106" ht="14" customHeight="1">
      <c r="A106" s="11"/>
    </row>
    <row r="107" ht="14" customHeight="1">
      <c r="A107" s="11"/>
    </row>
    <row r="108" ht="14" customHeight="1">
      <c r="A108" s="11"/>
    </row>
    <row r="109" ht="14" customHeight="1">
      <c r="A109" s="11"/>
    </row>
    <row r="110" ht="14" customHeight="1">
      <c r="A110" s="11"/>
    </row>
    <row r="111" ht="14" customHeight="1">
      <c r="A111" s="11"/>
    </row>
    <row r="112" ht="15" customHeight="1">
      <c r="A112" s="68">
        <v>7</v>
      </c>
    </row>
    <row r="113" ht="14" customHeight="1">
      <c r="A113" s="11"/>
    </row>
    <row r="114" ht="14" customHeight="1">
      <c r="A114" s="11"/>
    </row>
    <row r="115" ht="14" customHeight="1">
      <c r="A115" s="11"/>
    </row>
    <row r="116" ht="14" customHeight="1">
      <c r="A116" s="11"/>
    </row>
    <row r="117" ht="14" customHeight="1">
      <c r="A117" s="11"/>
    </row>
    <row r="118" ht="14" customHeight="1">
      <c r="A118" s="11"/>
    </row>
    <row r="119" ht="14" customHeight="1">
      <c r="A119" s="11"/>
    </row>
    <row r="120" ht="14" customHeight="1">
      <c r="A120" s="11"/>
    </row>
    <row r="121" ht="14" customHeight="1">
      <c r="A121" s="11"/>
    </row>
    <row r="122" ht="14" customHeight="1">
      <c r="A122" s="11"/>
    </row>
    <row r="123" ht="14" customHeight="1">
      <c r="A123" s="11"/>
    </row>
    <row r="124" ht="14" customHeight="1">
      <c r="A124" s="11"/>
    </row>
    <row r="125" ht="14" customHeight="1">
      <c r="A125" s="11"/>
    </row>
    <row r="126" ht="14" customHeight="1">
      <c r="A126" s="11"/>
    </row>
    <row r="127" ht="14" customHeight="1">
      <c r="A127" s="11"/>
    </row>
    <row r="128" ht="14" customHeight="1">
      <c r="A128" s="11"/>
    </row>
    <row r="129" ht="15" customHeight="1">
      <c r="A129" s="68">
        <v>8</v>
      </c>
    </row>
    <row r="130" ht="14" customHeight="1">
      <c r="A130" s="11"/>
    </row>
    <row r="131" ht="14" customHeight="1">
      <c r="A131" s="11"/>
    </row>
    <row r="132" ht="14" customHeight="1">
      <c r="A132" s="11"/>
    </row>
    <row r="133" ht="14" customHeight="1">
      <c r="A133" s="11"/>
    </row>
    <row r="134" ht="14" customHeight="1">
      <c r="A134" s="11"/>
    </row>
    <row r="135" ht="14" customHeight="1">
      <c r="A135" s="11"/>
    </row>
    <row r="136" ht="14" customHeight="1">
      <c r="A136" s="11"/>
    </row>
    <row r="137" ht="14" customHeight="1">
      <c r="A137" s="11"/>
    </row>
    <row r="138" ht="14" customHeight="1">
      <c r="A138" s="11"/>
    </row>
    <row r="139" ht="14" customHeight="1">
      <c r="A139" s="11"/>
    </row>
    <row r="140" ht="14" customHeight="1">
      <c r="A140" s="11"/>
    </row>
    <row r="141" ht="14" customHeight="1">
      <c r="A141" s="11"/>
    </row>
    <row r="142" ht="14" customHeight="1">
      <c r="A142" s="11"/>
    </row>
    <row r="143" ht="14" customHeight="1">
      <c r="A143" s="11"/>
    </row>
    <row r="144" ht="14" customHeight="1">
      <c r="A144" s="11"/>
    </row>
    <row r="145" ht="14" customHeight="1">
      <c r="A145" s="11"/>
    </row>
    <row r="146" ht="15" customHeight="1">
      <c r="A146" s="68">
        <v>9</v>
      </c>
    </row>
    <row r="147" ht="14" customHeight="1">
      <c r="A147" s="11"/>
    </row>
    <row r="148" ht="14" customHeight="1">
      <c r="A148" s="11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0" width="9" style="83" customWidth="1"/>
    <col min="11" max="256" width="9" style="83" customWidth="1"/>
  </cols>
  <sheetData>
    <row r="1" ht="14" customHeight="1">
      <c r="A1" t="s" s="76">
        <v>61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t="s" s="84">
        <v>62</v>
      </c>
      <c r="B2" s="85"/>
      <c r="C2" s="85"/>
      <c r="D2" s="85"/>
      <c r="E2" s="85"/>
      <c r="F2" s="85"/>
      <c r="G2" s="85"/>
      <c r="H2" s="85"/>
      <c r="I2" s="85"/>
      <c r="J2" s="85"/>
    </row>
    <row r="3" ht="8" customHeight="1">
      <c r="A3" s="85"/>
      <c r="B3" s="85"/>
      <c r="C3" s="85"/>
      <c r="D3" s="85"/>
      <c r="E3" s="85"/>
      <c r="F3" s="85"/>
      <c r="G3" s="85"/>
      <c r="H3" s="85"/>
      <c r="I3" s="85"/>
      <c r="J3" s="85"/>
    </row>
    <row r="4" ht="8" customHeight="1">
      <c r="A4" s="85"/>
      <c r="B4" s="85"/>
      <c r="C4" s="85"/>
      <c r="D4" s="85"/>
      <c r="E4" s="85"/>
      <c r="F4" s="85"/>
      <c r="G4" s="85"/>
      <c r="H4" s="85"/>
      <c r="I4" s="85"/>
      <c r="J4" s="85"/>
    </row>
    <row r="5" ht="8" customHeight="1">
      <c r="A5" s="85"/>
      <c r="B5" s="85"/>
      <c r="C5" s="85"/>
      <c r="D5" s="85"/>
      <c r="E5" s="85"/>
      <c r="F5" s="85"/>
      <c r="G5" s="85"/>
      <c r="H5" s="85"/>
      <c r="I5" s="85"/>
      <c r="J5" s="85"/>
    </row>
    <row r="6" ht="8" customHeight="1">
      <c r="A6" s="85"/>
      <c r="B6" s="85"/>
      <c r="C6" s="85"/>
      <c r="D6" s="85"/>
      <c r="E6" s="85"/>
      <c r="F6" s="85"/>
      <c r="G6" s="85"/>
      <c r="H6" s="85"/>
      <c r="I6" s="85"/>
      <c r="J6" s="85"/>
    </row>
    <row r="7" ht="8" customHeight="1">
      <c r="A7" s="85"/>
      <c r="B7" s="85"/>
      <c r="C7" s="85"/>
      <c r="D7" s="85"/>
      <c r="E7" s="85"/>
      <c r="F7" s="85"/>
      <c r="G7" s="85"/>
      <c r="H7" s="85"/>
      <c r="I7" s="85"/>
      <c r="J7" s="85"/>
    </row>
    <row r="8" ht="8" customHeight="1">
      <c r="A8" s="85"/>
      <c r="B8" s="85"/>
      <c r="C8" s="85"/>
      <c r="D8" s="85"/>
      <c r="E8" s="85"/>
      <c r="F8" s="85"/>
      <c r="G8" s="85"/>
      <c r="H8" s="85"/>
      <c r="I8" s="85"/>
      <c r="J8" s="85"/>
    </row>
    <row r="9" ht="8.5" customHeight="1">
      <c r="A9" s="85"/>
      <c r="B9" s="85"/>
      <c r="C9" s="85"/>
      <c r="D9" s="85"/>
      <c r="E9" s="85"/>
      <c r="F9" s="85"/>
      <c r="G9" s="85"/>
      <c r="H9" s="85"/>
      <c r="I9" s="85"/>
      <c r="J9" s="85"/>
    </row>
    <row r="10" ht="14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4" customHeight="1">
      <c r="A11" t="s" s="76">
        <v>63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t="s" s="86">
        <v>64</v>
      </c>
      <c r="B12" s="87"/>
      <c r="C12" s="87"/>
      <c r="D12" s="87"/>
      <c r="E12" s="87"/>
      <c r="F12" s="87"/>
      <c r="G12" s="87"/>
      <c r="H12" s="87"/>
      <c r="I12" s="87"/>
      <c r="J12" s="87"/>
    </row>
    <row r="13" ht="8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</row>
    <row r="14" ht="8" customHeight="1">
      <c r="A14" s="87"/>
      <c r="B14" s="87"/>
      <c r="C14" s="87"/>
      <c r="D14" s="87"/>
      <c r="E14" s="87"/>
      <c r="F14" s="87"/>
      <c r="G14" s="87"/>
      <c r="H14" s="87"/>
      <c r="I14" s="87"/>
      <c r="J14" s="87"/>
    </row>
    <row r="15" ht="8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</row>
    <row r="16" ht="8" customHeight="1">
      <c r="A16" s="87"/>
      <c r="B16" s="87"/>
      <c r="C16" s="87"/>
      <c r="D16" s="87"/>
      <c r="E16" s="87"/>
      <c r="F16" s="87"/>
      <c r="G16" s="87"/>
      <c r="H16" s="87"/>
      <c r="I16" s="87"/>
      <c r="J16" s="87"/>
    </row>
    <row r="17" ht="8" customHeight="1">
      <c r="A17" s="87"/>
      <c r="B17" s="87"/>
      <c r="C17" s="87"/>
      <c r="D17" s="87"/>
      <c r="E17" s="87"/>
      <c r="F17" s="87"/>
      <c r="G17" s="87"/>
      <c r="H17" s="87"/>
      <c r="I17" s="87"/>
      <c r="J17" s="87"/>
    </row>
    <row r="18" ht="8" customHeight="1">
      <c r="A18" s="87"/>
      <c r="B18" s="87"/>
      <c r="C18" s="87"/>
      <c r="D18" s="87"/>
      <c r="E18" s="87"/>
      <c r="F18" s="87"/>
      <c r="G18" s="87"/>
      <c r="H18" s="87"/>
      <c r="I18" s="87"/>
      <c r="J18" s="87"/>
    </row>
    <row r="19" ht="8.5" customHeight="1">
      <c r="A19" s="87"/>
      <c r="B19" s="87"/>
      <c r="C19" s="87"/>
      <c r="D19" s="87"/>
      <c r="E19" s="87"/>
      <c r="F19" s="87"/>
      <c r="G19" s="87"/>
      <c r="H19" s="87"/>
      <c r="I19" s="87"/>
      <c r="J19" s="87"/>
    </row>
    <row r="20" ht="14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4" customHeight="1">
      <c r="A21" t="s" s="76">
        <v>65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</row>
    <row r="23" ht="8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</row>
    <row r="24" ht="8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</row>
    <row r="25" ht="8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</row>
    <row r="26" ht="8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</row>
    <row r="27" ht="8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</row>
    <row r="28" ht="8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</row>
    <row r="29" ht="8.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3333" defaultRowHeight="17.25" customHeight="1" outlineLevelRow="0" outlineLevelCol="0"/>
  <cols>
    <col min="1" max="1" width="3.17188" style="89" customWidth="1"/>
    <col min="2" max="2" width="13.3516" style="89" customWidth="1"/>
    <col min="3" max="3" width="15.6719" style="89" customWidth="1"/>
    <col min="4" max="4" width="13" style="89" customWidth="1"/>
    <col min="5" max="9" width="15.8516" style="89" customWidth="1"/>
    <col min="10" max="256" width="8.85156" style="89" customWidth="1"/>
  </cols>
  <sheetData>
    <row r="1" ht="14" customHeight="1">
      <c r="A1" s="11"/>
      <c r="B1" s="11"/>
      <c r="C1" s="11"/>
      <c r="D1" s="11"/>
      <c r="E1" s="11"/>
      <c r="F1" s="11"/>
      <c r="G1" s="11"/>
      <c r="H1" s="11"/>
      <c r="I1" s="11"/>
    </row>
    <row r="2" ht="17" customHeight="1">
      <c r="A2" s="11"/>
      <c r="B2" t="s" s="90">
        <v>66</v>
      </c>
      <c r="C2" s="91"/>
      <c r="D2" s="11"/>
      <c r="E2" s="11"/>
      <c r="F2" s="11"/>
      <c r="G2" s="11"/>
      <c r="H2" s="11"/>
      <c r="I2" s="11"/>
    </row>
    <row r="3" ht="14" customHeight="1">
      <c r="A3" s="11"/>
      <c r="B3" s="12"/>
      <c r="C3" s="12"/>
      <c r="D3" s="12"/>
      <c r="E3" s="12"/>
      <c r="F3" s="12"/>
      <c r="G3" s="12"/>
      <c r="H3" s="12"/>
      <c r="I3" s="12"/>
    </row>
    <row r="4" ht="17" customHeight="1">
      <c r="A4" s="13"/>
      <c r="B4" t="s" s="92">
        <v>67</v>
      </c>
      <c r="C4" t="s" s="92">
        <v>17</v>
      </c>
      <c r="D4" t="s" s="92">
        <v>68</v>
      </c>
      <c r="E4" t="s" s="92">
        <v>69</v>
      </c>
      <c r="F4" t="s" s="92">
        <v>70</v>
      </c>
      <c r="G4" t="s" s="92">
        <v>69</v>
      </c>
      <c r="H4" t="s" s="92">
        <v>71</v>
      </c>
      <c r="I4" t="s" s="92">
        <v>69</v>
      </c>
    </row>
    <row r="5" ht="17" customHeight="1">
      <c r="A5" s="13"/>
      <c r="B5" t="s" s="93">
        <v>72</v>
      </c>
      <c r="C5" t="s" s="93">
        <v>73</v>
      </c>
      <c r="D5" s="94">
        <v>54</v>
      </c>
      <c r="E5" s="95">
        <v>42194</v>
      </c>
      <c r="F5" s="94">
        <v>100</v>
      </c>
      <c r="G5" s="95">
        <v>42197</v>
      </c>
      <c r="H5" s="94">
        <v>100</v>
      </c>
      <c r="I5" s="95">
        <v>42196</v>
      </c>
    </row>
    <row r="6" ht="17" customHeight="1">
      <c r="A6" s="13"/>
      <c r="B6" t="s" s="93">
        <v>72</v>
      </c>
      <c r="C6" t="s" s="93">
        <v>74</v>
      </c>
      <c r="D6" s="94">
        <v>46</v>
      </c>
      <c r="E6" s="95">
        <v>42195</v>
      </c>
      <c r="F6" s="26"/>
      <c r="G6" s="26"/>
      <c r="H6" s="26"/>
      <c r="I6" s="26"/>
    </row>
    <row r="7" ht="17" customHeight="1">
      <c r="A7" s="13"/>
      <c r="B7" t="s" s="93">
        <v>72</v>
      </c>
      <c r="C7" s="26"/>
      <c r="D7" s="26"/>
      <c r="E7" s="26"/>
      <c r="F7" s="26"/>
      <c r="G7" s="26"/>
      <c r="H7" s="26"/>
      <c r="I7" s="26"/>
    </row>
    <row r="8" ht="17" customHeight="1">
      <c r="A8" s="13"/>
      <c r="B8" t="s" s="93">
        <v>72</v>
      </c>
      <c r="C8" s="26"/>
      <c r="D8" s="26"/>
      <c r="E8" s="26"/>
      <c r="F8" s="26"/>
      <c r="G8" s="26"/>
      <c r="H8" s="26"/>
      <c r="I8" s="26"/>
    </row>
    <row r="9" ht="17" customHeight="1">
      <c r="A9" s="13"/>
      <c r="B9" t="s" s="93">
        <v>72</v>
      </c>
      <c r="C9" s="26"/>
      <c r="D9" s="26"/>
      <c r="E9" s="26"/>
      <c r="F9" s="26"/>
      <c r="G9" s="26"/>
      <c r="H9" s="26"/>
      <c r="I9" s="26"/>
    </row>
    <row r="10" ht="17" customHeight="1">
      <c r="A10" s="13"/>
      <c r="B10" t="s" s="93">
        <v>72</v>
      </c>
      <c r="C10" s="26"/>
      <c r="D10" s="26"/>
      <c r="E10" s="26"/>
      <c r="F10" s="26"/>
      <c r="G10" s="26"/>
      <c r="H10" s="26"/>
      <c r="I10" s="26"/>
    </row>
    <row r="11" ht="17" customHeight="1">
      <c r="A11" s="13"/>
      <c r="B11" t="s" s="93">
        <v>72</v>
      </c>
      <c r="C11" s="26"/>
      <c r="D11" s="26"/>
      <c r="E11" s="26"/>
      <c r="F11" s="26"/>
      <c r="G11" s="26"/>
      <c r="H11" s="26"/>
      <c r="I11" s="26"/>
    </row>
    <row r="12" ht="17" customHeight="1">
      <c r="A12" s="13"/>
      <c r="B12" t="s" s="93">
        <v>72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96" customWidth="1"/>
    <col min="2" max="18" width="6.5" style="96" customWidth="1"/>
    <col min="19" max="21" width="8.85156" style="96" customWidth="1"/>
    <col min="22" max="256" width="8.85156" style="96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4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68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76</v>
      </c>
      <c r="M3" s="26"/>
      <c r="N3" s="26"/>
      <c r="O3" s="26"/>
      <c r="P3" s="26"/>
      <c r="Q3" s="26"/>
      <c r="R3" s="22"/>
      <c r="S3" s="23"/>
      <c r="T3" s="7"/>
      <c r="U3" s="7"/>
    </row>
    <row r="4" ht="14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77</v>
      </c>
      <c r="K4" s="15"/>
      <c r="L4" s="21">
        <f>MAX($C$9:$D$990)-C9</f>
        <v>153684.21052632</v>
      </c>
      <c r="M4" s="21"/>
      <c r="N4" t="s" s="14">
        <v>78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4" customHeight="1">
      <c r="A5" s="13"/>
      <c r="B5" t="s" s="14">
        <v>31</v>
      </c>
      <c r="C5" s="30">
        <f>COUNTIF($R$9:$R$990,"&gt;0")</f>
        <v>1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/>
      <c r="M5" s="32"/>
      <c r="N5" t="s" s="33">
        <v>36</v>
      </c>
      <c r="O5" s="34"/>
      <c r="P5" s="31"/>
      <c r="Q5" s="32"/>
      <c r="R5" s="22"/>
      <c r="S5" s="23"/>
      <c r="T5" s="23"/>
      <c r="U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</row>
    <row r="9" ht="14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53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4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53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4">
        <f>IF(O10="","",IF(R10&lt;0,J10*(-1),IF(G10="買",(P10-H10)*100,(H10-P10)*100)))</f>
      </c>
      <c r="U10" s="66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53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4">
        <f>IF(O11="","",IF(R11&lt;0,J11*(-1),IF(G11="買",(P11-H11)*100,(H11-P11)*100)))</f>
      </c>
      <c r="U11" s="66"/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54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4">
        <f>IF(O12="","",IF(R12&lt;0,J12*(-1),IF(G12="買",(P12-H12)*100,(H12-P12)*100)))</f>
      </c>
      <c r="U12" s="66"/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54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4">
        <f>IF(O13="","",IF(R13&lt;0,J13*(-1),IF(G13="買",(P13-H13)*100,(H13-P13)*100)))</f>
      </c>
      <c r="U13" s="66"/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53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4">
        <f>IF(O14="","",IF(R14&lt;0,J14*(-1),IF(G14="買",(P14-H14)*100,(H14-P14)*100)))</f>
      </c>
      <c r="U14" s="66"/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53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4">
        <f>IF(O15="","",IF(R15&lt;0,J15*(-1),IF(G15="買",(P15-H15)*100,(H15-P15)*100)))</f>
      </c>
      <c r="U15" s="66"/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53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4">
        <f>IF(O16="","",IF(R16&lt;0,J16*(-1),IF(G16="買",(P16-H16)*100,(H16-P16)*100)))</f>
      </c>
      <c r="U16" s="66"/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53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4">
        <f>IF(O17="","",IF(R17&lt;0,J17*(-1),IF(G17="買",(P17-H17)*100,(H17-P17)*100)))</f>
      </c>
      <c r="U17" s="66"/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53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4">
        <f>IF(O18="","",IF(R18&lt;0,J18*(-1),IF(G18="買",(P18-H18)*100,(H18-P18)*100)))</f>
      </c>
      <c r="U18" s="66"/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53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4">
        <f>IF(O19="","",IF(R19&lt;0,J19*(-1),IF(G19="買",(P19-H19)*100,(H19-P19)*100)))</f>
      </c>
      <c r="U19" s="66"/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53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4">
        <f>IF(O20="","",IF(R20&lt;0,J20*(-1),IF(G20="買",(P20-H20)*100,(H20-P20)*100)))</f>
      </c>
      <c r="U20" s="66"/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53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4">
        <f>IF(O21="","",IF(R21&lt;0,J21*(-1),IF(G21="買",(P21-H21)*100,(H21-P21)*100)))</f>
      </c>
      <c r="U21" s="66"/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54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4">
        <f>IF(O22="","",IF(R22&lt;0,J22*(-1),IF(G22="買",(P22-H22)*100,(H22-P22)*100)))</f>
      </c>
      <c r="U22" s="66"/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53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4">
        <f>IF(O23="","",IF(R23&lt;0,J23*(-1),IF(G23="買",(P23-H23)*100,(H23-P23)*100)))</f>
      </c>
      <c r="U23" s="66"/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53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4">
        <f>IF(O24="","",IF(R24&lt;0,J24*(-1),IF(G24="買",(P24-H24)*100,(H24-P24)*100)))</f>
      </c>
      <c r="U24" s="66"/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53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4">
        <f>IF(O25="","",IF(R25&lt;0,J25*(-1),IF(G25="買",(P25-H25)*100,(H25-P25)*100)))</f>
      </c>
      <c r="U25" s="66"/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53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4">
        <f>IF(O26="","",IF(R26&lt;0,J26*(-1),IF(G26="買",(P26-H26)*100,(H26-P26)*100)))</f>
      </c>
      <c r="U26" s="66"/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54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4">
        <f>IF(O27="","",IF(R27&lt;0,J27*(-1),IF(G27="買",(P27-H27)*100,(H27-P27)*100)))</f>
      </c>
      <c r="U27" s="66"/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53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4">
        <f>IF(O28="","",IF(R28&lt;0,J28*(-1),IF(G28="買",(P28-H28)*100,(H28-P28)*100)))</f>
      </c>
      <c r="U28" s="66"/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54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4">
        <f>IF(O29="","",IF(R29&lt;0,J29*(-1),IF(G29="買",(P29-H29)*100,(H29-P29)*100)))</f>
      </c>
      <c r="U29" s="66"/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54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4">
        <f>IF(O30="","",IF(R30&lt;0,J30*(-1),IF(G30="買",(P30-H30)*100,(H30-P30)*100)))</f>
      </c>
      <c r="U30" s="66"/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54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4">
        <f>IF(O31="","",IF(R31&lt;0,J31*(-1),IF(G31="買",(P31-H31)*100,(H31-P31)*100)))</f>
      </c>
      <c r="U31" s="66"/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54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4">
        <f>IF(O32="","",IF(R32&lt;0,J32*(-1),IF(G32="買",(P32-H32)*100,(H32-P32)*100)))</f>
      </c>
      <c r="U32" s="66"/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53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4">
        <f>IF(O33="","",IF(R33&lt;0,J33*(-1),IF(G33="買",(P33-H33)*100,(H33-P33)*100)))</f>
      </c>
      <c r="U33" s="66"/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54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4">
        <f>IF(O34="","",IF(R34&lt;0,J34*(-1),IF(G34="買",(P34-H34)*100,(H34-P34)*100)))</f>
      </c>
      <c r="U34" s="66"/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54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4">
        <f>IF(O35="","",IF(R35&lt;0,J35*(-1),IF(G35="買",(P35-H35)*100,(H35-P35)*100)))</f>
      </c>
      <c r="U35" s="66"/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54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4">
        <f>IF(O36="","",IF(R36&lt;0,J36*(-1),IF(G36="買",(P36-H36)*100,(H36-P36)*100)))</f>
      </c>
      <c r="U36" s="66"/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54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4">
        <f>IF(O37="","",IF(R37&lt;0,J37*(-1),IF(G37="買",(P37-H37)*100,(H37-P37)*100)))</f>
      </c>
      <c r="U37" s="66"/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53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4">
        <f>IF(O38="","",IF(R38&lt;0,J38*(-1),IF(G38="買",(P38-H38)*100,(H38-P38)*100)))</f>
      </c>
      <c r="U38" s="66"/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53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4">
        <f>IF(O39="","",IF(R39&lt;0,J39*(-1),IF(G39="買",(P39-H39)*100,(H39-P39)*100)))</f>
      </c>
      <c r="U39" s="66"/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53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4">
        <f>IF(O40="","",IF(R40&lt;0,J40*(-1),IF(G40="買",(P40-H40)*100,(H40-P40)*100)))</f>
      </c>
      <c r="U40" s="66"/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54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4">
        <f>IF(O41="","",IF(R41&lt;0,J41*(-1),IF(G41="買",(P41-H41)*100,(H41-P41)*100)))</f>
      </c>
      <c r="U41" s="66"/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53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4">
        <f>IF(O42="","",IF(R42&lt;0,J42*(-1),IF(G42="買",(P42-H42)*100,(H42-P42)*100)))</f>
      </c>
      <c r="U42" s="66"/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54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4">
        <f>IF(O43="","",IF(R43&lt;0,J43*(-1),IF(G43="買",(P43-H43)*100,(H43-P43)*100)))</f>
      </c>
      <c r="U43" s="66"/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53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4">
        <f>IF(O44="","",IF(R44&lt;0,J44*(-1),IF(G44="買",(P44-H44)*100,(H44-P44)*100)))</f>
      </c>
      <c r="U44" s="66"/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54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4">
        <f>IF(O45="","",IF(R45&lt;0,J45*(-1),IF(G45="買",(P45-H45)*100,(H45-P45)*100)))</f>
      </c>
      <c r="U45" s="66"/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53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4">
        <f>IF(O46="","",IF(R46&lt;0,J46*(-1),IF(G46="買",(P46-H46)*100,(H46-P46)*100)))</f>
      </c>
      <c r="U46" s="66"/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53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4">
        <f>IF(O47="","",IF(R47&lt;0,J47*(-1),IF(G47="買",(P47-H47)*100,(H47-P47)*100)))</f>
      </c>
      <c r="U47" s="66"/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54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4">
        <f>IF(O48="","",IF(R48&lt;0,J48*(-1),IF(G48="買",(P48-H48)*100,(H48-P48)*100)))</f>
      </c>
      <c r="U48" s="66"/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53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4">
        <f>IF(O49="","",IF(R49&lt;0,J49*(-1),IF(G49="買",(P49-H49)*100,(H49-P49)*100)))</f>
      </c>
      <c r="U49" s="66"/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53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4">
        <f>IF(O50="","",IF(R50&lt;0,J50*(-1),IF(G50="買",(P50-H50)*100,(H50-P50)*100)))</f>
      </c>
      <c r="U50" s="66"/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54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4">
        <f>IF(O51="","",IF(R51&lt;0,J51*(-1),IF(G51="買",(P51-H51)*100,(H51-P51)*100)))</f>
      </c>
      <c r="U51" s="66"/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54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4">
        <f>IF(O52="","",IF(R52&lt;0,J52*(-1),IF(G52="買",(P52-H52)*100,(H52-P52)*100)))</f>
      </c>
      <c r="U52" s="66"/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53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4">
        <f>IF(O53="","",IF(R53&lt;0,J53*(-1),IF(G53="買",(P53-H53)*100,(H53-P53)*100)))</f>
      </c>
      <c r="U53" s="66"/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53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4">
        <f>IF(O54="","",IF(R54&lt;0,J54*(-1),IF(G54="買",(P54-H54)*100,(H54-P54)*100)))</f>
      </c>
      <c r="U54" s="66"/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54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4">
        <f>IF(O55="","",IF(R55&lt;0,J55*(-1),IF(G55="買",(P55-H55)*100,(H55-P55)*100)))</f>
      </c>
      <c r="U55" s="66"/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54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4">
        <f>IF(O56="","",IF(R56&lt;0,J56*(-1),IF(G56="買",(P56-H56)*100,(H56-P56)*100)))</f>
      </c>
      <c r="U56" s="66"/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54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4">
        <f>IF(O57="","",IF(R57&lt;0,J57*(-1),IF(G57="買",(P57-H57)*100,(H57-P57)*100)))</f>
      </c>
      <c r="U57" s="66"/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54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4">
        <f>IF(O58="","",IF(R58&lt;0,J58*(-1),IF(G58="買",(P58-H58)*100,(H58-P58)*100)))</f>
      </c>
      <c r="U58" s="66"/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54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4">
        <f>IF(O59="","",IF(R59&lt;0,J59*(-1),IF(G59="買",(P59-H59)*100,(H59-P59)*100)))</f>
      </c>
      <c r="U59" s="66"/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54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4">
        <f>IF(O60="","",IF(R60&lt;0,J60*(-1),IF(G60="買",(P60-H60)*100,(H60-P60)*100)))</f>
      </c>
      <c r="U60" s="66"/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54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4">
        <f>IF(O61="","",IF(R61&lt;0,J61*(-1),IF(G61="買",(P61-H61)*100,(H61-P61)*100)))</f>
      </c>
      <c r="U61" s="66"/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54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4">
        <f>IF(O62="","",IF(R62&lt;0,J62*(-1),IF(G62="買",(P62-H62)*100,(H62-P62)*100)))</f>
      </c>
      <c r="U62" s="66"/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53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4">
        <f>IF(O63="","",IF(R63&lt;0,J63*(-1),IF(G63="買",(P63-H63)*100,(H63-P63)*100)))</f>
      </c>
      <c r="U63" s="66"/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54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4">
        <f>IF(O64="","",IF(R64&lt;0,J64*(-1),IF(G64="買",(P64-H64)*100,(H64-P64)*100)))</f>
      </c>
      <c r="U64" s="66"/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54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4">
        <f>IF(O65="","",IF(R65&lt;0,J65*(-1),IF(G65="買",(P65-H65)*100,(H65-P65)*100)))</f>
      </c>
      <c r="U65" s="66"/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54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4">
        <f>IF(O66="","",IF(R66&lt;0,J66*(-1),IF(G66="買",(P66-H66)*100,(H66-P66)*100)))</f>
      </c>
      <c r="U66" s="66"/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54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4">
        <f>IF(O67="","",IF(R67&lt;0,J67*(-1),IF(G67="買",(P67-H67)*100,(H67-P67)*100)))</f>
      </c>
      <c r="U67" s="66"/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53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4">
        <f>IF(O68="","",IF(R68&lt;0,J68*(-1),IF(G68="買",(P68-H68)*100,(H68-P68)*100)))</f>
      </c>
      <c r="U68" s="66"/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53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4">
        <f>IF(O69="","",IF(R69&lt;0,J69*(-1),IF(G69="買",(P69-H69)*100,(H69-P69)*100)))</f>
      </c>
      <c r="U69" s="66"/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54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4">
        <f>IF(O70="","",IF(R70&lt;0,J70*(-1),IF(G70="買",(P70-H70)*100,(H70-P70)*100)))</f>
      </c>
      <c r="U70" s="66"/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53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4">
        <f>IF(O71="","",IF(R71&lt;0,J71*(-1),IF(G71="買",(P71-H71)*100,(H71-P71)*100)))</f>
      </c>
      <c r="U71" s="66"/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54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4">
        <f>IF(O72="","",IF(R72&lt;0,J72*(-1),IF(G72="買",(P72-H72)*100,(H72-P72)*100)))</f>
      </c>
      <c r="U72" s="66"/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53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4">
        <f>IF(O73="","",IF(R73&lt;0,J73*(-1),IF(G73="買",(P73-H73)*100,(H73-P73)*100)))</f>
      </c>
      <c r="U73" s="66"/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53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4">
        <f>IF(O74="","",IF(R74&lt;0,J74*(-1),IF(G74="買",(P74-H74)*100,(H74-P74)*100)))</f>
      </c>
      <c r="U74" s="66"/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54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4">
        <f>IF(O75="","",IF(R75&lt;0,J75*(-1),IF(G75="買",(P75-H75)*100,(H75-P75)*100)))</f>
      </c>
      <c r="U75" s="66"/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54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4">
        <f>IF(O76="","",IF(R76&lt;0,J76*(-1),IF(G76="買",(P76-H76)*100,(H76-P76)*100)))</f>
      </c>
      <c r="U76" s="66"/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54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4">
        <f>IF(O77="","",IF(R77&lt;0,J77*(-1),IF(G77="買",(P77-H77)*100,(H77-P77)*100)))</f>
      </c>
      <c r="U77" s="66"/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53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4">
        <f>IF(O78="","",IF(R78&lt;0,J78*(-1),IF(G78="買",(P78-H78)*100,(H78-P78)*100)))</f>
      </c>
      <c r="U78" s="66"/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54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4">
        <f>IF(O79="","",IF(R79&lt;0,J79*(-1),IF(G79="買",(P79-H79)*100,(H79-P79)*100)))</f>
      </c>
      <c r="U79" s="66"/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53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4">
        <f>IF(O80="","",IF(R80&lt;0,J80*(-1),IF(G80="買",(P80-H80)*100,(H80-P80)*100)))</f>
      </c>
      <c r="U80" s="66"/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54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4">
        <f>IF(O81="","",IF(R81&lt;0,J81*(-1),IF(G81="買",(P81-H81)*100,(H81-P81)*100)))</f>
      </c>
      <c r="U81" s="66"/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54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4">
        <f>IF(O82="","",IF(R82&lt;0,J82*(-1),IF(G82="買",(P82-H82)*100,(H82-P82)*100)))</f>
      </c>
      <c r="U82" s="66"/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54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4">
        <f>IF(O83="","",IF(R83&lt;0,J83*(-1),IF(G83="買",(P83-H83)*100,(H83-P83)*100)))</f>
      </c>
      <c r="U83" s="66"/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54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4">
        <f>IF(O84="","",IF(R84&lt;0,J84*(-1),IF(G84="買",(P84-H84)*100,(H84-P84)*100)))</f>
      </c>
      <c r="U84" s="66"/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53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4">
        <f>IF(O85="","",IF(R85&lt;0,J85*(-1),IF(G85="買",(P85-H85)*100,(H85-P85)*100)))</f>
      </c>
      <c r="U85" s="66"/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54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4">
        <f>IF(O86="","",IF(R86&lt;0,J86*(-1),IF(G86="買",(P86-H86)*100,(H86-P86)*100)))</f>
      </c>
      <c r="U86" s="66"/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53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4">
        <f>IF(O87="","",IF(R87&lt;0,J87*(-1),IF(G87="買",(P87-H87)*100,(H87-P87)*100)))</f>
      </c>
      <c r="U87" s="66"/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53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4">
        <f>IF(O88="","",IF(R88&lt;0,J88*(-1),IF(G88="買",(P88-H88)*100,(H88-P88)*100)))</f>
      </c>
      <c r="U88" s="66"/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53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4">
        <f>IF(O89="","",IF(R89&lt;0,J89*(-1),IF(G89="買",(P89-H89)*100,(H89-P89)*100)))</f>
      </c>
      <c r="U89" s="66"/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53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4">
        <f>IF(O90="","",IF(R90&lt;0,J90*(-1),IF(G90="買",(P90-H90)*100,(H90-P90)*100)))</f>
      </c>
      <c r="U90" s="66"/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53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4">
        <f>IF(O91="","",IF(R91&lt;0,J91*(-1),IF(G91="買",(P91-H91)*100,(H91-P91)*100)))</f>
      </c>
      <c r="U91" s="66"/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54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4">
        <f>IF(O92="","",IF(R92&lt;0,J92*(-1),IF(G92="買",(P92-H92)*100,(H92-P92)*100)))</f>
      </c>
      <c r="U92" s="66"/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53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4">
        <f>IF(O93="","",IF(R93&lt;0,J93*(-1),IF(G93="買",(P93-H93)*100,(H93-P93)*100)))</f>
      </c>
      <c r="U93" s="66"/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54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4">
        <f>IF(O94="","",IF(R94&lt;0,J94*(-1),IF(G94="買",(P94-H94)*100,(H94-P94)*100)))</f>
      </c>
      <c r="U94" s="66"/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53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4">
        <f>IF(O95="","",IF(R95&lt;0,J95*(-1),IF(G95="買",(P95-H95)*100,(H95-P95)*100)))</f>
      </c>
      <c r="U95" s="66"/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54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4">
        <f>IF(O96="","",IF(R96&lt;0,J96*(-1),IF(G96="買",(P96-H96)*100,(H96-P96)*100)))</f>
      </c>
      <c r="U96" s="66"/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53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4">
        <f>IF(O97="","",IF(R97&lt;0,J97*(-1),IF(G97="買",(P97-H97)*100,(H97-P97)*100)))</f>
      </c>
      <c r="U97" s="66"/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54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4">
        <f>IF(O98="","",IF(R98&lt;0,J98*(-1),IF(G98="買",(P98-H98)*100,(H98-P98)*100)))</f>
      </c>
      <c r="U98" s="66"/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53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4">
        <f>IF(O99="","",IF(R99&lt;0,J99*(-1),IF(G99="買",(P99-H99)*100,(H99-P99)*100)))</f>
      </c>
      <c r="U99" s="66"/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53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4">
        <f>IF(O100="","",IF(R100&lt;0,J100*(-1),IF(G100="買",(P100-H100)*100,(H100-P100)*100)))</f>
      </c>
      <c r="U100" s="66"/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54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4">
        <f>IF(O101="","",IF(R101&lt;0,J101*(-1),IF(G101="買",(P101-H101)*100,(H101-P101)*100)))</f>
      </c>
      <c r="U101" s="66"/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54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4">
        <f>IF(O102="","",IF(R102&lt;0,J102*(-1),IF(G102="買",(P102-H102)*100,(H102-P102)*100)))</f>
      </c>
      <c r="U102" s="66"/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54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4">
        <f>IF(O103="","",IF(R103&lt;0,J103*(-1),IF(G103="買",(P103-H103)*100,(H103-P103)*100)))</f>
      </c>
      <c r="U103" s="66"/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53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4">
        <f>IF(O104="","",IF(R104&lt;0,J104*(-1),IF(G104="買",(P104-H104)*100,(H104-P104)*100)))</f>
      </c>
      <c r="U104" s="66"/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54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4">
        <f>IF(O105="","",IF(R105&lt;0,J105*(-1),IF(G105="買",(P105-H105)*100,(H105-P105)*100)))</f>
      </c>
      <c r="U105" s="66"/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53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4">
        <f>IF(O106="","",IF(R106&lt;0,J106*(-1),IF(G106="買",(P106-H106)*100,(H106-P106)*100)))</f>
      </c>
      <c r="U106" s="66"/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53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4">
        <f>IF(O107="","",IF(R107&lt;0,J107*(-1),IF(G107="買",(P107-H107)*100,(H107-P107)*100)))</f>
      </c>
      <c r="U107" s="66"/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54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4">
        <f>IF(O108="","",IF(R108&lt;0,J108*(-1),IF(G108="買",(P108-H108)*100,(H108-P108)*100)))</f>
      </c>
      <c r="U108" s="66"/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9" priority="1" operator="lessThan" stopIfTrue="1">
      <formula>0</formula>
    </cfRule>
  </conditionalFormatting>
  <conditionalFormatting sqref="G9:G108">
    <cfRule type="cellIs" dxfId="10" priority="1" operator="equal" stopIfTrue="1">
      <formula>"買"</formula>
    </cfRule>
    <cfRule type="cellIs" dxfId="11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