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<sst xmlns="http://schemas.openxmlformats.org/spreadsheetml/2006/main" uniqueCount="79">
  <si>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</si>
  <si>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</si>
  <si>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</si>
  <si>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</si>
  <si>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</si>
  <si>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</si>
  <si>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</si>
  <si>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</si>
  <si>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</si>
  <si>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</si>
  <si>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</si>
  <si>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</si>
  <si>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</si>
  <si>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</si>
  <si>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</si>
  <si>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</si>
  <si>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</si>
  <si>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</si>
  <si>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AUDUSD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</si>
  <si>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</si>
  <si>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</si>
  <si>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</si>
  <si>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</si>
  <si>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</si>
  <si>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</si>
  <si>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</si>
  <si>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</si>
  <si>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</si>
  <si>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</si>
  <si>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</si>
  <si>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</si>
  <si>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</si>
  <si>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</si>
  <si>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</si>
  <si>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</si>
  <si>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</si>
  <si>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</si>
  <si>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</si>
  <si>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</si>
  <si>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</si>
  <si>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</si>
  <si>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</si>
  <si>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</si>
  <si>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</si>
  <si>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</si>
  <si>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</si>
  <si>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</si>
  <si>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</si>
  <si>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</si>
  <si>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</si>
  <si>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</si>
  <si>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</si>
  <si>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</si>
  <si>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</si>
  <si>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</si>
  <si>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</si>
  <si>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</si>
  <si>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</si>
  <si>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</si>
  <si>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</si>
  <si>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気づき</t>
  </si>
  <si>
    <t>気付き　質問</t>
  </si>
  <si>
    <t>#12については買いの条件でエントリー後、次の足で損切りに会う場面です。下髭が10SMAに薄くタッチしているだけなので、本来ならエントリーを見送るべきところなのでしょうか？
ここは僕にはエリオット波動の第４波目に見えます。</t>
  </si>
  <si>
    <t>感想</t>
  </si>
  <si>
    <t>本番だったら引っかかってしまいそうな騙しだと思いました。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</si>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</sst>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358346</xdr:colOff>
      <xdr:row>0</xdr:row>
      <xdr:rowOff>0</xdr:rowOff>
    </xdr:from>
    <xdr:to>
      <xdr:col>6</xdr:col>
      <xdr:colOff>196850</xdr:colOff>
      <xdr:row>16</xdr:row>
      <xdr:rowOff>160004</xdr:rowOff>
    </xdr:to>
    <xdr:pic>
      <xdr:nvPicPr>
        <xdr:cNvPr id="2" name="スクリーンショット 2019-07-18 00.16.1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29846" y="0"/>
          <a:ext cx="3204004" cy="30175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19</xdr:row>
      <xdr:rowOff>0</xdr:rowOff>
    </xdr:from>
    <xdr:to>
      <xdr:col>6</xdr:col>
      <xdr:colOff>219960</xdr:colOff>
      <xdr:row>36</xdr:row>
      <xdr:rowOff>0</xdr:rowOff>
    </xdr:to>
    <xdr:pic>
      <xdr:nvPicPr>
        <xdr:cNvPr id="3" name="スクリーンショット 2019-07-20 01.13.4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29846" y="3390900"/>
          <a:ext cx="3227115" cy="3035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40</xdr:row>
      <xdr:rowOff>0</xdr:rowOff>
    </xdr:from>
    <xdr:to>
      <xdr:col>6</xdr:col>
      <xdr:colOff>219960</xdr:colOff>
      <xdr:row>57</xdr:row>
      <xdr:rowOff>7951</xdr:rowOff>
    </xdr:to>
    <xdr:pic>
      <xdr:nvPicPr>
        <xdr:cNvPr id="4" name="スクリーンショット 2019-07-21 01.33.1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29846" y="7137400"/>
          <a:ext cx="3227115" cy="3043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59</xdr:row>
      <xdr:rowOff>0</xdr:rowOff>
    </xdr:from>
    <xdr:to>
      <xdr:col>6</xdr:col>
      <xdr:colOff>40440</xdr:colOff>
      <xdr:row>75</xdr:row>
      <xdr:rowOff>12700</xdr:rowOff>
    </xdr:to>
    <xdr:pic>
      <xdr:nvPicPr>
        <xdr:cNvPr id="5" name="スクリーンショット 2019-07-21 21.50.3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29846" y="105283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76</xdr:row>
      <xdr:rowOff>0</xdr:rowOff>
    </xdr:from>
    <xdr:to>
      <xdr:col>6</xdr:col>
      <xdr:colOff>40440</xdr:colOff>
      <xdr:row>92</xdr:row>
      <xdr:rowOff>12700</xdr:rowOff>
    </xdr:to>
    <xdr:pic>
      <xdr:nvPicPr>
        <xdr:cNvPr id="6" name="スクリーンショット 2019-07-21 21.58.09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29846" y="135636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93</xdr:row>
      <xdr:rowOff>0</xdr:rowOff>
    </xdr:from>
    <xdr:to>
      <xdr:col>6</xdr:col>
      <xdr:colOff>40440</xdr:colOff>
      <xdr:row>109</xdr:row>
      <xdr:rowOff>12700</xdr:rowOff>
    </xdr:to>
    <xdr:pic>
      <xdr:nvPicPr>
        <xdr:cNvPr id="7" name="スクリーンショット 2019-07-22 21.45.3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929846" y="165989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111</xdr:row>
      <xdr:rowOff>0</xdr:rowOff>
    </xdr:from>
    <xdr:to>
      <xdr:col>6</xdr:col>
      <xdr:colOff>40440</xdr:colOff>
      <xdr:row>127</xdr:row>
      <xdr:rowOff>12234</xdr:rowOff>
    </xdr:to>
    <xdr:pic>
      <xdr:nvPicPr>
        <xdr:cNvPr id="8" name="スクリーンショット 2019-07-23 22.15.30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29846" y="19812000"/>
          <a:ext cx="3047595" cy="28697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128</xdr:row>
      <xdr:rowOff>0</xdr:rowOff>
    </xdr:from>
    <xdr:to>
      <xdr:col>6</xdr:col>
      <xdr:colOff>28481</xdr:colOff>
      <xdr:row>144</xdr:row>
      <xdr:rowOff>12700</xdr:rowOff>
    </xdr:to>
    <xdr:pic>
      <xdr:nvPicPr>
        <xdr:cNvPr id="9" name="スクショ#08 2019-07-24 20.48.39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29846" y="22847300"/>
          <a:ext cx="3035636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145</xdr:row>
      <xdr:rowOff>0</xdr:rowOff>
    </xdr:from>
    <xdr:to>
      <xdr:col>6</xdr:col>
      <xdr:colOff>28481</xdr:colOff>
      <xdr:row>161</xdr:row>
      <xdr:rowOff>18342</xdr:rowOff>
    </xdr:to>
    <xdr:pic>
      <xdr:nvPicPr>
        <xdr:cNvPr id="10" name="スクリーンショット 2019-07-25 16.07.19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17887" y="25882600"/>
          <a:ext cx="3047595" cy="2875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162</xdr:row>
      <xdr:rowOff>0</xdr:rowOff>
    </xdr:from>
    <xdr:to>
      <xdr:col>6</xdr:col>
      <xdr:colOff>20508</xdr:colOff>
      <xdr:row>178</xdr:row>
      <xdr:rowOff>12700</xdr:rowOff>
    </xdr:to>
    <xdr:pic>
      <xdr:nvPicPr>
        <xdr:cNvPr id="11" name="スクリーンショット 2019-07-27 19.52.00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917887" y="28917900"/>
          <a:ext cx="3039622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179</xdr:row>
      <xdr:rowOff>0</xdr:rowOff>
    </xdr:from>
    <xdr:to>
      <xdr:col>6</xdr:col>
      <xdr:colOff>4564</xdr:colOff>
      <xdr:row>194</xdr:row>
      <xdr:rowOff>177317</xdr:rowOff>
    </xdr:to>
    <xdr:pic>
      <xdr:nvPicPr>
        <xdr:cNvPr id="12" name="スクリーンショット 2019-07-28 07.59.16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17887" y="31953200"/>
          <a:ext cx="3023678" cy="28570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195</xdr:row>
      <xdr:rowOff>158974</xdr:rowOff>
    </xdr:from>
    <xdr:to>
      <xdr:col>6</xdr:col>
      <xdr:colOff>4564</xdr:colOff>
      <xdr:row>211</xdr:row>
      <xdr:rowOff>170248</xdr:rowOff>
    </xdr:to>
    <xdr:pic>
      <xdr:nvPicPr>
        <xdr:cNvPr id="13" name="スクリーンショット 2019-07-29 22.55.00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17887" y="34969674"/>
          <a:ext cx="3023678" cy="2906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60</v>
      </c>
      <c r="C19" s="3"/>
      <c r="D19" s="3"/>
    </row>
    <row r="20">
      <c r="B20" s="4"/>
      <c r="C20" t="s" s="4">
        <v>5</v>
      </c>
      <c r="D20" t="s" s="5">
        <v>60</v>
      </c>
    </row>
    <row r="21">
      <c r="B21" t="s" s="3">
        <v>66</v>
      </c>
      <c r="C21" s="3"/>
      <c r="D21" s="3"/>
    </row>
    <row r="22">
      <c r="B22" s="4"/>
      <c r="C22" t="s" s="4">
        <v>5</v>
      </c>
      <c r="D22" t="s" s="5">
        <v>66</v>
      </c>
    </row>
    <row r="23">
      <c r="B23" t="s" s="3">
        <v>75</v>
      </c>
      <c r="C23" s="3"/>
      <c r="D23" s="3"/>
    </row>
    <row r="24">
      <c r="B24" s="4"/>
      <c r="C24" t="s" s="4">
        <v>5</v>
      </c>
      <c r="D24" t="s" s="5">
        <v>75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105728.760328857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5728.760328857250</v>
      </c>
      <c r="E4" s="27"/>
      <c r="F4" t="s" s="14">
        <v>28</v>
      </c>
      <c r="G4" s="15"/>
      <c r="H4" s="28">
        <f>SUM($T$9:$U$108)</f>
        <v>47</v>
      </c>
      <c r="I4" s="19"/>
      <c r="J4" t="s" s="14">
        <v>29</v>
      </c>
      <c r="K4" s="15"/>
      <c r="L4" s="21">
        <f>MAX($C$9:$D$990)-C9</f>
        <v>8838.429750294001</v>
      </c>
      <c r="M4" s="21"/>
      <c r="N4" t="s" s="14">
        <v>30</v>
      </c>
      <c r="O4" s="15"/>
      <c r="P4" s="29">
        <f>MAX(Y1:Y993)</f>
        <v>0.0873270000000005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7</v>
      </c>
      <c r="D5" t="s" s="14">
        <v>32</v>
      </c>
      <c r="E5" s="30">
        <f>COUNTIF($R$9:$R$990,"&lt;0")</f>
        <v>5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0.583333333333333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0.7788</v>
      </c>
      <c r="Q9" s="19"/>
      <c r="R9" s="27">
        <f>IF(P9="","",T9*M9*LOOKUP(RIGHT($D$2,3),'定数'!$A$6:$A$13,'定数'!$B$6:$B$13))</f>
        <v>1904.761904761910</v>
      </c>
      <c r="S9" s="65"/>
      <c r="T9" s="66">
        <f>IF(P9="","",IF(G9="買",(P9-H9),(H9-P9))*IF(RIGHT($D$2,3)="JPY",100,10000))</f>
        <v>40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101904.761904762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3057.142857142860</v>
      </c>
      <c r="L10" s="70"/>
      <c r="M10" s="64">
        <f>IF(J10="","",(K10/J10)/LOOKUP(RIGHT($D$2,3),'定数'!$A$6:$A$13,'定数'!$B$6:$B$13))</f>
        <v>0.87848932676519</v>
      </c>
      <c r="N10" s="30">
        <v>2018</v>
      </c>
      <c r="O10" s="63">
        <v>43606</v>
      </c>
      <c r="P10" s="30">
        <v>0.75</v>
      </c>
      <c r="Q10" s="19"/>
      <c r="R10" s="27">
        <f>IF(P10="","",T10*M10*LOOKUP(RIGHT($D$2,3),'定数'!$A$6:$A$13,'定数'!$B$6:$B$13))</f>
        <v>-3057.142857142860</v>
      </c>
      <c r="S10" s="65"/>
      <c r="T10" s="66">
        <f>IF(P10="","",IF(G10="買",(P10-H10),(H10-P10))*IF(RIGHT($D$2,3)="JPY",100,10000))</f>
        <v>-29</v>
      </c>
      <c r="U10" s="66"/>
      <c r="V10" s="67">
        <f>IF(T10&lt;&gt;"",IF(T10&gt;0,1+V9,0),"")</f>
        <v>0</v>
      </c>
      <c r="W10" s="68">
        <f>IF(T10&lt;&gt;"",IF(T10&lt;0,1+W9,0),"")</f>
        <v>1</v>
      </c>
      <c r="X10" s="71">
        <f>IF(C10&lt;&gt;"",MAX(C10,C9),"")</f>
        <v>101904.761904762</v>
      </c>
      <c r="Y10" s="7"/>
    </row>
    <row r="11" ht="14" customHeight="1">
      <c r="A11" s="13"/>
      <c r="B11" s="30">
        <v>3</v>
      </c>
      <c r="C11" s="21">
        <f>IF(R10="","",C10+R10)</f>
        <v>98847.6190476191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2965.428571428570</v>
      </c>
      <c r="L11" s="70"/>
      <c r="M11" s="64">
        <f>IF(J11="","",(K11/J11)/LOOKUP(RIGHT($D$2,3),'定数'!$A$6:$A$13,'定数'!$B$6:$B$13))</f>
        <v>1.64746031746032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-2965.428571428580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2</v>
      </c>
      <c r="X11" s="71">
        <f>IF(C11&lt;&gt;"",MAX(X10,C11),"")</f>
        <v>101904.761904762</v>
      </c>
      <c r="Y11" s="72">
        <f>IF(X11&lt;&gt;"",1-(C11/X11),"")</f>
        <v>0.0300000000000004</v>
      </c>
    </row>
    <row r="12" ht="14" customHeight="1">
      <c r="A12" s="13"/>
      <c r="B12" s="30">
        <v>4</v>
      </c>
      <c r="C12" s="21">
        <f>IF(R11="","",C11+R11)</f>
        <v>95882.1904761905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2876.465714285710</v>
      </c>
      <c r="L12" s="70"/>
      <c r="M12" s="64">
        <f>IF(J12="","",(K12/J12)/LOOKUP(RIGHT($D$2,3),'定数'!$A$6:$A$13,'定数'!$B$6:$B$13))</f>
        <v>1.26160776942356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-2876.465714285720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3</v>
      </c>
      <c r="X12" s="71">
        <f>IF(C12&lt;&gt;"",MAX(X11,C12),"")</f>
        <v>101904.761904762</v>
      </c>
      <c r="Y12" s="72">
        <f>IF(X12&lt;&gt;"",1-(C12/X12),"")</f>
        <v>0.0591000000000006</v>
      </c>
    </row>
    <row r="13" ht="14" customHeight="1">
      <c r="A13" s="13"/>
      <c r="B13" s="30">
        <v>5</v>
      </c>
      <c r="C13" s="21">
        <f>IF(R12="","",C12+R12)</f>
        <v>93005.7247619048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2790.171742857140</v>
      </c>
      <c r="L13" s="70"/>
      <c r="M13" s="64">
        <f>IF(J13="","",(K13/J13)/LOOKUP(RIGHT($D$2,3),'定数'!$A$6:$A$13,'定数'!$B$6:$B$13))</f>
        <v>1.45321444940476</v>
      </c>
      <c r="N13" s="30">
        <v>2018</v>
      </c>
      <c r="O13" s="63">
        <v>43620</v>
      </c>
      <c r="P13" s="30">
        <v>0.7589</v>
      </c>
      <c r="Q13" s="19"/>
      <c r="R13" s="27">
        <f>IF(P13="","",T13*M13*LOOKUP(RIGHT($D$2,3),'定数'!$A$6:$A$13,'定数'!$B$6:$B$13))</f>
        <v>2790.171742857140</v>
      </c>
      <c r="S13" s="65"/>
      <c r="T13" s="66">
        <f>IF(P13="","",IF(G13="買",(P13-H13),(H13-P13))*IF(RIGHT($D$2,3)="JPY",100,10000))</f>
        <v>16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101904.761904762</v>
      </c>
      <c r="Y13" s="72">
        <f>IF(X13&lt;&gt;"",1-(C13/X13),"")</f>
        <v>0.0873270000000005</v>
      </c>
    </row>
    <row r="14" ht="14" customHeight="1">
      <c r="A14" s="13"/>
      <c r="B14" s="30">
        <v>6</v>
      </c>
      <c r="C14" s="21">
        <f>IF(R13="","",C13+R13)</f>
        <v>95795.8965047619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2873.876895142860</v>
      </c>
      <c r="L14" s="70"/>
      <c r="M14" s="64">
        <f>IF(J14="","",(K14/J14)/LOOKUP(RIGHT($D$2,3),'定数'!$A$6:$A$13,'定数'!$B$6:$B$13))</f>
        <v>0.997873921924604</v>
      </c>
      <c r="N14" s="30">
        <v>2018</v>
      </c>
      <c r="O14" s="63">
        <v>43634</v>
      </c>
      <c r="P14" s="30">
        <v>0.7426</v>
      </c>
      <c r="Q14" s="19"/>
      <c r="R14" s="27">
        <f>IF(P14="","",T14*M14*LOOKUP(RIGHT($D$2,3),'定数'!$A$6:$A$13,'定数'!$B$6:$B$13))</f>
        <v>3352.856377666670</v>
      </c>
      <c r="S14" s="65"/>
      <c r="T14" s="66">
        <f>IF(P14="","",IF(G14="買",(P14-H14),(H14-P14))*IF(RIGHT($D$2,3)="JPY",100,10000))</f>
        <v>28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101904.761904762</v>
      </c>
      <c r="Y14" s="72">
        <f>IF(X14&lt;&gt;"",1-(C14/X14),"")</f>
        <v>0.0599468100000009</v>
      </c>
    </row>
    <row r="15" ht="14" customHeight="1">
      <c r="A15" s="13"/>
      <c r="B15" s="30">
        <v>7</v>
      </c>
      <c r="C15" s="21">
        <f>IF(R14="","",C14+R14)</f>
        <v>99148.7528824286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2974.462586472860</v>
      </c>
      <c r="L15" s="70"/>
      <c r="M15" s="64">
        <f>IF(J15="","",(K15/J15)/LOOKUP(RIGHT($D$2,3),'定数'!$A$6:$A$13,'定数'!$B$6:$B$13))</f>
        <v>0.550826404902381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-2974.462586472860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101904.761904762</v>
      </c>
      <c r="Y15" s="72">
        <f>IF(X15&lt;&gt;"",1-(C15/X15),"")</f>
        <v>0.0270449483500006</v>
      </c>
    </row>
    <row r="16" ht="14" customHeight="1">
      <c r="A16" s="13"/>
      <c r="B16" s="30">
        <v>8</v>
      </c>
      <c r="C16" s="21">
        <f>IF(R15="","",C15+R15)</f>
        <v>96174.2902959557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2885.228708878670</v>
      </c>
      <c r="L16" s="70"/>
      <c r="M16" s="64">
        <f>IF(J16="","",(K16/J16)/LOOKUP(RIGHT($D$2,3),'定数'!$A$6:$A$13,'定数'!$B$6:$B$13))</f>
        <v>1.50272328587431</v>
      </c>
      <c r="N16" s="30">
        <v>2018</v>
      </c>
      <c r="O16" s="63">
        <v>43652</v>
      </c>
      <c r="P16" s="30">
        <v>0.7407</v>
      </c>
      <c r="Q16" s="19"/>
      <c r="R16" s="27">
        <f>IF(P16="","",T16*M16*LOOKUP(RIGHT($D$2,3),'定数'!$A$6:$A$13,'定数'!$B$6:$B$13))</f>
        <v>3245.882297488510</v>
      </c>
      <c r="S16" s="65"/>
      <c r="T16" s="66">
        <f>IF(P16="","",IF(G16="買",(P16-H16),(H16-P16))*IF(RIGHT($D$2,3)="JPY",100,10000))</f>
        <v>18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101904.761904762</v>
      </c>
      <c r="Y16" s="72">
        <f>IF(X16&lt;&gt;"",1-(C16/X16),"")</f>
        <v>0.056233599899501</v>
      </c>
    </row>
    <row r="17" ht="14" customHeight="1">
      <c r="A17" s="13"/>
      <c r="B17" s="30">
        <v>9</v>
      </c>
      <c r="C17" s="21">
        <f>IF(R16="","",C16+R16)</f>
        <v>99420.172593444193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2982.605177803330</v>
      </c>
      <c r="L17" s="70"/>
      <c r="M17" s="64">
        <f>IF(J17="","",(K17/J17)/LOOKUP(RIGHT($D$2,3),'定数'!$A$6:$A$13,'定数'!$B$6:$B$13))</f>
        <v>1.3808357304645</v>
      </c>
      <c r="N17" s="30">
        <v>2018</v>
      </c>
      <c r="O17" s="63">
        <v>43657</v>
      </c>
      <c r="P17" s="30">
        <v>0.7433999999999999</v>
      </c>
      <c r="Q17" s="19"/>
      <c r="R17" s="27">
        <f>IF(P17="","",T17*M17*LOOKUP(RIGHT($D$2,3),'定数'!$A$6:$A$13,'定数'!$B$6:$B$13))</f>
        <v>3314.0057531148</v>
      </c>
      <c r="S17" s="65"/>
      <c r="T17" s="66">
        <f>IF(P17="","",IF(G17="買",(P17-H17),(H17-P17))*IF(RIGHT($D$2,3)="JPY",100,10000))</f>
        <v>20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101904.761904762</v>
      </c>
      <c r="Y17" s="72">
        <f>IF(X17&lt;&gt;"",1-(C17/X17),"")</f>
        <v>0.0243814838961092</v>
      </c>
    </row>
    <row r="18" ht="14" customHeight="1">
      <c r="A18" s="13"/>
      <c r="B18" s="30">
        <v>10</v>
      </c>
      <c r="C18" s="21">
        <f>IF(R17="","",C17+R17)</f>
        <v>102734.178346559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3082.025350396770</v>
      </c>
      <c r="L18" s="70"/>
      <c r="M18" s="64">
        <f>IF(J18="","",(K18/J18)/LOOKUP(RIGHT($D$2,3),'定数'!$A$6:$A$13,'定数'!$B$6:$B$13))</f>
        <v>0.733815559618279</v>
      </c>
      <c r="N18" s="30">
        <v>2018</v>
      </c>
      <c r="O18" s="63">
        <v>43694</v>
      </c>
      <c r="P18" s="30">
        <v>0.7316</v>
      </c>
      <c r="Q18" s="19"/>
      <c r="R18" s="27">
        <f>IF(P18="","",T18*M18*LOOKUP(RIGHT($D$2,3),'定数'!$A$6:$A$13,'定数'!$B$6:$B$13))</f>
        <v>2377.562413163220</v>
      </c>
      <c r="S18" s="65"/>
      <c r="T18" s="66">
        <f>IF(P18="","",IF(G18="買",(P18-H18),(H18-P18))*IF(RIGHT($D$2,3)="JPY",100,10000))</f>
        <v>27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102734.178346559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105111.740759722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3153.352222791660</v>
      </c>
      <c r="L19" s="70"/>
      <c r="M19" s="64">
        <f>IF(J19="","",(K19/J19)/LOOKUP(RIGHT($D$2,3),'定数'!$A$6:$A$13,'定数'!$B$6:$B$13))</f>
        <v>1.1944515995423</v>
      </c>
      <c r="N19" s="30">
        <v>2018</v>
      </c>
      <c r="O19" s="63">
        <v>43760</v>
      </c>
      <c r="P19" s="30">
        <v>0.7076</v>
      </c>
      <c r="Q19" s="19"/>
      <c r="R19" s="27">
        <f>IF(P19="","",T19*M19*LOOKUP(RIGHT($D$2,3),'定数'!$A$6:$A$13,'定数'!$B$6:$B$13))</f>
        <v>3726.688990571980</v>
      </c>
      <c r="S19" s="65"/>
      <c r="T19" s="66">
        <f>IF(P19="","",IF(G19="買",(P19-H19),(H19-P19))*IF(RIGHT($D$2,3)="JPY",100,10000))</f>
        <v>26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105111.740759722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108838.429750294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3265.152892508820</v>
      </c>
      <c r="L20" s="70"/>
      <c r="M20" s="64">
        <f>IF(J20="","",(K20/J20)/LOOKUP(RIGHT($D$2,3),'定数'!$A$6:$A$13,'定数'!$B$6:$B$13))</f>
        <v>1.2956955922654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-3109.669421436960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108838.429750294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105728.760328857</v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s="71">
        <f>IF(C21&lt;&gt;"",MAX(X20,C21),"")</f>
        <v>108838.429750294</v>
      </c>
      <c r="Y21" s="72">
        <f>IF(X21&lt;&gt;"",1-(C21/X21),"")</f>
        <v>0.0285714285714288</v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J4:K4"/>
    <mergeCell ref="L4:M4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117581.135414171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17581.1354141708</v>
      </c>
      <c r="E4" s="27"/>
      <c r="F4" t="s" s="14">
        <v>28</v>
      </c>
      <c r="G4" s="15"/>
      <c r="H4" s="28">
        <f>SUM($T$9:$U$108)</f>
        <v>145</v>
      </c>
      <c r="I4" s="19"/>
      <c r="J4" t="s" s="14">
        <v>29</v>
      </c>
      <c r="K4" s="15"/>
      <c r="L4" s="21">
        <f>MAX($C$9:$D$990)-C9</f>
        <v>21039.404102822</v>
      </c>
      <c r="M4" s="21"/>
      <c r="N4" t="s" s="14">
        <v>30</v>
      </c>
      <c r="O4" s="15"/>
      <c r="P4" s="29">
        <f>MAX(Y1:Y993)</f>
        <v>0.0591000000000043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8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0.666666666666667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0.7793</v>
      </c>
      <c r="Q9" s="19"/>
      <c r="R9" s="27">
        <f>IF(P9="","",T9*M9*LOOKUP(RIGHT($D$2,3),'定数'!$A$6:$A$13,'定数'!$B$6:$B$13))</f>
        <v>2142.857142857140</v>
      </c>
      <c r="S9" s="65"/>
      <c r="T9" s="66">
        <f>IF(P9="","",IF(G9="買",(P9-H9),(H9-P9))*IF(RIGHT($D$2,3)="JPY",100,10000))</f>
        <v>45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102142.857142857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3064.285714285710</v>
      </c>
      <c r="L10" s="70"/>
      <c r="M10" s="64">
        <f>IF(J10="","",(K10/J10)/LOOKUP(RIGHT($D$2,3),'定数'!$A$6:$A$13,'定数'!$B$6:$B$13))</f>
        <v>0.8805418719211811</v>
      </c>
      <c r="N10" s="30">
        <v>2018</v>
      </c>
      <c r="O10" s="63">
        <v>43606</v>
      </c>
      <c r="P10" s="30">
        <v>0.7567</v>
      </c>
      <c r="Q10" s="19"/>
      <c r="R10" s="27">
        <f>IF(P10="","",T10*M10*LOOKUP(RIGHT($D$2,3),'定数'!$A$6:$A$13,'定数'!$B$6:$B$13))</f>
        <v>4015.270935960590</v>
      </c>
      <c r="S10" s="65"/>
      <c r="T10" s="66">
        <f>IF(P10="","",IF(G10="買",(P10-H10),(H10-P10))*IF(RIGHT($D$2,3)="JPY",100,10000))</f>
        <v>38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102142.857142857</v>
      </c>
      <c r="Y10" s="7"/>
    </row>
    <row r="11" ht="14" customHeight="1">
      <c r="A11" s="13"/>
      <c r="B11" s="30">
        <v>3</v>
      </c>
      <c r="C11" s="21">
        <f>IF(R10="","",C10+R10)</f>
        <v>106158.128078818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3184.743842364540</v>
      </c>
      <c r="L11" s="70"/>
      <c r="M11" s="64">
        <f>IF(J11="","",(K11/J11)/LOOKUP(RIGHT($D$2,3),'定数'!$A$6:$A$13,'定数'!$B$6:$B$13))</f>
        <v>1.76930213464697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-3184.743842364550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106158.128078818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102973.384236453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3089.201527093590</v>
      </c>
      <c r="L12" s="70"/>
      <c r="M12" s="64">
        <f>IF(J12="","",(K12/J12)/LOOKUP(RIGHT($D$2,3),'定数'!$A$6:$A$13,'定数'!$B$6:$B$13))</f>
        <v>1.35491295047964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-3089.201527093580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106158.128078818</v>
      </c>
      <c r="Y12" s="72">
        <f>IF(X12&lt;&gt;"",1-(C12/X12),"")</f>
        <v>0.0300000000000043</v>
      </c>
    </row>
    <row r="13" ht="14" customHeight="1">
      <c r="A13" s="13"/>
      <c r="B13" s="30">
        <v>5</v>
      </c>
      <c r="C13" s="21">
        <f>IF(R12="","",C12+R12)</f>
        <v>99884.1827093594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2996.525481280780</v>
      </c>
      <c r="L13" s="70"/>
      <c r="M13" s="64">
        <f>IF(J13="","",(K13/J13)/LOOKUP(RIGHT($D$2,3),'定数'!$A$6:$A$13,'定数'!$B$6:$B$13))</f>
        <v>1.56069035483374</v>
      </c>
      <c r="N13" s="30">
        <v>2018</v>
      </c>
      <c r="O13" s="63">
        <v>43620</v>
      </c>
      <c r="P13" s="30">
        <v>0.7592</v>
      </c>
      <c r="Q13" s="19"/>
      <c r="R13" s="27">
        <f>IF(P13="","",T13*M13*LOOKUP(RIGHT($D$2,3),'定数'!$A$6:$A$13,'定数'!$B$6:$B$13))</f>
        <v>3558.374009020930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106158.128078818</v>
      </c>
      <c r="Y13" s="72">
        <f>IF(X13&lt;&gt;"",1-(C13/X13),"")</f>
        <v>0.0591000000000043</v>
      </c>
    </row>
    <row r="14" ht="14" customHeight="1">
      <c r="A14" s="13"/>
      <c r="B14" s="30">
        <v>6</v>
      </c>
      <c r="C14" s="21">
        <f>IF(R13="","",C13+R13)</f>
        <v>103442.55671838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3103.2767015514</v>
      </c>
      <c r="L14" s="70"/>
      <c r="M14" s="64">
        <f>IF(J14="","",(K14/J14)/LOOKUP(RIGHT($D$2,3),'定数'!$A$6:$A$13,'定数'!$B$6:$B$13))</f>
        <v>1.07752663248313</v>
      </c>
      <c r="N14" s="30">
        <v>2018</v>
      </c>
      <c r="O14" s="63">
        <v>43634</v>
      </c>
      <c r="P14" s="30">
        <v>0.7421</v>
      </c>
      <c r="Q14" s="19"/>
      <c r="R14" s="27">
        <f>IF(P14="","",T14*M14*LOOKUP(RIGHT($D$2,3),'定数'!$A$6:$A$13,'定数'!$B$6:$B$13))</f>
        <v>4267.005464633190</v>
      </c>
      <c r="S14" s="65"/>
      <c r="T14" s="66">
        <f>IF(P14="","",IF(G14="買",(P14-H14),(H14-P14))*IF(RIGHT($D$2,3)="JPY",100,10000))</f>
        <v>33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106158.128078818</v>
      </c>
      <c r="Y14" s="72">
        <f>IF(X14&lt;&gt;"",1-(C14/X14),"")</f>
        <v>0.0255804375000075</v>
      </c>
    </row>
    <row r="15" ht="14" customHeight="1">
      <c r="A15" s="13"/>
      <c r="B15" s="30">
        <v>7</v>
      </c>
      <c r="C15" s="21">
        <f>IF(R14="","",C14+R14)</f>
        <v>107709.562183013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3231.286865490390</v>
      </c>
      <c r="L15" s="70"/>
      <c r="M15" s="64">
        <f>IF(J15="","",(K15/J15)/LOOKUP(RIGHT($D$2,3),'定数'!$A$6:$A$13,'定数'!$B$6:$B$13))</f>
        <v>0.5983864565722939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-3231.286865490390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107709.562183013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104478.275317523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3134.348259525690</v>
      </c>
      <c r="L16" s="70"/>
      <c r="M16" s="64">
        <f>IF(J16="","",(K16/J16)/LOOKUP(RIGHT($D$2,3),'定数'!$A$6:$A$13,'定数'!$B$6:$B$13))</f>
        <v>1.6324730518363</v>
      </c>
      <c r="N16" s="30">
        <v>2018</v>
      </c>
      <c r="O16" s="63">
        <v>43652</v>
      </c>
      <c r="P16" s="30">
        <v>0.741</v>
      </c>
      <c r="Q16" s="19"/>
      <c r="R16" s="27">
        <f>IF(P16="","",T16*M16*LOOKUP(RIGHT($D$2,3),'定数'!$A$6:$A$13,'定数'!$B$6:$B$13))</f>
        <v>4113.832090627480</v>
      </c>
      <c r="S16" s="65"/>
      <c r="T16" s="66">
        <f>IF(P16="","",IF(G16="買",(P16-H16),(H16-P16))*IF(RIGHT($D$2,3)="JPY",100,10000))</f>
        <v>21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107709.562183013</v>
      </c>
      <c r="Y16" s="72">
        <f>IF(X16&lt;&gt;"",1-(C16/X16),"")</f>
        <v>0.0299999999999964</v>
      </c>
    </row>
    <row r="17" ht="14" customHeight="1">
      <c r="A17" s="13"/>
      <c r="B17" s="30">
        <v>9</v>
      </c>
      <c r="C17" s="21">
        <f>IF(R16="","",C16+R16)</f>
        <v>108592.10740815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3257.7632222445</v>
      </c>
      <c r="L17" s="70"/>
      <c r="M17" s="64">
        <f>IF(J17="","",(K17/J17)/LOOKUP(RIGHT($D$2,3),'定数'!$A$6:$A$13,'定数'!$B$6:$B$13))</f>
        <v>1.50822371400208</v>
      </c>
      <c r="N17" s="30">
        <v>2018</v>
      </c>
      <c r="O17" s="63">
        <v>43657</v>
      </c>
      <c r="P17" s="30">
        <v>0.743</v>
      </c>
      <c r="Q17" s="19"/>
      <c r="R17" s="27">
        <f>IF(P17="","",T17*M17*LOOKUP(RIGHT($D$2,3),'定数'!$A$6:$A$13,'定数'!$B$6:$B$13))</f>
        <v>4343.684296325990</v>
      </c>
      <c r="S17" s="65"/>
      <c r="T17" s="66">
        <f>IF(P17="","",IF(G17="買",(P17-H17),(H17-P17))*IF(RIGHT($D$2,3)="JPY",100,10000))</f>
        <v>24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108592.10740815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112935.791704476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3388.073751134280</v>
      </c>
      <c r="L18" s="70"/>
      <c r="M18" s="64">
        <f>IF(J18="","",(K18/J18)/LOOKUP(RIGHT($D$2,3),'定数'!$A$6:$A$13,'定数'!$B$6:$B$13))</f>
        <v>0.8066842264605431</v>
      </c>
      <c r="N18" s="30">
        <v>2018</v>
      </c>
      <c r="O18" s="63">
        <v>43697</v>
      </c>
      <c r="P18" s="30">
        <v>0.7322</v>
      </c>
      <c r="Q18" s="19"/>
      <c r="R18" s="27">
        <f>IF(P18="","",T18*M18*LOOKUP(RIGHT($D$2,3),'定数'!$A$6:$A$13,'定数'!$B$6:$B$13))</f>
        <v>3194.469536783750</v>
      </c>
      <c r="S18" s="65"/>
      <c r="T18" s="66">
        <f>IF(P18="","",IF(G18="買",(P18-H18),(H18-P18))*IF(RIGHT($D$2,3)="JPY",100,10000))</f>
        <v>33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112935.791704476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116130.26124126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3483.9078372378</v>
      </c>
      <c r="L19" s="70"/>
      <c r="M19" s="64">
        <f>IF(J19="","",(K19/J19)/LOOKUP(RIGHT($D$2,3),'定数'!$A$6:$A$13,'定数'!$B$6:$B$13))</f>
        <v>1.31966205955977</v>
      </c>
      <c r="N19" s="30">
        <v>2018</v>
      </c>
      <c r="O19" s="63">
        <v>43761</v>
      </c>
      <c r="P19" s="30">
        <v>0.7071</v>
      </c>
      <c r="Q19" s="19"/>
      <c r="R19" s="27">
        <f>IF(P19="","",T19*M19*LOOKUP(RIGHT($D$2,3),'定数'!$A$6:$A$13,'定数'!$B$6:$B$13))</f>
        <v>4909.142861562340</v>
      </c>
      <c r="S19" s="65"/>
      <c r="T19" s="66">
        <f>IF(P19="","",IF(G19="買",(P19-H19),(H19-P19))*IF(RIGHT($D$2,3)="JPY",100,10000))</f>
        <v>31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116130.26124126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121039.404102822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3631.182123084660</v>
      </c>
      <c r="L20" s="70"/>
      <c r="M20" s="64">
        <f>IF(J20="","",(K20/J20)/LOOKUP(RIGHT($D$2,3),'定数'!$A$6:$A$13,'定数'!$B$6:$B$13))</f>
        <v>1.44094528693836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-3458.268688652060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121039.404102822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117581.13541417</v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s="71">
        <f>IF(C21&lt;&gt;"",MAX(X20,C21),"")</f>
        <v>121039.404102822</v>
      </c>
      <c r="Y21" s="72">
        <f>IF(X21&lt;&gt;"",1-(C21/X21),"")</f>
        <v>0.0285714285714281</v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R12:S12"/>
    <mergeCell ref="T12:U12"/>
    <mergeCell ref="C13:D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K17:L17"/>
    <mergeCell ref="P17:Q17"/>
    <mergeCell ref="R17:S17"/>
    <mergeCell ref="T17:U17"/>
    <mergeCell ref="C18:D18"/>
    <mergeCell ref="K18:L18"/>
    <mergeCell ref="P18:Q18"/>
    <mergeCell ref="R18:S18"/>
    <mergeCell ref="T18:U18"/>
    <mergeCell ref="C19:D19"/>
    <mergeCell ref="K19:L19"/>
    <mergeCell ref="P19:Q19"/>
    <mergeCell ref="R19:S19"/>
    <mergeCell ref="T19:U19"/>
    <mergeCell ref="C20:D20"/>
    <mergeCell ref="K20:L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  <mergeCell ref="H19:I19"/>
    <mergeCell ref="H20:I20"/>
    <mergeCell ref="P20:Q20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129437.956779378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29437.9567793781</v>
      </c>
      <c r="E4" s="27"/>
      <c r="F4" t="s" s="14">
        <v>28</v>
      </c>
      <c r="G4" s="15"/>
      <c r="H4" s="28">
        <f>SUM($T$9:$U$108)</f>
        <v>227</v>
      </c>
      <c r="I4" s="19"/>
      <c r="J4" t="s" s="14">
        <v>29</v>
      </c>
      <c r="K4" s="15"/>
      <c r="L4" s="21">
        <f>MAX($C$9:$D$990)-C9</f>
        <v>33244.955508185</v>
      </c>
      <c r="M4" s="21"/>
      <c r="N4" t="s" s="14">
        <v>30</v>
      </c>
      <c r="O4" s="15"/>
      <c r="P4" s="29">
        <f>MAX(Y1:Y993)</f>
        <v>0.0590999999999928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8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0.666666666666667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0.7803</v>
      </c>
      <c r="Q9" s="19"/>
      <c r="R9" s="27">
        <f>IF(P9="","",T9*M9*LOOKUP(RIGHT($D$2,3),'定数'!$A$6:$A$13,'定数'!$B$6:$B$13))</f>
        <v>2619.047619047620</v>
      </c>
      <c r="S9" s="65"/>
      <c r="T9" s="66">
        <f>IF(P9="","",IF(G9="買",(P9-H9),(H9-P9))*IF(RIGHT($D$2,3)="JPY",100,10000))</f>
        <v>55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102619.047619048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3078.571428571440</v>
      </c>
      <c r="L10" s="70"/>
      <c r="M10" s="64">
        <f>IF(J10="","",(K10/J10)/LOOKUP(RIGHT($D$2,3),'定数'!$A$6:$A$13,'定数'!$B$6:$B$13))</f>
        <v>0.884646962233172</v>
      </c>
      <c r="N10" s="30">
        <v>2018</v>
      </c>
      <c r="O10" s="63">
        <v>43606</v>
      </c>
      <c r="P10" s="30">
        <v>0.758</v>
      </c>
      <c r="Q10" s="19"/>
      <c r="R10" s="27">
        <f>IF(P10="","",T10*M10*LOOKUP(RIGHT($D$2,3),'定数'!$A$6:$A$13,'定数'!$B$6:$B$13))</f>
        <v>5414.039408867010</v>
      </c>
      <c r="S10" s="65"/>
      <c r="T10" s="66">
        <f>IF(P10="","",IF(G10="買",(P10-H10),(H10-P10))*IF(RIGHT($D$2,3)="JPY",100,10000))</f>
        <v>51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102619.047619048</v>
      </c>
      <c r="Y10" s="7"/>
    </row>
    <row r="11" ht="14" customHeight="1">
      <c r="A11" s="13"/>
      <c r="B11" s="30">
        <v>3</v>
      </c>
      <c r="C11" s="21">
        <f>IF(R10="","",C10+R10)</f>
        <v>108033.087027915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3240.992610837450</v>
      </c>
      <c r="L11" s="70"/>
      <c r="M11" s="64">
        <f>IF(J11="","",(K11/J11)/LOOKUP(RIGHT($D$2,3),'定数'!$A$6:$A$13,'定数'!$B$6:$B$13))</f>
        <v>1.80055145046525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-3240.992610837450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108033.087027915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104792.094417078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3143.762832512340</v>
      </c>
      <c r="L12" s="70"/>
      <c r="M12" s="64">
        <f>IF(J12="","",(K12/J12)/LOOKUP(RIGHT($D$2,3),'定数'!$A$6:$A$13,'定数'!$B$6:$B$13))</f>
        <v>1.37884334759313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-3143.762832512340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108033.087027915</v>
      </c>
      <c r="Y12" s="72">
        <f>IF(X12&lt;&gt;"",1-(C12/X12),"")</f>
        <v>0.0299999999999958</v>
      </c>
    </row>
    <row r="13" ht="14" customHeight="1">
      <c r="A13" s="13"/>
      <c r="B13" s="30">
        <v>5</v>
      </c>
      <c r="C13" s="21">
        <f>IF(R12="","",C12+R12)</f>
        <v>101648.331584566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3049.449947536980</v>
      </c>
      <c r="L13" s="70"/>
      <c r="M13" s="64">
        <f>IF(J13="","",(K13/J13)/LOOKUP(RIGHT($D$2,3),'定数'!$A$6:$A$13,'定数'!$B$6:$B$13))</f>
        <v>1.58825518100884</v>
      </c>
      <c r="N13" s="30">
        <v>2018</v>
      </c>
      <c r="O13" s="63">
        <v>43620</v>
      </c>
      <c r="P13" s="30">
        <v>0.7599</v>
      </c>
      <c r="Q13" s="19"/>
      <c r="R13" s="27">
        <f>IF(P13="","",T13*M13*LOOKUP(RIGHT($D$2,3),'定数'!$A$6:$A$13,'定数'!$B$6:$B$13))</f>
        <v>4955.356164747580</v>
      </c>
      <c r="S13" s="65"/>
      <c r="T13" s="66">
        <f>IF(P13="","",IF(G13="買",(P13-H13),(H13-P13))*IF(RIGHT($D$2,3)="JPY",100,10000))</f>
        <v>26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108033.087027915</v>
      </c>
      <c r="Y13" s="72">
        <f>IF(X13&lt;&gt;"",1-(C13/X13),"")</f>
        <v>0.0590999999999928</v>
      </c>
    </row>
    <row r="14" ht="14" customHeight="1">
      <c r="A14" s="13"/>
      <c r="B14" s="30">
        <v>6</v>
      </c>
      <c r="C14" s="21">
        <f>IF(R13="","",C13+R13)</f>
        <v>106603.687749314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3198.110632479420</v>
      </c>
      <c r="L14" s="70"/>
      <c r="M14" s="64">
        <f>IF(J14="","",(K14/J14)/LOOKUP(RIGHT($D$2,3),'定数'!$A$6:$A$13,'定数'!$B$6:$B$13))</f>
        <v>1.11045508072202</v>
      </c>
      <c r="N14" s="30">
        <v>2018</v>
      </c>
      <c r="O14" s="63">
        <v>43635</v>
      </c>
      <c r="P14" s="30">
        <v>0.7409</v>
      </c>
      <c r="Q14" s="19"/>
      <c r="R14" s="27">
        <f>IF(P14="","",T14*M14*LOOKUP(RIGHT($D$2,3),'定数'!$A$6:$A$13,'定数'!$B$6:$B$13))</f>
        <v>5996.457435898910</v>
      </c>
      <c r="S14" s="65"/>
      <c r="T14" s="66">
        <f>IF(P14="","",IF(G14="買",(P14-H14),(H14-P14))*IF(RIGHT($D$2,3)="JPY",100,10000))</f>
        <v>45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108033.087027915</v>
      </c>
      <c r="Y14" s="72">
        <f>IF(X14&lt;&gt;"",1-(C14/X14),"")</f>
        <v>0.0132311249999887</v>
      </c>
    </row>
    <row r="15" ht="14" customHeight="1">
      <c r="A15" s="13"/>
      <c r="B15" s="30">
        <v>7</v>
      </c>
      <c r="C15" s="21">
        <f>IF(R14="","",C14+R14)</f>
        <v>112600.145185213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3378.004355556390</v>
      </c>
      <c r="L15" s="70"/>
      <c r="M15" s="64">
        <f>IF(J15="","",(K15/J15)/LOOKUP(RIGHT($D$2,3),'定数'!$A$6:$A$13,'定数'!$B$6:$B$13))</f>
        <v>0.625556362140072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-3378.004355556390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112600.145185213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109222.140829657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3276.664224889710</v>
      </c>
      <c r="L16" s="70"/>
      <c r="M16" s="64">
        <f>IF(J16="","",(K16/J16)/LOOKUP(RIGHT($D$2,3),'定数'!$A$6:$A$13,'定数'!$B$6:$B$13))</f>
        <v>1.70659595046339</v>
      </c>
      <c r="N16" s="30">
        <v>2018</v>
      </c>
      <c r="O16" s="63">
        <v>43652</v>
      </c>
      <c r="P16" s="30">
        <v>0.7418</v>
      </c>
      <c r="Q16" s="19"/>
      <c r="R16" s="27">
        <f>IF(P16="","",T16*M16*LOOKUP(RIGHT($D$2,3),'定数'!$A$6:$A$13,'定数'!$B$6:$B$13))</f>
        <v>5938.9539076126</v>
      </c>
      <c r="S16" s="65"/>
      <c r="T16" s="66">
        <f>IF(P16="","",IF(G16="買",(P16-H16),(H16-P16))*IF(RIGHT($D$2,3)="JPY",100,10000))</f>
        <v>29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112600.145185213</v>
      </c>
      <c r="Y16" s="72">
        <f>IF(X16&lt;&gt;"",1-(C16/X16),"")</f>
        <v>0.0299999999999965</v>
      </c>
    </row>
    <row r="17" ht="14" customHeight="1">
      <c r="A17" s="13"/>
      <c r="B17" s="30">
        <v>9</v>
      </c>
      <c r="C17" s="21">
        <f>IF(R16="","",C16+R16)</f>
        <v>115161.09473727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3454.8328421181</v>
      </c>
      <c r="L17" s="70"/>
      <c r="M17" s="64">
        <f>IF(J17="","",(K17/J17)/LOOKUP(RIGHT($D$2,3),'定数'!$A$6:$A$13,'定数'!$B$6:$B$13))</f>
        <v>1.59945964912875</v>
      </c>
      <c r="N17" s="30">
        <v>2018</v>
      </c>
      <c r="O17" s="63">
        <v>43657</v>
      </c>
      <c r="P17" s="30">
        <v>0.7422</v>
      </c>
      <c r="Q17" s="19"/>
      <c r="R17" s="27">
        <f>IF(P17="","",T17*M17*LOOKUP(RIGHT($D$2,3),'定数'!$A$6:$A$13,'定数'!$B$6:$B$13))</f>
        <v>6141.9250526544</v>
      </c>
      <c r="S17" s="65"/>
      <c r="T17" s="66">
        <f>IF(P17="","",IF(G17="買",(P17-H17),(H17-P17))*IF(RIGHT($D$2,3)="JPY",100,10000))</f>
        <v>32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115161.09473727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121303.019789924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3639.090593697720</v>
      </c>
      <c r="L18" s="70"/>
      <c r="M18" s="64">
        <f>IF(J18="","",(K18/J18)/LOOKUP(RIGHT($D$2,3),'定数'!$A$6:$A$13,'定数'!$B$6:$B$13))</f>
        <v>0.8664501413566</v>
      </c>
      <c r="N18" s="30">
        <v>2018</v>
      </c>
      <c r="O18" s="63">
        <v>43697</v>
      </c>
      <c r="P18" s="30">
        <v>0.7336</v>
      </c>
      <c r="Q18" s="19"/>
      <c r="R18" s="27">
        <f>IF(P18="","",T18*M18*LOOKUP(RIGHT($D$2,3),'定数'!$A$6:$A$13,'定数'!$B$6:$B$13))</f>
        <v>4886.778797251220</v>
      </c>
      <c r="S18" s="65"/>
      <c r="T18" s="66">
        <f>IF(P18="","",IF(G18="買",(P18-H18),(H18-P18))*IF(RIGHT($D$2,3)="JPY",100,10000))</f>
        <v>47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121303.019789924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126189.798587175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3785.693957615250</v>
      </c>
      <c r="L19" s="70"/>
      <c r="M19" s="64">
        <f>IF(J19="","",(K19/J19)/LOOKUP(RIGHT($D$2,3),'定数'!$A$6:$A$13,'定数'!$B$6:$B$13))</f>
        <v>1.43397498394517</v>
      </c>
      <c r="N19" s="30">
        <v>2018</v>
      </c>
      <c r="O19" s="63">
        <v>43761</v>
      </c>
      <c r="P19" s="30">
        <v>0.7060999999999999</v>
      </c>
      <c r="Q19" s="19"/>
      <c r="R19" s="27">
        <f>IF(P19="","",T19*M19*LOOKUP(RIGHT($D$2,3),'定数'!$A$6:$A$13,'定数'!$B$6:$B$13))</f>
        <v>7055.156921010240</v>
      </c>
      <c r="S19" s="65"/>
      <c r="T19" s="66">
        <f>IF(P19="","",IF(G19="買",(P19-H19),(H19-P19))*IF(RIGHT($D$2,3)="JPY",100,10000))</f>
        <v>41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126189.798587175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133244.955508185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3997.348665245550</v>
      </c>
      <c r="L20" s="70"/>
      <c r="M20" s="64">
        <f>IF(J20="","",(K20/J20)/LOOKUP(RIGHT($D$2,3),'定数'!$A$6:$A$13,'定数'!$B$6:$B$13))</f>
        <v>1.58624947033554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-3806.9987288053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133244.955508185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129437.95677938</v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s="71">
        <f>IF(C21&lt;&gt;"",MAX(X20,C21),"")</f>
        <v>133244.955508185</v>
      </c>
      <c r="Y21" s="72">
        <f>IF(X21&lt;&gt;"",1-(C21/X21),"")</f>
        <v>0.0285714285714264</v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K20:L20"/>
    <mergeCell ref="R20:S20"/>
    <mergeCell ref="T20:U20"/>
    <mergeCell ref="C19:D19"/>
    <mergeCell ref="K19:L19"/>
    <mergeCell ref="P19:Q19"/>
    <mergeCell ref="R19:S19"/>
    <mergeCell ref="T19:U19"/>
    <mergeCell ref="C18:D18"/>
    <mergeCell ref="K18:L18"/>
    <mergeCell ref="P18:Q18"/>
    <mergeCell ref="R18:S18"/>
    <mergeCell ref="T18:U18"/>
    <mergeCell ref="C17:D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K14:L14"/>
    <mergeCell ref="P14:Q14"/>
    <mergeCell ref="R14:S14"/>
    <mergeCell ref="T14:U14"/>
    <mergeCell ref="C13:D13"/>
    <mergeCell ref="K13:L13"/>
    <mergeCell ref="P13:Q13"/>
    <mergeCell ref="R13:S13"/>
    <mergeCell ref="T13:U13"/>
    <mergeCell ref="C12:D12"/>
    <mergeCell ref="K12:L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  <mergeCell ref="H19:I19"/>
    <mergeCell ref="H20:I20"/>
    <mergeCell ref="P20:Q20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A199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56" width="8.85156" style="82" customWidth="1"/>
  </cols>
  <sheetData>
    <row r="1" ht="15" customHeight="1">
      <c r="A1" s="68">
        <v>1</v>
      </c>
    </row>
    <row r="2" ht="14" customHeight="1">
      <c r="A2" s="11"/>
    </row>
    <row r="3" ht="14" customHeight="1">
      <c r="A3" s="11"/>
    </row>
    <row r="4" ht="14" customHeight="1">
      <c r="A4" s="11"/>
    </row>
    <row r="5" ht="14" customHeight="1">
      <c r="A5" s="11"/>
    </row>
    <row r="6" ht="14" customHeight="1">
      <c r="A6" s="11"/>
    </row>
    <row r="7" ht="14" customHeight="1">
      <c r="A7" s="11"/>
    </row>
    <row r="8" ht="14" customHeight="1">
      <c r="A8" s="11"/>
    </row>
    <row r="9" ht="14" customHeight="1">
      <c r="A9" s="11"/>
    </row>
    <row r="10" ht="14" customHeight="1">
      <c r="A10" s="11"/>
    </row>
    <row r="11" ht="14" customHeight="1">
      <c r="A11" s="11"/>
    </row>
    <row r="12" ht="14" customHeight="1">
      <c r="A12" s="11"/>
    </row>
    <row r="13" ht="14" customHeight="1">
      <c r="A13" s="11"/>
    </row>
    <row r="14" ht="14" customHeight="1">
      <c r="A14" s="11"/>
    </row>
    <row r="15" ht="14" customHeight="1">
      <c r="A15" s="11"/>
    </row>
    <row r="16" ht="14" customHeight="1">
      <c r="A16" s="11"/>
    </row>
    <row r="17" ht="14" customHeight="1">
      <c r="A17" s="11"/>
    </row>
    <row r="18" ht="14" customHeight="1">
      <c r="A18" s="11"/>
    </row>
    <row r="19" ht="14" customHeight="1">
      <c r="A19" s="11"/>
    </row>
    <row r="20" ht="15" customHeight="1">
      <c r="A20" s="68">
        <v>2</v>
      </c>
    </row>
    <row r="21" ht="14" customHeight="1">
      <c r="A21" s="11"/>
    </row>
    <row r="22" ht="14" customHeight="1">
      <c r="A22" s="11"/>
    </row>
    <row r="23" ht="14" customHeight="1">
      <c r="A23" s="11"/>
    </row>
    <row r="24" ht="14" customHeight="1">
      <c r="A24" s="11"/>
    </row>
    <row r="25" ht="14" customHeight="1">
      <c r="A25" s="11"/>
    </row>
    <row r="26" ht="14" customHeight="1">
      <c r="A26" s="11"/>
    </row>
    <row r="27" ht="14" customHeight="1">
      <c r="A27" s="11"/>
    </row>
    <row r="28" ht="14" customHeight="1">
      <c r="A28" s="11"/>
    </row>
    <row r="29" ht="14" customHeight="1">
      <c r="A29" s="11"/>
    </row>
    <row r="30" ht="14" customHeight="1">
      <c r="A30" s="11"/>
    </row>
    <row r="31" ht="14" customHeight="1">
      <c r="A31" s="11"/>
    </row>
    <row r="32" ht="14" customHeight="1">
      <c r="A32" s="11"/>
    </row>
    <row r="33" ht="14" customHeight="1">
      <c r="A33" s="11"/>
    </row>
    <row r="34" ht="14" customHeight="1">
      <c r="A34" s="11"/>
    </row>
    <row r="35" ht="14" customHeight="1">
      <c r="A35" s="11"/>
    </row>
    <row r="36" ht="14" customHeight="1">
      <c r="A36" s="11"/>
    </row>
    <row r="37" ht="14" customHeight="1">
      <c r="A37" s="11"/>
    </row>
    <row r="38" ht="14" customHeight="1">
      <c r="A38" s="11"/>
    </row>
    <row r="39" ht="14" customHeight="1">
      <c r="A39" s="11"/>
    </row>
    <row r="40" ht="14" customHeight="1">
      <c r="A40" s="11"/>
    </row>
    <row r="41" ht="15" customHeight="1">
      <c r="A41" s="68">
        <v>3</v>
      </c>
    </row>
    <row r="42" ht="14" customHeight="1">
      <c r="A42" s="11"/>
    </row>
    <row r="43" ht="14" customHeight="1">
      <c r="A43" s="11"/>
    </row>
    <row r="44" ht="14" customHeight="1">
      <c r="A44" s="11"/>
    </row>
    <row r="45" ht="14" customHeight="1">
      <c r="A45" s="11"/>
    </row>
    <row r="46" ht="14" customHeight="1">
      <c r="A46" s="11"/>
    </row>
    <row r="47" ht="14" customHeight="1">
      <c r="A47" s="11"/>
    </row>
    <row r="48" ht="14" customHeight="1">
      <c r="A48" s="11"/>
    </row>
    <row r="49" ht="14" customHeight="1">
      <c r="A49" s="11"/>
    </row>
    <row r="50" ht="14" customHeight="1">
      <c r="A50" s="11"/>
    </row>
    <row r="51" ht="14" customHeight="1">
      <c r="A51" s="11"/>
    </row>
    <row r="52" ht="14" customHeight="1">
      <c r="A52" s="11"/>
    </row>
    <row r="53" ht="14" customHeight="1">
      <c r="A53" s="11"/>
    </row>
    <row r="54" ht="14" customHeight="1">
      <c r="A54" s="11"/>
    </row>
    <row r="55" ht="14" customHeight="1">
      <c r="A55" s="11"/>
    </row>
    <row r="56" ht="14" customHeight="1">
      <c r="A56" s="11"/>
    </row>
    <row r="57" ht="14" customHeight="1">
      <c r="A57" s="11"/>
    </row>
    <row r="58" ht="14" customHeight="1">
      <c r="A58" s="11"/>
    </row>
    <row r="59" ht="14" customHeight="1">
      <c r="A59" s="11"/>
    </row>
    <row r="60" ht="15" customHeight="1">
      <c r="A60" s="68">
        <v>4</v>
      </c>
    </row>
    <row r="61" ht="14" customHeight="1">
      <c r="A61" s="11"/>
    </row>
    <row r="62" ht="14" customHeight="1">
      <c r="A62" s="11"/>
    </row>
    <row r="63" ht="14" customHeight="1">
      <c r="A63" s="11"/>
    </row>
    <row r="64" ht="14" customHeight="1">
      <c r="A64" s="11"/>
    </row>
    <row r="65" ht="14" customHeight="1">
      <c r="A65" s="11"/>
    </row>
    <row r="66" ht="14" customHeight="1">
      <c r="A66" s="11"/>
    </row>
    <row r="67" ht="14" customHeight="1">
      <c r="A67" s="11"/>
    </row>
    <row r="68" ht="14" customHeight="1">
      <c r="A68" s="11"/>
    </row>
    <row r="69" ht="14" customHeight="1">
      <c r="A69" s="11"/>
    </row>
    <row r="70" ht="14" customHeight="1">
      <c r="A70" s="11"/>
    </row>
    <row r="71" ht="14" customHeight="1">
      <c r="A71" s="11"/>
    </row>
    <row r="72" ht="14" customHeight="1">
      <c r="A72" s="11"/>
    </row>
    <row r="73" ht="14" customHeight="1">
      <c r="A73" s="11"/>
    </row>
    <row r="74" ht="14" customHeight="1">
      <c r="A74" s="11"/>
    </row>
    <row r="75" ht="14" customHeight="1">
      <c r="A75" s="11"/>
    </row>
    <row r="76" ht="14" customHeight="1">
      <c r="A76" s="11"/>
    </row>
    <row r="77" ht="15" customHeight="1">
      <c r="A77" s="68">
        <v>5</v>
      </c>
    </row>
    <row r="78" ht="14" customHeight="1">
      <c r="A78" s="11"/>
    </row>
    <row r="79" ht="14" customHeight="1">
      <c r="A79" s="11"/>
    </row>
    <row r="80" ht="14" customHeight="1">
      <c r="A80" s="11"/>
    </row>
    <row r="81" ht="14" customHeight="1">
      <c r="A81" s="11"/>
    </row>
    <row r="82" ht="14" customHeight="1">
      <c r="A82" s="11"/>
    </row>
    <row r="83" ht="14" customHeight="1">
      <c r="A83" s="11"/>
    </row>
    <row r="84" ht="14" customHeight="1">
      <c r="A84" s="11"/>
    </row>
    <row r="85" ht="14" customHeight="1">
      <c r="A85" s="11"/>
    </row>
    <row r="86" ht="14" customHeight="1">
      <c r="A86" s="11"/>
    </row>
    <row r="87" ht="14" customHeight="1">
      <c r="A87" s="11"/>
    </row>
    <row r="88" ht="14" customHeight="1">
      <c r="A88" s="11"/>
    </row>
    <row r="89" ht="14" customHeight="1">
      <c r="A89" s="11"/>
    </row>
    <row r="90" ht="14" customHeight="1">
      <c r="A90" s="11"/>
    </row>
    <row r="91" ht="14" customHeight="1">
      <c r="A91" s="11"/>
    </row>
    <row r="92" ht="14" customHeight="1">
      <c r="A92" s="11"/>
    </row>
    <row r="93" ht="14" customHeight="1">
      <c r="A93" s="11"/>
    </row>
    <row r="94" ht="15" customHeight="1">
      <c r="A94" s="68">
        <v>6</v>
      </c>
    </row>
    <row r="95" ht="14" customHeight="1">
      <c r="A95" s="11"/>
    </row>
    <row r="96" ht="14" customHeight="1">
      <c r="A96" s="11"/>
    </row>
    <row r="97" ht="14" customHeight="1">
      <c r="A97" s="11"/>
    </row>
    <row r="98" ht="14" customHeight="1">
      <c r="A98" s="11"/>
    </row>
    <row r="99" ht="14" customHeight="1">
      <c r="A99" s="11"/>
    </row>
    <row r="100" ht="14" customHeight="1">
      <c r="A100" s="11"/>
    </row>
    <row r="101" ht="14" customHeight="1">
      <c r="A101" s="11"/>
    </row>
    <row r="102" ht="14" customHeight="1">
      <c r="A102" s="11"/>
    </row>
    <row r="103" ht="14" customHeight="1">
      <c r="A103" s="11"/>
    </row>
    <row r="104" ht="14" customHeight="1">
      <c r="A104" s="11"/>
    </row>
    <row r="105" ht="14" customHeight="1">
      <c r="A105" s="11"/>
    </row>
    <row r="106" ht="14" customHeight="1">
      <c r="A106" s="11"/>
    </row>
    <row r="107" ht="14" customHeight="1">
      <c r="A107" s="11"/>
    </row>
    <row r="108" ht="14" customHeight="1">
      <c r="A108" s="11"/>
    </row>
    <row r="109" ht="14" customHeight="1">
      <c r="A109" s="11"/>
    </row>
    <row r="110" ht="14" customHeight="1">
      <c r="A110" s="11"/>
    </row>
    <row r="111" ht="14" customHeight="1">
      <c r="A111" s="11"/>
    </row>
    <row r="112" ht="15" customHeight="1">
      <c r="A112" s="68">
        <v>7</v>
      </c>
    </row>
    <row r="113" ht="14" customHeight="1">
      <c r="A113" s="11"/>
    </row>
    <row r="114" ht="14" customHeight="1">
      <c r="A114" s="11"/>
    </row>
    <row r="115" ht="14" customHeight="1">
      <c r="A115" s="11"/>
    </row>
    <row r="116" ht="14" customHeight="1">
      <c r="A116" s="11"/>
    </row>
    <row r="117" ht="14" customHeight="1">
      <c r="A117" s="11"/>
    </row>
    <row r="118" ht="14" customHeight="1">
      <c r="A118" s="11"/>
    </row>
    <row r="119" ht="14" customHeight="1">
      <c r="A119" s="11"/>
    </row>
    <row r="120" ht="14" customHeight="1">
      <c r="A120" s="11"/>
    </row>
    <row r="121" ht="14" customHeight="1">
      <c r="A121" s="11"/>
    </row>
    <row r="122" ht="14" customHeight="1">
      <c r="A122" s="11"/>
    </row>
    <row r="123" ht="14" customHeight="1">
      <c r="A123" s="11"/>
    </row>
    <row r="124" ht="14" customHeight="1">
      <c r="A124" s="11"/>
    </row>
    <row r="125" ht="14" customHeight="1">
      <c r="A125" s="11"/>
    </row>
    <row r="126" ht="14" customHeight="1">
      <c r="A126" s="11"/>
    </row>
    <row r="127" ht="14" customHeight="1">
      <c r="A127" s="11"/>
    </row>
    <row r="128" ht="14" customHeight="1">
      <c r="A128" s="11"/>
    </row>
    <row r="129" ht="15" customHeight="1">
      <c r="A129" s="68">
        <v>8</v>
      </c>
    </row>
    <row r="130" ht="14" customHeight="1">
      <c r="A130" s="11"/>
    </row>
    <row r="131" ht="14" customHeight="1">
      <c r="A131" s="11"/>
    </row>
    <row r="132" ht="14" customHeight="1">
      <c r="A132" s="11"/>
    </row>
    <row r="133" ht="14" customHeight="1">
      <c r="A133" s="11"/>
    </row>
    <row r="134" ht="14" customHeight="1">
      <c r="A134" s="11"/>
    </row>
    <row r="135" ht="14" customHeight="1">
      <c r="A135" s="11"/>
    </row>
    <row r="136" ht="14" customHeight="1">
      <c r="A136" s="11"/>
    </row>
    <row r="137" ht="14" customHeight="1">
      <c r="A137" s="11"/>
    </row>
    <row r="138" ht="14" customHeight="1">
      <c r="A138" s="11"/>
    </row>
    <row r="139" ht="14" customHeight="1">
      <c r="A139" s="11"/>
    </row>
    <row r="140" ht="14" customHeight="1">
      <c r="A140" s="11"/>
    </row>
    <row r="141" ht="14" customHeight="1">
      <c r="A141" s="11"/>
    </row>
    <row r="142" ht="14" customHeight="1">
      <c r="A142" s="11"/>
    </row>
    <row r="143" ht="14" customHeight="1">
      <c r="A143" s="11"/>
    </row>
    <row r="144" ht="14" customHeight="1">
      <c r="A144" s="11"/>
    </row>
    <row r="145" ht="14" customHeight="1">
      <c r="A145" s="11"/>
    </row>
    <row r="146" ht="15" customHeight="1">
      <c r="A146" s="68">
        <v>9</v>
      </c>
    </row>
    <row r="147" ht="14" customHeight="1">
      <c r="A147" s="11"/>
    </row>
    <row r="148" ht="14" customHeight="1">
      <c r="A148" s="11"/>
    </row>
    <row r="149" ht="14" customHeight="1">
      <c r="A149" s="11"/>
    </row>
    <row r="150" ht="14" customHeight="1">
      <c r="A150" s="11"/>
    </row>
    <row r="151" ht="14" customHeight="1">
      <c r="A151" s="11"/>
    </row>
    <row r="152" ht="14" customHeight="1">
      <c r="A152" s="11"/>
    </row>
    <row r="153" ht="14" customHeight="1">
      <c r="A153" s="11"/>
    </row>
    <row r="154" ht="14" customHeight="1">
      <c r="A154" s="11"/>
    </row>
    <row r="155" ht="14" customHeight="1">
      <c r="A155" s="11"/>
    </row>
    <row r="156" ht="14" customHeight="1">
      <c r="A156" s="11"/>
    </row>
    <row r="157" ht="14" customHeight="1">
      <c r="A157" s="11"/>
    </row>
    <row r="158" ht="14" customHeight="1">
      <c r="A158" s="11"/>
    </row>
    <row r="159" ht="14" customHeight="1">
      <c r="A159" s="11"/>
    </row>
    <row r="160" ht="14" customHeight="1">
      <c r="A160" s="11"/>
    </row>
    <row r="161" ht="14" customHeight="1">
      <c r="A161" s="11"/>
    </row>
    <row r="162" ht="14" customHeight="1">
      <c r="A162" s="11"/>
    </row>
    <row r="163" ht="15" customHeight="1">
      <c r="A163" s="68">
        <v>10</v>
      </c>
    </row>
    <row r="164" ht="14" customHeight="1">
      <c r="A164" s="11"/>
    </row>
    <row r="165" ht="14" customHeight="1">
      <c r="A165" s="11"/>
    </row>
    <row r="166" ht="14" customHeight="1">
      <c r="A166" s="11"/>
    </row>
    <row r="167" ht="14" customHeight="1">
      <c r="A167" s="11"/>
    </row>
    <row r="168" ht="14" customHeight="1">
      <c r="A168" s="11"/>
    </row>
    <row r="169" ht="14" customHeight="1">
      <c r="A169" s="11"/>
    </row>
    <row r="170" ht="14" customHeight="1">
      <c r="A170" s="11"/>
    </row>
    <row r="171" ht="14" customHeight="1">
      <c r="A171" s="11"/>
    </row>
    <row r="172" ht="14" customHeight="1">
      <c r="A172" s="11"/>
    </row>
    <row r="173" ht="14" customHeight="1">
      <c r="A173" s="11"/>
    </row>
    <row r="174" ht="14" customHeight="1">
      <c r="A174" s="11"/>
    </row>
    <row r="175" ht="14" customHeight="1">
      <c r="A175" s="11"/>
    </row>
    <row r="176" ht="14" customHeight="1">
      <c r="A176" s="11"/>
    </row>
    <row r="177" ht="14" customHeight="1">
      <c r="A177" s="11"/>
    </row>
    <row r="178" ht="14" customHeight="1">
      <c r="A178" s="11"/>
    </row>
    <row r="179" ht="14" customHeight="1">
      <c r="A179" s="11"/>
    </row>
    <row r="180" ht="15" customHeight="1">
      <c r="A180" s="68">
        <v>11</v>
      </c>
    </row>
    <row r="181" ht="14" customHeight="1">
      <c r="A181" s="11"/>
    </row>
    <row r="182" ht="14" customHeight="1">
      <c r="A182" s="11"/>
    </row>
    <row r="183" ht="14" customHeight="1">
      <c r="A183" s="11"/>
    </row>
    <row r="184" ht="14" customHeight="1">
      <c r="A184" s="11"/>
    </row>
    <row r="185" ht="14" customHeight="1">
      <c r="A185" s="11"/>
    </row>
    <row r="186" ht="14" customHeight="1">
      <c r="A186" s="11"/>
    </row>
    <row r="187" ht="14" customHeight="1">
      <c r="A187" s="11"/>
    </row>
    <row r="188" ht="14" customHeight="1">
      <c r="A188" s="11"/>
    </row>
    <row r="189" ht="14" customHeight="1">
      <c r="A189" s="11"/>
    </row>
    <row r="190" ht="14" customHeight="1">
      <c r="A190" s="11"/>
    </row>
    <row r="191" ht="14" customHeight="1">
      <c r="A191" s="11"/>
    </row>
    <row r="192" ht="14" customHeight="1">
      <c r="A192" s="11"/>
    </row>
    <row r="193" ht="14" customHeight="1">
      <c r="A193" s="11"/>
    </row>
    <row r="194" ht="14" customHeight="1">
      <c r="A194" s="11"/>
    </row>
    <row r="195" ht="14" customHeight="1">
      <c r="A195" s="11"/>
    </row>
    <row r="196" ht="14" customHeight="1">
      <c r="A196" s="11"/>
    </row>
    <row r="197" ht="15" customHeight="1">
      <c r="A197" s="68">
        <v>12</v>
      </c>
    </row>
    <row r="198" ht="14" customHeight="1">
      <c r="A198" s="11"/>
    </row>
    <row r="199" ht="14" customHeight="1">
      <c r="A199" s="1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61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62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63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64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66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67</v>
      </c>
      <c r="C4" t="s" s="92">
        <v>17</v>
      </c>
      <c r="D4" t="s" s="92">
        <v>68</v>
      </c>
      <c r="E4" t="s" s="92">
        <v>69</v>
      </c>
      <c r="F4" t="s" s="92">
        <v>70</v>
      </c>
      <c r="G4" t="s" s="92">
        <v>69</v>
      </c>
      <c r="H4" t="s" s="92">
        <v>71</v>
      </c>
      <c r="I4" t="s" s="92">
        <v>69</v>
      </c>
    </row>
    <row r="5" ht="17" customHeight="1">
      <c r="A5" s="13"/>
      <c r="B5" t="s" s="93">
        <v>72</v>
      </c>
      <c r="C5" t="s" s="93">
        <v>73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72</v>
      </c>
      <c r="C6" t="s" s="93">
        <v>74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72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72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72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72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72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72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68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76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77</v>
      </c>
      <c r="K4" s="15"/>
      <c r="L4" s="21">
        <f>MAX($C$9:$D$990)-C9</f>
        <v>153684.21052632</v>
      </c>
      <c r="M4" s="21"/>
      <c r="N4" t="s" s="14">
        <v>78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54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54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54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54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54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54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54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54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54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54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54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54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54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54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54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54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54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54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54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54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54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54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54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54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54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54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54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54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54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54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54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54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54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54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54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54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54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54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54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54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54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54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54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54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54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54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54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54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54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54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