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11670"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25725"/>
</workbook>
</file>

<file path=xl/calcChain.xml><?xml version="1.0" encoding="utf-8"?>
<calcChain xmlns="http://schemas.openxmlformats.org/spreadsheetml/2006/main">
  <c r="M68" i="31"/>
  <c r="K68"/>
  <c r="K68" i="32"/>
  <c r="M68" s="1"/>
  <c r="K67" i="31"/>
  <c r="M67" s="1"/>
  <c r="M67" i="32"/>
  <c r="K67"/>
  <c r="K66" i="31"/>
  <c r="M66" s="1"/>
  <c r="K66" i="32"/>
  <c r="M66" s="1"/>
  <c r="K65" i="31"/>
  <c r="M65" s="1"/>
  <c r="K65" i="32"/>
  <c r="M65" s="1"/>
  <c r="K64" i="31"/>
  <c r="M64" s="1"/>
  <c r="K64" i="32"/>
  <c r="M64" s="1"/>
  <c r="M63" i="31"/>
  <c r="K63"/>
  <c r="K63" i="32"/>
  <c r="M63" s="1"/>
  <c r="M62" i="31"/>
  <c r="K62"/>
  <c r="M62" i="32"/>
  <c r="K62"/>
  <c r="M61" i="31"/>
  <c r="K61"/>
  <c r="K61" i="32"/>
  <c r="M61" s="1"/>
  <c r="K60" i="31"/>
  <c r="M60" s="1"/>
  <c r="M60" i="32"/>
  <c r="K60"/>
  <c r="K59" i="31"/>
  <c r="M59" s="1"/>
  <c r="M59" i="32"/>
  <c r="K59"/>
  <c r="K58" i="31"/>
  <c r="M58" s="1"/>
  <c r="M58" i="32"/>
  <c r="K58"/>
  <c r="M57" i="31"/>
  <c r="K57"/>
  <c r="M57" i="32"/>
  <c r="K57"/>
  <c r="K56" i="31"/>
  <c r="M56" s="1"/>
  <c r="K56" i="32"/>
  <c r="M56" s="1"/>
  <c r="M55" i="31"/>
  <c r="K55"/>
  <c r="K55" i="32"/>
  <c r="M55" s="1"/>
  <c r="M54" i="31"/>
  <c r="K54"/>
  <c r="M54" i="32"/>
  <c r="K54"/>
  <c r="K53" i="31"/>
  <c r="M53" s="1"/>
  <c r="K53" i="32"/>
  <c r="M53" s="1"/>
  <c r="M52" i="31"/>
  <c r="K52"/>
  <c r="M52" i="32"/>
  <c r="K52"/>
  <c r="M51" i="31"/>
  <c r="K51"/>
  <c r="M51" i="32"/>
  <c r="K51"/>
  <c r="M50" i="31"/>
  <c r="K50"/>
  <c r="K50" i="32"/>
  <c r="M50" s="1"/>
  <c r="M49" i="31"/>
  <c r="K49"/>
  <c r="M49" i="32"/>
  <c r="K49"/>
  <c r="K48" i="31"/>
  <c r="M48" s="1"/>
  <c r="M48" i="32"/>
  <c r="K48"/>
  <c r="M47" i="31"/>
  <c r="K47"/>
  <c r="M47" i="32"/>
  <c r="K47"/>
  <c r="M46" i="31"/>
  <c r="K46"/>
  <c r="K46" i="32"/>
  <c r="M46" s="1"/>
  <c r="M45" i="31"/>
  <c r="K45"/>
  <c r="K45" i="32"/>
  <c r="M45" s="1"/>
  <c r="K44" i="31"/>
  <c r="M44" s="1"/>
  <c r="K44" i="32"/>
  <c r="M44" s="1"/>
  <c r="M43" i="31"/>
  <c r="K43"/>
  <c r="M43" i="32"/>
  <c r="K43"/>
  <c r="M42" i="31"/>
  <c r="K42"/>
  <c r="K42" i="32"/>
  <c r="M42" s="1"/>
  <c r="K41" i="31"/>
  <c r="M41" s="1"/>
  <c r="M41" i="32"/>
  <c r="K41"/>
  <c r="K40" i="31"/>
  <c r="M40" s="1"/>
  <c r="K40" i="32"/>
  <c r="M40" s="1"/>
  <c r="M39" i="31"/>
  <c r="K39"/>
  <c r="K39" i="32"/>
  <c r="M39" s="1"/>
  <c r="K38" i="31"/>
  <c r="M38" s="1"/>
  <c r="K38" i="32"/>
  <c r="M38" s="1"/>
  <c r="M37" i="31"/>
  <c r="K37"/>
  <c r="K37" i="32"/>
  <c r="M37" s="1"/>
  <c r="K36" i="31"/>
  <c r="M36" s="1"/>
  <c r="M36" i="32"/>
  <c r="K36"/>
  <c r="M35" i="31"/>
  <c r="K35"/>
  <c r="K35" i="32"/>
  <c r="M35" s="1"/>
  <c r="M34" i="31"/>
  <c r="K34"/>
  <c r="K34" i="32"/>
  <c r="M34" s="1"/>
  <c r="K33" i="31"/>
  <c r="M33" s="1"/>
  <c r="M33" i="32"/>
  <c r="K33"/>
  <c r="M32" i="31"/>
  <c r="K32"/>
  <c r="M32" i="32"/>
  <c r="K32"/>
  <c r="M31" i="31"/>
  <c r="K31"/>
  <c r="K31" i="32"/>
  <c r="M31" s="1"/>
  <c r="M30" i="31"/>
  <c r="K30"/>
  <c r="M30" i="32"/>
  <c r="K30"/>
  <c r="K29" i="31"/>
  <c r="M29" s="1"/>
  <c r="K29" i="32"/>
  <c r="M29" s="1"/>
  <c r="K28" i="31"/>
  <c r="M28" s="1"/>
  <c r="M28" i="32"/>
  <c r="K28"/>
  <c r="K27" i="31"/>
  <c r="M27" s="1"/>
  <c r="M27" i="32"/>
  <c r="K27"/>
  <c r="M26" i="31"/>
  <c r="K26"/>
  <c r="M26" i="32"/>
  <c r="K26"/>
  <c r="M25" i="31"/>
  <c r="K25"/>
  <c r="K25" i="32"/>
  <c r="M25" s="1"/>
  <c r="K24" i="31"/>
  <c r="M24" s="1"/>
  <c r="K24" i="32"/>
  <c r="M24" s="1"/>
  <c r="K23" i="31"/>
  <c r="M23" s="1"/>
  <c r="K23" i="32"/>
  <c r="M23" s="1"/>
  <c r="K22" i="31"/>
  <c r="M22" s="1"/>
  <c r="M22" i="32"/>
  <c r="K22"/>
  <c r="K21" i="31"/>
  <c r="M21" s="1"/>
  <c r="M21" i="32"/>
  <c r="K21"/>
  <c r="K20" i="31"/>
  <c r="M20" s="1"/>
  <c r="M20" i="32"/>
  <c r="K20"/>
  <c r="M19" i="31"/>
  <c r="K19"/>
  <c r="K19" i="32"/>
  <c r="M19" s="1"/>
  <c r="K18" i="31"/>
  <c r="M18" s="1"/>
  <c r="K18" i="32"/>
  <c r="M18" s="1"/>
  <c r="K17" i="31"/>
  <c r="M17" s="1"/>
  <c r="M17" i="32"/>
  <c r="K17"/>
  <c r="K16" i="31"/>
  <c r="M16" s="1"/>
  <c r="M16" i="32"/>
  <c r="K16"/>
  <c r="M15" i="31"/>
  <c r="K15"/>
  <c r="M15" i="32"/>
  <c r="K15"/>
  <c r="M14" i="31"/>
  <c r="K14"/>
  <c r="K14" i="32"/>
  <c r="M14" s="1"/>
  <c r="M13" i="31"/>
  <c r="K13"/>
  <c r="K13" i="32"/>
  <c r="M13" s="1"/>
  <c r="K12" i="31"/>
  <c r="M12" s="1"/>
  <c r="M12" i="32"/>
  <c r="K12"/>
  <c r="M11" i="31"/>
  <c r="K11"/>
  <c r="M11" i="32"/>
  <c r="K11"/>
  <c r="K10" i="31"/>
  <c r="M10" s="1"/>
  <c r="K10" i="32"/>
  <c r="M10" s="1"/>
  <c r="K9" i="31"/>
  <c r="M9" s="1"/>
  <c r="M9" i="32"/>
  <c r="K9"/>
  <c r="V108" i="33" l="1"/>
  <c r="T108"/>
  <c r="W108"/>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c r="R103"/>
  <c r="C104" s="1"/>
  <c r="X104" s="1"/>
  <c r="Y104" s="1"/>
  <c r="M103"/>
  <c r="K103"/>
  <c r="V102"/>
  <c r="T102"/>
  <c r="W102" s="1"/>
  <c r="R102"/>
  <c r="C103" s="1"/>
  <c r="X103" s="1"/>
  <c r="Y103" s="1"/>
  <c r="M102"/>
  <c r="K102"/>
  <c r="V101"/>
  <c r="T101"/>
  <c r="W101"/>
  <c r="R101"/>
  <c r="C102" s="1"/>
  <c r="X102" s="1"/>
  <c r="Y102" s="1"/>
  <c r="M101"/>
  <c r="K101"/>
  <c r="V100"/>
  <c r="T100"/>
  <c r="W100"/>
  <c r="R100"/>
  <c r="C101" s="1"/>
  <c r="X101" s="1"/>
  <c r="Y101" s="1"/>
  <c r="M100"/>
  <c r="K100"/>
  <c r="V99"/>
  <c r="T99"/>
  <c r="W99" s="1"/>
  <c r="R99"/>
  <c r="C100" s="1"/>
  <c r="X100" s="1"/>
  <c r="Y100" s="1"/>
  <c r="M99"/>
  <c r="K99"/>
  <c r="V98"/>
  <c r="T98"/>
  <c r="W98"/>
  <c r="R98"/>
  <c r="C99" s="1"/>
  <c r="X99" s="1"/>
  <c r="Y99" s="1"/>
  <c r="M98"/>
  <c r="K98"/>
  <c r="V97"/>
  <c r="T97"/>
  <c r="W97" s="1"/>
  <c r="R97"/>
  <c r="C98" s="1"/>
  <c r="X98" s="1"/>
  <c r="Y98" s="1"/>
  <c r="M97"/>
  <c r="K97"/>
  <c r="V96"/>
  <c r="T96"/>
  <c r="W96"/>
  <c r="R96"/>
  <c r="C97" s="1"/>
  <c r="X97" s="1"/>
  <c r="Y97" s="1"/>
  <c r="M96"/>
  <c r="K96"/>
  <c r="V95"/>
  <c r="T95"/>
  <c r="W95" s="1"/>
  <c r="R95"/>
  <c r="C96" s="1"/>
  <c r="X96" s="1"/>
  <c r="Y96" s="1"/>
  <c r="M95"/>
  <c r="K95"/>
  <c r="V94"/>
  <c r="T94"/>
  <c r="W94"/>
  <c r="R94"/>
  <c r="C95" s="1"/>
  <c r="X95" s="1"/>
  <c r="Y95" s="1"/>
  <c r="M94"/>
  <c r="K94"/>
  <c r="V93"/>
  <c r="T93"/>
  <c r="W93"/>
  <c r="R93"/>
  <c r="C94" s="1"/>
  <c r="X94" s="1"/>
  <c r="Y94" s="1"/>
  <c r="M93"/>
  <c r="K93"/>
  <c r="W92"/>
  <c r="V92"/>
  <c r="T92"/>
  <c r="R92"/>
  <c r="C93" s="1"/>
  <c r="X93" s="1"/>
  <c r="Y93" s="1"/>
  <c r="M92"/>
  <c r="K92"/>
  <c r="V91"/>
  <c r="T91"/>
  <c r="W91"/>
  <c r="R91"/>
  <c r="C92" s="1"/>
  <c r="X92" s="1"/>
  <c r="Y92" s="1"/>
  <c r="M91"/>
  <c r="K91"/>
  <c r="V90"/>
  <c r="T90"/>
  <c r="W90"/>
  <c r="R90"/>
  <c r="C91" s="1"/>
  <c r="X91" s="1"/>
  <c r="Y91" s="1"/>
  <c r="M90"/>
  <c r="K90"/>
  <c r="V89"/>
  <c r="T89"/>
  <c r="W89" s="1"/>
  <c r="R89"/>
  <c r="C90" s="1"/>
  <c r="X90" s="1"/>
  <c r="Y90" s="1"/>
  <c r="M89"/>
  <c r="K89"/>
  <c r="V88"/>
  <c r="T88"/>
  <c r="W88"/>
  <c r="R88"/>
  <c r="C89" s="1"/>
  <c r="X89" s="1"/>
  <c r="Y89" s="1"/>
  <c r="M88"/>
  <c r="K88"/>
  <c r="W87"/>
  <c r="V87"/>
  <c r="T87"/>
  <c r="R87"/>
  <c r="C88" s="1"/>
  <c r="X88" s="1"/>
  <c r="Y88" s="1"/>
  <c r="M87"/>
  <c r="K87"/>
  <c r="V86"/>
  <c r="T86"/>
  <c r="W86"/>
  <c r="R86"/>
  <c r="C87" s="1"/>
  <c r="X87" s="1"/>
  <c r="Y87" s="1"/>
  <c r="M86"/>
  <c r="K86"/>
  <c r="V85"/>
  <c r="T85"/>
  <c r="W85" s="1"/>
  <c r="R85"/>
  <c r="C86" s="1"/>
  <c r="X86" s="1"/>
  <c r="Y86" s="1"/>
  <c r="M85"/>
  <c r="K85"/>
  <c r="V84"/>
  <c r="T84"/>
  <c r="W84" s="1"/>
  <c r="R84"/>
  <c r="C85" s="1"/>
  <c r="X85" s="1"/>
  <c r="Y85" s="1"/>
  <c r="M84"/>
  <c r="K84"/>
  <c r="V83"/>
  <c r="T83"/>
  <c r="W83"/>
  <c r="R83"/>
  <c r="C84" s="1"/>
  <c r="X84" s="1"/>
  <c r="Y84" s="1"/>
  <c r="M83"/>
  <c r="K83"/>
  <c r="V82"/>
  <c r="T82"/>
  <c r="W82" s="1"/>
  <c r="R82"/>
  <c r="C83" s="1"/>
  <c r="X83" s="1"/>
  <c r="Y83" s="1"/>
  <c r="M82"/>
  <c r="K82"/>
  <c r="V81"/>
  <c r="T81"/>
  <c r="W81"/>
  <c r="R81"/>
  <c r="C82" s="1"/>
  <c r="X82" s="1"/>
  <c r="Y82" s="1"/>
  <c r="M81"/>
  <c r="K81"/>
  <c r="V80"/>
  <c r="T80"/>
  <c r="W80" s="1"/>
  <c r="R80"/>
  <c r="C81" s="1"/>
  <c r="X81" s="1"/>
  <c r="Y81" s="1"/>
  <c r="M80"/>
  <c r="K80"/>
  <c r="V79"/>
  <c r="T79"/>
  <c r="W79"/>
  <c r="R79"/>
  <c r="C80" s="1"/>
  <c r="X80" s="1"/>
  <c r="Y80" s="1"/>
  <c r="M79"/>
  <c r="K79"/>
  <c r="V78"/>
  <c r="T78"/>
  <c r="W78" s="1"/>
  <c r="R78"/>
  <c r="C79" s="1"/>
  <c r="X79" s="1"/>
  <c r="Y79" s="1"/>
  <c r="M78"/>
  <c r="K78"/>
  <c r="V77"/>
  <c r="T77"/>
  <c r="W77" s="1"/>
  <c r="R77"/>
  <c r="C78" s="1"/>
  <c r="X78" s="1"/>
  <c r="Y78" s="1"/>
  <c r="M77"/>
  <c r="K77"/>
  <c r="V76"/>
  <c r="T76"/>
  <c r="W76" s="1"/>
  <c r="R76"/>
  <c r="C77" s="1"/>
  <c r="X77" s="1"/>
  <c r="Y77" s="1"/>
  <c r="M76"/>
  <c r="K76"/>
  <c r="V75"/>
  <c r="T75"/>
  <c r="W75" s="1"/>
  <c r="R75"/>
  <c r="C76" s="1"/>
  <c r="X76" s="1"/>
  <c r="Y76" s="1"/>
  <c r="M75"/>
  <c r="K75"/>
  <c r="V74"/>
  <c r="T74"/>
  <c r="W74" s="1"/>
  <c r="R74"/>
  <c r="C75" s="1"/>
  <c r="X75" s="1"/>
  <c r="Y75" s="1"/>
  <c r="M74"/>
  <c r="K74"/>
  <c r="V73"/>
  <c r="T73"/>
  <c r="W73"/>
  <c r="R73"/>
  <c r="C74" s="1"/>
  <c r="X74" s="1"/>
  <c r="Y74" s="1"/>
  <c r="M73"/>
  <c r="K73"/>
  <c r="V72"/>
  <c r="T72"/>
  <c r="W72" s="1"/>
  <c r="R72"/>
  <c r="C73" s="1"/>
  <c r="X73" s="1"/>
  <c r="Y73" s="1"/>
  <c r="M72"/>
  <c r="K72"/>
  <c r="V71"/>
  <c r="T71"/>
  <c r="W71"/>
  <c r="R71"/>
  <c r="C72" s="1"/>
  <c r="X72" s="1"/>
  <c r="Y72" s="1"/>
  <c r="M71"/>
  <c r="K71"/>
  <c r="V70"/>
  <c r="T70"/>
  <c r="W70" s="1"/>
  <c r="R70"/>
  <c r="C71" s="1"/>
  <c r="X71" s="1"/>
  <c r="Y71" s="1"/>
  <c r="M70"/>
  <c r="K70"/>
  <c r="V69"/>
  <c r="T69"/>
  <c r="W69"/>
  <c r="R69"/>
  <c r="C70" s="1"/>
  <c r="X70" s="1"/>
  <c r="Y70" s="1"/>
  <c r="M69"/>
  <c r="K69"/>
  <c r="V68"/>
  <c r="T68"/>
  <c r="W68" s="1"/>
  <c r="K68"/>
  <c r="M68" s="1"/>
  <c r="V67"/>
  <c r="T67"/>
  <c r="W67" s="1"/>
  <c r="R67"/>
  <c r="C68" s="1"/>
  <c r="X68" s="1"/>
  <c r="Y68" s="1"/>
  <c r="M67"/>
  <c r="K67"/>
  <c r="V66"/>
  <c r="T66"/>
  <c r="W66" s="1"/>
  <c r="K66"/>
  <c r="M66" s="1"/>
  <c r="V65"/>
  <c r="T65"/>
  <c r="W65" s="1"/>
  <c r="R65"/>
  <c r="C66" s="1"/>
  <c r="X66" s="1"/>
  <c r="Y66" s="1"/>
  <c r="M65"/>
  <c r="K65"/>
  <c r="V64"/>
  <c r="T64"/>
  <c r="W64" s="1"/>
  <c r="M64"/>
  <c r="K64"/>
  <c r="V63"/>
  <c r="T63"/>
  <c r="W63" s="1"/>
  <c r="M63"/>
  <c r="K63"/>
  <c r="V62"/>
  <c r="T62"/>
  <c r="W62" s="1"/>
  <c r="R62"/>
  <c r="C63" s="1"/>
  <c r="X63" s="1"/>
  <c r="Y63" s="1"/>
  <c r="M62"/>
  <c r="K62"/>
  <c r="V61"/>
  <c r="T61"/>
  <c r="W61" s="1"/>
  <c r="M61"/>
  <c r="K61"/>
  <c r="V60"/>
  <c r="T60"/>
  <c r="W60" s="1"/>
  <c r="R60"/>
  <c r="C61" s="1"/>
  <c r="X61" s="1"/>
  <c r="Y61" s="1"/>
  <c r="M60"/>
  <c r="K60"/>
  <c r="V59"/>
  <c r="T59"/>
  <c r="W59" s="1"/>
  <c r="M59"/>
  <c r="K59"/>
  <c r="V58"/>
  <c r="T58"/>
  <c r="W58"/>
  <c r="R58"/>
  <c r="C59" s="1"/>
  <c r="X59" s="1"/>
  <c r="Y59" s="1"/>
  <c r="M58"/>
  <c r="K58"/>
  <c r="V57"/>
  <c r="T57"/>
  <c r="W57" s="1"/>
  <c r="K57"/>
  <c r="M57" s="1"/>
  <c r="V56"/>
  <c r="T56"/>
  <c r="W56" s="1"/>
  <c r="K56"/>
  <c r="M56" s="1"/>
  <c r="V55"/>
  <c r="T55"/>
  <c r="W55" s="1"/>
  <c r="R55"/>
  <c r="C56" s="1"/>
  <c r="X56" s="1"/>
  <c r="Y56" s="1"/>
  <c r="M55"/>
  <c r="K55"/>
  <c r="V54"/>
  <c r="T54"/>
  <c r="W54" s="1"/>
  <c r="M54"/>
  <c r="K54"/>
  <c r="V53"/>
  <c r="T53"/>
  <c r="W53" s="1"/>
  <c r="M53"/>
  <c r="K53"/>
  <c r="V52"/>
  <c r="T52"/>
  <c r="W52" s="1"/>
  <c r="M52"/>
  <c r="K52"/>
  <c r="V51"/>
  <c r="T51"/>
  <c r="W51" s="1"/>
  <c r="K51"/>
  <c r="M51" s="1"/>
  <c r="V50"/>
  <c r="T50"/>
  <c r="W50" s="1"/>
  <c r="M50"/>
  <c r="K50"/>
  <c r="V49"/>
  <c r="T49"/>
  <c r="W49" s="1"/>
  <c r="K49"/>
  <c r="M49" s="1"/>
  <c r="V48"/>
  <c r="T48"/>
  <c r="W48" s="1"/>
  <c r="M48"/>
  <c r="K48"/>
  <c r="V47"/>
  <c r="T47"/>
  <c r="W47" s="1"/>
  <c r="R47"/>
  <c r="C48" s="1"/>
  <c r="X48" s="1"/>
  <c r="Y48" s="1"/>
  <c r="M47"/>
  <c r="K47"/>
  <c r="V46"/>
  <c r="T46"/>
  <c r="W46" s="1"/>
  <c r="K46"/>
  <c r="M46" s="1"/>
  <c r="V45"/>
  <c r="T45"/>
  <c r="W45" s="1"/>
  <c r="M45"/>
  <c r="K45"/>
  <c r="V44"/>
  <c r="T44"/>
  <c r="W44" s="1"/>
  <c r="R44"/>
  <c r="C45" s="1"/>
  <c r="X45" s="1"/>
  <c r="Y45" s="1"/>
  <c r="M44"/>
  <c r="K44"/>
  <c r="V43"/>
  <c r="T43"/>
  <c r="W43" s="1"/>
  <c r="M43"/>
  <c r="K43"/>
  <c r="V42"/>
  <c r="T42"/>
  <c r="W42" s="1"/>
  <c r="M42"/>
  <c r="K42"/>
  <c r="V41"/>
  <c r="T41"/>
  <c r="W41" s="1"/>
  <c r="R41"/>
  <c r="C42" s="1"/>
  <c r="X42" s="1"/>
  <c r="Y42" s="1"/>
  <c r="M41"/>
  <c r="K41"/>
  <c r="V40"/>
  <c r="T40"/>
  <c r="W40" s="1"/>
  <c r="M40"/>
  <c r="K40"/>
  <c r="V39"/>
  <c r="T39"/>
  <c r="W39" s="1"/>
  <c r="M39"/>
  <c r="K39"/>
  <c r="V38"/>
  <c r="T38"/>
  <c r="W38" s="1"/>
  <c r="M38"/>
  <c r="K38"/>
  <c r="V37"/>
  <c r="T37"/>
  <c r="W37" s="1"/>
  <c r="K37"/>
  <c r="M37" s="1"/>
  <c r="V36"/>
  <c r="T36"/>
  <c r="W36" s="1"/>
  <c r="M36"/>
  <c r="K36"/>
  <c r="V35"/>
  <c r="T35"/>
  <c r="W35" s="1"/>
  <c r="K35"/>
  <c r="M35" s="1"/>
  <c r="V34"/>
  <c r="T34"/>
  <c r="W34" s="1"/>
  <c r="M34"/>
  <c r="K34"/>
  <c r="V33"/>
  <c r="T33"/>
  <c r="W33" s="1"/>
  <c r="R33"/>
  <c r="C34" s="1"/>
  <c r="X34" s="1"/>
  <c r="Y34" s="1"/>
  <c r="M33"/>
  <c r="K33"/>
  <c r="V32"/>
  <c r="T32"/>
  <c r="W32" s="1"/>
  <c r="K32"/>
  <c r="M32" s="1"/>
  <c r="V31"/>
  <c r="T31"/>
  <c r="W31" s="1"/>
  <c r="K31"/>
  <c r="M31" s="1"/>
  <c r="V30"/>
  <c r="T30"/>
  <c r="W30" s="1"/>
  <c r="R30"/>
  <c r="C31" s="1"/>
  <c r="X31" s="1"/>
  <c r="Y31" s="1"/>
  <c r="M30"/>
  <c r="K30"/>
  <c r="V29"/>
  <c r="T29"/>
  <c r="W29" s="1"/>
  <c r="K29"/>
  <c r="M29" s="1"/>
  <c r="V28"/>
  <c r="T28"/>
  <c r="W28" s="1"/>
  <c r="M28"/>
  <c r="K28"/>
  <c r="V27"/>
  <c r="T27"/>
  <c r="W27" s="1"/>
  <c r="K27"/>
  <c r="M27" s="1"/>
  <c r="V26"/>
  <c r="T26"/>
  <c r="W26" s="1"/>
  <c r="K26"/>
  <c r="M26" s="1"/>
  <c r="V25"/>
  <c r="T25"/>
  <c r="W25" s="1"/>
  <c r="M25"/>
  <c r="K25"/>
  <c r="V24"/>
  <c r="T24"/>
  <c r="W24" s="1"/>
  <c r="K24"/>
  <c r="M24" s="1"/>
  <c r="V23"/>
  <c r="T23"/>
  <c r="W23" s="1"/>
  <c r="K23"/>
  <c r="M23" s="1"/>
  <c r="T22"/>
  <c r="V22" s="1"/>
  <c r="M22"/>
  <c r="K22"/>
  <c r="T21"/>
  <c r="V21" s="1"/>
  <c r="R21"/>
  <c r="C22" s="1"/>
  <c r="X22" s="1"/>
  <c r="Y22" s="1"/>
  <c r="M21"/>
  <c r="K21"/>
  <c r="T20"/>
  <c r="V20" s="1"/>
  <c r="K20"/>
  <c r="M20" s="1"/>
  <c r="T19"/>
  <c r="W19" s="1"/>
  <c r="R19"/>
  <c r="C20" s="1"/>
  <c r="X20" s="1"/>
  <c r="Y20" s="1"/>
  <c r="M19"/>
  <c r="K19"/>
  <c r="T18"/>
  <c r="V18" s="1"/>
  <c r="K18"/>
  <c r="M18" s="1"/>
  <c r="T17"/>
  <c r="V17" s="1"/>
  <c r="M17"/>
  <c r="K17"/>
  <c r="T16"/>
  <c r="W16" s="1"/>
  <c r="M16"/>
  <c r="K16"/>
  <c r="T15"/>
  <c r="W15" s="1"/>
  <c r="M15"/>
  <c r="K15"/>
  <c r="T14"/>
  <c r="V14" s="1"/>
  <c r="K14"/>
  <c r="M14" s="1"/>
  <c r="T13"/>
  <c r="W13" s="1"/>
  <c r="R13"/>
  <c r="C14" s="1"/>
  <c r="X14" s="1"/>
  <c r="Y14" s="1"/>
  <c r="M13"/>
  <c r="K13"/>
  <c r="T12"/>
  <c r="W12" s="1"/>
  <c r="K12"/>
  <c r="M12" s="1"/>
  <c r="T11"/>
  <c r="T10"/>
  <c r="W10" s="1"/>
  <c r="T9"/>
  <c r="W9" s="1"/>
  <c r="K9"/>
  <c r="M9" s="1"/>
  <c r="C9"/>
  <c r="V108" i="32"/>
  <c r="T108"/>
  <c r="W108"/>
  <c r="R108"/>
  <c r="M108"/>
  <c r="K108"/>
  <c r="V107"/>
  <c r="T107"/>
  <c r="W107"/>
  <c r="R107"/>
  <c r="C108" s="1"/>
  <c r="X108" s="1"/>
  <c r="Y108" s="1"/>
  <c r="M107"/>
  <c r="K107"/>
  <c r="V106"/>
  <c r="T106"/>
  <c r="W106"/>
  <c r="R106"/>
  <c r="C107" s="1"/>
  <c r="X107" s="1"/>
  <c r="Y107" s="1"/>
  <c r="M106"/>
  <c r="K106"/>
  <c r="V105"/>
  <c r="T105"/>
  <c r="W105"/>
  <c r="R105"/>
  <c r="C106" s="1"/>
  <c r="X106" s="1"/>
  <c r="Y106" s="1"/>
  <c r="M105"/>
  <c r="K105"/>
  <c r="V104"/>
  <c r="T104"/>
  <c r="W104"/>
  <c r="R104"/>
  <c r="C105" s="1"/>
  <c r="X105" s="1"/>
  <c r="Y105" s="1"/>
  <c r="M104"/>
  <c r="K104"/>
  <c r="V103"/>
  <c r="T103"/>
  <c r="W103"/>
  <c r="R103"/>
  <c r="C104" s="1"/>
  <c r="X104" s="1"/>
  <c r="Y104" s="1"/>
  <c r="M103"/>
  <c r="K103"/>
  <c r="W102"/>
  <c r="V102"/>
  <c r="T102"/>
  <c r="R102"/>
  <c r="C103" s="1"/>
  <c r="X103" s="1"/>
  <c r="Y103" s="1"/>
  <c r="M102"/>
  <c r="K102"/>
  <c r="V101"/>
  <c r="T101"/>
  <c r="W101"/>
  <c r="R101"/>
  <c r="C102" s="1"/>
  <c r="X102" s="1"/>
  <c r="Y102" s="1"/>
  <c r="M101"/>
  <c r="K101"/>
  <c r="V100"/>
  <c r="T100"/>
  <c r="W100"/>
  <c r="R100"/>
  <c r="C101" s="1"/>
  <c r="X101" s="1"/>
  <c r="Y101" s="1"/>
  <c r="M100"/>
  <c r="K100"/>
  <c r="V99"/>
  <c r="T99"/>
  <c r="W99"/>
  <c r="R99"/>
  <c r="C100" s="1"/>
  <c r="X100" s="1"/>
  <c r="Y100" s="1"/>
  <c r="M99"/>
  <c r="K99"/>
  <c r="V98"/>
  <c r="T98"/>
  <c r="W98"/>
  <c r="R98"/>
  <c r="C99" s="1"/>
  <c r="X99" s="1"/>
  <c r="Y99" s="1"/>
  <c r="M98"/>
  <c r="K98"/>
  <c r="W97"/>
  <c r="V97"/>
  <c r="T97"/>
  <c r="R97"/>
  <c r="C98" s="1"/>
  <c r="X98" s="1"/>
  <c r="Y98" s="1"/>
  <c r="M97"/>
  <c r="K97"/>
  <c r="W96"/>
  <c r="V96"/>
  <c r="T96"/>
  <c r="R96"/>
  <c r="C97" s="1"/>
  <c r="X97" s="1"/>
  <c r="Y97" s="1"/>
  <c r="M96"/>
  <c r="K96"/>
  <c r="V95"/>
  <c r="T95"/>
  <c r="W95"/>
  <c r="R95"/>
  <c r="C96" s="1"/>
  <c r="X96" s="1"/>
  <c r="Y96" s="1"/>
  <c r="M95"/>
  <c r="K95"/>
  <c r="W94"/>
  <c r="V94"/>
  <c r="T94"/>
  <c r="R94"/>
  <c r="C95" s="1"/>
  <c r="X95" s="1"/>
  <c r="Y95" s="1"/>
  <c r="M94"/>
  <c r="K94"/>
  <c r="V93"/>
  <c r="T93"/>
  <c r="W93"/>
  <c r="R93"/>
  <c r="C94" s="1"/>
  <c r="X94" s="1"/>
  <c r="Y94" s="1"/>
  <c r="M93"/>
  <c r="K93"/>
  <c r="V92"/>
  <c r="T92"/>
  <c r="W92"/>
  <c r="R92"/>
  <c r="C93" s="1"/>
  <c r="X93" s="1"/>
  <c r="Y93" s="1"/>
  <c r="M92"/>
  <c r="K92"/>
  <c r="V91"/>
  <c r="T91"/>
  <c r="W91"/>
  <c r="R91"/>
  <c r="C92" s="1"/>
  <c r="X92" s="1"/>
  <c r="Y92" s="1"/>
  <c r="M91"/>
  <c r="K91"/>
  <c r="V90"/>
  <c r="T90"/>
  <c r="W90"/>
  <c r="R90"/>
  <c r="C91" s="1"/>
  <c r="X91" s="1"/>
  <c r="Y91" s="1"/>
  <c r="M90"/>
  <c r="K90"/>
  <c r="W89"/>
  <c r="V89"/>
  <c r="T89"/>
  <c r="R89"/>
  <c r="C90" s="1"/>
  <c r="X90" s="1"/>
  <c r="Y90" s="1"/>
  <c r="M89"/>
  <c r="K89"/>
  <c r="V88"/>
  <c r="T88"/>
  <c r="W88"/>
  <c r="R88"/>
  <c r="C89" s="1"/>
  <c r="X89" s="1"/>
  <c r="Y89" s="1"/>
  <c r="M88"/>
  <c r="K88"/>
  <c r="V87"/>
  <c r="T87"/>
  <c r="W87"/>
  <c r="R87"/>
  <c r="C88" s="1"/>
  <c r="X88" s="1"/>
  <c r="Y88" s="1"/>
  <c r="M87"/>
  <c r="K87"/>
  <c r="W86"/>
  <c r="V86"/>
  <c r="T86"/>
  <c r="R86"/>
  <c r="C87" s="1"/>
  <c r="X87" s="1"/>
  <c r="Y87" s="1"/>
  <c r="M86"/>
  <c r="K86"/>
  <c r="V85"/>
  <c r="T85"/>
  <c r="W85"/>
  <c r="R85"/>
  <c r="C86" s="1"/>
  <c r="X86" s="1"/>
  <c r="Y86" s="1"/>
  <c r="M85"/>
  <c r="K85"/>
  <c r="V84"/>
  <c r="T84"/>
  <c r="W84"/>
  <c r="R84"/>
  <c r="C85" s="1"/>
  <c r="X85" s="1"/>
  <c r="Y85" s="1"/>
  <c r="M84"/>
  <c r="K84"/>
  <c r="V83"/>
  <c r="T83"/>
  <c r="W83"/>
  <c r="R83"/>
  <c r="C84" s="1"/>
  <c r="X84" s="1"/>
  <c r="Y84" s="1"/>
  <c r="M83"/>
  <c r="K83"/>
  <c r="V82"/>
  <c r="T82"/>
  <c r="W82"/>
  <c r="R82"/>
  <c r="C83" s="1"/>
  <c r="X83" s="1"/>
  <c r="Y83" s="1"/>
  <c r="M82"/>
  <c r="K82"/>
  <c r="W81"/>
  <c r="V81"/>
  <c r="T81"/>
  <c r="R81"/>
  <c r="C82" s="1"/>
  <c r="X82" s="1"/>
  <c r="Y82" s="1"/>
  <c r="M81"/>
  <c r="K81"/>
  <c r="V80"/>
  <c r="T80"/>
  <c r="W80"/>
  <c r="R80"/>
  <c r="C81" s="1"/>
  <c r="X81" s="1"/>
  <c r="Y81" s="1"/>
  <c r="M80"/>
  <c r="K80"/>
  <c r="V79"/>
  <c r="T79"/>
  <c r="W79"/>
  <c r="R79"/>
  <c r="C80" s="1"/>
  <c r="X80" s="1"/>
  <c r="Y80" s="1"/>
  <c r="M79"/>
  <c r="K79"/>
  <c r="W78"/>
  <c r="V78"/>
  <c r="T78"/>
  <c r="R78"/>
  <c r="C79" s="1"/>
  <c r="X79" s="1"/>
  <c r="Y79" s="1"/>
  <c r="M78"/>
  <c r="K78"/>
  <c r="V77"/>
  <c r="T77"/>
  <c r="W77"/>
  <c r="R77"/>
  <c r="C78" s="1"/>
  <c r="X78" s="1"/>
  <c r="Y78" s="1"/>
  <c r="M77"/>
  <c r="K77"/>
  <c r="V76"/>
  <c r="T76"/>
  <c r="W76"/>
  <c r="R76"/>
  <c r="C77" s="1"/>
  <c r="X77" s="1"/>
  <c r="Y77" s="1"/>
  <c r="M76"/>
  <c r="K76"/>
  <c r="V75"/>
  <c r="T75"/>
  <c r="W75"/>
  <c r="R75"/>
  <c r="C76" s="1"/>
  <c r="X76" s="1"/>
  <c r="Y76" s="1"/>
  <c r="M75"/>
  <c r="K75"/>
  <c r="V74"/>
  <c r="T74"/>
  <c r="W74"/>
  <c r="R74"/>
  <c r="C75" s="1"/>
  <c r="X75" s="1"/>
  <c r="Y75" s="1"/>
  <c r="M74"/>
  <c r="K74"/>
  <c r="W73"/>
  <c r="V73"/>
  <c r="T73"/>
  <c r="R73"/>
  <c r="C74" s="1"/>
  <c r="X74" s="1"/>
  <c r="Y74" s="1"/>
  <c r="M73"/>
  <c r="K73"/>
  <c r="V72"/>
  <c r="T72"/>
  <c r="W72"/>
  <c r="R72"/>
  <c r="C73" s="1"/>
  <c r="X73" s="1"/>
  <c r="Y73" s="1"/>
  <c r="M72"/>
  <c r="K72"/>
  <c r="V71"/>
  <c r="T71"/>
  <c r="W71"/>
  <c r="R71"/>
  <c r="C72" s="1"/>
  <c r="X72" s="1"/>
  <c r="Y72" s="1"/>
  <c r="M71"/>
  <c r="K71"/>
  <c r="W70"/>
  <c r="V70"/>
  <c r="T70"/>
  <c r="R70"/>
  <c r="C71" s="1"/>
  <c r="X71" s="1"/>
  <c r="Y71" s="1"/>
  <c r="M70"/>
  <c r="K70"/>
  <c r="V69"/>
  <c r="T69"/>
  <c r="W69"/>
  <c r="R69"/>
  <c r="C70" s="1"/>
  <c r="X70" s="1"/>
  <c r="Y70" s="1"/>
  <c r="M69"/>
  <c r="K69"/>
  <c r="V68"/>
  <c r="T68"/>
  <c r="W68" s="1"/>
  <c r="V67"/>
  <c r="T67"/>
  <c r="R67" s="1"/>
  <c r="C68" s="1"/>
  <c r="X68" s="1"/>
  <c r="Y68" s="1"/>
  <c r="V66"/>
  <c r="T66"/>
  <c r="R66" s="1"/>
  <c r="C67" s="1"/>
  <c r="X67" s="1"/>
  <c r="Y67" s="1"/>
  <c r="W65"/>
  <c r="V65"/>
  <c r="T65"/>
  <c r="R65"/>
  <c r="C66" s="1"/>
  <c r="X66" s="1"/>
  <c r="Y66" s="1"/>
  <c r="V64"/>
  <c r="T64"/>
  <c r="W64"/>
  <c r="R64"/>
  <c r="C65" s="1"/>
  <c r="X65" s="1"/>
  <c r="Y65" s="1"/>
  <c r="V63"/>
  <c r="T63"/>
  <c r="R63" s="1"/>
  <c r="C64" s="1"/>
  <c r="X64" s="1"/>
  <c r="Y64" s="1"/>
  <c r="V62"/>
  <c r="T62"/>
  <c r="R62" s="1"/>
  <c r="C63" s="1"/>
  <c r="X63" s="1"/>
  <c r="Y63" s="1"/>
  <c r="V61"/>
  <c r="T61"/>
  <c r="W61"/>
  <c r="R61"/>
  <c r="C62" s="1"/>
  <c r="X62" s="1"/>
  <c r="Y62" s="1"/>
  <c r="V60"/>
  <c r="T60"/>
  <c r="R60" s="1"/>
  <c r="C61" s="1"/>
  <c r="X61" s="1"/>
  <c r="Y61" s="1"/>
  <c r="V59"/>
  <c r="T59"/>
  <c r="R59" s="1"/>
  <c r="C60" s="1"/>
  <c r="X60" s="1"/>
  <c r="Y60" s="1"/>
  <c r="V58"/>
  <c r="T58"/>
  <c r="R58" s="1"/>
  <c r="C59" s="1"/>
  <c r="X59" s="1"/>
  <c r="Y59" s="1"/>
  <c r="V57"/>
  <c r="T57"/>
  <c r="W57" s="1"/>
  <c r="V56"/>
  <c r="T56"/>
  <c r="W56" s="1"/>
  <c r="R56"/>
  <c r="C57" s="1"/>
  <c r="X57" s="1"/>
  <c r="Y57" s="1"/>
  <c r="V55"/>
  <c r="T55"/>
  <c r="R55" s="1"/>
  <c r="C56" s="1"/>
  <c r="X56" s="1"/>
  <c r="Y56" s="1"/>
  <c r="V54"/>
  <c r="T54"/>
  <c r="R54" s="1"/>
  <c r="C55" s="1"/>
  <c r="X55" s="1"/>
  <c r="Y55" s="1"/>
  <c r="V53"/>
  <c r="T53"/>
  <c r="W53"/>
  <c r="R53"/>
  <c r="C54" s="1"/>
  <c r="X54" s="1"/>
  <c r="Y54" s="1"/>
  <c r="V52"/>
  <c r="T52"/>
  <c r="W52" s="1"/>
  <c r="V51"/>
  <c r="T51"/>
  <c r="R51" s="1"/>
  <c r="C52" s="1"/>
  <c r="X52" s="1"/>
  <c r="Y52" s="1"/>
  <c r="V50"/>
  <c r="T50"/>
  <c r="W50" s="1"/>
  <c r="R50"/>
  <c r="C51" s="1"/>
  <c r="X51" s="1"/>
  <c r="Y51" s="1"/>
  <c r="W49"/>
  <c r="V49"/>
  <c r="T49"/>
  <c r="R49"/>
  <c r="C50" s="1"/>
  <c r="X50" s="1"/>
  <c r="Y50" s="1"/>
  <c r="V48"/>
  <c r="T48"/>
  <c r="W48" s="1"/>
  <c r="V47"/>
  <c r="T47"/>
  <c r="R47" s="1"/>
  <c r="C48" s="1"/>
  <c r="X48" s="1"/>
  <c r="Y48" s="1"/>
  <c r="V46"/>
  <c r="T46"/>
  <c r="W46" s="1"/>
  <c r="V45"/>
  <c r="T45"/>
  <c r="W45" s="1"/>
  <c r="V44"/>
  <c r="T44"/>
  <c r="W44" s="1"/>
  <c r="R44"/>
  <c r="C45" s="1"/>
  <c r="X45" s="1"/>
  <c r="Y45" s="1"/>
  <c r="V43"/>
  <c r="T43"/>
  <c r="R43" s="1"/>
  <c r="C44" s="1"/>
  <c r="X44" s="1"/>
  <c r="Y44" s="1"/>
  <c r="V42"/>
  <c r="T42"/>
  <c r="W42" s="1"/>
  <c r="V41"/>
  <c r="T41"/>
  <c r="W41" s="1"/>
  <c r="V40"/>
  <c r="T40"/>
  <c r="W40" s="1"/>
  <c r="R40"/>
  <c r="C41" s="1"/>
  <c r="X41" s="1"/>
  <c r="Y41" s="1"/>
  <c r="V39"/>
  <c r="T39"/>
  <c r="W39" s="1"/>
  <c r="R39"/>
  <c r="C40" s="1"/>
  <c r="X40" s="1"/>
  <c r="Y40" s="1"/>
  <c r="V38"/>
  <c r="T38"/>
  <c r="R38" s="1"/>
  <c r="C39" s="1"/>
  <c r="X39" s="1"/>
  <c r="Y39" s="1"/>
  <c r="V37"/>
  <c r="T37"/>
  <c r="R37" s="1"/>
  <c r="C38" s="1"/>
  <c r="X38" s="1"/>
  <c r="Y38" s="1"/>
  <c r="V36"/>
  <c r="T36"/>
  <c r="R36" s="1"/>
  <c r="C37" s="1"/>
  <c r="X37" s="1"/>
  <c r="Y37" s="1"/>
  <c r="V35"/>
  <c r="T35"/>
  <c r="W35" s="1"/>
  <c r="R35"/>
  <c r="C36" s="1"/>
  <c r="X36" s="1"/>
  <c r="Y36" s="1"/>
  <c r="V34"/>
  <c r="T34"/>
  <c r="R34" s="1"/>
  <c r="C35" s="1"/>
  <c r="X35" s="1"/>
  <c r="Y35" s="1"/>
  <c r="W33"/>
  <c r="V33"/>
  <c r="T33"/>
  <c r="R33" s="1"/>
  <c r="C34" s="1"/>
  <c r="X34" s="1"/>
  <c r="Y34" s="1"/>
  <c r="V32"/>
  <c r="T32"/>
  <c r="W32" s="1"/>
  <c r="V31"/>
  <c r="T31"/>
  <c r="R31" s="1"/>
  <c r="C32" s="1"/>
  <c r="X32" s="1"/>
  <c r="Y32" s="1"/>
  <c r="V30"/>
  <c r="T30"/>
  <c r="W30" s="1"/>
  <c r="V29"/>
  <c r="T29"/>
  <c r="W29" s="1"/>
  <c r="V28"/>
  <c r="T28"/>
  <c r="W28" s="1"/>
  <c r="R28"/>
  <c r="C29" s="1"/>
  <c r="X29" s="1"/>
  <c r="Y29" s="1"/>
  <c r="V27"/>
  <c r="T27"/>
  <c r="W27" s="1"/>
  <c r="R27"/>
  <c r="C28" s="1"/>
  <c r="X28" s="1"/>
  <c r="Y28" s="1"/>
  <c r="V26"/>
  <c r="T26"/>
  <c r="W26"/>
  <c r="R26"/>
  <c r="C27" s="1"/>
  <c r="X27" s="1"/>
  <c r="Y27" s="1"/>
  <c r="V25"/>
  <c r="T25"/>
  <c r="W25" s="1"/>
  <c r="V24"/>
  <c r="T24"/>
  <c r="W24" s="1"/>
  <c r="V23"/>
  <c r="T23"/>
  <c r="W23"/>
  <c r="R23"/>
  <c r="C24" s="1"/>
  <c r="X24" s="1"/>
  <c r="Y24" s="1"/>
  <c r="T22"/>
  <c r="W22" s="1"/>
  <c r="T21"/>
  <c r="V21" s="1"/>
  <c r="V20"/>
  <c r="T20"/>
  <c r="W20"/>
  <c r="R20"/>
  <c r="C21" s="1"/>
  <c r="X21" s="1"/>
  <c r="Y21" s="1"/>
  <c r="W19"/>
  <c r="T19"/>
  <c r="V19" s="1"/>
  <c r="T18"/>
  <c r="W18"/>
  <c r="R18"/>
  <c r="C19" s="1"/>
  <c r="X19" s="1"/>
  <c r="Y19" s="1"/>
  <c r="T17"/>
  <c r="V17" s="1"/>
  <c r="T16"/>
  <c r="V16" s="1"/>
  <c r="T15"/>
  <c r="V15"/>
  <c r="R15"/>
  <c r="C16" s="1"/>
  <c r="X16" s="1"/>
  <c r="Y16" s="1"/>
  <c r="T14"/>
  <c r="V14" s="1"/>
  <c r="W14"/>
  <c r="R14"/>
  <c r="C15" s="1"/>
  <c r="X15" s="1"/>
  <c r="Y15" s="1"/>
  <c r="T13"/>
  <c r="R13" s="1"/>
  <c r="C14" s="1"/>
  <c r="X14" s="1"/>
  <c r="Y14" s="1"/>
  <c r="T12"/>
  <c r="W12" s="1"/>
  <c r="R12"/>
  <c r="C13" s="1"/>
  <c r="X13" s="1"/>
  <c r="Y13" s="1"/>
  <c r="T11"/>
  <c r="V11" s="1"/>
  <c r="T10"/>
  <c r="T9"/>
  <c r="V9" s="1"/>
  <c r="V10" s="1"/>
  <c r="C9"/>
  <c r="V108" i="31"/>
  <c r="T108"/>
  <c r="W108"/>
  <c r="R108"/>
  <c r="M108"/>
  <c r="K108"/>
  <c r="W107"/>
  <c r="V107"/>
  <c r="T107"/>
  <c r="R107"/>
  <c r="C108" s="1"/>
  <c r="X108" s="1"/>
  <c r="Y108" s="1"/>
  <c r="M107"/>
  <c r="K107"/>
  <c r="V106"/>
  <c r="T106"/>
  <c r="W106"/>
  <c r="R106"/>
  <c r="C107" s="1"/>
  <c r="X107" s="1"/>
  <c r="Y107" s="1"/>
  <c r="M106"/>
  <c r="K106"/>
  <c r="V105"/>
  <c r="T105"/>
  <c r="W105"/>
  <c r="R105"/>
  <c r="C106" s="1"/>
  <c r="X106" s="1"/>
  <c r="Y106" s="1"/>
  <c r="M105"/>
  <c r="K105"/>
  <c r="W104"/>
  <c r="V104"/>
  <c r="T104"/>
  <c r="R104"/>
  <c r="C105" s="1"/>
  <c r="X105" s="1"/>
  <c r="Y105" s="1"/>
  <c r="M104"/>
  <c r="K104"/>
  <c r="V103"/>
  <c r="T103"/>
  <c r="W103"/>
  <c r="R103"/>
  <c r="C104" s="1"/>
  <c r="X104" s="1"/>
  <c r="Y104" s="1"/>
  <c r="M103"/>
  <c r="K103"/>
  <c r="V102"/>
  <c r="T102"/>
  <c r="W102"/>
  <c r="R102"/>
  <c r="C103" s="1"/>
  <c r="X103" s="1"/>
  <c r="Y103" s="1"/>
  <c r="M102"/>
  <c r="K102"/>
  <c r="V101"/>
  <c r="T101"/>
  <c r="W101"/>
  <c r="R101"/>
  <c r="C102" s="1"/>
  <c r="X102" s="1"/>
  <c r="Y102" s="1"/>
  <c r="M101"/>
  <c r="K101"/>
  <c r="W100"/>
  <c r="V100"/>
  <c r="T100"/>
  <c r="R100"/>
  <c r="C101" s="1"/>
  <c r="X101" s="1"/>
  <c r="Y101" s="1"/>
  <c r="M100"/>
  <c r="K100"/>
  <c r="W99"/>
  <c r="V99"/>
  <c r="T99"/>
  <c r="R99"/>
  <c r="C100" s="1"/>
  <c r="X100" s="1"/>
  <c r="Y100" s="1"/>
  <c r="M99"/>
  <c r="K99"/>
  <c r="V98"/>
  <c r="T98"/>
  <c r="W98"/>
  <c r="R98"/>
  <c r="C99" s="1"/>
  <c r="X99" s="1"/>
  <c r="Y99" s="1"/>
  <c r="M98"/>
  <c r="K98"/>
  <c r="V97"/>
  <c r="T97"/>
  <c r="W97"/>
  <c r="R97"/>
  <c r="C98" s="1"/>
  <c r="X98" s="1"/>
  <c r="Y98" s="1"/>
  <c r="M97"/>
  <c r="K97"/>
  <c r="W96"/>
  <c r="V96"/>
  <c r="T96"/>
  <c r="R96"/>
  <c r="C97" s="1"/>
  <c r="X97" s="1"/>
  <c r="Y97" s="1"/>
  <c r="M96"/>
  <c r="K96"/>
  <c r="V95"/>
  <c r="T95"/>
  <c r="W95"/>
  <c r="R95"/>
  <c r="C96" s="1"/>
  <c r="X96" s="1"/>
  <c r="Y96" s="1"/>
  <c r="M95"/>
  <c r="K95"/>
  <c r="V94"/>
  <c r="T94"/>
  <c r="W94"/>
  <c r="R94"/>
  <c r="C95" s="1"/>
  <c r="X95" s="1"/>
  <c r="Y95" s="1"/>
  <c r="M94"/>
  <c r="K94"/>
  <c r="V93"/>
  <c r="T93"/>
  <c r="W93"/>
  <c r="R93"/>
  <c r="C94" s="1"/>
  <c r="X94" s="1"/>
  <c r="Y94" s="1"/>
  <c r="M93"/>
  <c r="K93"/>
  <c r="W92"/>
  <c r="V92"/>
  <c r="T92"/>
  <c r="R92"/>
  <c r="C93" s="1"/>
  <c r="X93" s="1"/>
  <c r="Y93" s="1"/>
  <c r="M92"/>
  <c r="K92"/>
  <c r="W91"/>
  <c r="V91"/>
  <c r="T91"/>
  <c r="R91"/>
  <c r="C92" s="1"/>
  <c r="X92" s="1"/>
  <c r="Y92" s="1"/>
  <c r="M91"/>
  <c r="K91"/>
  <c r="V90"/>
  <c r="T90"/>
  <c r="W90"/>
  <c r="R90"/>
  <c r="C91" s="1"/>
  <c r="X91" s="1"/>
  <c r="Y91" s="1"/>
  <c r="M90"/>
  <c r="K90"/>
  <c r="V89"/>
  <c r="T89"/>
  <c r="W89"/>
  <c r="R89"/>
  <c r="C90" s="1"/>
  <c r="X90" s="1"/>
  <c r="Y90" s="1"/>
  <c r="M89"/>
  <c r="K89"/>
  <c r="W88"/>
  <c r="V88"/>
  <c r="T88"/>
  <c r="R88"/>
  <c r="C89" s="1"/>
  <c r="X89" s="1"/>
  <c r="Y89" s="1"/>
  <c r="M88"/>
  <c r="K88"/>
  <c r="V87"/>
  <c r="T87"/>
  <c r="W87"/>
  <c r="R87"/>
  <c r="C88" s="1"/>
  <c r="X88" s="1"/>
  <c r="Y88" s="1"/>
  <c r="M87"/>
  <c r="K87"/>
  <c r="V86"/>
  <c r="T86"/>
  <c r="W86"/>
  <c r="R86"/>
  <c r="C87" s="1"/>
  <c r="X87" s="1"/>
  <c r="Y87" s="1"/>
  <c r="M86"/>
  <c r="K86"/>
  <c r="V85"/>
  <c r="T85"/>
  <c r="W85"/>
  <c r="R85"/>
  <c r="C86" s="1"/>
  <c r="X86" s="1"/>
  <c r="Y86" s="1"/>
  <c r="M85"/>
  <c r="K85"/>
  <c r="W84"/>
  <c r="V84"/>
  <c r="T84"/>
  <c r="R84"/>
  <c r="C85" s="1"/>
  <c r="X85" s="1"/>
  <c r="Y85" s="1"/>
  <c r="M84"/>
  <c r="K84"/>
  <c r="W83"/>
  <c r="V83"/>
  <c r="T83"/>
  <c r="R83"/>
  <c r="C84" s="1"/>
  <c r="X84" s="1"/>
  <c r="Y84" s="1"/>
  <c r="M83"/>
  <c r="K83"/>
  <c r="V82"/>
  <c r="T82"/>
  <c r="W82"/>
  <c r="R82"/>
  <c r="C83" s="1"/>
  <c r="X83" s="1"/>
  <c r="Y83" s="1"/>
  <c r="M82"/>
  <c r="K82"/>
  <c r="V81"/>
  <c r="T81"/>
  <c r="W81"/>
  <c r="R81"/>
  <c r="C82" s="1"/>
  <c r="X82" s="1"/>
  <c r="Y82" s="1"/>
  <c r="M81"/>
  <c r="K81"/>
  <c r="W80"/>
  <c r="V80"/>
  <c r="T80"/>
  <c r="R80"/>
  <c r="C81" s="1"/>
  <c r="X81" s="1"/>
  <c r="Y81" s="1"/>
  <c r="M80"/>
  <c r="K80"/>
  <c r="V79"/>
  <c r="T79"/>
  <c r="W79"/>
  <c r="R79"/>
  <c r="C80" s="1"/>
  <c r="X80" s="1"/>
  <c r="Y80" s="1"/>
  <c r="M79"/>
  <c r="K79"/>
  <c r="V78"/>
  <c r="T78"/>
  <c r="W78"/>
  <c r="R78"/>
  <c r="C79" s="1"/>
  <c r="X79" s="1"/>
  <c r="Y79" s="1"/>
  <c r="M78"/>
  <c r="K78"/>
  <c r="V77"/>
  <c r="T77"/>
  <c r="W77"/>
  <c r="R77"/>
  <c r="C78" s="1"/>
  <c r="X78" s="1"/>
  <c r="Y78" s="1"/>
  <c r="M77"/>
  <c r="K77"/>
  <c r="W76"/>
  <c r="V76"/>
  <c r="T76"/>
  <c r="R76"/>
  <c r="C77" s="1"/>
  <c r="X77" s="1"/>
  <c r="Y77" s="1"/>
  <c r="M76"/>
  <c r="K76"/>
  <c r="W75"/>
  <c r="V75"/>
  <c r="T75"/>
  <c r="R75"/>
  <c r="C76" s="1"/>
  <c r="X76" s="1"/>
  <c r="Y76" s="1"/>
  <c r="M75"/>
  <c r="K75"/>
  <c r="V74"/>
  <c r="T74"/>
  <c r="W74"/>
  <c r="R74"/>
  <c r="C75" s="1"/>
  <c r="X75" s="1"/>
  <c r="Y75" s="1"/>
  <c r="M74"/>
  <c r="K74"/>
  <c r="V73"/>
  <c r="T73"/>
  <c r="W73"/>
  <c r="R73"/>
  <c r="C74" s="1"/>
  <c r="X74" s="1"/>
  <c r="Y74" s="1"/>
  <c r="M73"/>
  <c r="K73"/>
  <c r="W72"/>
  <c r="V72"/>
  <c r="T72"/>
  <c r="R72"/>
  <c r="C73" s="1"/>
  <c r="X73" s="1"/>
  <c r="Y73" s="1"/>
  <c r="M72"/>
  <c r="K72"/>
  <c r="V71"/>
  <c r="T71"/>
  <c r="W71"/>
  <c r="R71"/>
  <c r="C72" s="1"/>
  <c r="X72" s="1"/>
  <c r="Y72" s="1"/>
  <c r="M71"/>
  <c r="K71"/>
  <c r="V70"/>
  <c r="T70"/>
  <c r="W70"/>
  <c r="R70"/>
  <c r="C71" s="1"/>
  <c r="X71" s="1"/>
  <c r="Y71" s="1"/>
  <c r="M70"/>
  <c r="K70"/>
  <c r="V69"/>
  <c r="T69"/>
  <c r="W69"/>
  <c r="R69"/>
  <c r="C70" s="1"/>
  <c r="X70" s="1"/>
  <c r="Y70" s="1"/>
  <c r="M69"/>
  <c r="K69"/>
  <c r="V68"/>
  <c r="T68"/>
  <c r="R68" s="1"/>
  <c r="C69" s="1"/>
  <c r="X69" s="1"/>
  <c r="Y69" s="1"/>
  <c r="V67"/>
  <c r="T67"/>
  <c r="W67" s="1"/>
  <c r="V66"/>
  <c r="T66"/>
  <c r="W66" s="1"/>
  <c r="V65"/>
  <c r="T65"/>
  <c r="W65" s="1"/>
  <c r="R65"/>
  <c r="C66" s="1"/>
  <c r="X66" s="1"/>
  <c r="Y66" s="1"/>
  <c r="W64"/>
  <c r="V64"/>
  <c r="T64"/>
  <c r="R64"/>
  <c r="C65" s="1"/>
  <c r="X65" s="1"/>
  <c r="Y65" s="1"/>
  <c r="V63"/>
  <c r="T63"/>
  <c r="R63" s="1"/>
  <c r="C64" s="1"/>
  <c r="X64" s="1"/>
  <c r="Y64" s="1"/>
  <c r="V62"/>
  <c r="T62"/>
  <c r="W62" s="1"/>
  <c r="V61"/>
  <c r="T61"/>
  <c r="W61" s="1"/>
  <c r="V60"/>
  <c r="T60"/>
  <c r="W60" s="1"/>
  <c r="V59"/>
  <c r="T59"/>
  <c r="W59" s="1"/>
  <c r="V58"/>
  <c r="T58"/>
  <c r="R58" s="1"/>
  <c r="C59" s="1"/>
  <c r="X59" s="1"/>
  <c r="Y59" s="1"/>
  <c r="V57"/>
  <c r="T57"/>
  <c r="W57" s="1"/>
  <c r="V56"/>
  <c r="T56"/>
  <c r="W56" s="1"/>
  <c r="V55"/>
  <c r="T55"/>
  <c r="W55" s="1"/>
  <c r="V54"/>
  <c r="T54"/>
  <c r="R54" s="1"/>
  <c r="C55" s="1"/>
  <c r="X55" s="1"/>
  <c r="Y55" s="1"/>
  <c r="V53"/>
  <c r="T53"/>
  <c r="R53" s="1"/>
  <c r="C54" s="1"/>
  <c r="X54" s="1"/>
  <c r="Y54" s="1"/>
  <c r="V52"/>
  <c r="T52"/>
  <c r="W52" s="1"/>
  <c r="W51"/>
  <c r="V51"/>
  <c r="T51"/>
  <c r="R51" s="1"/>
  <c r="C52" s="1"/>
  <c r="X52" s="1"/>
  <c r="Y52" s="1"/>
  <c r="V50"/>
  <c r="T50"/>
  <c r="W50" s="1"/>
  <c r="V49"/>
  <c r="T49"/>
  <c r="R49" s="1"/>
  <c r="C50" s="1"/>
  <c r="X50" s="1"/>
  <c r="Y50" s="1"/>
  <c r="V48"/>
  <c r="T48"/>
  <c r="W48" s="1"/>
  <c r="V47"/>
  <c r="T47"/>
  <c r="W47" s="1"/>
  <c r="V46"/>
  <c r="T46"/>
  <c r="W46" s="1"/>
  <c r="V45"/>
  <c r="T45"/>
  <c r="W45"/>
  <c r="R45"/>
  <c r="C46" s="1"/>
  <c r="X46" s="1"/>
  <c r="Y46" s="1"/>
  <c r="V44"/>
  <c r="T44"/>
  <c r="W44"/>
  <c r="R44"/>
  <c r="C45" s="1"/>
  <c r="X45" s="1"/>
  <c r="Y45" s="1"/>
  <c r="W43"/>
  <c r="V43"/>
  <c r="T43"/>
  <c r="R43"/>
  <c r="C44" s="1"/>
  <c r="X44" s="1"/>
  <c r="Y44" s="1"/>
  <c r="V42"/>
  <c r="T42"/>
  <c r="W42" s="1"/>
  <c r="R42"/>
  <c r="C43" s="1"/>
  <c r="X43" s="1"/>
  <c r="Y43" s="1"/>
  <c r="V41"/>
  <c r="T41"/>
  <c r="W41"/>
  <c r="R41"/>
  <c r="C42" s="1"/>
  <c r="X42" s="1"/>
  <c r="Y42" s="1"/>
  <c r="V40"/>
  <c r="T40"/>
  <c r="W40" s="1"/>
  <c r="V39"/>
  <c r="T39"/>
  <c r="R39" s="1"/>
  <c r="C40" s="1"/>
  <c r="X40" s="1"/>
  <c r="Y40" s="1"/>
  <c r="V38"/>
  <c r="T38"/>
  <c r="W38"/>
  <c r="R38"/>
  <c r="C39" s="1"/>
  <c r="X39" s="1"/>
  <c r="Y39" s="1"/>
  <c r="V37"/>
  <c r="T37"/>
  <c r="W37"/>
  <c r="R37"/>
  <c r="C38" s="1"/>
  <c r="X38" s="1"/>
  <c r="Y38" s="1"/>
  <c r="V36"/>
  <c r="T36"/>
  <c r="W36" s="1"/>
  <c r="R36"/>
  <c r="C37" s="1"/>
  <c r="X37" s="1"/>
  <c r="Y37" s="1"/>
  <c r="V35"/>
  <c r="T35"/>
  <c r="W35" s="1"/>
  <c r="V34"/>
  <c r="T34"/>
  <c r="W34" s="1"/>
  <c r="V33"/>
  <c r="T33"/>
  <c r="W33" s="1"/>
  <c r="V32"/>
  <c r="T32"/>
  <c r="W32" s="1"/>
  <c r="V31"/>
  <c r="T31"/>
  <c r="R31" s="1"/>
  <c r="C32" s="1"/>
  <c r="X32" s="1"/>
  <c r="Y32" s="1"/>
  <c r="V30"/>
  <c r="T30"/>
  <c r="W30" s="1"/>
  <c r="V29"/>
  <c r="T29"/>
  <c r="R29" s="1"/>
  <c r="C30" s="1"/>
  <c r="X30" s="1"/>
  <c r="Y30" s="1"/>
  <c r="V28"/>
  <c r="T28"/>
  <c r="W28" s="1"/>
  <c r="R28"/>
  <c r="C29" s="1"/>
  <c r="X29" s="1"/>
  <c r="Y29" s="1"/>
  <c r="W27"/>
  <c r="V27"/>
  <c r="T27"/>
  <c r="R27"/>
  <c r="C28" s="1"/>
  <c r="X28" s="1"/>
  <c r="Y28" s="1"/>
  <c r="V26"/>
  <c r="T26"/>
  <c r="R26" s="1"/>
  <c r="C27" s="1"/>
  <c r="X27" s="1"/>
  <c r="Y27" s="1"/>
  <c r="V25"/>
  <c r="T25"/>
  <c r="W25"/>
  <c r="R25"/>
  <c r="C26" s="1"/>
  <c r="X26" s="1"/>
  <c r="Y26" s="1"/>
  <c r="V24"/>
  <c r="T24"/>
  <c r="W24" s="1"/>
  <c r="V23"/>
  <c r="T23"/>
  <c r="R23" s="1"/>
  <c r="C24" s="1"/>
  <c r="X24" s="1"/>
  <c r="Y24" s="1"/>
  <c r="T22"/>
  <c r="R22" s="1"/>
  <c r="C23" s="1"/>
  <c r="X23" s="1"/>
  <c r="Y23" s="1"/>
  <c r="T21"/>
  <c r="W21"/>
  <c r="R21"/>
  <c r="C22" s="1"/>
  <c r="X22" s="1"/>
  <c r="Y22" s="1"/>
  <c r="T20"/>
  <c r="V20"/>
  <c r="R20"/>
  <c r="C21" s="1"/>
  <c r="X21" s="1"/>
  <c r="Y21" s="1"/>
  <c r="W19"/>
  <c r="T19"/>
  <c r="R19" s="1"/>
  <c r="C20" s="1"/>
  <c r="X20" s="1"/>
  <c r="Y20" s="1"/>
  <c r="V18"/>
  <c r="T18"/>
  <c r="W18"/>
  <c r="R18"/>
  <c r="C19" s="1"/>
  <c r="X19" s="1"/>
  <c r="Y19" s="1"/>
  <c r="T17"/>
  <c r="R17" s="1"/>
  <c r="C18" s="1"/>
  <c r="X18" s="1"/>
  <c r="Y18" s="1"/>
  <c r="T16"/>
  <c r="R16" s="1"/>
  <c r="C17" s="1"/>
  <c r="X17" s="1"/>
  <c r="Y17" s="1"/>
  <c r="T15"/>
  <c r="W15" s="1"/>
  <c r="T14"/>
  <c r="V14"/>
  <c r="R14"/>
  <c r="C15" s="1"/>
  <c r="X15" s="1"/>
  <c r="Y15" s="1"/>
  <c r="T13"/>
  <c r="W13" s="1"/>
  <c r="R13"/>
  <c r="C14" s="1"/>
  <c r="X14" s="1"/>
  <c r="Y14" s="1"/>
  <c r="V12"/>
  <c r="T12"/>
  <c r="W12" s="1"/>
  <c r="T11"/>
  <c r="V11" s="1"/>
  <c r="T10"/>
  <c r="W10"/>
  <c r="T9"/>
  <c r="R9" s="1"/>
  <c r="C9"/>
  <c r="R10" i="17"/>
  <c r="T10"/>
  <c r="R11"/>
  <c r="C12"/>
  <c r="T11"/>
  <c r="R12"/>
  <c r="C13"/>
  <c r="T12"/>
  <c r="R13"/>
  <c r="T13"/>
  <c r="R14"/>
  <c r="T14"/>
  <c r="R15"/>
  <c r="T15"/>
  <c r="R16"/>
  <c r="C17"/>
  <c r="T16"/>
  <c r="R17"/>
  <c r="T17"/>
  <c r="R18"/>
  <c r="T18"/>
  <c r="R19"/>
  <c r="T19"/>
  <c r="R20"/>
  <c r="C21"/>
  <c r="T20"/>
  <c r="R21"/>
  <c r="T21"/>
  <c r="R22"/>
  <c r="T22"/>
  <c r="R23"/>
  <c r="T23"/>
  <c r="R24"/>
  <c r="C25"/>
  <c r="T24"/>
  <c r="R25"/>
  <c r="T25"/>
  <c r="R26"/>
  <c r="T26"/>
  <c r="R27"/>
  <c r="T27"/>
  <c r="R28"/>
  <c r="C29"/>
  <c r="T28"/>
  <c r="R29"/>
  <c r="T29"/>
  <c r="R30"/>
  <c r="T30"/>
  <c r="R31"/>
  <c r="T31"/>
  <c r="R32"/>
  <c r="C33"/>
  <c r="T32"/>
  <c r="R33"/>
  <c r="T33"/>
  <c r="R34"/>
  <c r="T34"/>
  <c r="R35"/>
  <c r="T35"/>
  <c r="R36"/>
  <c r="C37"/>
  <c r="T36"/>
  <c r="R37"/>
  <c r="T37"/>
  <c r="R38"/>
  <c r="T38"/>
  <c r="R39"/>
  <c r="T39"/>
  <c r="R40"/>
  <c r="C41"/>
  <c r="T40"/>
  <c r="R41"/>
  <c r="T41"/>
  <c r="R42"/>
  <c r="T42"/>
  <c r="R43"/>
  <c r="T43"/>
  <c r="R44"/>
  <c r="C45"/>
  <c r="T44"/>
  <c r="R45"/>
  <c r="T45"/>
  <c r="R46"/>
  <c r="T46"/>
  <c r="R47"/>
  <c r="T47"/>
  <c r="R48"/>
  <c r="C49"/>
  <c r="T48"/>
  <c r="R49"/>
  <c r="T49"/>
  <c r="R50"/>
  <c r="T50"/>
  <c r="R51"/>
  <c r="T51"/>
  <c r="R52"/>
  <c r="C53"/>
  <c r="T52"/>
  <c r="R53"/>
  <c r="T53"/>
  <c r="R54"/>
  <c r="T54"/>
  <c r="R55"/>
  <c r="T55"/>
  <c r="R56"/>
  <c r="C57"/>
  <c r="T56"/>
  <c r="R57"/>
  <c r="T57"/>
  <c r="R58"/>
  <c r="T58"/>
  <c r="R59"/>
  <c r="T59"/>
  <c r="R60"/>
  <c r="C61"/>
  <c r="T60"/>
  <c r="R61"/>
  <c r="T61"/>
  <c r="R62"/>
  <c r="T62"/>
  <c r="R63"/>
  <c r="T63"/>
  <c r="R64"/>
  <c r="C65"/>
  <c r="T64"/>
  <c r="R65"/>
  <c r="T65"/>
  <c r="R66"/>
  <c r="T66"/>
  <c r="R67"/>
  <c r="T67"/>
  <c r="R68"/>
  <c r="C69"/>
  <c r="T68"/>
  <c r="R69"/>
  <c r="T69"/>
  <c r="R70"/>
  <c r="T70"/>
  <c r="R71"/>
  <c r="T71"/>
  <c r="R72"/>
  <c r="C73"/>
  <c r="T72"/>
  <c r="R73"/>
  <c r="T73"/>
  <c r="R74"/>
  <c r="T74"/>
  <c r="R75"/>
  <c r="C76"/>
  <c r="T75"/>
  <c r="R76"/>
  <c r="C77"/>
  <c r="T76"/>
  <c r="R77"/>
  <c r="T77"/>
  <c r="R78"/>
  <c r="T78"/>
  <c r="R79"/>
  <c r="C80"/>
  <c r="T79"/>
  <c r="R80"/>
  <c r="C81"/>
  <c r="T80"/>
  <c r="R81"/>
  <c r="T81"/>
  <c r="R82"/>
  <c r="T82"/>
  <c r="R83"/>
  <c r="C84"/>
  <c r="T83"/>
  <c r="R84"/>
  <c r="C85"/>
  <c r="T84"/>
  <c r="R85"/>
  <c r="T85"/>
  <c r="R86"/>
  <c r="T86"/>
  <c r="R87"/>
  <c r="C88"/>
  <c r="T87"/>
  <c r="R88"/>
  <c r="C89"/>
  <c r="T88"/>
  <c r="R89"/>
  <c r="T89"/>
  <c r="R90"/>
  <c r="T90"/>
  <c r="R91"/>
  <c r="C92"/>
  <c r="T91"/>
  <c r="R92"/>
  <c r="C93"/>
  <c r="T92"/>
  <c r="R93"/>
  <c r="T93"/>
  <c r="R94"/>
  <c r="T94"/>
  <c r="R95"/>
  <c r="C96"/>
  <c r="T95"/>
  <c r="R96"/>
  <c r="C97"/>
  <c r="T96"/>
  <c r="R97"/>
  <c r="T97"/>
  <c r="R98"/>
  <c r="T98"/>
  <c r="R99"/>
  <c r="C100"/>
  <c r="T99"/>
  <c r="R100"/>
  <c r="C101"/>
  <c r="T100"/>
  <c r="R101"/>
  <c r="T101"/>
  <c r="R102"/>
  <c r="T102"/>
  <c r="R103"/>
  <c r="C104"/>
  <c r="T103"/>
  <c r="R104"/>
  <c r="C105"/>
  <c r="T104"/>
  <c r="R105"/>
  <c r="T105"/>
  <c r="R106"/>
  <c r="T106"/>
  <c r="R107"/>
  <c r="C108"/>
  <c r="P2"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C107"/>
  <c r="K106"/>
  <c r="C106"/>
  <c r="K105"/>
  <c r="K104"/>
  <c r="K103"/>
  <c r="C103"/>
  <c r="K102"/>
  <c r="C102"/>
  <c r="K101"/>
  <c r="K100"/>
  <c r="K99"/>
  <c r="C99"/>
  <c r="K98"/>
  <c r="C98"/>
  <c r="K97"/>
  <c r="K96"/>
  <c r="K95"/>
  <c r="C95"/>
  <c r="K94"/>
  <c r="C94"/>
  <c r="K93"/>
  <c r="K92"/>
  <c r="K91"/>
  <c r="C91"/>
  <c r="K90"/>
  <c r="C90"/>
  <c r="K89"/>
  <c r="K88"/>
  <c r="K87"/>
  <c r="C87"/>
  <c r="K86"/>
  <c r="C86"/>
  <c r="K85"/>
  <c r="K84"/>
  <c r="K83"/>
  <c r="C83"/>
  <c r="K82"/>
  <c r="C82"/>
  <c r="K81"/>
  <c r="K80"/>
  <c r="K79"/>
  <c r="C79"/>
  <c r="K78"/>
  <c r="C78"/>
  <c r="K77"/>
  <c r="K76"/>
  <c r="K75"/>
  <c r="C75"/>
  <c r="K74"/>
  <c r="C74"/>
  <c r="K73"/>
  <c r="K72"/>
  <c r="C72"/>
  <c r="K71"/>
  <c r="C71"/>
  <c r="K70"/>
  <c r="C70"/>
  <c r="K69"/>
  <c r="K68"/>
  <c r="C68"/>
  <c r="K67"/>
  <c r="C67"/>
  <c r="K66"/>
  <c r="C66"/>
  <c r="K65"/>
  <c r="K64"/>
  <c r="C64"/>
  <c r="K63"/>
  <c r="C63"/>
  <c r="K62"/>
  <c r="C62"/>
  <c r="K61"/>
  <c r="K60"/>
  <c r="C60"/>
  <c r="K59"/>
  <c r="C59"/>
  <c r="K58"/>
  <c r="C58"/>
  <c r="K57"/>
  <c r="K56"/>
  <c r="C56"/>
  <c r="K55"/>
  <c r="C55"/>
  <c r="K54"/>
  <c r="C54"/>
  <c r="K53"/>
  <c r="K52"/>
  <c r="C52"/>
  <c r="K51"/>
  <c r="C51"/>
  <c r="K50"/>
  <c r="C50"/>
  <c r="K49"/>
  <c r="K48"/>
  <c r="C48"/>
  <c r="K47"/>
  <c r="C47"/>
  <c r="K46"/>
  <c r="C46"/>
  <c r="K45"/>
  <c r="K44"/>
  <c r="C44"/>
  <c r="K43"/>
  <c r="C43"/>
  <c r="K42"/>
  <c r="C42"/>
  <c r="K41"/>
  <c r="K40"/>
  <c r="C40"/>
  <c r="K39"/>
  <c r="C39"/>
  <c r="K38"/>
  <c r="C38"/>
  <c r="K37"/>
  <c r="K36"/>
  <c r="C36"/>
  <c r="K35"/>
  <c r="C35"/>
  <c r="K34"/>
  <c r="C34"/>
  <c r="K33"/>
  <c r="K32"/>
  <c r="C32"/>
  <c r="K31"/>
  <c r="C31"/>
  <c r="K30"/>
  <c r="C30"/>
  <c r="K29"/>
  <c r="K28"/>
  <c r="C28"/>
  <c r="K27"/>
  <c r="C27"/>
  <c r="K26"/>
  <c r="C26"/>
  <c r="K25"/>
  <c r="K24"/>
  <c r="C24"/>
  <c r="K23"/>
  <c r="C23"/>
  <c r="K22"/>
  <c r="C22"/>
  <c r="K21"/>
  <c r="K20"/>
  <c r="C20"/>
  <c r="K19"/>
  <c r="C19"/>
  <c r="K18"/>
  <c r="C18"/>
  <c r="K17"/>
  <c r="K16"/>
  <c r="C16"/>
  <c r="K15"/>
  <c r="C15"/>
  <c r="K14"/>
  <c r="C14"/>
  <c r="K13"/>
  <c r="K12"/>
  <c r="K11"/>
  <c r="C11"/>
  <c r="K10"/>
  <c r="K9"/>
  <c r="M9"/>
  <c r="R9" s="1"/>
  <c r="L2"/>
  <c r="V19" i="33"/>
  <c r="W15" i="32"/>
  <c r="V18"/>
  <c r="W9"/>
  <c r="W14" i="33"/>
  <c r="W22"/>
  <c r="V11"/>
  <c r="W10" i="32"/>
  <c r="W11" s="1"/>
  <c r="W14" i="31"/>
  <c r="W20"/>
  <c r="V13"/>
  <c r="V16"/>
  <c r="V21"/>
  <c r="W21" i="32"/>
  <c r="V12"/>
  <c r="R68" l="1"/>
  <c r="C69" s="1"/>
  <c r="X69" s="1"/>
  <c r="Y69" s="1"/>
  <c r="W68" i="31"/>
  <c r="R68" i="33"/>
  <c r="C69" s="1"/>
  <c r="X69" s="1"/>
  <c r="Y69" s="1"/>
  <c r="R67" i="31"/>
  <c r="C68" s="1"/>
  <c r="X68" s="1"/>
  <c r="Y68" s="1"/>
  <c r="W67" i="32"/>
  <c r="R66" i="31"/>
  <c r="C67" s="1"/>
  <c r="X67" s="1"/>
  <c r="Y67" s="1"/>
  <c r="W66" i="32"/>
  <c r="R66" i="33"/>
  <c r="C67" s="1"/>
  <c r="X67" s="1"/>
  <c r="Y67" s="1"/>
  <c r="R64"/>
  <c r="C65" s="1"/>
  <c r="X65" s="1"/>
  <c r="Y65" s="1"/>
  <c r="W63" i="31"/>
  <c r="W63" i="32"/>
  <c r="R63" i="33"/>
  <c r="C64" s="1"/>
  <c r="X64" s="1"/>
  <c r="Y64" s="1"/>
  <c r="R62" i="31"/>
  <c r="C63" s="1"/>
  <c r="X63" s="1"/>
  <c r="Y63" s="1"/>
  <c r="W62" i="32"/>
  <c r="R61" i="31"/>
  <c r="C62" s="1"/>
  <c r="X62" s="1"/>
  <c r="Y62" s="1"/>
  <c r="R61" i="33"/>
  <c r="C62" s="1"/>
  <c r="X62" s="1"/>
  <c r="Y62" s="1"/>
  <c r="R60" i="31"/>
  <c r="C61" s="1"/>
  <c r="X61" s="1"/>
  <c r="Y61" s="1"/>
  <c r="W60" i="32"/>
  <c r="R59" i="31"/>
  <c r="C60" s="1"/>
  <c r="X60" s="1"/>
  <c r="Y60" s="1"/>
  <c r="W59" i="32"/>
  <c r="R59" i="33"/>
  <c r="C60" s="1"/>
  <c r="X60" s="1"/>
  <c r="Y60" s="1"/>
  <c r="W58" i="31"/>
  <c r="W58" i="32"/>
  <c r="R57"/>
  <c r="C58" s="1"/>
  <c r="X58" s="1"/>
  <c r="Y58" s="1"/>
  <c r="R57" i="31"/>
  <c r="C58" s="1"/>
  <c r="X58" s="1"/>
  <c r="Y58" s="1"/>
  <c r="R57" i="33"/>
  <c r="C58" s="1"/>
  <c r="X58" s="1"/>
  <c r="Y58" s="1"/>
  <c r="R56" i="31"/>
  <c r="C57" s="1"/>
  <c r="X57" s="1"/>
  <c r="Y57" s="1"/>
  <c r="R56" i="33"/>
  <c r="C57" s="1"/>
  <c r="X57" s="1"/>
  <c r="Y57" s="1"/>
  <c r="R55" i="31"/>
  <c r="C56" s="1"/>
  <c r="X56" s="1"/>
  <c r="Y56" s="1"/>
  <c r="W55" i="32"/>
  <c r="W54" i="31"/>
  <c r="W54" i="32"/>
  <c r="R54" i="33"/>
  <c r="C55" s="1"/>
  <c r="X55" s="1"/>
  <c r="Y55" s="1"/>
  <c r="W53" i="31"/>
  <c r="R53" i="33"/>
  <c r="C54" s="1"/>
  <c r="X54" s="1"/>
  <c r="Y54" s="1"/>
  <c r="R52" i="31"/>
  <c r="C53" s="1"/>
  <c r="X53" s="1"/>
  <c r="Y53" s="1"/>
  <c r="R52" i="32"/>
  <c r="C53" s="1"/>
  <c r="X53" s="1"/>
  <c r="Y53" s="1"/>
  <c r="R52" i="33"/>
  <c r="C53" s="1"/>
  <c r="X53" s="1"/>
  <c r="Y53" s="1"/>
  <c r="W51" i="32"/>
  <c r="R51" i="33"/>
  <c r="C52" s="1"/>
  <c r="X52" s="1"/>
  <c r="Y52" s="1"/>
  <c r="R50" i="31"/>
  <c r="C51" s="1"/>
  <c r="X51" s="1"/>
  <c r="Y51" s="1"/>
  <c r="R50" i="33"/>
  <c r="C51" s="1"/>
  <c r="X51" s="1"/>
  <c r="Y51" s="1"/>
  <c r="W49" i="31"/>
  <c r="R49" i="33"/>
  <c r="C50" s="1"/>
  <c r="X50" s="1"/>
  <c r="Y50" s="1"/>
  <c r="R48" i="32"/>
  <c r="C49" s="1"/>
  <c r="X49" s="1"/>
  <c r="Y49" s="1"/>
  <c r="R48" i="31"/>
  <c r="C49" s="1"/>
  <c r="X49" s="1"/>
  <c r="Y49" s="1"/>
  <c r="R48" i="33"/>
  <c r="C49" s="1"/>
  <c r="X49" s="1"/>
  <c r="Y49" s="1"/>
  <c r="R47" i="31"/>
  <c r="C48" s="1"/>
  <c r="X48" s="1"/>
  <c r="Y48" s="1"/>
  <c r="W47" i="32"/>
  <c r="R46" i="31"/>
  <c r="C47" s="1"/>
  <c r="X47" s="1"/>
  <c r="Y47" s="1"/>
  <c r="R46" i="32"/>
  <c r="C47" s="1"/>
  <c r="X47" s="1"/>
  <c r="Y47" s="1"/>
  <c r="R46" i="33"/>
  <c r="C47" s="1"/>
  <c r="X47" s="1"/>
  <c r="Y47" s="1"/>
  <c r="R45" i="32"/>
  <c r="C46" s="1"/>
  <c r="X46" s="1"/>
  <c r="Y46" s="1"/>
  <c r="R45" i="33"/>
  <c r="C46" s="1"/>
  <c r="X46" s="1"/>
  <c r="Y46" s="1"/>
  <c r="W43" i="32"/>
  <c r="R43" i="33"/>
  <c r="C44" s="1"/>
  <c r="X44" s="1"/>
  <c r="Y44" s="1"/>
  <c r="R42" i="32"/>
  <c r="C43" s="1"/>
  <c r="X43" s="1"/>
  <c r="Y43" s="1"/>
  <c r="R42" i="33"/>
  <c r="C43" s="1"/>
  <c r="X43" s="1"/>
  <c r="Y43" s="1"/>
  <c r="R41" i="32"/>
  <c r="C42" s="1"/>
  <c r="X42" s="1"/>
  <c r="Y42" s="1"/>
  <c r="R40" i="31"/>
  <c r="C41" s="1"/>
  <c r="X41" s="1"/>
  <c r="Y41" s="1"/>
  <c r="R40" i="33"/>
  <c r="C41" s="1"/>
  <c r="X41" s="1"/>
  <c r="Y41" s="1"/>
  <c r="W39" i="31"/>
  <c r="R39" i="33"/>
  <c r="C40" s="1"/>
  <c r="X40" s="1"/>
  <c r="Y40" s="1"/>
  <c r="W38" i="32"/>
  <c r="R38" i="33"/>
  <c r="C39" s="1"/>
  <c r="X39" s="1"/>
  <c r="Y39" s="1"/>
  <c r="W37" i="32"/>
  <c r="R37" i="33"/>
  <c r="C38" s="1"/>
  <c r="X38" s="1"/>
  <c r="Y38" s="1"/>
  <c r="W36" i="32"/>
  <c r="R36" i="33"/>
  <c r="C37" s="1"/>
  <c r="X37" s="1"/>
  <c r="Y37" s="1"/>
  <c r="R35" i="31"/>
  <c r="C36" s="1"/>
  <c r="X36" s="1"/>
  <c r="Y36" s="1"/>
  <c r="R35" i="33"/>
  <c r="C36" s="1"/>
  <c r="X36" s="1"/>
  <c r="Y36" s="1"/>
  <c r="R34" i="31"/>
  <c r="C35" s="1"/>
  <c r="X35" s="1"/>
  <c r="Y35" s="1"/>
  <c r="W34" i="32"/>
  <c r="R34" i="33"/>
  <c r="C35" s="1"/>
  <c r="X35" s="1"/>
  <c r="Y35" s="1"/>
  <c r="R33" i="31"/>
  <c r="C34" s="1"/>
  <c r="X34" s="1"/>
  <c r="Y34" s="1"/>
  <c r="R32"/>
  <c r="C33" s="1"/>
  <c r="X33" s="1"/>
  <c r="Y33" s="1"/>
  <c r="R32" i="32"/>
  <c r="C33" s="1"/>
  <c r="X33" s="1"/>
  <c r="Y33" s="1"/>
  <c r="R32" i="33"/>
  <c r="C33" s="1"/>
  <c r="X33" s="1"/>
  <c r="Y33" s="1"/>
  <c r="W31" i="32"/>
  <c r="W31" i="31"/>
  <c r="R31" i="33"/>
  <c r="C32" s="1"/>
  <c r="X32" s="1"/>
  <c r="Y32" s="1"/>
  <c r="R30" i="31"/>
  <c r="C31" s="1"/>
  <c r="X31" s="1"/>
  <c r="Y31" s="1"/>
  <c r="R30" i="32"/>
  <c r="C31" s="1"/>
  <c r="X31" s="1"/>
  <c r="Y31" s="1"/>
  <c r="R29"/>
  <c r="C30" s="1"/>
  <c r="X30" s="1"/>
  <c r="Y30" s="1"/>
  <c r="W29" i="31"/>
  <c r="R29" i="33"/>
  <c r="C30" s="1"/>
  <c r="X30" s="1"/>
  <c r="Y30" s="1"/>
  <c r="R28"/>
  <c r="C29" s="1"/>
  <c r="X29" s="1"/>
  <c r="Y29" s="1"/>
  <c r="R27"/>
  <c r="C28" s="1"/>
  <c r="X28" s="1"/>
  <c r="Y28" s="1"/>
  <c r="W26" i="31"/>
  <c r="R26" i="33"/>
  <c r="C27" s="1"/>
  <c r="X27" s="1"/>
  <c r="Y27" s="1"/>
  <c r="R25" i="32"/>
  <c r="C26" s="1"/>
  <c r="X26" s="1"/>
  <c r="Y26" s="1"/>
  <c r="R25" i="33"/>
  <c r="C26" s="1"/>
  <c r="X26" s="1"/>
  <c r="Y26" s="1"/>
  <c r="R24" i="31"/>
  <c r="C25" s="1"/>
  <c r="X25" s="1"/>
  <c r="Y25" s="1"/>
  <c r="R24" i="32"/>
  <c r="C25" s="1"/>
  <c r="X25" s="1"/>
  <c r="Y25" s="1"/>
  <c r="R24" i="33"/>
  <c r="C25" s="1"/>
  <c r="X25" s="1"/>
  <c r="Y25" s="1"/>
  <c r="W23" i="31"/>
  <c r="R23" i="33"/>
  <c r="C24" s="1"/>
  <c r="X24" s="1"/>
  <c r="Y24" s="1"/>
  <c r="V22" i="31"/>
  <c r="W22"/>
  <c r="R22" i="32"/>
  <c r="C23" s="1"/>
  <c r="X23" s="1"/>
  <c r="Y23" s="1"/>
  <c r="V22"/>
  <c r="R22" i="33"/>
  <c r="C23" s="1"/>
  <c r="X23" s="1"/>
  <c r="Y23" s="1"/>
  <c r="R21" i="32"/>
  <c r="C22" s="1"/>
  <c r="X22" s="1"/>
  <c r="Y22" s="1"/>
  <c r="W21" i="33"/>
  <c r="R20"/>
  <c r="C21" s="1"/>
  <c r="X21" s="1"/>
  <c r="Y21" s="1"/>
  <c r="W20"/>
  <c r="V19" i="31"/>
  <c r="R19" i="32"/>
  <c r="C20" s="1"/>
  <c r="X20" s="1"/>
  <c r="Y20" s="1"/>
  <c r="R18" i="33"/>
  <c r="C19" s="1"/>
  <c r="X19" s="1"/>
  <c r="Y19" s="1"/>
  <c r="W17" i="31"/>
  <c r="V17"/>
  <c r="W17" i="32"/>
  <c r="R17"/>
  <c r="C18" s="1"/>
  <c r="X18" s="1"/>
  <c r="Y18" s="1"/>
  <c r="R17" i="33"/>
  <c r="C18" s="1"/>
  <c r="X18" s="1"/>
  <c r="Y18" s="1"/>
  <c r="R16" i="32"/>
  <c r="C17" s="1"/>
  <c r="X17" s="1"/>
  <c r="Y17" s="1"/>
  <c r="W16" i="31"/>
  <c r="W16" i="32"/>
  <c r="R16" i="33"/>
  <c r="C17" s="1"/>
  <c r="X17" s="1"/>
  <c r="Y17" s="1"/>
  <c r="R15" i="31"/>
  <c r="C16" s="1"/>
  <c r="X16" s="1"/>
  <c r="Y16" s="1"/>
  <c r="V15"/>
  <c r="R15" i="33"/>
  <c r="C16" s="1"/>
  <c r="X16" s="1"/>
  <c r="Y16" s="1"/>
  <c r="W18"/>
  <c r="R14"/>
  <c r="C15" s="1"/>
  <c r="X15" s="1"/>
  <c r="Y15" s="1"/>
  <c r="V13" i="32"/>
  <c r="W13"/>
  <c r="V13" i="33"/>
  <c r="R12" i="31"/>
  <c r="C13" s="1"/>
  <c r="X13" s="1"/>
  <c r="Y13" s="1"/>
  <c r="R12" i="33"/>
  <c r="C13" s="1"/>
  <c r="X13" s="1"/>
  <c r="Y13" s="1"/>
  <c r="V12"/>
  <c r="H4" i="32"/>
  <c r="W11" i="33"/>
  <c r="W9" i="31"/>
  <c r="H4"/>
  <c r="V9"/>
  <c r="V10" s="1"/>
  <c r="R9" i="32"/>
  <c r="C10" s="1"/>
  <c r="R10" s="1"/>
  <c r="C11" s="1"/>
  <c r="V9" i="33"/>
  <c r="V10" s="1"/>
  <c r="R9"/>
  <c r="C10" s="1"/>
  <c r="X10" s="1"/>
  <c r="V16"/>
  <c r="H4"/>
  <c r="V15"/>
  <c r="W17"/>
  <c r="C10" i="17"/>
  <c r="T9"/>
  <c r="H4" s="1"/>
  <c r="D4"/>
  <c r="G5"/>
  <c r="E5"/>
  <c r="C5"/>
  <c r="W11" i="31"/>
  <c r="C10"/>
  <c r="X10" i="32"/>
  <c r="L5" l="1"/>
  <c r="P5" i="31"/>
  <c r="P5" i="32"/>
  <c r="P5" i="33"/>
  <c r="L5" i="31"/>
  <c r="K10" i="33"/>
  <c r="M10" s="1"/>
  <c r="R10" s="1"/>
  <c r="C11" s="1"/>
  <c r="X11" s="1"/>
  <c r="Y11" s="1"/>
  <c r="L5"/>
  <c r="I5" i="17"/>
  <c r="L4"/>
  <c r="P4"/>
  <c r="X10" i="31"/>
  <c r="R10"/>
  <c r="R11" i="32"/>
  <c r="X11"/>
  <c r="Y11" s="1"/>
  <c r="K11" i="33" l="1"/>
  <c r="M11" s="1"/>
  <c r="R11" s="1"/>
  <c r="C12" s="1"/>
  <c r="X12" s="1"/>
  <c r="Y12" s="1"/>
  <c r="P4" s="1"/>
  <c r="C12" i="32"/>
  <c r="D4"/>
  <c r="P2" s="1"/>
  <c r="C5"/>
  <c r="E5"/>
  <c r="G5"/>
  <c r="C11" i="31"/>
  <c r="C5" i="33" l="1"/>
  <c r="D4"/>
  <c r="P2" s="1"/>
  <c r="E5"/>
  <c r="G5"/>
  <c r="R11" i="31"/>
  <c r="X11"/>
  <c r="Y11" s="1"/>
  <c r="X12" i="32"/>
  <c r="Y12" s="1"/>
  <c r="P4" s="1"/>
  <c r="L4"/>
  <c r="I5"/>
  <c r="I5" i="33" l="1"/>
  <c r="C12" i="31"/>
  <c r="D4"/>
  <c r="P2" s="1"/>
  <c r="G5"/>
  <c r="C5"/>
  <c r="E5"/>
  <c r="I5" l="1"/>
  <c r="X12"/>
  <c r="Y12" s="1"/>
  <c r="P4" s="1"/>
  <c r="L4"/>
</calcChain>
</file>

<file path=xl/sharedStrings.xml><?xml version="1.0" encoding="utf-8"?>
<sst xmlns="http://schemas.openxmlformats.org/spreadsheetml/2006/main" count="473" uniqueCount="78">
  <si>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</si>
  <si>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</si>
  <si>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</si>
  <si>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</si>
  <si>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</si>
  <si>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</si>
  <si>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</si>
  <si>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</si>
  <si>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</si>
  <si>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</si>
  <si>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</si>
  <si>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</si>
  <si>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</si>
  <si>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</si>
  <si>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</si>
  <si>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</si>
  <si>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</si>
  <si>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</si>
  <si>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</si>
  <si>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</si>
  <si>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</si>
  <si>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</si>
  <si>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</si>
  <si>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</si>
  <si>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</si>
  <si>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</si>
  <si>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</si>
  <si>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</si>
  <si>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</si>
  <si>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</si>
  <si>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</si>
  <si>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</si>
  <si>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</si>
  <si>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</si>
  <si>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</si>
  <si>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</si>
  <si>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</si>
  <si>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</si>
  <si>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</si>
  <si>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</si>
  <si>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</si>
  <si>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</si>
  <si>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</si>
  <si>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</si>
  <si>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</si>
  <si>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</si>
  <si>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</si>
  <si>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</si>
  <si>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</si>
  <si>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</si>
  <si>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</si>
  <si>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</si>
  <si>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</si>
  <si>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</si>
  <si>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</si>
  <si>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</si>
  <si>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</si>
  <si>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</si>
  <si>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</si>
  <si>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</si>
  <si>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</si>
  <si>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</si>
  <si>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</si>
  <si>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</si>
  <si>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</si>
  <si>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</si>
  <si>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=MT4|TAB!660414</t>
  </si>
  <si>
    <t>CHFJPY</t>
    <phoneticPr fontId="2"/>
  </si>
  <si>
    <t>４時間足</t>
    <rPh sb="1" eb="3">
      <t>ジカン</t>
    </rPh>
    <rPh sb="3" eb="4">
      <t>アシ</t>
    </rPh>
    <phoneticPr fontId="3"/>
  </si>
  <si>
    <t>10MA・20MA・50MAの上側にキャンドルがあれば買い方向、下側なら売り方向。MAに触れてEB出現でエントリー待ち、EB高値or安値ブレイクでエントリー。</t>
    <phoneticPr fontId="2"/>
  </si>
  <si>
    <t>EB</t>
    <phoneticPr fontId="2"/>
  </si>
  <si>
    <t>EUR/USD</t>
    <phoneticPr fontId="2"/>
  </si>
  <si>
    <t>USD/JPY</t>
    <phoneticPr fontId="2"/>
  </si>
  <si>
    <t>EUR/JPY</t>
    <phoneticPr fontId="2"/>
  </si>
  <si>
    <t>CHF/JPY</t>
    <phoneticPr fontId="2"/>
  </si>
  <si>
    <t>移動平均線が短期、中期、長期ときれいに並びはじめのEBは良いのですが、それぞれの移動平均線の幅が狭くなりはじめると損切りとなります。</t>
    <rPh sb="0" eb="2">
      <t>イドウ</t>
    </rPh>
    <rPh sb="2" eb="4">
      <t>ヘイキン</t>
    </rPh>
    <rPh sb="4" eb="5">
      <t>セン</t>
    </rPh>
    <rPh sb="6" eb="8">
      <t>タンキ</t>
    </rPh>
    <rPh sb="9" eb="11">
      <t>チュウキ</t>
    </rPh>
    <rPh sb="12" eb="14">
      <t>チョウキ</t>
    </rPh>
    <rPh sb="19" eb="20">
      <t>ナラ</t>
    </rPh>
    <rPh sb="28" eb="29">
      <t>ヨ</t>
    </rPh>
    <rPh sb="40" eb="42">
      <t>イドウ</t>
    </rPh>
    <rPh sb="42" eb="44">
      <t>ヘイキン</t>
    </rPh>
    <rPh sb="44" eb="45">
      <t>セン</t>
    </rPh>
    <rPh sb="46" eb="47">
      <t>ハバ</t>
    </rPh>
    <rPh sb="48" eb="49">
      <t>セマ</t>
    </rPh>
    <rPh sb="57" eb="58">
      <t>ソン</t>
    </rPh>
    <rPh sb="58" eb="59">
      <t>ギ</t>
    </rPh>
    <phoneticPr fontId="2"/>
  </si>
  <si>
    <t>上記の対策が取れれば勝率が向上すると思います。</t>
    <rPh sb="0" eb="2">
      <t>ジョウキ</t>
    </rPh>
    <rPh sb="3" eb="5">
      <t>タイサク</t>
    </rPh>
    <rPh sb="6" eb="7">
      <t>ト</t>
    </rPh>
    <rPh sb="10" eb="12">
      <t>ショウリツ</t>
    </rPh>
    <rPh sb="13" eb="15">
      <t>コウジョウ</t>
    </rPh>
    <rPh sb="18" eb="19">
      <t>オモ</t>
    </rPh>
    <phoneticPr fontId="2"/>
  </si>
  <si>
    <t>勝率向上の対策や、他通貨の検証を行います。</t>
    <rPh sb="0" eb="2">
      <t>ショウリツ</t>
    </rPh>
    <rPh sb="2" eb="4">
      <t>コウジョウ</t>
    </rPh>
    <rPh sb="5" eb="7">
      <t>タイサク</t>
    </rPh>
    <rPh sb="9" eb="10">
      <t>タ</t>
    </rPh>
    <rPh sb="10" eb="12">
      <t>ツウカ</t>
    </rPh>
    <rPh sb="13" eb="15">
      <t>ケンショウ</t>
    </rPh>
    <rPh sb="16" eb="17">
      <t>オコナ</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</si>
</sst>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2">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28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395043</xdr:colOff>
      <xdr:row>30</xdr:row>
      <xdr:rowOff>126070</xdr:rowOff>
    </xdr:to>
    <xdr:pic>
      <xdr:nvPicPr>
        <xdr:cNvPr id="2" name="図 1" descr="2019-07-08_17h52_25.png"/>
        <xdr:cNvPicPr>
          <a:picLocks noChangeAspect="1"/>
        </xdr:cNvPicPr>
      </xdr:nvPicPr>
      <xdr:blipFill>
        <a:blip xmlns:r="http://schemas.openxmlformats.org/officeDocument/2006/relationships" r:embed="rId1" cstate="print"/>
        <a:stretch>
          <a:fillRect/>
        </a:stretch>
      </xdr:blipFill>
      <xdr:spPr>
        <a:xfrm>
          <a:off x="0" y="0"/>
          <a:ext cx="11177343" cy="5555320"/>
        </a:xfrm>
        <a:prstGeom prst="rect">
          <a:avLst/>
        </a:prstGeom>
      </xdr:spPr>
    </xdr:pic>
    <xdr:clientData/>
  </xdr:twoCellAnchor>
  <xdr:twoCellAnchor editAs="oneCell">
    <xdr:from>
      <xdr:col>0</xdr:col>
      <xdr:colOff>0</xdr:colOff>
      <xdr:row>32</xdr:row>
      <xdr:rowOff>0</xdr:rowOff>
    </xdr:from>
    <xdr:to>
      <xdr:col>16</xdr:col>
      <xdr:colOff>395043</xdr:colOff>
      <xdr:row>62</xdr:row>
      <xdr:rowOff>135599</xdr:rowOff>
    </xdr:to>
    <xdr:pic>
      <xdr:nvPicPr>
        <xdr:cNvPr id="3" name="図 2" descr="2019-07-08_17h57_13.png"/>
        <xdr:cNvPicPr>
          <a:picLocks noChangeAspect="1"/>
        </xdr:cNvPicPr>
      </xdr:nvPicPr>
      <xdr:blipFill>
        <a:blip xmlns:r="http://schemas.openxmlformats.org/officeDocument/2006/relationships" r:embed="rId2" cstate="print"/>
        <a:stretch>
          <a:fillRect/>
        </a:stretch>
      </xdr:blipFill>
      <xdr:spPr>
        <a:xfrm>
          <a:off x="0" y="5791200"/>
          <a:ext cx="11177343" cy="5564849"/>
        </a:xfrm>
        <a:prstGeom prst="rect">
          <a:avLst/>
        </a:prstGeom>
      </xdr:spPr>
    </xdr:pic>
    <xdr:clientData/>
  </xdr:twoCellAnchor>
  <xdr:twoCellAnchor editAs="oneCell">
    <xdr:from>
      <xdr:col>0</xdr:col>
      <xdr:colOff>0</xdr:colOff>
      <xdr:row>64</xdr:row>
      <xdr:rowOff>0</xdr:rowOff>
    </xdr:from>
    <xdr:to>
      <xdr:col>16</xdr:col>
      <xdr:colOff>404572</xdr:colOff>
      <xdr:row>94</xdr:row>
      <xdr:rowOff>116542</xdr:rowOff>
    </xdr:to>
    <xdr:pic>
      <xdr:nvPicPr>
        <xdr:cNvPr id="4" name="図 3" descr="2019-07-08_18h00_54.png"/>
        <xdr:cNvPicPr>
          <a:picLocks noChangeAspect="1"/>
        </xdr:cNvPicPr>
      </xdr:nvPicPr>
      <xdr:blipFill>
        <a:blip xmlns:r="http://schemas.openxmlformats.org/officeDocument/2006/relationships" r:embed="rId3" cstate="print"/>
        <a:stretch>
          <a:fillRect/>
        </a:stretch>
      </xdr:blipFill>
      <xdr:spPr>
        <a:xfrm>
          <a:off x="0" y="11582400"/>
          <a:ext cx="11186872" cy="5545792"/>
        </a:xfrm>
        <a:prstGeom prst="rect">
          <a:avLst/>
        </a:prstGeom>
      </xdr:spPr>
    </xdr:pic>
    <xdr:clientData/>
  </xdr:twoCellAnchor>
  <xdr:twoCellAnchor editAs="oneCell">
    <xdr:from>
      <xdr:col>0</xdr:col>
      <xdr:colOff>0</xdr:colOff>
      <xdr:row>96</xdr:row>
      <xdr:rowOff>0</xdr:rowOff>
    </xdr:from>
    <xdr:to>
      <xdr:col>16</xdr:col>
      <xdr:colOff>395043</xdr:colOff>
      <xdr:row>126</xdr:row>
      <xdr:rowOff>164186</xdr:rowOff>
    </xdr:to>
    <xdr:pic>
      <xdr:nvPicPr>
        <xdr:cNvPr id="5" name="図 4" descr="2019-07-08_18h05_32.png"/>
        <xdr:cNvPicPr>
          <a:picLocks noChangeAspect="1"/>
        </xdr:cNvPicPr>
      </xdr:nvPicPr>
      <xdr:blipFill>
        <a:blip xmlns:r="http://schemas.openxmlformats.org/officeDocument/2006/relationships" r:embed="rId4" cstate="print"/>
        <a:stretch>
          <a:fillRect/>
        </a:stretch>
      </xdr:blipFill>
      <xdr:spPr>
        <a:xfrm>
          <a:off x="0" y="17373600"/>
          <a:ext cx="11177343" cy="5593436"/>
        </a:xfrm>
        <a:prstGeom prst="rect">
          <a:avLst/>
        </a:prstGeom>
      </xdr:spPr>
    </xdr:pic>
    <xdr:clientData/>
  </xdr:twoCellAnchor>
  <xdr:twoCellAnchor editAs="oneCell">
    <xdr:from>
      <xdr:col>0</xdr:col>
      <xdr:colOff>0</xdr:colOff>
      <xdr:row>128</xdr:row>
      <xdr:rowOff>0</xdr:rowOff>
    </xdr:from>
    <xdr:to>
      <xdr:col>16</xdr:col>
      <xdr:colOff>375985</xdr:colOff>
      <xdr:row>158</xdr:row>
      <xdr:rowOff>145128</xdr:rowOff>
    </xdr:to>
    <xdr:pic>
      <xdr:nvPicPr>
        <xdr:cNvPr id="6" name="図 5" descr="2019-07-08_18h31_17.png"/>
        <xdr:cNvPicPr>
          <a:picLocks noChangeAspect="1"/>
        </xdr:cNvPicPr>
      </xdr:nvPicPr>
      <xdr:blipFill>
        <a:blip xmlns:r="http://schemas.openxmlformats.org/officeDocument/2006/relationships" r:embed="rId5" cstate="print"/>
        <a:stretch>
          <a:fillRect/>
        </a:stretch>
      </xdr:blipFill>
      <xdr:spPr>
        <a:xfrm>
          <a:off x="0" y="23164800"/>
          <a:ext cx="11158285" cy="5574378"/>
        </a:xfrm>
        <a:prstGeom prst="rect">
          <a:avLst/>
        </a:prstGeom>
      </xdr:spPr>
    </xdr:pic>
    <xdr:clientData/>
  </xdr:twoCellAnchor>
  <xdr:twoCellAnchor editAs="oneCell">
    <xdr:from>
      <xdr:col>0</xdr:col>
      <xdr:colOff>0</xdr:colOff>
      <xdr:row>160</xdr:row>
      <xdr:rowOff>0</xdr:rowOff>
    </xdr:from>
    <xdr:to>
      <xdr:col>16</xdr:col>
      <xdr:colOff>395043</xdr:colOff>
      <xdr:row>190</xdr:row>
      <xdr:rowOff>135599</xdr:rowOff>
    </xdr:to>
    <xdr:pic>
      <xdr:nvPicPr>
        <xdr:cNvPr id="7" name="図 6" descr="2019-07-08_18h36_21.png"/>
        <xdr:cNvPicPr>
          <a:picLocks noChangeAspect="1"/>
        </xdr:cNvPicPr>
      </xdr:nvPicPr>
      <xdr:blipFill>
        <a:blip xmlns:r="http://schemas.openxmlformats.org/officeDocument/2006/relationships" r:embed="rId6" cstate="print"/>
        <a:stretch>
          <a:fillRect/>
        </a:stretch>
      </xdr:blipFill>
      <xdr:spPr>
        <a:xfrm>
          <a:off x="0" y="28956000"/>
          <a:ext cx="11177343" cy="5564849"/>
        </a:xfrm>
        <a:prstGeom prst="rect">
          <a:avLst/>
        </a:prstGeom>
      </xdr:spPr>
    </xdr:pic>
    <xdr:clientData/>
  </xdr:twoCellAnchor>
  <xdr:twoCellAnchor editAs="oneCell">
    <xdr:from>
      <xdr:col>0</xdr:col>
      <xdr:colOff>0</xdr:colOff>
      <xdr:row>192</xdr:row>
      <xdr:rowOff>0</xdr:rowOff>
    </xdr:from>
    <xdr:to>
      <xdr:col>16</xdr:col>
      <xdr:colOff>395043</xdr:colOff>
      <xdr:row>222</xdr:row>
      <xdr:rowOff>154657</xdr:rowOff>
    </xdr:to>
    <xdr:pic>
      <xdr:nvPicPr>
        <xdr:cNvPr id="8" name="図 7" descr="2019-07-08_18h40_28.png"/>
        <xdr:cNvPicPr>
          <a:picLocks noChangeAspect="1"/>
        </xdr:cNvPicPr>
      </xdr:nvPicPr>
      <xdr:blipFill>
        <a:blip xmlns:r="http://schemas.openxmlformats.org/officeDocument/2006/relationships" r:embed="rId7" cstate="print"/>
        <a:stretch>
          <a:fillRect/>
        </a:stretch>
      </xdr:blipFill>
      <xdr:spPr>
        <a:xfrm>
          <a:off x="0" y="34747200"/>
          <a:ext cx="11177343" cy="5583907"/>
        </a:xfrm>
        <a:prstGeom prst="rect">
          <a:avLst/>
        </a:prstGeom>
      </xdr:spPr>
    </xdr:pic>
    <xdr:clientData/>
  </xdr:twoCellAnchor>
  <xdr:twoCellAnchor editAs="oneCell">
    <xdr:from>
      <xdr:col>0</xdr:col>
      <xdr:colOff>0</xdr:colOff>
      <xdr:row>224</xdr:row>
      <xdr:rowOff>0</xdr:rowOff>
    </xdr:from>
    <xdr:to>
      <xdr:col>16</xdr:col>
      <xdr:colOff>414101</xdr:colOff>
      <xdr:row>254</xdr:row>
      <xdr:rowOff>145128</xdr:rowOff>
    </xdr:to>
    <xdr:pic>
      <xdr:nvPicPr>
        <xdr:cNvPr id="9" name="図 8" descr="2019-07-08_18h44_56.png"/>
        <xdr:cNvPicPr>
          <a:picLocks noChangeAspect="1"/>
        </xdr:cNvPicPr>
      </xdr:nvPicPr>
      <xdr:blipFill>
        <a:blip xmlns:r="http://schemas.openxmlformats.org/officeDocument/2006/relationships" r:embed="rId8" cstate="print"/>
        <a:stretch>
          <a:fillRect/>
        </a:stretch>
      </xdr:blipFill>
      <xdr:spPr>
        <a:xfrm>
          <a:off x="0" y="40538400"/>
          <a:ext cx="11196401" cy="5574378"/>
        </a:xfrm>
        <a:prstGeom prst="rect">
          <a:avLst/>
        </a:prstGeom>
      </xdr:spPr>
    </xdr:pic>
    <xdr:clientData/>
  </xdr:twoCellAnchor>
  <xdr:twoCellAnchor editAs="oneCell">
    <xdr:from>
      <xdr:col>0</xdr:col>
      <xdr:colOff>0</xdr:colOff>
      <xdr:row>256</xdr:row>
      <xdr:rowOff>0</xdr:rowOff>
    </xdr:from>
    <xdr:to>
      <xdr:col>16</xdr:col>
      <xdr:colOff>414101</xdr:colOff>
      <xdr:row>286</xdr:row>
      <xdr:rowOff>164186</xdr:rowOff>
    </xdr:to>
    <xdr:pic>
      <xdr:nvPicPr>
        <xdr:cNvPr id="10" name="図 9" descr="2019-07-08_18h50_20.png"/>
        <xdr:cNvPicPr>
          <a:picLocks noChangeAspect="1"/>
        </xdr:cNvPicPr>
      </xdr:nvPicPr>
      <xdr:blipFill>
        <a:blip xmlns:r="http://schemas.openxmlformats.org/officeDocument/2006/relationships" r:embed="rId9" cstate="print"/>
        <a:stretch>
          <a:fillRect/>
        </a:stretch>
      </xdr:blipFill>
      <xdr:spPr>
        <a:xfrm>
          <a:off x="0" y="46329600"/>
          <a:ext cx="11196401" cy="55934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5"/>
  <sheetData>
    <row r="2" spans="1:2">
      <c r="A2" t="s">
        <v>46</v>
      </c>
    </row>
    <row r="3" spans="1:2">
      <c r="A3">
        <v>100000</v>
      </c>
    </row>
    <row r="5" spans="1:2">
      <c r="A5" t="s">
        <v>47</v>
      </c>
    </row>
    <row r="6" spans="1:2">
      <c r="A6" t="s">
        <v>54</v>
      </c>
      <c r="B6">
        <v>90</v>
      </c>
    </row>
    <row r="7" spans="1:2">
      <c r="A7" t="s">
        <v>53</v>
      </c>
      <c r="B7">
        <v>90</v>
      </c>
    </row>
    <row r="8" spans="1:2">
      <c r="A8" t="s">
        <v>51</v>
      </c>
      <c r="B8">
        <v>110</v>
      </c>
    </row>
    <row r="9" spans="1:2">
      <c r="A9" t="s">
        <v>49</v>
      </c>
      <c r="B9">
        <v>120</v>
      </c>
    </row>
    <row r="10" spans="1:2">
      <c r="A10" t="s">
        <v>50</v>
      </c>
      <c r="B10">
        <v>150</v>
      </c>
    </row>
    <row r="11" spans="1:2">
      <c r="A11" t="s">
        <v>55</v>
      </c>
      <c r="B11">
        <v>100</v>
      </c>
    </row>
    <row r="12" spans="1:2">
      <c r="A12" t="s">
        <v>52</v>
      </c>
      <c r="B12">
        <v>80</v>
      </c>
    </row>
    <row r="13" spans="1:2">
      <c r="A13" t="s">
        <v>48</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tabSelected="1" zoomScale="115" zoomScaleNormal="115" workbookViewId="0">
      <pane ySplit="8" topLeftCell="A59" activePane="bottomLeft" state="frozen"/>
      <selection pane="bottomLeft" activeCell="E69" sqref="E69"/>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67</v>
      </c>
      <c r="E2" s="51"/>
      <c r="F2" s="49" t="s">
        <v>6</v>
      </c>
      <c r="G2" s="49"/>
      <c r="H2" s="53" t="s">
        <v>68</v>
      </c>
      <c r="I2" s="53"/>
      <c r="J2" s="49" t="s">
        <v>7</v>
      </c>
      <c r="K2" s="49"/>
      <c r="L2" s="50">
        <v>100000</v>
      </c>
      <c r="M2" s="51"/>
      <c r="N2" s="49" t="s">
        <v>8</v>
      </c>
      <c r="O2" s="49"/>
      <c r="P2" s="52">
        <f>SUM(L2,D4)</f>
        <v>151432.95172138454</v>
      </c>
      <c r="Q2" s="53"/>
      <c r="R2" s="1"/>
      <c r="S2" s="1"/>
      <c r="T2" s="1"/>
    </row>
    <row r="3" spans="2:25" ht="57" customHeight="1">
      <c r="B3" s="49" t="s">
        <v>9</v>
      </c>
      <c r="C3" s="49"/>
      <c r="D3" s="54" t="s">
        <v>69</v>
      </c>
      <c r="E3" s="54"/>
      <c r="F3" s="54"/>
      <c r="G3" s="54"/>
      <c r="H3" s="54"/>
      <c r="I3" s="54"/>
      <c r="J3" s="49" t="s">
        <v>10</v>
      </c>
      <c r="K3" s="49"/>
      <c r="L3" s="54" t="s">
        <v>60</v>
      </c>
      <c r="M3" s="55"/>
      <c r="N3" s="55"/>
      <c r="O3" s="55"/>
      <c r="P3" s="55"/>
      <c r="Q3" s="55"/>
      <c r="R3" s="1"/>
      <c r="S3" s="1"/>
    </row>
    <row r="4" spans="2:25">
      <c r="B4" s="49" t="s">
        <v>11</v>
      </c>
      <c r="C4" s="49"/>
      <c r="D4" s="56">
        <f>SUM($R$9:$S$993)</f>
        <v>51432.951721384547</v>
      </c>
      <c r="E4" s="56"/>
      <c r="F4" s="49" t="s">
        <v>12</v>
      </c>
      <c r="G4" s="49"/>
      <c r="H4" s="57">
        <f>SUM($T$9:$U$108)</f>
        <v>878.00000000000136</v>
      </c>
      <c r="I4" s="53"/>
      <c r="J4" s="58"/>
      <c r="K4" s="58"/>
      <c r="L4" s="52"/>
      <c r="M4" s="52"/>
      <c r="N4" s="58" t="s">
        <v>57</v>
      </c>
      <c r="O4" s="58"/>
      <c r="P4" s="59">
        <f>MAX(Y:Y)</f>
        <v>0.31925693061160698</v>
      </c>
      <c r="Q4" s="59"/>
      <c r="R4" s="1"/>
      <c r="S4" s="1"/>
      <c r="T4" s="1"/>
    </row>
    <row r="5" spans="2:25">
      <c r="B5" s="39" t="s">
        <v>15</v>
      </c>
      <c r="C5" s="2">
        <f>COUNTIF($R$9:$R$990,"&gt;0")</f>
        <v>34</v>
      </c>
      <c r="D5" s="38" t="s">
        <v>16</v>
      </c>
      <c r="E5" s="15">
        <f>COUNTIF($R$9:$R$990,"&lt;0")</f>
        <v>26</v>
      </c>
      <c r="F5" s="38" t="s">
        <v>17</v>
      </c>
      <c r="G5" s="2">
        <f>COUNTIF($R$9:$R$990,"=0")</f>
        <v>0</v>
      </c>
      <c r="H5" s="38" t="s">
        <v>18</v>
      </c>
      <c r="I5" s="3">
        <f>C5/SUM(C5,E5,G5)</f>
        <v>0.56666666666666665</v>
      </c>
      <c r="J5" s="60" t="s">
        <v>19</v>
      </c>
      <c r="K5" s="49"/>
      <c r="L5" s="61">
        <f>MAX(V9:V993)</f>
        <v>5</v>
      </c>
      <c r="M5" s="62"/>
      <c r="N5" s="17" t="s">
        <v>20</v>
      </c>
      <c r="O5" s="9"/>
      <c r="P5" s="61">
        <f>MAX(W9:W993)</f>
        <v>7</v>
      </c>
      <c r="Q5" s="62"/>
      <c r="R5" s="1"/>
      <c r="S5" s="1"/>
      <c r="T5" s="1"/>
    </row>
    <row r="6" spans="2:25">
      <c r="B6" s="11"/>
      <c r="C6" s="13"/>
      <c r="D6" s="14"/>
      <c r="E6" s="10"/>
      <c r="F6" s="11"/>
      <c r="G6" s="10" t="s">
        <v>66</v>
      </c>
      <c r="H6" s="11"/>
      <c r="I6" s="16"/>
      <c r="J6" s="11"/>
      <c r="K6" s="11"/>
      <c r="L6" s="10"/>
      <c r="M6" s="44" t="s">
        <v>63</v>
      </c>
      <c r="N6" s="12"/>
      <c r="O6" s="12"/>
      <c r="P6" s="10"/>
      <c r="Q6" s="7"/>
      <c r="R6" s="1"/>
      <c r="S6" s="1"/>
      <c r="T6" s="1"/>
    </row>
    <row r="7" spans="2:2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c r="B9" s="40">
        <v>1</v>
      </c>
      <c r="C9" s="83">
        <f>L2</f>
        <v>100000</v>
      </c>
      <c r="D9" s="83"/>
      <c r="E9" s="40">
        <v>2017</v>
      </c>
      <c r="F9" s="8">
        <v>43476</v>
      </c>
      <c r="G9" s="43" t="s">
        <v>3</v>
      </c>
      <c r="H9" s="84">
        <v>113.75</v>
      </c>
      <c r="I9" s="84"/>
      <c r="J9" s="40">
        <v>54</v>
      </c>
      <c r="K9" s="83">
        <f>IF(J9="","",C9*0.03)</f>
        <v>3000</v>
      </c>
      <c r="L9" s="83"/>
      <c r="M9" s="6">
        <f>IF(J9="","",(K9/J9)/LOOKUP(RIGHT($D$2,3),定数!$A$6:$A$13,定数!$B$6:$B$13))</f>
        <v>0.55555555555555558</v>
      </c>
      <c r="N9" s="40">
        <v>2017</v>
      </c>
      <c r="O9" s="8">
        <v>43477</v>
      </c>
      <c r="P9" s="84">
        <v>113.07</v>
      </c>
      <c r="Q9" s="84"/>
      <c r="R9" s="85">
        <f>IF(P9="","",T9*M9*LOOKUP(RIGHT($D$2,3),定数!$A$6:$A$13,定数!$B$6:$B$13))</f>
        <v>3777.7777777778156</v>
      </c>
      <c r="S9" s="85"/>
      <c r="T9" s="86">
        <f>IF(P9="","",IF(G9="買",(P9-H9),(H9-P9))*IF(RIGHT($D$2,3)="JPY",100,10000))</f>
        <v>68.000000000000682</v>
      </c>
      <c r="U9" s="86"/>
      <c r="V9" s="1">
        <f>IF(T9&lt;&gt;"",IF(T9&gt;0,1+V8,0),"")</f>
        <v>1</v>
      </c>
      <c r="W9">
        <f>IF(T9&lt;&gt;"",IF(T9&lt;0,1+W8,0),"")</f>
        <v>0</v>
      </c>
    </row>
    <row r="10" spans="2:25">
      <c r="B10" s="40">
        <v>2</v>
      </c>
      <c r="C10" s="83">
        <f t="shared" ref="C10:C73" si="0">IF(R9="","",C9+R9)</f>
        <v>103777.77777777781</v>
      </c>
      <c r="D10" s="83"/>
      <c r="E10" s="40">
        <v>2017</v>
      </c>
      <c r="F10" s="8">
        <v>43504</v>
      </c>
      <c r="G10" s="43" t="s">
        <v>3</v>
      </c>
      <c r="H10" s="84">
        <v>112.2</v>
      </c>
      <c r="I10" s="84"/>
      <c r="J10" s="40">
        <v>39</v>
      </c>
      <c r="K10" s="87">
        <f>IF(J10="","",C10*0.03)</f>
        <v>3113.3333333333344</v>
      </c>
      <c r="L10" s="88"/>
      <c r="M10" s="6">
        <f>IF(J10="","",(K10/J10)/LOOKUP(RIGHT($D$2,3),定数!$A$6:$A$13,定数!$B$6:$B$13))</f>
        <v>0.79829059829059856</v>
      </c>
      <c r="N10" s="40">
        <v>2017</v>
      </c>
      <c r="O10" s="8">
        <v>43505</v>
      </c>
      <c r="P10" s="84">
        <v>112.61</v>
      </c>
      <c r="Q10" s="84"/>
      <c r="R10" s="85">
        <f>IF(P10="","",T10*M10*LOOKUP(RIGHT($D$2,3),定数!$A$6:$A$13,定数!$B$6:$B$13))</f>
        <v>-3272.9914529914267</v>
      </c>
      <c r="S10" s="85"/>
      <c r="T10" s="86">
        <f>IF(P10="","",IF(G10="買",(P10-H10),(H10-P10))*IF(RIGHT($D$2,3)="JPY",100,10000))</f>
        <v>-40.999999999999659</v>
      </c>
      <c r="U10" s="86"/>
      <c r="V10" s="22">
        <f t="shared" ref="V10:V22" si="1">IF(T10&lt;&gt;"",IF(T10&gt;0,1+V9,0),"")</f>
        <v>0</v>
      </c>
      <c r="W10">
        <f t="shared" ref="W10:W73" si="2">IF(T10&lt;&gt;"",IF(T10&lt;0,1+W9,0),"")</f>
        <v>1</v>
      </c>
      <c r="X10" s="41">
        <f>IF(C10&lt;&gt;"",MAX(C10,C9),"")</f>
        <v>103777.77777777781</v>
      </c>
    </row>
    <row r="11" spans="2:25">
      <c r="B11" s="40">
        <v>3</v>
      </c>
      <c r="C11" s="83">
        <f t="shared" si="0"/>
        <v>100504.78632478639</v>
      </c>
      <c r="D11" s="83"/>
      <c r="E11" s="40">
        <v>2017</v>
      </c>
      <c r="F11" s="8">
        <v>43517</v>
      </c>
      <c r="G11" s="43" t="s">
        <v>3</v>
      </c>
      <c r="H11" s="84">
        <v>112.63</v>
      </c>
      <c r="I11" s="84"/>
      <c r="J11" s="40">
        <v>37</v>
      </c>
      <c r="K11" s="87">
        <f t="shared" ref="K11:K74" si="3">IF(J11="","",C11*0.03)</f>
        <v>3015.1435897435913</v>
      </c>
      <c r="L11" s="88"/>
      <c r="M11" s="6">
        <f>IF(J11="","",(K11/J11)/LOOKUP(RIGHT($D$2,3),定数!$A$6:$A$13,定数!$B$6:$B$13))</f>
        <v>0.81490367290367327</v>
      </c>
      <c r="N11" s="40">
        <v>2017</v>
      </c>
      <c r="O11" s="8">
        <v>43518</v>
      </c>
      <c r="P11" s="84">
        <v>112.16</v>
      </c>
      <c r="Q11" s="84"/>
      <c r="R11" s="85">
        <f>IF(P11="","",T11*M11*LOOKUP(RIGHT($D$2,3),定数!$A$6:$A$13,定数!$B$6:$B$13))</f>
        <v>3830.0472626472547</v>
      </c>
      <c r="S11" s="85"/>
      <c r="T11" s="86">
        <f>IF(P11="","",IF(G11="買",(P11-H11),(H11-P11))*IF(RIGHT($D$2,3)="JPY",100,10000))</f>
        <v>46.999999999999886</v>
      </c>
      <c r="U11" s="86"/>
      <c r="V11" s="22">
        <f t="shared" si="1"/>
        <v>1</v>
      </c>
      <c r="W11">
        <f t="shared" si="2"/>
        <v>0</v>
      </c>
      <c r="X11" s="41">
        <f>IF(C11&lt;&gt;"",MAX(X10,C11),"")</f>
        <v>103777.77777777781</v>
      </c>
      <c r="Y11" s="42">
        <f>IF(X11&lt;&gt;"",1-(C11/X11),"")</f>
        <v>3.1538461538461293E-2</v>
      </c>
    </row>
    <row r="12" spans="2:25">
      <c r="B12" s="40">
        <v>4</v>
      </c>
      <c r="C12" s="83">
        <f t="shared" si="0"/>
        <v>104334.83358743365</v>
      </c>
      <c r="D12" s="83"/>
      <c r="E12" s="40">
        <v>2017</v>
      </c>
      <c r="F12" s="8">
        <v>43527</v>
      </c>
      <c r="G12" s="45" t="s">
        <v>4</v>
      </c>
      <c r="H12" s="84">
        <v>113.24</v>
      </c>
      <c r="I12" s="84"/>
      <c r="J12" s="40">
        <v>55</v>
      </c>
      <c r="K12" s="87">
        <f t="shared" si="3"/>
        <v>3130.0450076230095</v>
      </c>
      <c r="L12" s="88"/>
      <c r="M12" s="6">
        <f>IF(J12="","",(K12/J12)/LOOKUP(RIGHT($D$2,3),定数!$A$6:$A$13,定数!$B$6:$B$13))</f>
        <v>0.56909909229509259</v>
      </c>
      <c r="N12" s="40">
        <v>2017</v>
      </c>
      <c r="O12" s="8">
        <v>43530</v>
      </c>
      <c r="P12" s="84">
        <v>112.67</v>
      </c>
      <c r="Q12" s="84"/>
      <c r="R12" s="85">
        <f>IF(P12="","",T12*M12*LOOKUP(RIGHT($D$2,3),定数!$A$6:$A$13,定数!$B$6:$B$13))</f>
        <v>-3243.8648260819891</v>
      </c>
      <c r="S12" s="85"/>
      <c r="T12" s="86">
        <f t="shared" ref="T12:T75" si="4">IF(P12="","",IF(G12="買",(P12-H12),(H12-P12))*IF(RIGHT($D$2,3)="JPY",100,10000))</f>
        <v>-56.999999999999318</v>
      </c>
      <c r="U12" s="86"/>
      <c r="V12" s="22">
        <f t="shared" si="1"/>
        <v>0</v>
      </c>
      <c r="W12">
        <f t="shared" si="2"/>
        <v>1</v>
      </c>
      <c r="X12" s="41">
        <f t="shared" ref="X12:X75" si="5">IF(C12&lt;&gt;"",MAX(X11,C12),"")</f>
        <v>104334.83358743365</v>
      </c>
      <c r="Y12" s="42">
        <f t="shared" ref="Y12:Y75" si="6">IF(X12&lt;&gt;"",1-(C12/X12),"")</f>
        <v>0</v>
      </c>
    </row>
    <row r="13" spans="2:25">
      <c r="B13" s="40">
        <v>5</v>
      </c>
      <c r="C13" s="83">
        <f t="shared" si="0"/>
        <v>101090.96876135166</v>
      </c>
      <c r="D13" s="83"/>
      <c r="E13" s="40">
        <v>2017</v>
      </c>
      <c r="F13" s="8">
        <v>43533</v>
      </c>
      <c r="G13" s="45" t="s">
        <v>4</v>
      </c>
      <c r="H13" s="84">
        <v>113.27</v>
      </c>
      <c r="I13" s="84"/>
      <c r="J13" s="40">
        <v>61</v>
      </c>
      <c r="K13" s="87">
        <f t="shared" si="3"/>
        <v>3032.7290628405494</v>
      </c>
      <c r="L13" s="88"/>
      <c r="M13" s="6">
        <f>IF(J13="","",(K13/J13)/LOOKUP(RIGHT($D$2,3),定数!$A$6:$A$13,定数!$B$6:$B$13))</f>
        <v>0.49716869882631959</v>
      </c>
      <c r="N13" s="40">
        <v>2017</v>
      </c>
      <c r="O13" s="8">
        <v>43534</v>
      </c>
      <c r="P13" s="84">
        <v>114.03</v>
      </c>
      <c r="Q13" s="84"/>
      <c r="R13" s="85">
        <f>IF(P13="","",T13*M13*LOOKUP(RIGHT($D$2,3),定数!$A$6:$A$13,定数!$B$6:$B$13))</f>
        <v>3778.4821110800544</v>
      </c>
      <c r="S13" s="85"/>
      <c r="T13" s="86">
        <f t="shared" si="4"/>
        <v>76.000000000000512</v>
      </c>
      <c r="U13" s="86"/>
      <c r="V13" s="22">
        <f t="shared" si="1"/>
        <v>1</v>
      </c>
      <c r="W13">
        <f t="shared" si="2"/>
        <v>0</v>
      </c>
      <c r="X13" s="41">
        <f t="shared" si="5"/>
        <v>104334.83358743365</v>
      </c>
      <c r="Y13" s="42">
        <f t="shared" si="6"/>
        <v>3.1090909090908725E-2</v>
      </c>
    </row>
    <row r="14" spans="2:25">
      <c r="B14" s="40">
        <v>6</v>
      </c>
      <c r="C14" s="83">
        <f t="shared" si="0"/>
        <v>104869.45087243171</v>
      </c>
      <c r="D14" s="83"/>
      <c r="E14" s="40">
        <v>2017</v>
      </c>
      <c r="F14" s="8">
        <v>43614</v>
      </c>
      <c r="G14" s="45" t="s">
        <v>3</v>
      </c>
      <c r="H14" s="84">
        <v>114</v>
      </c>
      <c r="I14" s="84"/>
      <c r="J14" s="40">
        <v>43</v>
      </c>
      <c r="K14" s="87">
        <f t="shared" si="3"/>
        <v>3146.0835261729512</v>
      </c>
      <c r="L14" s="88"/>
      <c r="M14" s="6">
        <f>IF(J14="","",(K14/J14)/LOOKUP(RIGHT($D$2,3),定数!$A$6:$A$13,定数!$B$6:$B$13))</f>
        <v>0.73164733166812823</v>
      </c>
      <c r="N14" s="40">
        <v>2017</v>
      </c>
      <c r="O14" s="8">
        <v>43615</v>
      </c>
      <c r="P14" s="84">
        <v>113.45</v>
      </c>
      <c r="Q14" s="84"/>
      <c r="R14" s="85">
        <f>IF(P14="","",T14*M14*LOOKUP(RIGHT($D$2,3),定数!$A$6:$A$13,定数!$B$6:$B$13))</f>
        <v>4024.0603241746849</v>
      </c>
      <c r="S14" s="85"/>
      <c r="T14" s="86">
        <f t="shared" si="4"/>
        <v>54.999999999999716</v>
      </c>
      <c r="U14" s="86"/>
      <c r="V14" s="22">
        <f t="shared" si="1"/>
        <v>2</v>
      </c>
      <c r="W14">
        <f t="shared" si="2"/>
        <v>0</v>
      </c>
      <c r="X14" s="41">
        <f t="shared" si="5"/>
        <v>104869.45087243171</v>
      </c>
      <c r="Y14" s="42">
        <f t="shared" si="6"/>
        <v>0</v>
      </c>
    </row>
    <row r="15" spans="2:25">
      <c r="B15" s="40">
        <v>7</v>
      </c>
      <c r="C15" s="83">
        <f t="shared" si="0"/>
        <v>108893.5111966064</v>
      </c>
      <c r="D15" s="83"/>
      <c r="E15" s="40">
        <v>2017</v>
      </c>
      <c r="F15" s="8">
        <v>43635</v>
      </c>
      <c r="G15" s="45" t="s">
        <v>4</v>
      </c>
      <c r="H15" s="84">
        <v>114.31</v>
      </c>
      <c r="I15" s="84"/>
      <c r="J15" s="40">
        <v>41</v>
      </c>
      <c r="K15" s="87">
        <f t="shared" si="3"/>
        <v>3266.805335898192</v>
      </c>
      <c r="L15" s="88"/>
      <c r="M15" s="6">
        <f>IF(J15="","",(K15/J15)/LOOKUP(RIGHT($D$2,3),定数!$A$6:$A$13,定数!$B$6:$B$13))</f>
        <v>0.79678178924346144</v>
      </c>
      <c r="N15" s="40">
        <v>2017</v>
      </c>
      <c r="O15" s="8">
        <v>43639</v>
      </c>
      <c r="P15" s="84">
        <v>114.82</v>
      </c>
      <c r="Q15" s="84"/>
      <c r="R15" s="85">
        <f>IF(P15="","",T15*M15*LOOKUP(RIGHT($D$2,3),定数!$A$6:$A$13,定数!$B$6:$B$13))</f>
        <v>4063.5871251415806</v>
      </c>
      <c r="S15" s="85"/>
      <c r="T15" s="86">
        <f t="shared" si="4"/>
        <v>50.999999999999091</v>
      </c>
      <c r="U15" s="86"/>
      <c r="V15" s="22">
        <f t="shared" si="1"/>
        <v>3</v>
      </c>
      <c r="W15">
        <f t="shared" si="2"/>
        <v>0</v>
      </c>
      <c r="X15" s="41">
        <f t="shared" si="5"/>
        <v>108893.5111966064</v>
      </c>
      <c r="Y15" s="42">
        <f t="shared" si="6"/>
        <v>0</v>
      </c>
    </row>
    <row r="16" spans="2:25">
      <c r="B16" s="40">
        <v>8</v>
      </c>
      <c r="C16" s="83">
        <f t="shared" si="0"/>
        <v>112957.09832174798</v>
      </c>
      <c r="D16" s="83"/>
      <c r="E16" s="40">
        <v>2017</v>
      </c>
      <c r="F16" s="8">
        <v>43639</v>
      </c>
      <c r="G16" s="45" t="s">
        <v>4</v>
      </c>
      <c r="H16" s="84">
        <v>114.96</v>
      </c>
      <c r="I16" s="84"/>
      <c r="J16" s="40">
        <v>53</v>
      </c>
      <c r="K16" s="87">
        <f t="shared" si="3"/>
        <v>3388.7129496524394</v>
      </c>
      <c r="L16" s="88"/>
      <c r="M16" s="6">
        <f>IF(J16="","",(K16/J16)/LOOKUP(RIGHT($D$2,3),定数!$A$6:$A$13,定数!$B$6:$B$13))</f>
        <v>0.63937980182121501</v>
      </c>
      <c r="N16" s="40">
        <v>2017</v>
      </c>
      <c r="O16" s="8">
        <v>43643</v>
      </c>
      <c r="P16" s="84">
        <v>115.63</v>
      </c>
      <c r="Q16" s="84"/>
      <c r="R16" s="85">
        <f>IF(P16="","",T16*M16*LOOKUP(RIGHT($D$2,3),定数!$A$6:$A$13,定数!$B$6:$B$13))</f>
        <v>4283.8446722021517</v>
      </c>
      <c r="S16" s="85"/>
      <c r="T16" s="86">
        <f t="shared" si="4"/>
        <v>67.000000000000171</v>
      </c>
      <c r="U16" s="86"/>
      <c r="V16" s="22">
        <f t="shared" si="1"/>
        <v>4</v>
      </c>
      <c r="W16">
        <f t="shared" si="2"/>
        <v>0</v>
      </c>
      <c r="X16" s="41">
        <f t="shared" si="5"/>
        <v>112957.09832174798</v>
      </c>
      <c r="Y16" s="42">
        <f t="shared" si="6"/>
        <v>0</v>
      </c>
    </row>
    <row r="17" spans="2:25">
      <c r="B17" s="40">
        <v>9</v>
      </c>
      <c r="C17" s="83">
        <f t="shared" si="0"/>
        <v>117240.94299395013</v>
      </c>
      <c r="D17" s="83"/>
      <c r="E17" s="40">
        <v>2017</v>
      </c>
      <c r="F17" s="8">
        <v>43644</v>
      </c>
      <c r="G17" s="45" t="s">
        <v>4</v>
      </c>
      <c r="H17" s="84">
        <v>117.2</v>
      </c>
      <c r="I17" s="84"/>
      <c r="J17" s="40">
        <v>107</v>
      </c>
      <c r="K17" s="87">
        <f t="shared" si="3"/>
        <v>3517.2282898185035</v>
      </c>
      <c r="L17" s="88"/>
      <c r="M17" s="6">
        <f>IF(J17="","",(K17/J17)/LOOKUP(RIGHT($D$2,3),定数!$A$6:$A$13,定数!$B$6:$B$13))</f>
        <v>0.32871292428210308</v>
      </c>
      <c r="N17" s="40">
        <v>2017</v>
      </c>
      <c r="O17" s="8">
        <v>43656</v>
      </c>
      <c r="P17" s="84">
        <v>118.55</v>
      </c>
      <c r="Q17" s="84"/>
      <c r="R17" s="85">
        <f>IF(P17="","",T17*M17*LOOKUP(RIGHT($D$2,3),定数!$A$6:$A$13,定数!$B$6:$B$13))</f>
        <v>4437.6244778083728</v>
      </c>
      <c r="S17" s="85"/>
      <c r="T17" s="86">
        <f t="shared" si="4"/>
        <v>134.99999999999943</v>
      </c>
      <c r="U17" s="86"/>
      <c r="V17" s="22">
        <f t="shared" si="1"/>
        <v>5</v>
      </c>
      <c r="W17">
        <f t="shared" si="2"/>
        <v>0</v>
      </c>
      <c r="X17" s="41">
        <f t="shared" si="5"/>
        <v>117240.94299395013</v>
      </c>
      <c r="Y17" s="42">
        <f t="shared" si="6"/>
        <v>0</v>
      </c>
    </row>
    <row r="18" spans="2:25">
      <c r="B18" s="40">
        <v>10</v>
      </c>
      <c r="C18" s="83">
        <f t="shared" si="0"/>
        <v>121678.56747175851</v>
      </c>
      <c r="D18" s="83"/>
      <c r="E18" s="40">
        <v>2017</v>
      </c>
      <c r="F18" s="8">
        <v>43694</v>
      </c>
      <c r="G18" s="45" t="s">
        <v>4</v>
      </c>
      <c r="H18" s="84">
        <v>114.15</v>
      </c>
      <c r="I18" s="84"/>
      <c r="J18" s="40">
        <v>45</v>
      </c>
      <c r="K18" s="87">
        <f t="shared" si="3"/>
        <v>3650.357024152755</v>
      </c>
      <c r="L18" s="88"/>
      <c r="M18" s="6">
        <f>IF(J18="","",(K18/J18)/LOOKUP(RIGHT($D$2,3),定数!$A$6:$A$13,定数!$B$6:$B$13))</f>
        <v>0.81119044981172339</v>
      </c>
      <c r="N18" s="40">
        <v>2017</v>
      </c>
      <c r="O18" s="8">
        <v>43695</v>
      </c>
      <c r="P18" s="84">
        <v>113.67</v>
      </c>
      <c r="Q18" s="84"/>
      <c r="R18" s="85">
        <f>IF(P18="","",T18*M18*LOOKUP(RIGHT($D$2,3),定数!$A$6:$A$13,定数!$B$6:$B$13))</f>
        <v>-3893.7141590963042</v>
      </c>
      <c r="S18" s="85"/>
      <c r="T18" s="86">
        <f t="shared" si="4"/>
        <v>-48.000000000000398</v>
      </c>
      <c r="U18" s="86"/>
      <c r="V18" s="22">
        <f t="shared" si="1"/>
        <v>0</v>
      </c>
      <c r="W18">
        <f t="shared" si="2"/>
        <v>1</v>
      </c>
      <c r="X18" s="41">
        <f t="shared" si="5"/>
        <v>121678.56747175851</v>
      </c>
      <c r="Y18" s="42">
        <f t="shared" si="6"/>
        <v>0</v>
      </c>
    </row>
    <row r="19" spans="2:25">
      <c r="B19" s="40">
        <v>11</v>
      </c>
      <c r="C19" s="83">
        <f t="shared" si="0"/>
        <v>117784.85331266221</v>
      </c>
      <c r="D19" s="83"/>
      <c r="E19" s="40">
        <v>2017</v>
      </c>
      <c r="F19" s="8">
        <v>43700</v>
      </c>
      <c r="G19" s="45" t="s">
        <v>3</v>
      </c>
      <c r="H19" s="84">
        <v>112.97</v>
      </c>
      <c r="I19" s="84"/>
      <c r="J19" s="40">
        <v>34</v>
      </c>
      <c r="K19" s="87">
        <f t="shared" si="3"/>
        <v>3533.545599379866</v>
      </c>
      <c r="L19" s="88"/>
      <c r="M19" s="6">
        <f>IF(J19="","",(K19/J19)/LOOKUP(RIGHT($D$2,3),定数!$A$6:$A$13,定数!$B$6:$B$13))</f>
        <v>1.0392781174646664</v>
      </c>
      <c r="N19" s="40">
        <v>2017</v>
      </c>
      <c r="O19" s="8">
        <v>43701</v>
      </c>
      <c r="P19" s="84">
        <v>113.33</v>
      </c>
      <c r="Q19" s="84"/>
      <c r="R19" s="85">
        <f>IF(P19="","",T19*M19*LOOKUP(RIGHT($D$2,3),定数!$A$6:$A$13,定数!$B$6:$B$13))</f>
        <v>-3741.4012228727925</v>
      </c>
      <c r="S19" s="85"/>
      <c r="T19" s="86">
        <f t="shared" si="4"/>
        <v>-35.999999999999943</v>
      </c>
      <c r="U19" s="86"/>
      <c r="V19" s="22">
        <f t="shared" si="1"/>
        <v>0</v>
      </c>
      <c r="W19">
        <f t="shared" si="2"/>
        <v>2</v>
      </c>
      <c r="X19" s="41">
        <f t="shared" si="5"/>
        <v>121678.56747175851</v>
      </c>
      <c r="Y19" s="42">
        <f t="shared" si="6"/>
        <v>3.200000000000025E-2</v>
      </c>
    </row>
    <row r="20" spans="2:25">
      <c r="B20" s="40">
        <v>12</v>
      </c>
      <c r="C20" s="83">
        <f t="shared" si="0"/>
        <v>114043.45208978941</v>
      </c>
      <c r="D20" s="83"/>
      <c r="E20" s="40">
        <v>2017</v>
      </c>
      <c r="F20" s="8">
        <v>43713</v>
      </c>
      <c r="G20" s="45" t="s">
        <v>3</v>
      </c>
      <c r="H20" s="84">
        <v>113.9</v>
      </c>
      <c r="I20" s="84"/>
      <c r="J20" s="40">
        <v>59</v>
      </c>
      <c r="K20" s="87">
        <f t="shared" si="3"/>
        <v>3421.3035626936821</v>
      </c>
      <c r="L20" s="88"/>
      <c r="M20" s="6">
        <f>IF(J20="","",(K20/J20)/LOOKUP(RIGHT($D$2,3),定数!$A$6:$A$13,定数!$B$6:$B$13))</f>
        <v>0.57988195977859025</v>
      </c>
      <c r="N20" s="40">
        <v>2017</v>
      </c>
      <c r="O20" s="8">
        <v>43719</v>
      </c>
      <c r="P20" s="84">
        <v>114.52</v>
      </c>
      <c r="Q20" s="84"/>
      <c r="R20" s="85">
        <f>IF(P20="","",T20*M20*LOOKUP(RIGHT($D$2,3),定数!$A$6:$A$13,定数!$B$6:$B$13))</f>
        <v>-3595.2681506272038</v>
      </c>
      <c r="S20" s="85"/>
      <c r="T20" s="86">
        <f t="shared" si="4"/>
        <v>-61.999999999999034</v>
      </c>
      <c r="U20" s="86"/>
      <c r="V20" s="22">
        <f t="shared" si="1"/>
        <v>0</v>
      </c>
      <c r="W20">
        <f t="shared" si="2"/>
        <v>3</v>
      </c>
      <c r="X20" s="41">
        <f t="shared" si="5"/>
        <v>121678.56747175851</v>
      </c>
      <c r="Y20" s="42">
        <f t="shared" si="6"/>
        <v>6.2748235294117882E-2</v>
      </c>
    </row>
    <row r="21" spans="2:25">
      <c r="B21" s="40">
        <v>13</v>
      </c>
      <c r="C21" s="83">
        <f t="shared" si="0"/>
        <v>110448.18393916221</v>
      </c>
      <c r="D21" s="83"/>
      <c r="E21" s="40">
        <v>2017</v>
      </c>
      <c r="F21" s="8">
        <v>43736</v>
      </c>
      <c r="G21" s="45" t="s">
        <v>4</v>
      </c>
      <c r="H21" s="84">
        <v>116.19</v>
      </c>
      <c r="I21" s="84"/>
      <c r="J21" s="40">
        <v>63</v>
      </c>
      <c r="K21" s="87">
        <f t="shared" si="3"/>
        <v>3313.4455181748658</v>
      </c>
      <c r="L21" s="88"/>
      <c r="M21" s="6">
        <f>IF(J21="","",(K21/J21)/LOOKUP(RIGHT($D$2,3),定数!$A$6:$A$13,定数!$B$6:$B$13))</f>
        <v>0.52594373304362951</v>
      </c>
      <c r="N21" s="40">
        <v>2017</v>
      </c>
      <c r="O21" s="8">
        <v>43740</v>
      </c>
      <c r="P21" s="84">
        <v>115.54</v>
      </c>
      <c r="Q21" s="84"/>
      <c r="R21" s="85">
        <f>IF(P21="","",T21*M21*LOOKUP(RIGHT($D$2,3),定数!$A$6:$A$13,定数!$B$6:$B$13))</f>
        <v>-3418.6342647835468</v>
      </c>
      <c r="S21" s="85"/>
      <c r="T21" s="86">
        <f t="shared" si="4"/>
        <v>-64.999999999999147</v>
      </c>
      <c r="U21" s="86"/>
      <c r="V21" s="22">
        <f t="shared" si="1"/>
        <v>0</v>
      </c>
      <c r="W21">
        <f t="shared" si="2"/>
        <v>4</v>
      </c>
      <c r="X21" s="41">
        <f t="shared" si="5"/>
        <v>121678.56747175851</v>
      </c>
      <c r="Y21" s="42">
        <f t="shared" si="6"/>
        <v>9.2295494317048643E-2</v>
      </c>
    </row>
    <row r="22" spans="2:25">
      <c r="B22" s="40">
        <v>14</v>
      </c>
      <c r="C22" s="83">
        <f t="shared" si="0"/>
        <v>107029.54967437866</v>
      </c>
      <c r="D22" s="83"/>
      <c r="E22" s="40">
        <v>2017</v>
      </c>
      <c r="F22" s="8">
        <v>43742</v>
      </c>
      <c r="G22" s="45" t="s">
        <v>3</v>
      </c>
      <c r="H22" s="84">
        <v>115.5</v>
      </c>
      <c r="I22" s="84"/>
      <c r="J22" s="40">
        <v>40</v>
      </c>
      <c r="K22" s="87">
        <f t="shared" si="3"/>
        <v>3210.8864902313599</v>
      </c>
      <c r="L22" s="88"/>
      <c r="M22" s="6">
        <f>IF(J22="","",(K22/J22)/LOOKUP(RIGHT($D$2,3),定数!$A$6:$A$13,定数!$B$6:$B$13))</f>
        <v>0.80272162255783996</v>
      </c>
      <c r="N22" s="40">
        <v>2017</v>
      </c>
      <c r="O22" s="8">
        <v>43747</v>
      </c>
      <c r="P22" s="84">
        <v>115</v>
      </c>
      <c r="Q22" s="84"/>
      <c r="R22" s="85">
        <f>IF(P22="","",T22*M22*LOOKUP(RIGHT($D$2,3),定数!$A$6:$A$13,定数!$B$6:$B$13))</f>
        <v>4013.6081127891998</v>
      </c>
      <c r="S22" s="85"/>
      <c r="T22" s="86">
        <f t="shared" si="4"/>
        <v>50</v>
      </c>
      <c r="U22" s="86"/>
      <c r="V22" s="22">
        <f t="shared" si="1"/>
        <v>1</v>
      </c>
      <c r="W22">
        <f t="shared" si="2"/>
        <v>0</v>
      </c>
      <c r="X22" s="41">
        <f t="shared" si="5"/>
        <v>121678.56747175851</v>
      </c>
      <c r="Y22" s="42">
        <f t="shared" si="6"/>
        <v>0.12039110996913949</v>
      </c>
    </row>
    <row r="23" spans="2:25">
      <c r="B23" s="40">
        <v>15</v>
      </c>
      <c r="C23" s="83">
        <f t="shared" si="0"/>
        <v>111043.15778716786</v>
      </c>
      <c r="D23" s="83"/>
      <c r="E23" s="40">
        <v>2017</v>
      </c>
      <c r="F23" s="8">
        <v>43748</v>
      </c>
      <c r="G23" s="45" t="s">
        <v>3</v>
      </c>
      <c r="H23" s="84">
        <v>114.91</v>
      </c>
      <c r="I23" s="84"/>
      <c r="J23" s="40">
        <v>32</v>
      </c>
      <c r="K23" s="87">
        <f t="shared" si="3"/>
        <v>3331.2947336150355</v>
      </c>
      <c r="L23" s="88"/>
      <c r="M23" s="6">
        <f>IF(J23="","",(K23/J23)/LOOKUP(RIGHT($D$2,3),定数!$A$6:$A$13,定数!$B$6:$B$13))</f>
        <v>1.0410296042546987</v>
      </c>
      <c r="N23" s="40">
        <v>2017</v>
      </c>
      <c r="O23" s="8">
        <v>43749</v>
      </c>
      <c r="P23" s="84">
        <v>115.25</v>
      </c>
      <c r="Q23" s="84"/>
      <c r="R23" s="85">
        <f>IF(P23="","",T23*M23*LOOKUP(RIGHT($D$2,3),定数!$A$6:$A$13,定数!$B$6:$B$13))</f>
        <v>-3539.5006544660114</v>
      </c>
      <c r="S23" s="85"/>
      <c r="T23" s="86">
        <f t="shared" si="4"/>
        <v>-34.000000000000341</v>
      </c>
      <c r="U23" s="86"/>
      <c r="V23" t="str">
        <f t="shared" ref="V23:W74" si="7">IF(S23&lt;&gt;"",IF(S23&lt;0,1+V22,0),"")</f>
        <v/>
      </c>
      <c r="W23">
        <f t="shared" si="2"/>
        <v>1</v>
      </c>
      <c r="X23" s="41">
        <f t="shared" si="5"/>
        <v>121678.56747175851</v>
      </c>
      <c r="Y23" s="42">
        <f t="shared" si="6"/>
        <v>8.740577659298232E-2</v>
      </c>
    </row>
    <row r="24" spans="2:25">
      <c r="B24" s="40">
        <v>16</v>
      </c>
      <c r="C24" s="83">
        <f t="shared" si="0"/>
        <v>107503.65713270185</v>
      </c>
      <c r="D24" s="83"/>
      <c r="E24" s="40">
        <v>2017</v>
      </c>
      <c r="F24" s="8">
        <v>43757</v>
      </c>
      <c r="G24" s="45" t="s">
        <v>4</v>
      </c>
      <c r="H24" s="84">
        <v>115.42</v>
      </c>
      <c r="I24" s="84"/>
      <c r="J24" s="40">
        <v>50</v>
      </c>
      <c r="K24" s="87">
        <f t="shared" si="3"/>
        <v>3225.1097139810554</v>
      </c>
      <c r="L24" s="88"/>
      <c r="M24" s="6">
        <f>IF(J24="","",(K24/J24)/LOOKUP(RIGHT($D$2,3),定数!$A$6:$A$13,定数!$B$6:$B$13))</f>
        <v>0.64502194279621106</v>
      </c>
      <c r="N24" s="40">
        <v>2017</v>
      </c>
      <c r="O24" s="8">
        <v>43763</v>
      </c>
      <c r="P24" s="84">
        <v>114.89</v>
      </c>
      <c r="Q24" s="84"/>
      <c r="R24" s="85">
        <f>IF(P24="","",T24*M24*LOOKUP(RIGHT($D$2,3),定数!$A$6:$A$13,定数!$B$6:$B$13))</f>
        <v>-3418.6162968199264</v>
      </c>
      <c r="S24" s="85"/>
      <c r="T24" s="86">
        <f t="shared" si="4"/>
        <v>-53.000000000000114</v>
      </c>
      <c r="U24" s="86"/>
      <c r="V24" t="str">
        <f t="shared" si="7"/>
        <v/>
      </c>
      <c r="W24">
        <f t="shared" si="2"/>
        <v>2</v>
      </c>
      <c r="X24" s="41">
        <f t="shared" si="5"/>
        <v>121678.56747175851</v>
      </c>
      <c r="Y24" s="42">
        <f t="shared" si="6"/>
        <v>0.11649471746408124</v>
      </c>
    </row>
    <row r="25" spans="2:25">
      <c r="B25" s="40">
        <v>17</v>
      </c>
      <c r="C25" s="83">
        <f t="shared" si="0"/>
        <v>104085.04083588193</v>
      </c>
      <c r="D25" s="83"/>
      <c r="E25" s="40">
        <v>2017</v>
      </c>
      <c r="F25" s="8">
        <v>43764</v>
      </c>
      <c r="G25" s="45" t="s">
        <v>3</v>
      </c>
      <c r="H25" s="84">
        <v>114.38</v>
      </c>
      <c r="I25" s="84"/>
      <c r="J25" s="40">
        <v>57</v>
      </c>
      <c r="K25" s="87">
        <f t="shared" si="3"/>
        <v>3122.5512250764577</v>
      </c>
      <c r="L25" s="88"/>
      <c r="M25" s="6">
        <f>IF(J25="","",(K25/J25)/LOOKUP(RIGHT($D$2,3),定数!$A$6:$A$13,定数!$B$6:$B$13))</f>
        <v>0.5478160043993785</v>
      </c>
      <c r="N25" s="40">
        <v>2017</v>
      </c>
      <c r="O25" s="8">
        <v>43768</v>
      </c>
      <c r="P25" s="84">
        <v>113.66</v>
      </c>
      <c r="Q25" s="84"/>
      <c r="R25" s="85">
        <f>IF(P25="","",T25*M25*LOOKUP(RIGHT($D$2,3),定数!$A$6:$A$13,定数!$B$6:$B$13))</f>
        <v>3944.2752316755191</v>
      </c>
      <c r="S25" s="85"/>
      <c r="T25" s="86">
        <f t="shared" si="4"/>
        <v>71.999999999999886</v>
      </c>
      <c r="U25" s="86"/>
      <c r="V25" t="str">
        <f t="shared" si="7"/>
        <v/>
      </c>
      <c r="W25">
        <f t="shared" si="2"/>
        <v>0</v>
      </c>
      <c r="X25" s="41">
        <f t="shared" si="5"/>
        <v>121678.56747175851</v>
      </c>
      <c r="Y25" s="42">
        <f t="shared" si="6"/>
        <v>0.14459018544872348</v>
      </c>
    </row>
    <row r="26" spans="2:25">
      <c r="B26" s="40">
        <v>18</v>
      </c>
      <c r="C26" s="83">
        <f t="shared" si="0"/>
        <v>108029.31606755745</v>
      </c>
      <c r="D26" s="83"/>
      <c r="E26" s="40">
        <v>2017</v>
      </c>
      <c r="F26" s="8">
        <v>43789</v>
      </c>
      <c r="G26" s="45" t="s">
        <v>3</v>
      </c>
      <c r="H26" s="84">
        <v>113.12</v>
      </c>
      <c r="I26" s="84"/>
      <c r="J26" s="40">
        <v>35</v>
      </c>
      <c r="K26" s="87">
        <f t="shared" si="3"/>
        <v>3240.8794820267235</v>
      </c>
      <c r="L26" s="88"/>
      <c r="M26" s="6">
        <f>IF(J26="","",(K26/J26)/LOOKUP(RIGHT($D$2,3),定数!$A$6:$A$13,定数!$B$6:$B$13))</f>
        <v>0.92596556629334958</v>
      </c>
      <c r="N26" s="40">
        <v>2017</v>
      </c>
      <c r="O26" s="8">
        <v>43790</v>
      </c>
      <c r="P26" s="84">
        <v>113.49</v>
      </c>
      <c r="Q26" s="84"/>
      <c r="R26" s="85">
        <f>IF(P26="","",T26*M26*LOOKUP(RIGHT($D$2,3),定数!$A$6:$A$13,定数!$B$6:$B$13))</f>
        <v>-3426.0725952853036</v>
      </c>
      <c r="S26" s="85"/>
      <c r="T26" s="86">
        <f t="shared" si="4"/>
        <v>-36.999999999999034</v>
      </c>
      <c r="U26" s="86"/>
      <c r="V26" t="str">
        <f t="shared" si="7"/>
        <v/>
      </c>
      <c r="W26">
        <f t="shared" si="2"/>
        <v>1</v>
      </c>
      <c r="X26" s="41">
        <f t="shared" si="5"/>
        <v>121678.56747175851</v>
      </c>
      <c r="Y26" s="42">
        <f t="shared" si="6"/>
        <v>0.11217465563414886</v>
      </c>
    </row>
    <row r="27" spans="2:25">
      <c r="B27" s="40">
        <v>19</v>
      </c>
      <c r="C27" s="83">
        <f t="shared" si="0"/>
        <v>104603.24347227214</v>
      </c>
      <c r="D27" s="83"/>
      <c r="E27" s="40">
        <v>2017</v>
      </c>
      <c r="F27" s="8">
        <v>43799</v>
      </c>
      <c r="G27" s="45" t="s">
        <v>4</v>
      </c>
      <c r="H27" s="84">
        <v>114.31</v>
      </c>
      <c r="I27" s="84"/>
      <c r="J27" s="40">
        <v>63</v>
      </c>
      <c r="K27" s="87">
        <f t="shared" si="3"/>
        <v>3138.0973041681641</v>
      </c>
      <c r="L27" s="88"/>
      <c r="M27" s="6">
        <f>IF(J27="","",(K27/J27)/LOOKUP(RIGHT($D$2,3),定数!$A$6:$A$13,定数!$B$6:$B$13))</f>
        <v>0.49811068320129587</v>
      </c>
      <c r="N27" s="40">
        <v>2017</v>
      </c>
      <c r="O27" s="8">
        <v>43803</v>
      </c>
      <c r="P27" s="84">
        <v>115.1</v>
      </c>
      <c r="Q27" s="84"/>
      <c r="R27" s="85">
        <f>IF(P27="","",T27*M27*LOOKUP(RIGHT($D$2,3),定数!$A$6:$A$13,定数!$B$6:$B$13))</f>
        <v>3935.0743972901973</v>
      </c>
      <c r="S27" s="85"/>
      <c r="T27" s="86">
        <f t="shared" si="4"/>
        <v>78.999999999999204</v>
      </c>
      <c r="U27" s="86"/>
      <c r="V27" t="str">
        <f t="shared" si="7"/>
        <v/>
      </c>
      <c r="W27">
        <f t="shared" si="2"/>
        <v>0</v>
      </c>
      <c r="X27" s="41">
        <f t="shared" si="5"/>
        <v>121678.56747175851</v>
      </c>
      <c r="Y27" s="42">
        <f t="shared" si="6"/>
        <v>0.14033140226975094</v>
      </c>
    </row>
    <row r="28" spans="2:25">
      <c r="B28" s="40">
        <v>20</v>
      </c>
      <c r="C28" s="83">
        <f t="shared" si="0"/>
        <v>108538.31786956234</v>
      </c>
      <c r="D28" s="83"/>
      <c r="E28" s="40">
        <v>2017</v>
      </c>
      <c r="F28" s="8">
        <v>43819</v>
      </c>
      <c r="G28" s="45" t="s">
        <v>4</v>
      </c>
      <c r="H28" s="84">
        <v>115.15</v>
      </c>
      <c r="I28" s="84"/>
      <c r="J28" s="40">
        <v>68</v>
      </c>
      <c r="K28" s="87">
        <f t="shared" si="3"/>
        <v>3256.1495360868698</v>
      </c>
      <c r="L28" s="88"/>
      <c r="M28" s="6">
        <f>IF(J28="","",(K28/J28)/LOOKUP(RIGHT($D$2,3),定数!$A$6:$A$13,定数!$B$6:$B$13))</f>
        <v>0.47884552001277497</v>
      </c>
      <c r="N28" s="40">
        <v>2017</v>
      </c>
      <c r="O28" s="8">
        <v>43821</v>
      </c>
      <c r="P28" s="84">
        <v>114.45</v>
      </c>
      <c r="Q28" s="84"/>
      <c r="R28" s="85">
        <f>IF(P28="","",T28*M28*LOOKUP(RIGHT($D$2,3),定数!$A$6:$A$13,定数!$B$6:$B$13))</f>
        <v>-3351.9186400894382</v>
      </c>
      <c r="S28" s="85"/>
      <c r="T28" s="86">
        <f t="shared" si="4"/>
        <v>-70.000000000000284</v>
      </c>
      <c r="U28" s="86"/>
      <c r="V28" t="str">
        <f t="shared" si="7"/>
        <v/>
      </c>
      <c r="W28">
        <f t="shared" si="2"/>
        <v>1</v>
      </c>
      <c r="X28" s="41">
        <f t="shared" si="5"/>
        <v>121678.56747175851</v>
      </c>
      <c r="Y28" s="42">
        <f t="shared" si="6"/>
        <v>0.10799148835513706</v>
      </c>
    </row>
    <row r="29" spans="2:25">
      <c r="B29" s="40">
        <v>21</v>
      </c>
      <c r="C29" s="83">
        <f t="shared" si="0"/>
        <v>105186.3992294729</v>
      </c>
      <c r="D29" s="83"/>
      <c r="E29" s="40">
        <v>2018</v>
      </c>
      <c r="F29" s="8">
        <v>43505</v>
      </c>
      <c r="G29" s="45" t="s">
        <v>3</v>
      </c>
      <c r="H29" s="84">
        <v>115.14</v>
      </c>
      <c r="I29" s="84"/>
      <c r="J29" s="40">
        <v>147</v>
      </c>
      <c r="K29" s="87">
        <f t="shared" si="3"/>
        <v>3155.5919768841868</v>
      </c>
      <c r="L29" s="88"/>
      <c r="M29" s="6">
        <f>IF(J29="","",(K29/J29)/LOOKUP(RIGHT($D$2,3),定数!$A$6:$A$13,定数!$B$6:$B$13))</f>
        <v>0.2146661208764753</v>
      </c>
      <c r="N29" s="40">
        <v>2018</v>
      </c>
      <c r="O29" s="8">
        <v>43524</v>
      </c>
      <c r="P29" s="84">
        <v>113.28</v>
      </c>
      <c r="Q29" s="84"/>
      <c r="R29" s="85">
        <f>IF(P29="","",T29*M29*LOOKUP(RIGHT($D$2,3),定数!$A$6:$A$13,定数!$B$6:$B$13))</f>
        <v>3992.7898483024392</v>
      </c>
      <c r="S29" s="85"/>
      <c r="T29" s="86">
        <f t="shared" si="4"/>
        <v>185.99999999999994</v>
      </c>
      <c r="U29" s="86"/>
      <c r="V29" t="str">
        <f t="shared" si="7"/>
        <v/>
      </c>
      <c r="W29">
        <f t="shared" si="2"/>
        <v>0</v>
      </c>
      <c r="X29" s="41">
        <f t="shared" si="5"/>
        <v>121678.56747175851</v>
      </c>
      <c r="Y29" s="42">
        <f t="shared" si="6"/>
        <v>0.13553881003828738</v>
      </c>
    </row>
    <row r="30" spans="2:25">
      <c r="B30" s="40">
        <v>22</v>
      </c>
      <c r="C30" s="83">
        <f t="shared" si="0"/>
        <v>109179.18907777533</v>
      </c>
      <c r="D30" s="83"/>
      <c r="E30" s="40">
        <v>2018</v>
      </c>
      <c r="F30" s="8">
        <v>43509</v>
      </c>
      <c r="G30" s="47" t="s">
        <v>3</v>
      </c>
      <c r="H30" s="84">
        <v>115.4</v>
      </c>
      <c r="I30" s="84"/>
      <c r="J30" s="40">
        <v>43</v>
      </c>
      <c r="K30" s="87">
        <f t="shared" si="3"/>
        <v>3275.3756723332599</v>
      </c>
      <c r="L30" s="88"/>
      <c r="M30" s="6">
        <f>IF(J30="","",(K30/J30)/LOOKUP(RIGHT($D$2,3),定数!$A$6:$A$13,定数!$B$6:$B$13))</f>
        <v>0.76171527263564187</v>
      </c>
      <c r="N30" s="40">
        <v>2018</v>
      </c>
      <c r="O30" s="8">
        <v>43510</v>
      </c>
      <c r="P30" s="84">
        <v>114.86</v>
      </c>
      <c r="Q30" s="84"/>
      <c r="R30" s="85">
        <f>IF(P30="","",T30*M30*LOOKUP(RIGHT($D$2,3),定数!$A$6:$A$13,定数!$B$6:$B$13))</f>
        <v>4113.2624722325136</v>
      </c>
      <c r="S30" s="85"/>
      <c r="T30" s="86">
        <f t="shared" si="4"/>
        <v>54.000000000000625</v>
      </c>
      <c r="U30" s="86"/>
      <c r="V30" t="str">
        <f t="shared" si="7"/>
        <v/>
      </c>
      <c r="W30">
        <f t="shared" si="2"/>
        <v>0</v>
      </c>
      <c r="X30" s="41">
        <f t="shared" si="5"/>
        <v>121678.56747175851</v>
      </c>
      <c r="Y30" s="42">
        <f t="shared" si="6"/>
        <v>0.10272456894994486</v>
      </c>
    </row>
    <row r="31" spans="2:25">
      <c r="B31" s="40">
        <v>23</v>
      </c>
      <c r="C31" s="83">
        <f t="shared" si="0"/>
        <v>113292.45155000784</v>
      </c>
      <c r="D31" s="83"/>
      <c r="E31" s="40">
        <v>2018</v>
      </c>
      <c r="F31" s="8">
        <v>43519</v>
      </c>
      <c r="G31" s="47" t="s">
        <v>3</v>
      </c>
      <c r="H31" s="84">
        <v>114.33</v>
      </c>
      <c r="I31" s="84"/>
      <c r="J31" s="40">
        <v>26</v>
      </c>
      <c r="K31" s="87">
        <f t="shared" si="3"/>
        <v>3398.7735465002352</v>
      </c>
      <c r="L31" s="88"/>
      <c r="M31" s="6">
        <f>IF(J31="","",(K31/J31)/LOOKUP(RIGHT($D$2,3),定数!$A$6:$A$13,定数!$B$6:$B$13))</f>
        <v>1.3072205948077829</v>
      </c>
      <c r="N31" s="40">
        <v>2018</v>
      </c>
      <c r="O31" s="8">
        <v>43519</v>
      </c>
      <c r="P31" s="84">
        <v>114</v>
      </c>
      <c r="Q31" s="84"/>
      <c r="R31" s="85">
        <f>IF(P31="","",T31*M31*LOOKUP(RIGHT($D$2,3),定数!$A$6:$A$13,定数!$B$6:$B$13))</f>
        <v>4313.827962865661</v>
      </c>
      <c r="S31" s="85"/>
      <c r="T31" s="86">
        <f t="shared" si="4"/>
        <v>32.999999999999829</v>
      </c>
      <c r="U31" s="86"/>
      <c r="V31" t="str">
        <f t="shared" si="7"/>
        <v/>
      </c>
      <c r="W31">
        <f t="shared" si="2"/>
        <v>0</v>
      </c>
      <c r="X31" s="41">
        <f t="shared" si="5"/>
        <v>121678.56747175851</v>
      </c>
      <c r="Y31" s="42">
        <f t="shared" si="6"/>
        <v>6.8920238756895902E-2</v>
      </c>
    </row>
    <row r="32" spans="2:25">
      <c r="B32" s="40">
        <v>24</v>
      </c>
      <c r="C32" s="83">
        <f t="shared" si="0"/>
        <v>117606.2795128735</v>
      </c>
      <c r="D32" s="83"/>
      <c r="E32" s="40">
        <v>2018</v>
      </c>
      <c r="F32" s="8">
        <v>43519</v>
      </c>
      <c r="G32" s="47" t="s">
        <v>3</v>
      </c>
      <c r="H32" s="84">
        <v>114.02</v>
      </c>
      <c r="I32" s="84"/>
      <c r="J32" s="40">
        <v>47</v>
      </c>
      <c r="K32" s="87">
        <f t="shared" si="3"/>
        <v>3528.188385386205</v>
      </c>
      <c r="L32" s="88"/>
      <c r="M32" s="6">
        <f>IF(J32="","",(K32/J32)/LOOKUP(RIGHT($D$2,3),定数!$A$6:$A$13,定数!$B$6:$B$13))</f>
        <v>0.75067837986940533</v>
      </c>
      <c r="N32" s="40">
        <v>2018</v>
      </c>
      <c r="O32" s="8">
        <v>43524</v>
      </c>
      <c r="P32" s="84">
        <v>113.43</v>
      </c>
      <c r="Q32" s="84"/>
      <c r="R32" s="85">
        <f>IF(P32="","",T32*M32*LOOKUP(RIGHT($D$2,3),定数!$A$6:$A$13,定数!$B$6:$B$13))</f>
        <v>4429.0024412294106</v>
      </c>
      <c r="S32" s="85"/>
      <c r="T32" s="86">
        <f t="shared" si="4"/>
        <v>58.99999999999892</v>
      </c>
      <c r="U32" s="86"/>
      <c r="V32" t="str">
        <f t="shared" si="7"/>
        <v/>
      </c>
      <c r="W32">
        <f t="shared" si="2"/>
        <v>0</v>
      </c>
      <c r="X32" s="41">
        <f t="shared" si="5"/>
        <v>121678.56747175851</v>
      </c>
      <c r="Y32" s="42">
        <f t="shared" si="6"/>
        <v>3.346758630956248E-2</v>
      </c>
    </row>
    <row r="33" spans="2:25">
      <c r="B33" s="40">
        <v>25</v>
      </c>
      <c r="C33" s="83">
        <f t="shared" si="0"/>
        <v>122035.28195410292</v>
      </c>
      <c r="D33" s="83"/>
      <c r="E33" s="40">
        <v>2018</v>
      </c>
      <c r="F33" s="8">
        <v>43560</v>
      </c>
      <c r="G33" s="47" t="s">
        <v>4</v>
      </c>
      <c r="H33" s="84">
        <v>111.61</v>
      </c>
      <c r="I33" s="84"/>
      <c r="J33" s="40">
        <v>48</v>
      </c>
      <c r="K33" s="87">
        <f t="shared" si="3"/>
        <v>3661.0584586230875</v>
      </c>
      <c r="L33" s="88"/>
      <c r="M33" s="6">
        <f>IF(J33="","",(K33/J33)/LOOKUP(RIGHT($D$2,3),定数!$A$6:$A$13,定数!$B$6:$B$13))</f>
        <v>0.7627205122131433</v>
      </c>
      <c r="N33" s="40">
        <v>2018</v>
      </c>
      <c r="O33" s="8">
        <v>43565</v>
      </c>
      <c r="P33" s="84">
        <v>112.21</v>
      </c>
      <c r="Q33" s="84"/>
      <c r="R33" s="85">
        <f>IF(P33="","",T33*M33*LOOKUP(RIGHT($D$2,3),定数!$A$6:$A$13,定数!$B$6:$B$13))</f>
        <v>4576.323073278817</v>
      </c>
      <c r="S33" s="85"/>
      <c r="T33" s="86">
        <f t="shared" si="4"/>
        <v>59.999999999999432</v>
      </c>
      <c r="U33" s="86"/>
      <c r="V33" t="str">
        <f t="shared" si="7"/>
        <v/>
      </c>
      <c r="W33">
        <f t="shared" si="2"/>
        <v>0</v>
      </c>
      <c r="X33" s="41">
        <f t="shared" si="5"/>
        <v>122035.28195410292</v>
      </c>
      <c r="Y33" s="42">
        <f t="shared" si="6"/>
        <v>0</v>
      </c>
    </row>
    <row r="34" spans="2:25">
      <c r="B34" s="40">
        <v>26</v>
      </c>
      <c r="C34" s="83">
        <f t="shared" si="0"/>
        <v>126611.60502738174</v>
      </c>
      <c r="D34" s="83"/>
      <c r="E34" s="40">
        <v>2018</v>
      </c>
      <c r="F34" s="8">
        <v>43561</v>
      </c>
      <c r="G34" s="47" t="s">
        <v>4</v>
      </c>
      <c r="H34" s="84">
        <v>111.54</v>
      </c>
      <c r="I34" s="84"/>
      <c r="J34" s="40">
        <v>32</v>
      </c>
      <c r="K34" s="87">
        <f t="shared" si="3"/>
        <v>3798.3481508214518</v>
      </c>
      <c r="L34" s="88"/>
      <c r="M34" s="6">
        <f>IF(J34="","",(K34/J34)/LOOKUP(RIGHT($D$2,3),定数!$A$6:$A$13,定数!$B$6:$B$13))</f>
        <v>1.1869837971317037</v>
      </c>
      <c r="N34" s="40">
        <v>2018</v>
      </c>
      <c r="O34" s="8">
        <v>43561</v>
      </c>
      <c r="P34" s="84">
        <v>111.2</v>
      </c>
      <c r="Q34" s="84"/>
      <c r="R34" s="85">
        <f>IF(P34="","",T34*M34*LOOKUP(RIGHT($D$2,3),定数!$A$6:$A$13,定数!$B$6:$B$13))</f>
        <v>-4035.7449102478326</v>
      </c>
      <c r="S34" s="85"/>
      <c r="T34" s="86">
        <f t="shared" si="4"/>
        <v>-34.000000000000341</v>
      </c>
      <c r="U34" s="86"/>
      <c r="V34" t="str">
        <f t="shared" si="7"/>
        <v/>
      </c>
      <c r="W34">
        <f t="shared" si="2"/>
        <v>1</v>
      </c>
      <c r="X34" s="41">
        <f t="shared" si="5"/>
        <v>126611.60502738174</v>
      </c>
      <c r="Y34" s="42">
        <f t="shared" si="6"/>
        <v>0</v>
      </c>
    </row>
    <row r="35" spans="2:25">
      <c r="B35" s="40">
        <v>27</v>
      </c>
      <c r="C35" s="83">
        <f t="shared" si="0"/>
        <v>122575.86011713391</v>
      </c>
      <c r="D35" s="83"/>
      <c r="E35" s="40">
        <v>2018</v>
      </c>
      <c r="F35" s="8">
        <v>43561</v>
      </c>
      <c r="G35" s="47" t="s">
        <v>4</v>
      </c>
      <c r="H35" s="84">
        <v>111.79</v>
      </c>
      <c r="I35" s="84"/>
      <c r="J35" s="40">
        <v>59</v>
      </c>
      <c r="K35" s="87">
        <f t="shared" si="3"/>
        <v>3677.2758035140173</v>
      </c>
      <c r="L35" s="88"/>
      <c r="M35" s="6">
        <f>IF(J35="","",(K35/J35)/LOOKUP(RIGHT($D$2,3),定数!$A$6:$A$13,定数!$B$6:$B$13))</f>
        <v>0.62326708534135888</v>
      </c>
      <c r="N35" s="40">
        <v>2018</v>
      </c>
      <c r="O35" s="8">
        <v>43567</v>
      </c>
      <c r="P35" s="84">
        <v>111.18</v>
      </c>
      <c r="Q35" s="84"/>
      <c r="R35" s="85">
        <f>IF(P35="","",T35*M35*LOOKUP(RIGHT($D$2,3),定数!$A$6:$A$13,定数!$B$6:$B$13))</f>
        <v>-3801.9292205822858</v>
      </c>
      <c r="S35" s="85"/>
      <c r="T35" s="86">
        <f t="shared" si="4"/>
        <v>-60.999999999999943</v>
      </c>
      <c r="U35" s="86"/>
      <c r="V35" t="str">
        <f t="shared" si="7"/>
        <v/>
      </c>
      <c r="W35">
        <f t="shared" si="2"/>
        <v>2</v>
      </c>
      <c r="X35" s="41">
        <f t="shared" si="5"/>
        <v>126611.60502738174</v>
      </c>
      <c r="Y35" s="42">
        <f t="shared" si="6"/>
        <v>3.187500000000032E-2</v>
      </c>
    </row>
    <row r="36" spans="2:25">
      <c r="B36" s="40">
        <v>28</v>
      </c>
      <c r="C36" s="83">
        <f t="shared" si="0"/>
        <v>118773.93089655162</v>
      </c>
      <c r="D36" s="83"/>
      <c r="E36" s="40">
        <v>2018</v>
      </c>
      <c r="F36" s="8">
        <v>43565</v>
      </c>
      <c r="G36" s="47" t="s">
        <v>4</v>
      </c>
      <c r="H36" s="84">
        <v>112</v>
      </c>
      <c r="I36" s="84"/>
      <c r="J36" s="40">
        <v>45</v>
      </c>
      <c r="K36" s="87">
        <f t="shared" si="3"/>
        <v>3563.2179268965488</v>
      </c>
      <c r="L36" s="88"/>
      <c r="M36" s="6">
        <f>IF(J36="","",(K36/J36)/LOOKUP(RIGHT($D$2,3),定数!$A$6:$A$13,定数!$B$6:$B$13))</f>
        <v>0.79182620597701092</v>
      </c>
      <c r="N36" s="40">
        <v>2018</v>
      </c>
      <c r="O36" s="8">
        <v>43566</v>
      </c>
      <c r="P36" s="84">
        <v>111.53</v>
      </c>
      <c r="Q36" s="84"/>
      <c r="R36" s="85">
        <f>IF(P36="","",T36*M36*LOOKUP(RIGHT($D$2,3),定数!$A$6:$A$13,定数!$B$6:$B$13))</f>
        <v>-3721.5831680919423</v>
      </c>
      <c r="S36" s="85"/>
      <c r="T36" s="86">
        <f t="shared" si="4"/>
        <v>-46.999999999999886</v>
      </c>
      <c r="U36" s="86"/>
      <c r="V36" t="str">
        <f t="shared" si="7"/>
        <v/>
      </c>
      <c r="W36">
        <f t="shared" si="2"/>
        <v>3</v>
      </c>
      <c r="X36" s="41">
        <f t="shared" si="5"/>
        <v>126611.60502738174</v>
      </c>
      <c r="Y36" s="42">
        <f t="shared" si="6"/>
        <v>6.190328389830535E-2</v>
      </c>
    </row>
    <row r="37" spans="2:25">
      <c r="B37" s="40">
        <v>29</v>
      </c>
      <c r="C37" s="83">
        <f t="shared" si="0"/>
        <v>115052.34772845969</v>
      </c>
      <c r="D37" s="83"/>
      <c r="E37" s="40">
        <v>2018</v>
      </c>
      <c r="F37" s="8">
        <v>43574</v>
      </c>
      <c r="G37" s="47" t="s">
        <v>3</v>
      </c>
      <c r="H37" s="84">
        <v>110.74</v>
      </c>
      <c r="I37" s="84"/>
      <c r="J37" s="40">
        <v>18</v>
      </c>
      <c r="K37" s="87">
        <f t="shared" si="3"/>
        <v>3451.5704318537905</v>
      </c>
      <c r="L37" s="88"/>
      <c r="M37" s="6">
        <f>IF(J37="","",(K37/J37)/LOOKUP(RIGHT($D$2,3),定数!$A$6:$A$13,定数!$B$6:$B$13))</f>
        <v>1.9175391288076613</v>
      </c>
      <c r="N37" s="40">
        <v>2018</v>
      </c>
      <c r="O37" s="8">
        <v>43574</v>
      </c>
      <c r="P37" s="84">
        <v>110.95</v>
      </c>
      <c r="Q37" s="84"/>
      <c r="R37" s="85">
        <f>IF(P37="","",T37*M37*LOOKUP(RIGHT($D$2,3),定数!$A$6:$A$13,定数!$B$6:$B$13))</f>
        <v>-4026.8321704962409</v>
      </c>
      <c r="S37" s="85"/>
      <c r="T37" s="86">
        <f t="shared" si="4"/>
        <v>-21.000000000000796</v>
      </c>
      <c r="U37" s="86"/>
      <c r="V37" t="str">
        <f t="shared" si="7"/>
        <v/>
      </c>
      <c r="W37">
        <f t="shared" si="2"/>
        <v>4</v>
      </c>
      <c r="X37" s="41">
        <f t="shared" si="5"/>
        <v>126611.60502738174</v>
      </c>
      <c r="Y37" s="42">
        <f t="shared" si="6"/>
        <v>9.1296981002825017E-2</v>
      </c>
    </row>
    <row r="38" spans="2:25">
      <c r="B38" s="40">
        <v>30</v>
      </c>
      <c r="C38" s="83">
        <f t="shared" si="0"/>
        <v>111025.51555796344</v>
      </c>
      <c r="D38" s="83"/>
      <c r="E38" s="40">
        <v>2018</v>
      </c>
      <c r="F38" s="8">
        <v>43574</v>
      </c>
      <c r="G38" s="47" t="s">
        <v>3</v>
      </c>
      <c r="H38" s="84">
        <v>110.47</v>
      </c>
      <c r="I38" s="84"/>
      <c r="J38" s="40">
        <v>61</v>
      </c>
      <c r="K38" s="87">
        <f t="shared" si="3"/>
        <v>3330.7654667389033</v>
      </c>
      <c r="L38" s="88"/>
      <c r="M38" s="6">
        <f>IF(J38="","",(K38/J38)/LOOKUP(RIGHT($D$2,3),定数!$A$6:$A$13,定数!$B$6:$B$13))</f>
        <v>0.54602712569490219</v>
      </c>
      <c r="N38" s="40">
        <v>2018</v>
      </c>
      <c r="O38" s="8">
        <v>43578</v>
      </c>
      <c r="P38" s="84">
        <v>111.1</v>
      </c>
      <c r="Q38" s="84"/>
      <c r="R38" s="85">
        <f>IF(P38="","",T38*M38*LOOKUP(RIGHT($D$2,3),定数!$A$6:$A$13,定数!$B$6:$B$13))</f>
        <v>-3439.9708918778592</v>
      </c>
      <c r="S38" s="85"/>
      <c r="T38" s="86">
        <f t="shared" si="4"/>
        <v>-62.999999999999545</v>
      </c>
      <c r="U38" s="86"/>
      <c r="V38" t="str">
        <f t="shared" si="7"/>
        <v/>
      </c>
      <c r="W38">
        <f t="shared" si="2"/>
        <v>5</v>
      </c>
      <c r="X38" s="41">
        <f t="shared" si="5"/>
        <v>126611.60502738174</v>
      </c>
      <c r="Y38" s="42">
        <f t="shared" si="6"/>
        <v>0.1231015866677273</v>
      </c>
    </row>
    <row r="39" spans="2:25">
      <c r="B39" s="40">
        <v>31</v>
      </c>
      <c r="C39" s="83">
        <f t="shared" si="0"/>
        <v>107585.54466608558</v>
      </c>
      <c r="D39" s="83"/>
      <c r="E39" s="40">
        <v>2018</v>
      </c>
      <c r="F39" s="8">
        <v>43580</v>
      </c>
      <c r="G39" s="47" t="s">
        <v>4</v>
      </c>
      <c r="H39" s="84">
        <v>111.32</v>
      </c>
      <c r="I39" s="84"/>
      <c r="J39" s="40">
        <v>40</v>
      </c>
      <c r="K39" s="87">
        <f t="shared" si="3"/>
        <v>3227.5663399825671</v>
      </c>
      <c r="L39" s="88"/>
      <c r="M39" s="6">
        <f>IF(J39="","",(K39/J39)/LOOKUP(RIGHT($D$2,3),定数!$A$6:$A$13,定数!$B$6:$B$13))</f>
        <v>0.80689158499564173</v>
      </c>
      <c r="N39" s="40">
        <v>2018</v>
      </c>
      <c r="O39" s="8">
        <v>43581</v>
      </c>
      <c r="P39" s="84">
        <v>110.89</v>
      </c>
      <c r="Q39" s="84"/>
      <c r="R39" s="85">
        <f>IF(P39="","",T39*M39*LOOKUP(RIGHT($D$2,3),定数!$A$6:$A$13,定数!$B$6:$B$13))</f>
        <v>-3469.6338154811997</v>
      </c>
      <c r="S39" s="85"/>
      <c r="T39" s="86">
        <f t="shared" si="4"/>
        <v>-42.999999999999261</v>
      </c>
      <c r="U39" s="86"/>
      <c r="V39" t="str">
        <f t="shared" si="7"/>
        <v/>
      </c>
      <c r="W39">
        <f t="shared" si="2"/>
        <v>6</v>
      </c>
      <c r="X39" s="41">
        <f t="shared" si="5"/>
        <v>126611.60502738174</v>
      </c>
      <c r="Y39" s="42">
        <f t="shared" si="6"/>
        <v>0.15027106209720253</v>
      </c>
    </row>
    <row r="40" spans="2:25">
      <c r="B40" s="40">
        <v>32</v>
      </c>
      <c r="C40" s="83">
        <f t="shared" si="0"/>
        <v>104115.91085060438</v>
      </c>
      <c r="D40" s="83"/>
      <c r="E40" s="40">
        <v>2018</v>
      </c>
      <c r="F40" s="8">
        <v>43585</v>
      </c>
      <c r="G40" s="47" t="s">
        <v>3</v>
      </c>
      <c r="H40" s="84">
        <v>110.21</v>
      </c>
      <c r="I40" s="84"/>
      <c r="J40" s="40">
        <v>37</v>
      </c>
      <c r="K40" s="87">
        <f t="shared" si="3"/>
        <v>3123.4773255181312</v>
      </c>
      <c r="L40" s="88"/>
      <c r="M40" s="6">
        <f>IF(J40="","",(K40/J40)/LOOKUP(RIGHT($D$2,3),定数!$A$6:$A$13,定数!$B$6:$B$13))</f>
        <v>0.84418306095084628</v>
      </c>
      <c r="N40" s="40">
        <v>2018</v>
      </c>
      <c r="O40" s="8">
        <v>43588</v>
      </c>
      <c r="P40" s="84">
        <v>109.75</v>
      </c>
      <c r="Q40" s="84"/>
      <c r="R40" s="85">
        <f>IF(P40="","",T40*M40*LOOKUP(RIGHT($D$2,3),定数!$A$6:$A$13,定数!$B$6:$B$13))</f>
        <v>3883.2420803738401</v>
      </c>
      <c r="S40" s="85"/>
      <c r="T40" s="86">
        <f t="shared" si="4"/>
        <v>45.999999999999375</v>
      </c>
      <c r="U40" s="86"/>
      <c r="V40" t="str">
        <f t="shared" si="7"/>
        <v/>
      </c>
      <c r="W40">
        <f t="shared" si="2"/>
        <v>0</v>
      </c>
      <c r="X40" s="41">
        <f t="shared" si="5"/>
        <v>126611.60502738174</v>
      </c>
      <c r="Y40" s="42">
        <f t="shared" si="6"/>
        <v>0.17767482034456716</v>
      </c>
    </row>
    <row r="41" spans="2:25">
      <c r="B41" s="40">
        <v>33</v>
      </c>
      <c r="C41" s="83">
        <f t="shared" si="0"/>
        <v>107999.15293097822</v>
      </c>
      <c r="D41" s="83"/>
      <c r="E41" s="40">
        <v>2018</v>
      </c>
      <c r="F41" s="8">
        <v>43586</v>
      </c>
      <c r="G41" s="47" t="s">
        <v>3</v>
      </c>
      <c r="H41" s="84">
        <v>110.11</v>
      </c>
      <c r="I41" s="84"/>
      <c r="J41" s="40">
        <v>34</v>
      </c>
      <c r="K41" s="87">
        <f t="shared" si="3"/>
        <v>3239.9745879293464</v>
      </c>
      <c r="L41" s="88"/>
      <c r="M41" s="6">
        <f>IF(J41="","",(K41/J41)/LOOKUP(RIGHT($D$2,3),定数!$A$6:$A$13,定数!$B$6:$B$13))</f>
        <v>0.95293370233216068</v>
      </c>
      <c r="N41" s="40">
        <v>2018</v>
      </c>
      <c r="O41" s="8">
        <v>43587</v>
      </c>
      <c r="P41" s="84">
        <v>110.48</v>
      </c>
      <c r="Q41" s="84"/>
      <c r="R41" s="85">
        <f>IF(P41="","",T41*M41*LOOKUP(RIGHT($D$2,3),定数!$A$6:$A$13,定数!$B$6:$B$13))</f>
        <v>-3525.8546986290376</v>
      </c>
      <c r="S41" s="85"/>
      <c r="T41" s="86">
        <f t="shared" si="4"/>
        <v>-37.000000000000455</v>
      </c>
      <c r="U41" s="86"/>
      <c r="V41" t="str">
        <f t="shared" si="7"/>
        <v/>
      </c>
      <c r="W41">
        <f t="shared" si="2"/>
        <v>1</v>
      </c>
      <c r="X41" s="41">
        <f t="shared" si="5"/>
        <v>126611.60502738174</v>
      </c>
      <c r="Y41" s="42">
        <f t="shared" si="6"/>
        <v>0.14700431364390554</v>
      </c>
    </row>
    <row r="42" spans="2:25">
      <c r="B42" s="40">
        <v>34</v>
      </c>
      <c r="C42" s="83">
        <f t="shared" si="0"/>
        <v>104473.29823234919</v>
      </c>
      <c r="D42" s="83"/>
      <c r="E42" s="40">
        <v>2018</v>
      </c>
      <c r="F42" s="8">
        <v>43592</v>
      </c>
      <c r="G42" s="47" t="s">
        <v>3</v>
      </c>
      <c r="H42" s="84">
        <v>108.83</v>
      </c>
      <c r="I42" s="84"/>
      <c r="J42" s="40">
        <v>31</v>
      </c>
      <c r="K42" s="87">
        <f t="shared" si="3"/>
        <v>3134.1989469704754</v>
      </c>
      <c r="L42" s="88"/>
      <c r="M42" s="6">
        <f>IF(J42="","",(K42/J42)/LOOKUP(RIGHT($D$2,3),定数!$A$6:$A$13,定数!$B$6:$B$13))</f>
        <v>1.0110319183775727</v>
      </c>
      <c r="N42" s="40">
        <v>2018</v>
      </c>
      <c r="O42" s="8">
        <v>43594</v>
      </c>
      <c r="P42" s="84">
        <v>109.17</v>
      </c>
      <c r="Q42" s="84"/>
      <c r="R42" s="85">
        <f>IF(P42="","",T42*M42*LOOKUP(RIGHT($D$2,3),定数!$A$6:$A$13,定数!$B$6:$B$13))</f>
        <v>-3437.5085224837817</v>
      </c>
      <c r="S42" s="85"/>
      <c r="T42" s="86">
        <f t="shared" si="4"/>
        <v>-34.000000000000341</v>
      </c>
      <c r="U42" s="86"/>
      <c r="V42" t="str">
        <f t="shared" si="7"/>
        <v/>
      </c>
      <c r="W42">
        <f t="shared" si="2"/>
        <v>2</v>
      </c>
      <c r="X42" s="41">
        <f t="shared" si="5"/>
        <v>126611.60502738174</v>
      </c>
      <c r="Y42" s="42">
        <f t="shared" si="6"/>
        <v>0.17485211399259015</v>
      </c>
    </row>
    <row r="43" spans="2:25">
      <c r="B43" s="40">
        <v>35</v>
      </c>
      <c r="C43" s="83">
        <f t="shared" si="0"/>
        <v>101035.78970986541</v>
      </c>
      <c r="D43" s="83"/>
      <c r="E43" s="40">
        <v>2018</v>
      </c>
      <c r="F43" s="8">
        <v>43607</v>
      </c>
      <c r="G43" s="47" t="s">
        <v>4</v>
      </c>
      <c r="H43" s="84">
        <v>111.63</v>
      </c>
      <c r="I43" s="84"/>
      <c r="J43" s="40">
        <v>41</v>
      </c>
      <c r="K43" s="87">
        <f t="shared" si="3"/>
        <v>3031.0736912959619</v>
      </c>
      <c r="L43" s="88"/>
      <c r="M43" s="6">
        <f>IF(J43="","",(K43/J43)/LOOKUP(RIGHT($D$2,3),定数!$A$6:$A$13,定数!$B$6:$B$13))</f>
        <v>0.7392862661697468</v>
      </c>
      <c r="N43" s="40">
        <v>2018</v>
      </c>
      <c r="O43" s="8">
        <v>43608</v>
      </c>
      <c r="P43" s="84">
        <v>111.23</v>
      </c>
      <c r="Q43" s="84"/>
      <c r="R43" s="85">
        <f>IF(P43="","",T43*M43*LOOKUP(RIGHT($D$2,3),定数!$A$6:$A$13,定数!$B$6:$B$13))</f>
        <v>-2957.145064678924</v>
      </c>
      <c r="S43" s="85"/>
      <c r="T43" s="86">
        <f t="shared" si="4"/>
        <v>-39.999999999999147</v>
      </c>
      <c r="U43" s="86"/>
      <c r="V43" t="str">
        <f t="shared" si="7"/>
        <v/>
      </c>
      <c r="W43">
        <f t="shared" si="2"/>
        <v>3</v>
      </c>
      <c r="X43" s="41">
        <f t="shared" si="5"/>
        <v>126611.60502738174</v>
      </c>
      <c r="Y43" s="42">
        <f t="shared" si="6"/>
        <v>0.20200214120960835</v>
      </c>
    </row>
    <row r="44" spans="2:25">
      <c r="B44" s="40">
        <v>36</v>
      </c>
      <c r="C44" s="83">
        <f t="shared" si="0"/>
        <v>98078.644645186476</v>
      </c>
      <c r="D44" s="83"/>
      <c r="E44" s="40">
        <v>2018</v>
      </c>
      <c r="F44" s="8">
        <v>43609</v>
      </c>
      <c r="G44" s="47" t="s">
        <v>3</v>
      </c>
      <c r="H44" s="84">
        <v>109.9</v>
      </c>
      <c r="I44" s="84"/>
      <c r="J44" s="40">
        <v>86</v>
      </c>
      <c r="K44" s="87">
        <f t="shared" si="3"/>
        <v>2942.3593393555943</v>
      </c>
      <c r="L44" s="88"/>
      <c r="M44" s="6">
        <f>IF(J44="","",(K44/J44)/LOOKUP(RIGHT($D$2,3),定数!$A$6:$A$13,定数!$B$6:$B$13))</f>
        <v>0.3421348069018133</v>
      </c>
      <c r="N44" s="40">
        <v>2018</v>
      </c>
      <c r="O44" s="8">
        <v>43617</v>
      </c>
      <c r="P44" s="84">
        <v>110.79</v>
      </c>
      <c r="Q44" s="84"/>
      <c r="R44" s="85">
        <f>IF(P44="","",T44*M44*LOOKUP(RIGHT($D$2,3),定数!$A$6:$A$13,定数!$B$6:$B$13))</f>
        <v>-3044.9997814261405</v>
      </c>
      <c r="S44" s="85"/>
      <c r="T44" s="86">
        <f t="shared" si="4"/>
        <v>-89.000000000000057</v>
      </c>
      <c r="U44" s="86"/>
      <c r="V44" t="str">
        <f t="shared" si="7"/>
        <v/>
      </c>
      <c r="W44">
        <f t="shared" si="2"/>
        <v>4</v>
      </c>
      <c r="X44" s="41">
        <f t="shared" si="5"/>
        <v>126611.60502738174</v>
      </c>
      <c r="Y44" s="42">
        <f t="shared" si="6"/>
        <v>0.22535817610103404</v>
      </c>
    </row>
    <row r="45" spans="2:25">
      <c r="B45" s="40">
        <v>37</v>
      </c>
      <c r="C45" s="83">
        <f t="shared" si="0"/>
        <v>95033.644863760332</v>
      </c>
      <c r="D45" s="83"/>
      <c r="E45" s="40">
        <v>2018</v>
      </c>
      <c r="F45" s="8">
        <v>43610</v>
      </c>
      <c r="G45" s="47" t="s">
        <v>3</v>
      </c>
      <c r="H45" s="84">
        <v>110.17</v>
      </c>
      <c r="I45" s="84"/>
      <c r="J45" s="40">
        <v>35</v>
      </c>
      <c r="K45" s="87">
        <f t="shared" si="3"/>
        <v>2851.0093459128097</v>
      </c>
      <c r="L45" s="88"/>
      <c r="M45" s="6">
        <f>IF(J45="","",(K45/J45)/LOOKUP(RIGHT($D$2,3),定数!$A$6:$A$13,定数!$B$6:$B$13))</f>
        <v>0.81457409883223131</v>
      </c>
      <c r="N45" s="40">
        <v>2018</v>
      </c>
      <c r="O45" s="8">
        <v>43611</v>
      </c>
      <c r="P45" s="84">
        <v>110.54</v>
      </c>
      <c r="Q45" s="84"/>
      <c r="R45" s="85">
        <f>IF(P45="","",T45*M45*LOOKUP(RIGHT($D$2,3),定数!$A$6:$A$13,定数!$B$6:$B$13))</f>
        <v>-3013.9241656792929</v>
      </c>
      <c r="S45" s="85"/>
      <c r="T45" s="86">
        <f t="shared" si="4"/>
        <v>-37.000000000000455</v>
      </c>
      <c r="U45" s="86"/>
      <c r="V45" t="str">
        <f t="shared" si="7"/>
        <v/>
      </c>
      <c r="W45">
        <f t="shared" si="2"/>
        <v>5</v>
      </c>
      <c r="X45" s="41">
        <f t="shared" si="5"/>
        <v>126611.60502738174</v>
      </c>
      <c r="Y45" s="42">
        <f t="shared" si="6"/>
        <v>0.24940810249417644</v>
      </c>
    </row>
    <row r="46" spans="2:25">
      <c r="B46" s="40">
        <v>38</v>
      </c>
      <c r="C46" s="83">
        <f t="shared" si="0"/>
        <v>92019.720698081044</v>
      </c>
      <c r="D46" s="83"/>
      <c r="E46" s="40">
        <v>2018</v>
      </c>
      <c r="F46" s="8">
        <v>43622</v>
      </c>
      <c r="G46" s="47" t="s">
        <v>4</v>
      </c>
      <c r="H46" s="84">
        <v>111.77</v>
      </c>
      <c r="I46" s="84"/>
      <c r="J46" s="40">
        <v>35</v>
      </c>
      <c r="K46" s="87">
        <f t="shared" si="3"/>
        <v>2760.5916209424313</v>
      </c>
      <c r="L46" s="88"/>
      <c r="M46" s="6">
        <f>IF(J46="","",(K46/J46)/LOOKUP(RIGHT($D$2,3),定数!$A$6:$A$13,定数!$B$6:$B$13))</f>
        <v>0.788740463126409</v>
      </c>
      <c r="N46" s="40">
        <v>2018</v>
      </c>
      <c r="O46" s="8">
        <v>43624</v>
      </c>
      <c r="P46" s="84">
        <v>111.39</v>
      </c>
      <c r="Q46" s="84"/>
      <c r="R46" s="85">
        <f>IF(P46="","",T46*M46*LOOKUP(RIGHT($D$2,3),定数!$A$6:$A$13,定数!$B$6:$B$13))</f>
        <v>-2997.2137598803183</v>
      </c>
      <c r="S46" s="85"/>
      <c r="T46" s="86">
        <f t="shared" si="4"/>
        <v>-37.999999999999545</v>
      </c>
      <c r="U46" s="86"/>
      <c r="V46" t="str">
        <f t="shared" si="7"/>
        <v/>
      </c>
      <c r="W46">
        <f t="shared" si="2"/>
        <v>6</v>
      </c>
      <c r="X46" s="41">
        <f t="shared" si="5"/>
        <v>126611.60502738174</v>
      </c>
      <c r="Y46" s="42">
        <f t="shared" si="6"/>
        <v>0.2732125883865042</v>
      </c>
    </row>
    <row r="47" spans="2:25">
      <c r="B47" s="40">
        <v>39</v>
      </c>
      <c r="C47" s="83">
        <f t="shared" si="0"/>
        <v>89022.50693820072</v>
      </c>
      <c r="D47" s="83"/>
      <c r="E47" s="40">
        <v>2018</v>
      </c>
      <c r="F47" s="8">
        <v>43629</v>
      </c>
      <c r="G47" s="47" t="s">
        <v>4</v>
      </c>
      <c r="H47" s="84">
        <v>112.14</v>
      </c>
      <c r="I47" s="84"/>
      <c r="J47" s="40">
        <v>33</v>
      </c>
      <c r="K47" s="87">
        <f t="shared" si="3"/>
        <v>2670.6752081460213</v>
      </c>
      <c r="L47" s="88"/>
      <c r="M47" s="6">
        <f>IF(J47="","",(K47/J47)/LOOKUP(RIGHT($D$2,3),定数!$A$6:$A$13,定数!$B$6:$B$13))</f>
        <v>0.8092955176200064</v>
      </c>
      <c r="N47" s="40">
        <v>2018</v>
      </c>
      <c r="O47" s="8">
        <v>43630</v>
      </c>
      <c r="P47" s="84">
        <v>111.79</v>
      </c>
      <c r="Q47" s="84"/>
      <c r="R47" s="85">
        <f>IF(P47="","",T47*M47*LOOKUP(RIGHT($D$2,3),定数!$A$6:$A$13,定数!$B$6:$B$13))</f>
        <v>-2832.5343116699764</v>
      </c>
      <c r="S47" s="85"/>
      <c r="T47" s="86">
        <f t="shared" si="4"/>
        <v>-34.999999999999432</v>
      </c>
      <c r="U47" s="86"/>
      <c r="V47" t="str">
        <f t="shared" si="7"/>
        <v/>
      </c>
      <c r="W47">
        <f t="shared" si="2"/>
        <v>7</v>
      </c>
      <c r="X47" s="41">
        <f t="shared" si="5"/>
        <v>126611.60502738174</v>
      </c>
      <c r="Y47" s="42">
        <f t="shared" si="6"/>
        <v>0.29688509265048646</v>
      </c>
    </row>
    <row r="48" spans="2:25">
      <c r="B48" s="40">
        <v>40</v>
      </c>
      <c r="C48" s="83">
        <f t="shared" si="0"/>
        <v>86189.97262653074</v>
      </c>
      <c r="D48" s="83"/>
      <c r="E48" s="40">
        <v>2018</v>
      </c>
      <c r="F48" s="8">
        <v>43706</v>
      </c>
      <c r="G48" s="47" t="s">
        <v>4</v>
      </c>
      <c r="H48" s="84">
        <v>114.18</v>
      </c>
      <c r="I48" s="84"/>
      <c r="J48" s="40">
        <v>44</v>
      </c>
      <c r="K48" s="87">
        <f t="shared" si="3"/>
        <v>2585.6991787959223</v>
      </c>
      <c r="L48" s="88"/>
      <c r="M48" s="6">
        <f>IF(J48="","",(K48/J48)/LOOKUP(RIGHT($D$2,3),定数!$A$6:$A$13,定数!$B$6:$B$13))</f>
        <v>0.58765890427180056</v>
      </c>
      <c r="N48" s="40">
        <v>2018</v>
      </c>
      <c r="O48" s="8">
        <v>43706</v>
      </c>
      <c r="P48" s="84">
        <v>114.73</v>
      </c>
      <c r="Q48" s="84"/>
      <c r="R48" s="85">
        <f>IF(P48="","",T48*M48*LOOKUP(RIGHT($D$2,3),定数!$A$6:$A$13,定数!$B$6:$B$13))</f>
        <v>3232.1239734948863</v>
      </c>
      <c r="S48" s="85"/>
      <c r="T48" s="86">
        <f t="shared" si="4"/>
        <v>54.999999999999716</v>
      </c>
      <c r="U48" s="86"/>
      <c r="V48" t="str">
        <f t="shared" si="7"/>
        <v/>
      </c>
      <c r="W48">
        <f t="shared" si="2"/>
        <v>0</v>
      </c>
      <c r="X48" s="41">
        <f t="shared" si="5"/>
        <v>126611.60502738174</v>
      </c>
      <c r="Y48" s="42">
        <f t="shared" si="6"/>
        <v>0.31925693061160698</v>
      </c>
    </row>
    <row r="49" spans="2:25">
      <c r="B49" s="40">
        <v>41</v>
      </c>
      <c r="C49" s="83">
        <f t="shared" si="0"/>
        <v>89422.09660002563</v>
      </c>
      <c r="D49" s="83"/>
      <c r="E49" s="40">
        <v>2018</v>
      </c>
      <c r="F49" s="8">
        <v>43725</v>
      </c>
      <c r="G49" s="47" t="s">
        <v>4</v>
      </c>
      <c r="H49" s="84">
        <v>116.11</v>
      </c>
      <c r="I49" s="84"/>
      <c r="J49" s="40">
        <v>39</v>
      </c>
      <c r="K49" s="87">
        <f t="shared" si="3"/>
        <v>2682.662898000769</v>
      </c>
      <c r="L49" s="88"/>
      <c r="M49" s="6">
        <f>IF(J49="","",(K49/J49)/LOOKUP(RIGHT($D$2,3),定数!$A$6:$A$13,定数!$B$6:$B$13))</f>
        <v>0.6878622815386588</v>
      </c>
      <c r="N49" s="40">
        <v>2018</v>
      </c>
      <c r="O49" s="8">
        <v>43726</v>
      </c>
      <c r="P49" s="84">
        <v>116.5</v>
      </c>
      <c r="Q49" s="84"/>
      <c r="R49" s="85">
        <f>IF(P49="","",T49*M49*LOOKUP(RIGHT($D$2,3),定数!$A$6:$A$13,定数!$B$6:$B$13))</f>
        <v>2682.6628980007731</v>
      </c>
      <c r="S49" s="85"/>
      <c r="T49" s="86">
        <f t="shared" si="4"/>
        <v>39.000000000000057</v>
      </c>
      <c r="U49" s="86"/>
      <c r="V49" t="str">
        <f t="shared" si="7"/>
        <v/>
      </c>
      <c r="W49">
        <f t="shared" si="2"/>
        <v>0</v>
      </c>
      <c r="X49" s="41">
        <f t="shared" si="5"/>
        <v>126611.60502738174</v>
      </c>
      <c r="Y49" s="42">
        <f t="shared" si="6"/>
        <v>0.29372906550954236</v>
      </c>
    </row>
    <row r="50" spans="2:25">
      <c r="B50" s="40">
        <v>42</v>
      </c>
      <c r="C50" s="83">
        <f t="shared" si="0"/>
        <v>92104.759498026397</v>
      </c>
      <c r="D50" s="83"/>
      <c r="E50" s="40">
        <v>2018</v>
      </c>
      <c r="F50" s="8">
        <v>43726</v>
      </c>
      <c r="G50" s="47" t="s">
        <v>4</v>
      </c>
      <c r="H50" s="84">
        <v>116.42</v>
      </c>
      <c r="I50" s="84"/>
      <c r="J50" s="40">
        <v>43</v>
      </c>
      <c r="K50" s="87">
        <f t="shared" si="3"/>
        <v>2763.1427849407919</v>
      </c>
      <c r="L50" s="88"/>
      <c r="M50" s="6">
        <f>IF(J50="","",(K50/J50)/LOOKUP(RIGHT($D$2,3),定数!$A$6:$A$13,定数!$B$6:$B$13))</f>
        <v>0.64259134533506779</v>
      </c>
      <c r="N50" s="40">
        <v>2018</v>
      </c>
      <c r="O50" s="8">
        <v>43727</v>
      </c>
      <c r="P50" s="84">
        <v>115.97</v>
      </c>
      <c r="Q50" s="84"/>
      <c r="R50" s="85">
        <f>IF(P50="","",T50*M50*LOOKUP(RIGHT($D$2,3),定数!$A$6:$A$13,定数!$B$6:$B$13))</f>
        <v>-2891.6610540078232</v>
      </c>
      <c r="S50" s="85"/>
      <c r="T50" s="86">
        <f t="shared" si="4"/>
        <v>-45.000000000000284</v>
      </c>
      <c r="U50" s="86"/>
      <c r="V50" t="str">
        <f t="shared" si="7"/>
        <v/>
      </c>
      <c r="W50">
        <f t="shared" si="2"/>
        <v>1</v>
      </c>
      <c r="X50" s="41">
        <f t="shared" si="5"/>
        <v>126611.60502738174</v>
      </c>
      <c r="Y50" s="42">
        <f t="shared" si="6"/>
        <v>0.27254093747482866</v>
      </c>
    </row>
    <row r="51" spans="2:25">
      <c r="B51" s="40">
        <v>43</v>
      </c>
      <c r="C51" s="83">
        <f t="shared" si="0"/>
        <v>89213.098444018571</v>
      </c>
      <c r="D51" s="83"/>
      <c r="E51" s="40">
        <v>2018</v>
      </c>
      <c r="F51" s="8">
        <v>43737</v>
      </c>
      <c r="G51" s="47" t="s">
        <v>3</v>
      </c>
      <c r="H51" s="84">
        <v>115.69</v>
      </c>
      <c r="I51" s="84"/>
      <c r="J51" s="40">
        <v>68</v>
      </c>
      <c r="K51" s="87">
        <f t="shared" si="3"/>
        <v>2676.3929533205569</v>
      </c>
      <c r="L51" s="88"/>
      <c r="M51" s="6">
        <f>IF(J51="","",(K51/J51)/LOOKUP(RIGHT($D$2,3),定数!$A$6:$A$13,定数!$B$6:$B$13))</f>
        <v>0.39358719901772893</v>
      </c>
      <c r="N51" s="40">
        <v>2018</v>
      </c>
      <c r="O51" s="8">
        <v>43742</v>
      </c>
      <c r="P51" s="84">
        <v>114.83</v>
      </c>
      <c r="Q51" s="84"/>
      <c r="R51" s="85">
        <f>IF(P51="","",T51*M51*LOOKUP(RIGHT($D$2,3),定数!$A$6:$A$13,定数!$B$6:$B$13))</f>
        <v>3384.8499115524669</v>
      </c>
      <c r="S51" s="85"/>
      <c r="T51" s="86">
        <f t="shared" si="4"/>
        <v>85.999999999999943</v>
      </c>
      <c r="U51" s="86"/>
      <c r="V51" t="str">
        <f t="shared" si="7"/>
        <v/>
      </c>
      <c r="W51">
        <f t="shared" si="2"/>
        <v>0</v>
      </c>
      <c r="X51" s="41">
        <f t="shared" si="5"/>
        <v>126611.60502738174</v>
      </c>
      <c r="Y51" s="42">
        <f t="shared" si="6"/>
        <v>0.29537976850759573</v>
      </c>
    </row>
    <row r="52" spans="2:25">
      <c r="B52" s="40">
        <v>44</v>
      </c>
      <c r="C52" s="83">
        <f t="shared" si="0"/>
        <v>92597.948355571032</v>
      </c>
      <c r="D52" s="83"/>
      <c r="E52" s="40">
        <v>2018</v>
      </c>
      <c r="F52" s="8">
        <v>43741</v>
      </c>
      <c r="G52" s="47" t="s">
        <v>3</v>
      </c>
      <c r="H52" s="84">
        <v>115.08</v>
      </c>
      <c r="I52" s="84"/>
      <c r="J52" s="40">
        <v>51</v>
      </c>
      <c r="K52" s="87">
        <f t="shared" si="3"/>
        <v>2777.9384506671308</v>
      </c>
      <c r="L52" s="88"/>
      <c r="M52" s="6">
        <f>IF(J52="","",(K52/J52)/LOOKUP(RIGHT($D$2,3),定数!$A$6:$A$13,定数!$B$6:$B$13))</f>
        <v>0.54469381385630011</v>
      </c>
      <c r="N52" s="40">
        <v>2018</v>
      </c>
      <c r="O52" s="8">
        <v>43743</v>
      </c>
      <c r="P52" s="84">
        <v>114.44</v>
      </c>
      <c r="Q52" s="84"/>
      <c r="R52" s="85">
        <f>IF(P52="","",T52*M52*LOOKUP(RIGHT($D$2,3),定数!$A$6:$A$13,定数!$B$6:$B$13))</f>
        <v>3486.0404086803237</v>
      </c>
      <c r="S52" s="85"/>
      <c r="T52" s="86">
        <f t="shared" si="4"/>
        <v>64.000000000000057</v>
      </c>
      <c r="U52" s="86"/>
      <c r="V52" t="str">
        <f t="shared" si="7"/>
        <v/>
      </c>
      <c r="W52">
        <f t="shared" si="2"/>
        <v>0</v>
      </c>
      <c r="X52" s="41">
        <f t="shared" si="5"/>
        <v>126611.60502738174</v>
      </c>
      <c r="Y52" s="42">
        <f t="shared" si="6"/>
        <v>0.26864564795979584</v>
      </c>
    </row>
    <row r="53" spans="2:25">
      <c r="B53" s="40">
        <v>45</v>
      </c>
      <c r="C53" s="83">
        <f t="shared" si="0"/>
        <v>96083.988764251349</v>
      </c>
      <c r="D53" s="83"/>
      <c r="E53" s="40">
        <v>2018</v>
      </c>
      <c r="F53" s="8">
        <v>43742</v>
      </c>
      <c r="G53" s="47" t="s">
        <v>3</v>
      </c>
      <c r="H53" s="84">
        <v>114.92</v>
      </c>
      <c r="I53" s="84"/>
      <c r="J53" s="40">
        <v>49</v>
      </c>
      <c r="K53" s="87">
        <f t="shared" si="3"/>
        <v>2882.5196629275406</v>
      </c>
      <c r="L53" s="88"/>
      <c r="M53" s="6">
        <f>IF(J53="","",(K53/J53)/LOOKUP(RIGHT($D$2,3),定数!$A$6:$A$13,定数!$B$6:$B$13))</f>
        <v>0.58826931896480417</v>
      </c>
      <c r="N53" s="40">
        <v>2018</v>
      </c>
      <c r="O53" s="8">
        <v>43746</v>
      </c>
      <c r="P53" s="84">
        <v>114.3</v>
      </c>
      <c r="Q53" s="84"/>
      <c r="R53" s="85">
        <f>IF(P53="","",T53*M53*LOOKUP(RIGHT($D$2,3),定数!$A$6:$A$13,定数!$B$6:$B$13))</f>
        <v>3647.2697775818128</v>
      </c>
      <c r="S53" s="85"/>
      <c r="T53" s="86">
        <f t="shared" si="4"/>
        <v>62.000000000000455</v>
      </c>
      <c r="U53" s="86"/>
      <c r="V53" t="str">
        <f t="shared" si="7"/>
        <v/>
      </c>
      <c r="W53">
        <f t="shared" si="2"/>
        <v>0</v>
      </c>
      <c r="X53" s="41">
        <f t="shared" si="5"/>
        <v>126611.60502738174</v>
      </c>
      <c r="Y53" s="42">
        <f t="shared" si="6"/>
        <v>0.24111230764769398</v>
      </c>
    </row>
    <row r="54" spans="2:25">
      <c r="B54" s="40">
        <v>46</v>
      </c>
      <c r="C54" s="83">
        <f t="shared" si="0"/>
        <v>99731.258541833158</v>
      </c>
      <c r="D54" s="83"/>
      <c r="E54" s="40">
        <v>2018</v>
      </c>
      <c r="F54" s="8">
        <v>43746</v>
      </c>
      <c r="G54" s="47" t="s">
        <v>3</v>
      </c>
      <c r="H54" s="84">
        <v>114.14</v>
      </c>
      <c r="I54" s="84"/>
      <c r="J54" s="40">
        <v>69</v>
      </c>
      <c r="K54" s="87">
        <f t="shared" si="3"/>
        <v>2991.9377562549948</v>
      </c>
      <c r="L54" s="88"/>
      <c r="M54" s="6">
        <f>IF(J54="","",(K54/J54)/LOOKUP(RIGHT($D$2,3),定数!$A$6:$A$13,定数!$B$6:$B$13))</f>
        <v>0.43361416757318766</v>
      </c>
      <c r="N54" s="40">
        <v>2018</v>
      </c>
      <c r="O54" s="8">
        <v>43749</v>
      </c>
      <c r="P54" s="84">
        <v>113.27</v>
      </c>
      <c r="Q54" s="84"/>
      <c r="R54" s="85">
        <f>IF(P54="","",T54*M54*LOOKUP(RIGHT($D$2,3),定数!$A$6:$A$13,定数!$B$6:$B$13))</f>
        <v>3772.4432578867522</v>
      </c>
      <c r="S54" s="85"/>
      <c r="T54" s="86">
        <f t="shared" si="4"/>
        <v>87.000000000000455</v>
      </c>
      <c r="U54" s="86"/>
      <c r="V54" t="str">
        <f t="shared" si="7"/>
        <v/>
      </c>
      <c r="W54">
        <f t="shared" si="2"/>
        <v>0</v>
      </c>
      <c r="X54" s="41">
        <f t="shared" si="5"/>
        <v>126611.60502738174</v>
      </c>
      <c r="Y54" s="42">
        <f t="shared" si="6"/>
        <v>0.21230555034615728</v>
      </c>
    </row>
    <row r="55" spans="2:25">
      <c r="B55" s="40">
        <v>47</v>
      </c>
      <c r="C55" s="83">
        <f t="shared" si="0"/>
        <v>103503.70179971991</v>
      </c>
      <c r="D55" s="83"/>
      <c r="E55" s="40">
        <v>2018</v>
      </c>
      <c r="F55" s="8">
        <v>43748</v>
      </c>
      <c r="G55" s="47" t="s">
        <v>3</v>
      </c>
      <c r="H55" s="84">
        <v>113.61</v>
      </c>
      <c r="I55" s="84"/>
      <c r="J55" s="40">
        <v>57</v>
      </c>
      <c r="K55" s="87">
        <f t="shared" si="3"/>
        <v>3105.1110539915971</v>
      </c>
      <c r="L55" s="88"/>
      <c r="M55" s="6">
        <f>IF(J55="","",(K55/J55)/LOOKUP(RIGHT($D$2,3),定数!$A$6:$A$13,定数!$B$6:$B$13))</f>
        <v>0.54475632526168372</v>
      </c>
      <c r="N55" s="40">
        <v>2018</v>
      </c>
      <c r="O55" s="8">
        <v>43753</v>
      </c>
      <c r="P55" s="84">
        <v>112.89</v>
      </c>
      <c r="Q55" s="84"/>
      <c r="R55" s="85">
        <f>IF(P55="","",T55*M55*LOOKUP(RIGHT($D$2,3),定数!$A$6:$A$13,定数!$B$6:$B$13))</f>
        <v>3922.2455418841164</v>
      </c>
      <c r="S55" s="85"/>
      <c r="T55" s="86">
        <f t="shared" si="4"/>
        <v>71.999999999999886</v>
      </c>
      <c r="U55" s="86"/>
      <c r="V55" t="str">
        <f t="shared" si="7"/>
        <v/>
      </c>
      <c r="W55">
        <f t="shared" si="2"/>
        <v>0</v>
      </c>
      <c r="X55" s="41">
        <f t="shared" si="5"/>
        <v>126611.60502738174</v>
      </c>
      <c r="Y55" s="42">
        <f t="shared" si="6"/>
        <v>0.18251015159838135</v>
      </c>
    </row>
    <row r="56" spans="2:25">
      <c r="B56" s="40">
        <v>48</v>
      </c>
      <c r="C56" s="83">
        <f t="shared" si="0"/>
        <v>107425.94734160403</v>
      </c>
      <c r="D56" s="83"/>
      <c r="E56" s="40">
        <v>2018</v>
      </c>
      <c r="F56" s="8">
        <v>43749</v>
      </c>
      <c r="G56" s="47" t="s">
        <v>3</v>
      </c>
      <c r="H56" s="84">
        <v>113.12</v>
      </c>
      <c r="I56" s="84"/>
      <c r="J56" s="40">
        <v>68</v>
      </c>
      <c r="K56" s="87">
        <f t="shared" si="3"/>
        <v>3222.7784202481207</v>
      </c>
      <c r="L56" s="88"/>
      <c r="M56" s="6">
        <f>IF(J56="","",(K56/J56)/LOOKUP(RIGHT($D$2,3),定数!$A$6:$A$13,定数!$B$6:$B$13))</f>
        <v>0.47393800297766481</v>
      </c>
      <c r="N56" s="40">
        <v>2018</v>
      </c>
      <c r="O56" s="8">
        <v>43763</v>
      </c>
      <c r="P56" s="84">
        <v>112.26</v>
      </c>
      <c r="Q56" s="84"/>
      <c r="R56" s="85">
        <f>IF(P56="","",T56*M56*LOOKUP(RIGHT($D$2,3),定数!$A$6:$A$13,定数!$B$6:$B$13))</f>
        <v>4075.8668256079145</v>
      </c>
      <c r="S56" s="85"/>
      <c r="T56" s="86">
        <f t="shared" si="4"/>
        <v>85.999999999999943</v>
      </c>
      <c r="U56" s="86"/>
      <c r="V56" t="str">
        <f t="shared" si="7"/>
        <v/>
      </c>
      <c r="W56">
        <f t="shared" si="2"/>
        <v>0</v>
      </c>
      <c r="X56" s="41">
        <f t="shared" si="5"/>
        <v>126611.60502738174</v>
      </c>
      <c r="Y56" s="42">
        <f t="shared" si="6"/>
        <v>0.15153158892210961</v>
      </c>
    </row>
    <row r="57" spans="2:25">
      <c r="B57" s="40">
        <v>49</v>
      </c>
      <c r="C57" s="83">
        <f t="shared" si="0"/>
        <v>111501.81416721194</v>
      </c>
      <c r="D57" s="83"/>
      <c r="E57" s="40">
        <v>2018</v>
      </c>
      <c r="F57" s="8">
        <v>43762</v>
      </c>
      <c r="G57" s="47" t="s">
        <v>3</v>
      </c>
      <c r="H57" s="84">
        <v>112.66</v>
      </c>
      <c r="I57" s="84"/>
      <c r="J57" s="40">
        <v>31</v>
      </c>
      <c r="K57" s="87">
        <f t="shared" si="3"/>
        <v>3345.054425016358</v>
      </c>
      <c r="L57" s="88"/>
      <c r="M57" s="6">
        <f>IF(J57="","",(K57/J57)/LOOKUP(RIGHT($D$2,3),定数!$A$6:$A$13,定数!$B$6:$B$13))</f>
        <v>1.0790498145214058</v>
      </c>
      <c r="N57" s="40">
        <v>2018</v>
      </c>
      <c r="O57" s="8">
        <v>43763</v>
      </c>
      <c r="P57" s="84">
        <v>112.27</v>
      </c>
      <c r="Q57" s="84"/>
      <c r="R57" s="85">
        <f>IF(P57="","",T57*M57*LOOKUP(RIGHT($D$2,3),定数!$A$6:$A$13,定数!$B$6:$B$13))</f>
        <v>4208.2942766334891</v>
      </c>
      <c r="S57" s="85"/>
      <c r="T57" s="86">
        <f t="shared" si="4"/>
        <v>39.000000000000057</v>
      </c>
      <c r="U57" s="86"/>
      <c r="V57" t="str">
        <f t="shared" si="7"/>
        <v/>
      </c>
      <c r="W57">
        <f t="shared" si="2"/>
        <v>0</v>
      </c>
      <c r="X57" s="41">
        <f t="shared" si="5"/>
        <v>126611.60502738174</v>
      </c>
      <c r="Y57" s="42">
        <f t="shared" si="6"/>
        <v>0.11933969920768372</v>
      </c>
    </row>
    <row r="58" spans="2:25">
      <c r="B58" s="40">
        <v>50</v>
      </c>
      <c r="C58" s="83">
        <f t="shared" si="0"/>
        <v>115710.10844384543</v>
      </c>
      <c r="D58" s="83"/>
      <c r="E58" s="40">
        <v>2018</v>
      </c>
      <c r="F58" s="8">
        <v>43796</v>
      </c>
      <c r="G58" s="47" t="s">
        <v>4</v>
      </c>
      <c r="H58" s="84">
        <v>113.82</v>
      </c>
      <c r="I58" s="84"/>
      <c r="J58" s="40">
        <v>29</v>
      </c>
      <c r="K58" s="87">
        <f t="shared" si="3"/>
        <v>3471.3032533153628</v>
      </c>
      <c r="L58" s="88"/>
      <c r="M58" s="6">
        <f>IF(J58="","",(K58/J58)/LOOKUP(RIGHT($D$2,3),定数!$A$6:$A$13,定数!$B$6:$B$13))</f>
        <v>1.1970011218328838</v>
      </c>
      <c r="N58" s="40">
        <v>2018</v>
      </c>
      <c r="O58" s="8">
        <v>43797</v>
      </c>
      <c r="P58" s="84">
        <v>114.19</v>
      </c>
      <c r="Q58" s="84"/>
      <c r="R58" s="85">
        <f>IF(P58="","",T58*M58*LOOKUP(RIGHT($D$2,3),定数!$A$6:$A$13,定数!$B$6:$B$13))</f>
        <v>4428.9041507817246</v>
      </c>
      <c r="S58" s="85"/>
      <c r="T58" s="86">
        <f t="shared" si="4"/>
        <v>37.000000000000455</v>
      </c>
      <c r="U58" s="86"/>
      <c r="V58" t="str">
        <f t="shared" si="7"/>
        <v/>
      </c>
      <c r="W58">
        <f t="shared" si="2"/>
        <v>0</v>
      </c>
      <c r="X58" s="41">
        <f t="shared" si="5"/>
        <v>126611.60502738174</v>
      </c>
      <c r="Y58" s="42">
        <f t="shared" si="6"/>
        <v>8.6101874951973745E-2</v>
      </c>
    </row>
    <row r="59" spans="2:25">
      <c r="B59" s="40">
        <v>51</v>
      </c>
      <c r="C59" s="83">
        <f t="shared" si="0"/>
        <v>120139.01259462716</v>
      </c>
      <c r="D59" s="83"/>
      <c r="E59" s="40">
        <v>2019</v>
      </c>
      <c r="F59" s="8">
        <v>43503</v>
      </c>
      <c r="G59" s="47" t="s">
        <v>3</v>
      </c>
      <c r="H59" s="84">
        <v>109.47</v>
      </c>
      <c r="I59" s="84"/>
      <c r="J59" s="40">
        <v>31</v>
      </c>
      <c r="K59" s="87">
        <f t="shared" si="3"/>
        <v>3604.1703778388146</v>
      </c>
      <c r="L59" s="88"/>
      <c r="M59" s="6">
        <f>IF(J59="","",(K59/J59)/LOOKUP(RIGHT($D$2,3),定数!$A$6:$A$13,定数!$B$6:$B$13))</f>
        <v>1.1626356057544565</v>
      </c>
      <c r="N59" s="40">
        <v>2019</v>
      </c>
      <c r="O59" s="8">
        <v>43507</v>
      </c>
      <c r="P59" s="84">
        <v>109.08</v>
      </c>
      <c r="Q59" s="84"/>
      <c r="R59" s="85">
        <f>IF(P59="","",T59*M59*LOOKUP(RIGHT($D$2,3),定数!$A$6:$A$13,定数!$B$6:$B$13))</f>
        <v>4534.2788624423865</v>
      </c>
      <c r="S59" s="85"/>
      <c r="T59" s="86">
        <f t="shared" si="4"/>
        <v>39.000000000000057</v>
      </c>
      <c r="U59" s="86"/>
      <c r="V59" t="str">
        <f t="shared" si="7"/>
        <v/>
      </c>
      <c r="W59">
        <f t="shared" si="2"/>
        <v>0</v>
      </c>
      <c r="X59" s="41">
        <f t="shared" si="5"/>
        <v>126611.60502738174</v>
      </c>
      <c r="Y59" s="42">
        <f t="shared" si="6"/>
        <v>5.112163637254874E-2</v>
      </c>
    </row>
    <row r="60" spans="2:25">
      <c r="B60" s="40">
        <v>52</v>
      </c>
      <c r="C60" s="83">
        <f t="shared" si="0"/>
        <v>124673.29145706954</v>
      </c>
      <c r="D60" s="83"/>
      <c r="E60" s="40">
        <v>2019</v>
      </c>
      <c r="F60" s="8">
        <v>43515</v>
      </c>
      <c r="G60" s="48" t="s">
        <v>4</v>
      </c>
      <c r="H60" s="84">
        <v>110.55</v>
      </c>
      <c r="I60" s="84"/>
      <c r="J60" s="40">
        <v>45</v>
      </c>
      <c r="K60" s="87">
        <f t="shared" si="3"/>
        <v>3740.1987437120861</v>
      </c>
      <c r="L60" s="88"/>
      <c r="M60" s="6">
        <f>IF(J60="","",(K60/J60)/LOOKUP(RIGHT($D$2,3),定数!$A$6:$A$13,定数!$B$6:$B$13))</f>
        <v>0.8311552763804636</v>
      </c>
      <c r="N60" s="40">
        <v>2019</v>
      </c>
      <c r="O60" s="8">
        <v>43521</v>
      </c>
      <c r="P60" s="84">
        <v>111.13</v>
      </c>
      <c r="Q60" s="84"/>
      <c r="R60" s="85">
        <f>IF(P60="","",T60*M60*LOOKUP(RIGHT($D$2,3),定数!$A$6:$A$13,定数!$B$6:$B$13))</f>
        <v>4820.700603006675</v>
      </c>
      <c r="S60" s="85"/>
      <c r="T60" s="86">
        <f t="shared" si="4"/>
        <v>57.999999999999829</v>
      </c>
      <c r="U60" s="86"/>
      <c r="V60" t="str">
        <f t="shared" si="7"/>
        <v/>
      </c>
      <c r="W60">
        <f t="shared" si="2"/>
        <v>0</v>
      </c>
      <c r="X60" s="41">
        <f t="shared" si="5"/>
        <v>126611.60502738174</v>
      </c>
      <c r="Y60" s="42">
        <f t="shared" si="6"/>
        <v>1.530913039048043E-2</v>
      </c>
    </row>
    <row r="61" spans="2:25">
      <c r="B61" s="40">
        <v>53</v>
      </c>
      <c r="C61" s="83">
        <f t="shared" si="0"/>
        <v>129493.99206007621</v>
      </c>
      <c r="D61" s="83"/>
      <c r="E61" s="40">
        <v>2019</v>
      </c>
      <c r="F61" s="8">
        <v>43535</v>
      </c>
      <c r="G61" s="48" t="s">
        <v>3</v>
      </c>
      <c r="H61" s="84">
        <v>109.99</v>
      </c>
      <c r="I61" s="84"/>
      <c r="J61" s="40">
        <v>39</v>
      </c>
      <c r="K61" s="87">
        <f t="shared" si="3"/>
        <v>3884.8197618022864</v>
      </c>
      <c r="L61" s="88"/>
      <c r="M61" s="6">
        <f>IF(J61="","",(K61/J61)/LOOKUP(RIGHT($D$2,3),定数!$A$6:$A$13,定数!$B$6:$B$13))</f>
        <v>0.99610763123135559</v>
      </c>
      <c r="N61" s="40">
        <v>2019</v>
      </c>
      <c r="O61" s="8">
        <v>43536</v>
      </c>
      <c r="P61" s="84">
        <v>110.4</v>
      </c>
      <c r="Q61" s="84"/>
      <c r="R61" s="85">
        <f>IF(P61="","",T61*M61*LOOKUP(RIGHT($D$2,3),定数!$A$6:$A$13,定数!$B$6:$B$13))</f>
        <v>-4084.0412880486651</v>
      </c>
      <c r="S61" s="85"/>
      <c r="T61" s="86">
        <f t="shared" si="4"/>
        <v>-41.00000000000108</v>
      </c>
      <c r="U61" s="86"/>
      <c r="V61" t="str">
        <f t="shared" si="7"/>
        <v/>
      </c>
      <c r="W61">
        <f t="shared" si="2"/>
        <v>1</v>
      </c>
      <c r="X61" s="41">
        <f t="shared" si="5"/>
        <v>129493.99206007621</v>
      </c>
      <c r="Y61" s="42">
        <f t="shared" si="6"/>
        <v>0</v>
      </c>
    </row>
    <row r="62" spans="2:25">
      <c r="B62" s="40">
        <v>54</v>
      </c>
      <c r="C62" s="83">
        <f t="shared" si="0"/>
        <v>125409.95077202754</v>
      </c>
      <c r="D62" s="83"/>
      <c r="E62" s="40">
        <v>2019</v>
      </c>
      <c r="F62" s="8">
        <v>43564</v>
      </c>
      <c r="G62" s="48" t="s">
        <v>3</v>
      </c>
      <c r="H62" s="84">
        <v>111.15</v>
      </c>
      <c r="I62" s="84"/>
      <c r="J62" s="40">
        <v>38</v>
      </c>
      <c r="K62" s="87">
        <f t="shared" si="3"/>
        <v>3762.2985231608263</v>
      </c>
      <c r="L62" s="88"/>
      <c r="M62" s="6">
        <f>IF(J62="","",(K62/J62)/LOOKUP(RIGHT($D$2,3),定数!$A$6:$A$13,定数!$B$6:$B$13))</f>
        <v>0.99007855872653328</v>
      </c>
      <c r="N62" s="40">
        <v>2019</v>
      </c>
      <c r="O62" s="8">
        <v>43565</v>
      </c>
      <c r="P62" s="84">
        <v>110.67</v>
      </c>
      <c r="Q62" s="84"/>
      <c r="R62" s="85">
        <f>IF(P62="","",T62*M62*LOOKUP(RIGHT($D$2,3),定数!$A$6:$A$13,定数!$B$6:$B$13))</f>
        <v>4752.3770818873991</v>
      </c>
      <c r="S62" s="85"/>
      <c r="T62" s="86">
        <f t="shared" si="4"/>
        <v>48.000000000000398</v>
      </c>
      <c r="U62" s="86"/>
      <c r="V62" t="str">
        <f t="shared" si="7"/>
        <v/>
      </c>
      <c r="W62">
        <f t="shared" si="2"/>
        <v>0</v>
      </c>
      <c r="X62" s="41">
        <f t="shared" si="5"/>
        <v>129493.99206007621</v>
      </c>
      <c r="Y62" s="42">
        <f t="shared" si="6"/>
        <v>3.1538461538462403E-2</v>
      </c>
    </row>
    <row r="63" spans="2:25">
      <c r="B63" s="40">
        <v>55</v>
      </c>
      <c r="C63" s="83">
        <f t="shared" si="0"/>
        <v>130162.32785391495</v>
      </c>
      <c r="D63" s="83"/>
      <c r="E63" s="40">
        <v>2019</v>
      </c>
      <c r="F63" s="8">
        <v>43585</v>
      </c>
      <c r="G63" s="48" t="s">
        <v>3</v>
      </c>
      <c r="H63" s="84">
        <v>109.4</v>
      </c>
      <c r="I63" s="84"/>
      <c r="J63" s="40">
        <v>17</v>
      </c>
      <c r="K63" s="87">
        <f t="shared" si="3"/>
        <v>3904.8698356174482</v>
      </c>
      <c r="L63" s="88"/>
      <c r="M63" s="6">
        <f>IF(J63="","",(K63/J63)/LOOKUP(RIGHT($D$2,3),定数!$A$6:$A$13,定数!$B$6:$B$13))</f>
        <v>2.296982256245558</v>
      </c>
      <c r="N63" s="40">
        <v>2019</v>
      </c>
      <c r="O63" s="8">
        <v>43585</v>
      </c>
      <c r="P63" s="84">
        <v>109.18</v>
      </c>
      <c r="Q63" s="84"/>
      <c r="R63" s="85">
        <f>IF(P63="","",T63*M63*LOOKUP(RIGHT($D$2,3),定数!$A$6:$A$13,定数!$B$6:$B$13))</f>
        <v>5053.3609637402014</v>
      </c>
      <c r="S63" s="85"/>
      <c r="T63" s="86">
        <f t="shared" si="4"/>
        <v>21.999999999999886</v>
      </c>
      <c r="U63" s="86"/>
      <c r="V63" t="str">
        <f t="shared" si="7"/>
        <v/>
      </c>
      <c r="W63">
        <f t="shared" si="2"/>
        <v>0</v>
      </c>
      <c r="X63" s="41">
        <f t="shared" si="5"/>
        <v>130162.32785391495</v>
      </c>
      <c r="Y63" s="42">
        <f t="shared" si="6"/>
        <v>0</v>
      </c>
    </row>
    <row r="64" spans="2:25">
      <c r="B64" s="40">
        <v>56</v>
      </c>
      <c r="C64" s="83">
        <f t="shared" si="0"/>
        <v>135215.68881765514</v>
      </c>
      <c r="D64" s="83"/>
      <c r="E64" s="40">
        <v>2019</v>
      </c>
      <c r="F64" s="8">
        <v>43606</v>
      </c>
      <c r="G64" s="48" t="s">
        <v>4</v>
      </c>
      <c r="H64" s="84">
        <v>109.35</v>
      </c>
      <c r="I64" s="84"/>
      <c r="J64" s="40">
        <v>46</v>
      </c>
      <c r="K64" s="87">
        <f t="shared" si="3"/>
        <v>4056.4706645296542</v>
      </c>
      <c r="L64" s="88"/>
      <c r="M64" s="6">
        <f>IF(J64="","",(K64/J64)/LOOKUP(RIGHT($D$2,3),定数!$A$6:$A$13,定数!$B$6:$B$13))</f>
        <v>0.88184144881079429</v>
      </c>
      <c r="N64" s="40">
        <v>2019</v>
      </c>
      <c r="O64" s="8">
        <v>43612</v>
      </c>
      <c r="P64" s="84">
        <v>108.86</v>
      </c>
      <c r="Q64" s="84"/>
      <c r="R64" s="85">
        <f>IF(P64="","",T64*M64*LOOKUP(RIGHT($D$2,3),定数!$A$6:$A$13,定数!$B$6:$B$13))</f>
        <v>-4321.0230991728467</v>
      </c>
      <c r="S64" s="85"/>
      <c r="T64" s="86">
        <f t="shared" si="4"/>
        <v>-48.999999999999488</v>
      </c>
      <c r="U64" s="86"/>
      <c r="V64" t="str">
        <f t="shared" si="7"/>
        <v/>
      </c>
      <c r="W64">
        <f t="shared" si="2"/>
        <v>1</v>
      </c>
      <c r="X64" s="41">
        <f t="shared" si="5"/>
        <v>135215.68881765514</v>
      </c>
      <c r="Y64" s="42">
        <f t="shared" si="6"/>
        <v>0</v>
      </c>
    </row>
    <row r="65" spans="2:25">
      <c r="B65" s="40">
        <v>57</v>
      </c>
      <c r="C65" s="83">
        <f t="shared" si="0"/>
        <v>130894.6657184823</v>
      </c>
      <c r="D65" s="83"/>
      <c r="E65" s="40">
        <v>2019</v>
      </c>
      <c r="F65" s="8">
        <v>43613</v>
      </c>
      <c r="G65" s="48" t="s">
        <v>3</v>
      </c>
      <c r="H65" s="84">
        <v>108.9</v>
      </c>
      <c r="I65" s="84"/>
      <c r="J65" s="40">
        <v>22</v>
      </c>
      <c r="K65" s="87">
        <f t="shared" si="3"/>
        <v>3926.8399715544688</v>
      </c>
      <c r="L65" s="88"/>
      <c r="M65" s="6">
        <f>IF(J65="","",(K65/J65)/LOOKUP(RIGHT($D$2,3),定数!$A$6:$A$13,定数!$B$6:$B$13))</f>
        <v>1.7849272597974857</v>
      </c>
      <c r="N65" s="40">
        <v>2019</v>
      </c>
      <c r="O65" s="8">
        <v>43613</v>
      </c>
      <c r="P65" s="84">
        <v>108.63</v>
      </c>
      <c r="Q65" s="84"/>
      <c r="R65" s="85">
        <f>IF(P65="","",T65*M65*LOOKUP(RIGHT($D$2,3),定数!$A$6:$A$13,定数!$B$6:$B$13))</f>
        <v>4819.3036014533936</v>
      </c>
      <c r="S65" s="85"/>
      <c r="T65" s="86">
        <f t="shared" si="4"/>
        <v>27.000000000001023</v>
      </c>
      <c r="U65" s="86"/>
      <c r="V65" t="str">
        <f t="shared" si="7"/>
        <v/>
      </c>
      <c r="W65">
        <f t="shared" si="2"/>
        <v>0</v>
      </c>
      <c r="X65" s="41">
        <f t="shared" si="5"/>
        <v>135215.68881765514</v>
      </c>
      <c r="Y65" s="42">
        <f t="shared" si="6"/>
        <v>3.1956521739130106E-2</v>
      </c>
    </row>
    <row r="66" spans="2:25">
      <c r="B66" s="40">
        <v>58</v>
      </c>
      <c r="C66" s="83">
        <f t="shared" si="0"/>
        <v>135713.96931993568</v>
      </c>
      <c r="D66" s="83"/>
      <c r="E66" s="40">
        <v>2019</v>
      </c>
      <c r="F66" s="8">
        <v>43629</v>
      </c>
      <c r="G66" s="48" t="s">
        <v>3</v>
      </c>
      <c r="H66" s="84">
        <v>108.95</v>
      </c>
      <c r="I66" s="84"/>
      <c r="J66" s="40">
        <v>34</v>
      </c>
      <c r="K66" s="87">
        <f t="shared" si="3"/>
        <v>4071.4190795980703</v>
      </c>
      <c r="L66" s="88"/>
      <c r="M66" s="6">
        <f>IF(J66="","",(K66/J66)/LOOKUP(RIGHT($D$2,3),定数!$A$6:$A$13,定数!$B$6:$B$13))</f>
        <v>1.1974761998817853</v>
      </c>
      <c r="N66" s="40">
        <v>2019</v>
      </c>
      <c r="O66" s="8">
        <v>43630</v>
      </c>
      <c r="P66" s="84">
        <v>108.53</v>
      </c>
      <c r="Q66" s="84"/>
      <c r="R66" s="85">
        <f>IF(P66="","",T66*M66*LOOKUP(RIGHT($D$2,3),定数!$A$6:$A$13,定数!$B$6:$B$13))</f>
        <v>5029.4000395035191</v>
      </c>
      <c r="S66" s="85"/>
      <c r="T66" s="86">
        <f t="shared" si="4"/>
        <v>42.000000000000171</v>
      </c>
      <c r="U66" s="86"/>
      <c r="V66" t="str">
        <f t="shared" si="7"/>
        <v/>
      </c>
      <c r="W66">
        <f t="shared" si="2"/>
        <v>0</v>
      </c>
      <c r="X66" s="41">
        <f t="shared" si="5"/>
        <v>135713.96931993568</v>
      </c>
      <c r="Y66" s="42">
        <f t="shared" si="6"/>
        <v>0</v>
      </c>
    </row>
    <row r="67" spans="2:25">
      <c r="B67" s="40">
        <v>59</v>
      </c>
      <c r="C67" s="83">
        <f t="shared" si="0"/>
        <v>140743.36935943921</v>
      </c>
      <c r="D67" s="83"/>
      <c r="E67" s="40">
        <v>2019</v>
      </c>
      <c r="F67" s="8">
        <v>43634</v>
      </c>
      <c r="G67" s="48" t="s">
        <v>3</v>
      </c>
      <c r="H67" s="84">
        <v>108.49</v>
      </c>
      <c r="I67" s="84"/>
      <c r="J67" s="40">
        <v>18</v>
      </c>
      <c r="K67" s="87">
        <f t="shared" si="3"/>
        <v>4222.3010807831761</v>
      </c>
      <c r="L67" s="88"/>
      <c r="M67" s="6">
        <f>IF(J67="","",(K67/J67)/LOOKUP(RIGHT($D$2,3),定数!$A$6:$A$13,定数!$B$6:$B$13))</f>
        <v>2.3457228226573204</v>
      </c>
      <c r="N67" s="40">
        <v>2019</v>
      </c>
      <c r="O67" s="8">
        <v>43634</v>
      </c>
      <c r="P67" s="84">
        <v>108.27</v>
      </c>
      <c r="Q67" s="84"/>
      <c r="R67" s="85">
        <f>IF(P67="","",T67*M67*LOOKUP(RIGHT($D$2,3),定数!$A$6:$A$13,定数!$B$6:$B$13))</f>
        <v>5160.5902098460783</v>
      </c>
      <c r="S67" s="85"/>
      <c r="T67" s="86">
        <f t="shared" si="4"/>
        <v>21.999999999999886</v>
      </c>
      <c r="U67" s="86"/>
      <c r="V67" t="str">
        <f t="shared" si="7"/>
        <v/>
      </c>
      <c r="W67">
        <f t="shared" si="2"/>
        <v>0</v>
      </c>
      <c r="X67" s="41">
        <f t="shared" si="5"/>
        <v>140743.36935943921</v>
      </c>
      <c r="Y67" s="42">
        <f t="shared" si="6"/>
        <v>0</v>
      </c>
    </row>
    <row r="68" spans="2:25">
      <c r="B68" s="40">
        <v>60</v>
      </c>
      <c r="C68" s="83">
        <f t="shared" si="0"/>
        <v>145903.95956928527</v>
      </c>
      <c r="D68" s="83"/>
      <c r="E68" s="40">
        <v>2019</v>
      </c>
      <c r="F68" s="8">
        <v>43636</v>
      </c>
      <c r="G68" s="48" t="s">
        <v>4</v>
      </c>
      <c r="H68" s="84">
        <v>109.16</v>
      </c>
      <c r="I68" s="84"/>
      <c r="J68" s="40">
        <v>57</v>
      </c>
      <c r="K68" s="87">
        <f t="shared" si="3"/>
        <v>4377.1187870785579</v>
      </c>
      <c r="L68" s="88"/>
      <c r="M68" s="6">
        <f>IF(J68="","",(K68/J68)/LOOKUP(RIGHT($D$2,3),定数!$A$6:$A$13,定数!$B$6:$B$13))</f>
        <v>0.76791557668044874</v>
      </c>
      <c r="N68" s="40">
        <v>2019</v>
      </c>
      <c r="O68" s="8">
        <v>43637</v>
      </c>
      <c r="P68" s="84">
        <v>109.88</v>
      </c>
      <c r="Q68" s="84"/>
      <c r="R68" s="85">
        <f>IF(P68="","",T68*M68*LOOKUP(RIGHT($D$2,3),定数!$A$6:$A$13,定数!$B$6:$B$13))</f>
        <v>5528.992152099222</v>
      </c>
      <c r="S68" s="85"/>
      <c r="T68" s="86">
        <f t="shared" si="4"/>
        <v>71.999999999999886</v>
      </c>
      <c r="U68" s="86"/>
      <c r="V68" t="str">
        <f t="shared" si="7"/>
        <v/>
      </c>
      <c r="W68">
        <f t="shared" si="2"/>
        <v>0</v>
      </c>
      <c r="X68" s="41">
        <f t="shared" si="5"/>
        <v>145903.95956928527</v>
      </c>
      <c r="Y68" s="42">
        <f t="shared" si="6"/>
        <v>0</v>
      </c>
    </row>
    <row r="69" spans="2:25">
      <c r="B69" s="40">
        <v>61</v>
      </c>
      <c r="C69" s="83">
        <f t="shared" si="0"/>
        <v>151432.95172138451</v>
      </c>
      <c r="D69" s="83"/>
      <c r="E69" s="40"/>
      <c r="F69" s="8"/>
      <c r="G69" s="40"/>
      <c r="H69" s="84"/>
      <c r="I69" s="84"/>
      <c r="J69" s="40"/>
      <c r="K69" s="87" t="str">
        <f t="shared" si="3"/>
        <v/>
      </c>
      <c r="L69" s="88"/>
      <c r="M69" s="6" t="str">
        <f>IF(J69="","",(K69/J69)/LOOKUP(RIGHT($D$2,3),定数!$A$6:$A$13,定数!$B$6:$B$13))</f>
        <v/>
      </c>
      <c r="N69" s="40"/>
      <c r="O69" s="8"/>
      <c r="P69" s="84"/>
      <c r="Q69" s="84"/>
      <c r="R69" s="85" t="str">
        <f>IF(P69="","",T69*M69*LOOKUP(RIGHT($D$2,3),定数!$A$6:$A$13,定数!$B$6:$B$13))</f>
        <v/>
      </c>
      <c r="S69" s="85"/>
      <c r="T69" s="86" t="str">
        <f t="shared" si="4"/>
        <v/>
      </c>
      <c r="U69" s="86"/>
      <c r="V69" t="str">
        <f t="shared" si="7"/>
        <v/>
      </c>
      <c r="W69" t="str">
        <f t="shared" si="2"/>
        <v/>
      </c>
      <c r="X69" s="41">
        <f t="shared" si="5"/>
        <v>151432.95172138451</v>
      </c>
      <c r="Y69" s="42">
        <f t="shared" si="6"/>
        <v>0</v>
      </c>
    </row>
    <row r="70" spans="2:25">
      <c r="B70" s="40">
        <v>62</v>
      </c>
      <c r="C70" s="83" t="str">
        <f t="shared" si="0"/>
        <v/>
      </c>
      <c r="D70" s="83"/>
      <c r="E70" s="40"/>
      <c r="F70" s="8"/>
      <c r="G70" s="40"/>
      <c r="H70" s="84"/>
      <c r="I70" s="84"/>
      <c r="J70" s="40"/>
      <c r="K70" s="87" t="str">
        <f t="shared" si="3"/>
        <v/>
      </c>
      <c r="L70" s="88"/>
      <c r="M70" s="6" t="str">
        <f>IF(J70="","",(K70/J70)/LOOKUP(RIGHT($D$2,3),定数!$A$6:$A$13,定数!$B$6:$B$13))</f>
        <v/>
      </c>
      <c r="N70" s="40"/>
      <c r="O70" s="8"/>
      <c r="P70" s="84"/>
      <c r="Q70" s="84"/>
      <c r="R70" s="85" t="str">
        <f>IF(P70="","",T70*M70*LOOKUP(RIGHT($D$2,3),定数!$A$6:$A$13,定数!$B$6:$B$13))</f>
        <v/>
      </c>
      <c r="S70" s="85"/>
      <c r="T70" s="86" t="str">
        <f t="shared" si="4"/>
        <v/>
      </c>
      <c r="U70" s="86"/>
      <c r="V70" t="str">
        <f t="shared" si="7"/>
        <v/>
      </c>
      <c r="W70" t="str">
        <f t="shared" si="2"/>
        <v/>
      </c>
      <c r="X70" s="41" t="str">
        <f t="shared" si="5"/>
        <v/>
      </c>
      <c r="Y70" s="42" t="str">
        <f t="shared" si="6"/>
        <v/>
      </c>
    </row>
    <row r="71" spans="2:25">
      <c r="B71" s="40">
        <v>63</v>
      </c>
      <c r="C71" s="83" t="str">
        <f t="shared" si="0"/>
        <v/>
      </c>
      <c r="D71" s="83"/>
      <c r="E71" s="40"/>
      <c r="F71" s="8"/>
      <c r="G71" s="40"/>
      <c r="H71" s="84"/>
      <c r="I71" s="84"/>
      <c r="J71" s="40"/>
      <c r="K71" s="87" t="str">
        <f t="shared" si="3"/>
        <v/>
      </c>
      <c r="L71" s="88"/>
      <c r="M71" s="6" t="str">
        <f>IF(J71="","",(K71/J71)/LOOKUP(RIGHT($D$2,3),定数!$A$6:$A$13,定数!$B$6:$B$13))</f>
        <v/>
      </c>
      <c r="N71" s="40"/>
      <c r="O71" s="8"/>
      <c r="P71" s="84"/>
      <c r="Q71" s="84"/>
      <c r="R71" s="85" t="str">
        <f>IF(P71="","",T71*M71*LOOKUP(RIGHT($D$2,3),定数!$A$6:$A$13,定数!$B$6:$B$13))</f>
        <v/>
      </c>
      <c r="S71" s="85"/>
      <c r="T71" s="86" t="str">
        <f t="shared" si="4"/>
        <v/>
      </c>
      <c r="U71" s="86"/>
      <c r="V71" t="str">
        <f t="shared" si="7"/>
        <v/>
      </c>
      <c r="W71" t="str">
        <f t="shared" si="2"/>
        <v/>
      </c>
      <c r="X71" s="41" t="str">
        <f t="shared" si="5"/>
        <v/>
      </c>
      <c r="Y71" s="42" t="str">
        <f t="shared" si="6"/>
        <v/>
      </c>
    </row>
    <row r="72" spans="2:25">
      <c r="B72" s="40">
        <v>64</v>
      </c>
      <c r="C72" s="83" t="str">
        <f t="shared" si="0"/>
        <v/>
      </c>
      <c r="D72" s="83"/>
      <c r="E72" s="40"/>
      <c r="F72" s="8"/>
      <c r="G72" s="40"/>
      <c r="H72" s="84"/>
      <c r="I72" s="84"/>
      <c r="J72" s="40"/>
      <c r="K72" s="87" t="str">
        <f t="shared" si="3"/>
        <v/>
      </c>
      <c r="L72" s="88"/>
      <c r="M72" s="6" t="str">
        <f>IF(J72="","",(K72/J72)/LOOKUP(RIGHT($D$2,3),定数!$A$6:$A$13,定数!$B$6:$B$13))</f>
        <v/>
      </c>
      <c r="N72" s="40"/>
      <c r="O72" s="8"/>
      <c r="P72" s="84"/>
      <c r="Q72" s="84"/>
      <c r="R72" s="85" t="str">
        <f>IF(P72="","",T72*M72*LOOKUP(RIGHT($D$2,3),定数!$A$6:$A$13,定数!$B$6:$B$13))</f>
        <v/>
      </c>
      <c r="S72" s="85"/>
      <c r="T72" s="86" t="str">
        <f t="shared" si="4"/>
        <v/>
      </c>
      <c r="U72" s="86"/>
      <c r="V72" t="str">
        <f t="shared" si="7"/>
        <v/>
      </c>
      <c r="W72" t="str">
        <f t="shared" si="2"/>
        <v/>
      </c>
      <c r="X72" s="41" t="str">
        <f t="shared" si="5"/>
        <v/>
      </c>
      <c r="Y72" s="42" t="str">
        <f t="shared" si="6"/>
        <v/>
      </c>
    </row>
    <row r="73" spans="2:25">
      <c r="B73" s="40">
        <v>65</v>
      </c>
      <c r="C73" s="83" t="str">
        <f t="shared" si="0"/>
        <v/>
      </c>
      <c r="D73" s="83"/>
      <c r="E73" s="40"/>
      <c r="F73" s="8"/>
      <c r="G73" s="40"/>
      <c r="H73" s="84"/>
      <c r="I73" s="84"/>
      <c r="J73" s="40"/>
      <c r="K73" s="87" t="str">
        <f t="shared" si="3"/>
        <v/>
      </c>
      <c r="L73" s="88"/>
      <c r="M73" s="6" t="str">
        <f>IF(J73="","",(K73/J73)/LOOKUP(RIGHT($D$2,3),定数!$A$6:$A$13,定数!$B$6:$B$13))</f>
        <v/>
      </c>
      <c r="N73" s="40"/>
      <c r="O73" s="8"/>
      <c r="P73" s="84"/>
      <c r="Q73" s="84"/>
      <c r="R73" s="85" t="str">
        <f>IF(P73="","",T73*M73*LOOKUP(RIGHT($D$2,3),定数!$A$6:$A$13,定数!$B$6:$B$13))</f>
        <v/>
      </c>
      <c r="S73" s="85"/>
      <c r="T73" s="86" t="str">
        <f t="shared" si="4"/>
        <v/>
      </c>
      <c r="U73" s="86"/>
      <c r="V73" t="str">
        <f t="shared" si="7"/>
        <v/>
      </c>
      <c r="W73" t="str">
        <f t="shared" si="2"/>
        <v/>
      </c>
      <c r="X73" s="41" t="str">
        <f t="shared" si="5"/>
        <v/>
      </c>
      <c r="Y73" s="42" t="str">
        <f t="shared" si="6"/>
        <v/>
      </c>
    </row>
    <row r="74" spans="2:25">
      <c r="B74" s="40">
        <v>66</v>
      </c>
      <c r="C74" s="83" t="str">
        <f t="shared" ref="C74:C108" si="8">IF(R73="","",C73+R73)</f>
        <v/>
      </c>
      <c r="D74" s="83"/>
      <c r="E74" s="40"/>
      <c r="F74" s="8"/>
      <c r="G74" s="40"/>
      <c r="H74" s="84"/>
      <c r="I74" s="84"/>
      <c r="J74" s="40"/>
      <c r="K74" s="87" t="str">
        <f t="shared" si="3"/>
        <v/>
      </c>
      <c r="L74" s="88"/>
      <c r="M74" s="6" t="str">
        <f>IF(J74="","",(K74/J74)/LOOKUP(RIGHT($D$2,3),定数!$A$6:$A$13,定数!$B$6:$B$13))</f>
        <v/>
      </c>
      <c r="N74" s="40"/>
      <c r="O74" s="8"/>
      <c r="P74" s="84"/>
      <c r="Q74" s="84"/>
      <c r="R74" s="85" t="str">
        <f>IF(P74="","",T74*M74*LOOKUP(RIGHT($D$2,3),定数!$A$6:$A$13,定数!$B$6:$B$13))</f>
        <v/>
      </c>
      <c r="S74" s="85"/>
      <c r="T74" s="86" t="str">
        <f t="shared" si="4"/>
        <v/>
      </c>
      <c r="U74" s="86"/>
      <c r="V74" t="str">
        <f t="shared" si="7"/>
        <v/>
      </c>
      <c r="W74" t="str">
        <f t="shared" si="7"/>
        <v/>
      </c>
      <c r="X74" s="41" t="str">
        <f t="shared" si="5"/>
        <v/>
      </c>
      <c r="Y74" s="42" t="str">
        <f t="shared" si="6"/>
        <v/>
      </c>
    </row>
    <row r="75" spans="2:25">
      <c r="B75" s="40">
        <v>67</v>
      </c>
      <c r="C75" s="83" t="str">
        <f t="shared" si="8"/>
        <v/>
      </c>
      <c r="D75" s="83"/>
      <c r="E75" s="40"/>
      <c r="F75" s="8"/>
      <c r="G75" s="40"/>
      <c r="H75" s="84"/>
      <c r="I75" s="84"/>
      <c r="J75" s="40"/>
      <c r="K75" s="87" t="str">
        <f t="shared" ref="K75:K108" si="9">IF(J75="","",C75*0.03)</f>
        <v/>
      </c>
      <c r="L75" s="88"/>
      <c r="M75" s="6" t="str">
        <f>IF(J75="","",(K75/J75)/LOOKUP(RIGHT($D$2,3),定数!$A$6:$A$13,定数!$B$6:$B$13))</f>
        <v/>
      </c>
      <c r="N75" s="40"/>
      <c r="O75" s="8"/>
      <c r="P75" s="84"/>
      <c r="Q75" s="84"/>
      <c r="R75" s="85" t="str">
        <f>IF(P75="","",T75*M75*LOOKUP(RIGHT($D$2,3),定数!$A$6:$A$13,定数!$B$6:$B$13))</f>
        <v/>
      </c>
      <c r="S75" s="85"/>
      <c r="T75" s="86" t="str">
        <f t="shared" si="4"/>
        <v/>
      </c>
      <c r="U75" s="86"/>
      <c r="V75" t="str">
        <f t="shared" ref="V75:W90" si="10">IF(S75&lt;&gt;"",IF(S75&lt;0,1+V74,0),"")</f>
        <v/>
      </c>
      <c r="W75" t="str">
        <f t="shared" si="10"/>
        <v/>
      </c>
      <c r="X75" s="41" t="str">
        <f t="shared" si="5"/>
        <v/>
      </c>
      <c r="Y75" s="42" t="str">
        <f t="shared" si="6"/>
        <v/>
      </c>
    </row>
    <row r="76" spans="2:25">
      <c r="B76" s="40">
        <v>68</v>
      </c>
      <c r="C76" s="83" t="str">
        <f t="shared" si="8"/>
        <v/>
      </c>
      <c r="D76" s="83"/>
      <c r="E76" s="40"/>
      <c r="F76" s="8"/>
      <c r="G76" s="40"/>
      <c r="H76" s="84"/>
      <c r="I76" s="84"/>
      <c r="J76" s="40"/>
      <c r="K76" s="87" t="str">
        <f t="shared" si="9"/>
        <v/>
      </c>
      <c r="L76" s="88"/>
      <c r="M76" s="6" t="str">
        <f>IF(J76="","",(K76/J76)/LOOKUP(RIGHT($D$2,3),定数!$A$6:$A$13,定数!$B$6:$B$13))</f>
        <v/>
      </c>
      <c r="N76" s="40"/>
      <c r="O76" s="8"/>
      <c r="P76" s="84"/>
      <c r="Q76" s="84"/>
      <c r="R76" s="85" t="str">
        <f>IF(P76="","",T76*M76*LOOKUP(RIGHT($D$2,3),定数!$A$6:$A$13,定数!$B$6:$B$13))</f>
        <v/>
      </c>
      <c r="S76" s="85"/>
      <c r="T76" s="86" t="str">
        <f t="shared" ref="T76:T108" si="11">IF(P76="","",IF(G76="買",(P76-H76),(H76-P76))*IF(RIGHT($D$2,3)="JPY",100,10000))</f>
        <v/>
      </c>
      <c r="U76" s="86"/>
      <c r="V76" t="str">
        <f t="shared" si="10"/>
        <v/>
      </c>
      <c r="W76" t="str">
        <f t="shared" si="10"/>
        <v/>
      </c>
      <c r="X76" s="41" t="str">
        <f t="shared" ref="X76:X108" si="12">IF(C76&lt;&gt;"",MAX(X75,C76),"")</f>
        <v/>
      </c>
      <c r="Y76" s="42" t="str">
        <f t="shared" ref="Y76:Y108" si="13">IF(X76&lt;&gt;"",1-(C76/X76),"")</f>
        <v/>
      </c>
    </row>
    <row r="77" spans="2:25">
      <c r="B77" s="40">
        <v>69</v>
      </c>
      <c r="C77" s="83" t="str">
        <f t="shared" si="8"/>
        <v/>
      </c>
      <c r="D77" s="83"/>
      <c r="E77" s="40"/>
      <c r="F77" s="8"/>
      <c r="G77" s="40"/>
      <c r="H77" s="84"/>
      <c r="I77" s="84"/>
      <c r="J77" s="40"/>
      <c r="K77" s="87" t="str">
        <f t="shared" si="9"/>
        <v/>
      </c>
      <c r="L77" s="88"/>
      <c r="M77" s="6" t="str">
        <f>IF(J77="","",(K77/J77)/LOOKUP(RIGHT($D$2,3),定数!$A$6:$A$13,定数!$B$6:$B$13))</f>
        <v/>
      </c>
      <c r="N77" s="40"/>
      <c r="O77" s="8"/>
      <c r="P77" s="84"/>
      <c r="Q77" s="84"/>
      <c r="R77" s="85" t="str">
        <f>IF(P77="","",T77*M77*LOOKUP(RIGHT($D$2,3),定数!$A$6:$A$13,定数!$B$6:$B$13))</f>
        <v/>
      </c>
      <c r="S77" s="85"/>
      <c r="T77" s="86" t="str">
        <f t="shared" si="11"/>
        <v/>
      </c>
      <c r="U77" s="86"/>
      <c r="V77" t="str">
        <f t="shared" si="10"/>
        <v/>
      </c>
      <c r="W77" t="str">
        <f t="shared" si="10"/>
        <v/>
      </c>
      <c r="X77" s="41" t="str">
        <f t="shared" si="12"/>
        <v/>
      </c>
      <c r="Y77" s="42" t="str">
        <f t="shared" si="13"/>
        <v/>
      </c>
    </row>
    <row r="78" spans="2:25">
      <c r="B78" s="40">
        <v>70</v>
      </c>
      <c r="C78" s="83" t="str">
        <f t="shared" si="8"/>
        <v/>
      </c>
      <c r="D78" s="83"/>
      <c r="E78" s="40"/>
      <c r="F78" s="8"/>
      <c r="G78" s="40"/>
      <c r="H78" s="84"/>
      <c r="I78" s="84"/>
      <c r="J78" s="40"/>
      <c r="K78" s="87" t="str">
        <f t="shared" si="9"/>
        <v/>
      </c>
      <c r="L78" s="88"/>
      <c r="M78" s="6" t="str">
        <f>IF(J78="","",(K78/J78)/LOOKUP(RIGHT($D$2,3),定数!$A$6:$A$13,定数!$B$6:$B$13))</f>
        <v/>
      </c>
      <c r="N78" s="40"/>
      <c r="O78" s="8"/>
      <c r="P78" s="84"/>
      <c r="Q78" s="84"/>
      <c r="R78" s="85" t="str">
        <f>IF(P78="","",T78*M78*LOOKUP(RIGHT($D$2,3),定数!$A$6:$A$13,定数!$B$6:$B$13))</f>
        <v/>
      </c>
      <c r="S78" s="85"/>
      <c r="T78" s="86" t="str">
        <f t="shared" si="11"/>
        <v/>
      </c>
      <c r="U78" s="86"/>
      <c r="V78" t="str">
        <f t="shared" si="10"/>
        <v/>
      </c>
      <c r="W78" t="str">
        <f t="shared" si="10"/>
        <v/>
      </c>
      <c r="X78" s="41" t="str">
        <f t="shared" si="12"/>
        <v/>
      </c>
      <c r="Y78" s="42" t="str">
        <f t="shared" si="13"/>
        <v/>
      </c>
    </row>
    <row r="79" spans="2:25">
      <c r="B79" s="40">
        <v>71</v>
      </c>
      <c r="C79" s="83" t="str">
        <f t="shared" si="8"/>
        <v/>
      </c>
      <c r="D79" s="83"/>
      <c r="E79" s="40"/>
      <c r="F79" s="8"/>
      <c r="G79" s="40"/>
      <c r="H79" s="84"/>
      <c r="I79" s="84"/>
      <c r="J79" s="40"/>
      <c r="K79" s="87" t="str">
        <f t="shared" si="9"/>
        <v/>
      </c>
      <c r="L79" s="88"/>
      <c r="M79" s="6" t="str">
        <f>IF(J79="","",(K79/J79)/LOOKUP(RIGHT($D$2,3),定数!$A$6:$A$13,定数!$B$6:$B$13))</f>
        <v/>
      </c>
      <c r="N79" s="40"/>
      <c r="O79" s="8"/>
      <c r="P79" s="84"/>
      <c r="Q79" s="84"/>
      <c r="R79" s="85" t="str">
        <f>IF(P79="","",T79*M79*LOOKUP(RIGHT($D$2,3),定数!$A$6:$A$13,定数!$B$6:$B$13))</f>
        <v/>
      </c>
      <c r="S79" s="85"/>
      <c r="T79" s="86" t="str">
        <f t="shared" si="11"/>
        <v/>
      </c>
      <c r="U79" s="86"/>
      <c r="V79" t="str">
        <f t="shared" si="10"/>
        <v/>
      </c>
      <c r="W79" t="str">
        <f t="shared" si="10"/>
        <v/>
      </c>
      <c r="X79" s="41" t="str">
        <f t="shared" si="12"/>
        <v/>
      </c>
      <c r="Y79" s="42" t="str">
        <f t="shared" si="13"/>
        <v/>
      </c>
    </row>
    <row r="80" spans="2:25">
      <c r="B80" s="40">
        <v>72</v>
      </c>
      <c r="C80" s="83" t="str">
        <f t="shared" si="8"/>
        <v/>
      </c>
      <c r="D80" s="83"/>
      <c r="E80" s="40"/>
      <c r="F80" s="8"/>
      <c r="G80" s="40"/>
      <c r="H80" s="84"/>
      <c r="I80" s="84"/>
      <c r="J80" s="40"/>
      <c r="K80" s="87" t="str">
        <f t="shared" si="9"/>
        <v/>
      </c>
      <c r="L80" s="88"/>
      <c r="M80" s="6" t="str">
        <f>IF(J80="","",(K80/J80)/LOOKUP(RIGHT($D$2,3),定数!$A$6:$A$13,定数!$B$6:$B$13))</f>
        <v/>
      </c>
      <c r="N80" s="40"/>
      <c r="O80" s="8"/>
      <c r="P80" s="84"/>
      <c r="Q80" s="84"/>
      <c r="R80" s="85" t="str">
        <f>IF(P80="","",T80*M80*LOOKUP(RIGHT($D$2,3),定数!$A$6:$A$13,定数!$B$6:$B$13))</f>
        <v/>
      </c>
      <c r="S80" s="85"/>
      <c r="T80" s="86" t="str">
        <f t="shared" si="11"/>
        <v/>
      </c>
      <c r="U80" s="86"/>
      <c r="V80" t="str">
        <f t="shared" si="10"/>
        <v/>
      </c>
      <c r="W80" t="str">
        <f t="shared" si="10"/>
        <v/>
      </c>
      <c r="X80" s="41" t="str">
        <f t="shared" si="12"/>
        <v/>
      </c>
      <c r="Y80" s="42" t="str">
        <f t="shared" si="13"/>
        <v/>
      </c>
    </row>
    <row r="81" spans="2:25">
      <c r="B81" s="40">
        <v>73</v>
      </c>
      <c r="C81" s="83" t="str">
        <f t="shared" si="8"/>
        <v/>
      </c>
      <c r="D81" s="83"/>
      <c r="E81" s="40"/>
      <c r="F81" s="8"/>
      <c r="G81" s="40"/>
      <c r="H81" s="84"/>
      <c r="I81" s="84"/>
      <c r="J81" s="40"/>
      <c r="K81" s="87" t="str">
        <f t="shared" si="9"/>
        <v/>
      </c>
      <c r="L81" s="88"/>
      <c r="M81" s="6" t="str">
        <f>IF(J81="","",(K81/J81)/LOOKUP(RIGHT($D$2,3),定数!$A$6:$A$13,定数!$B$6:$B$13))</f>
        <v/>
      </c>
      <c r="N81" s="40"/>
      <c r="O81" s="8"/>
      <c r="P81" s="84"/>
      <c r="Q81" s="84"/>
      <c r="R81" s="85" t="str">
        <f>IF(P81="","",T81*M81*LOOKUP(RIGHT($D$2,3),定数!$A$6:$A$13,定数!$B$6:$B$13))</f>
        <v/>
      </c>
      <c r="S81" s="85"/>
      <c r="T81" s="86" t="str">
        <f t="shared" si="11"/>
        <v/>
      </c>
      <c r="U81" s="86"/>
      <c r="V81" t="str">
        <f t="shared" si="10"/>
        <v/>
      </c>
      <c r="W81" t="str">
        <f t="shared" si="10"/>
        <v/>
      </c>
      <c r="X81" s="41" t="str">
        <f t="shared" si="12"/>
        <v/>
      </c>
      <c r="Y81" s="42" t="str">
        <f t="shared" si="13"/>
        <v/>
      </c>
    </row>
    <row r="82" spans="2:25">
      <c r="B82" s="40">
        <v>74</v>
      </c>
      <c r="C82" s="83" t="str">
        <f t="shared" si="8"/>
        <v/>
      </c>
      <c r="D82" s="83"/>
      <c r="E82" s="40"/>
      <c r="F82" s="8"/>
      <c r="G82" s="40"/>
      <c r="H82" s="84"/>
      <c r="I82" s="84"/>
      <c r="J82" s="40"/>
      <c r="K82" s="87" t="str">
        <f t="shared" si="9"/>
        <v/>
      </c>
      <c r="L82" s="88"/>
      <c r="M82" s="6" t="str">
        <f>IF(J82="","",(K82/J82)/LOOKUP(RIGHT($D$2,3),定数!$A$6:$A$13,定数!$B$6:$B$13))</f>
        <v/>
      </c>
      <c r="N82" s="40"/>
      <c r="O82" s="8"/>
      <c r="P82" s="84"/>
      <c r="Q82" s="84"/>
      <c r="R82" s="85" t="str">
        <f>IF(P82="","",T82*M82*LOOKUP(RIGHT($D$2,3),定数!$A$6:$A$13,定数!$B$6:$B$13))</f>
        <v/>
      </c>
      <c r="S82" s="85"/>
      <c r="T82" s="86" t="str">
        <f t="shared" si="11"/>
        <v/>
      </c>
      <c r="U82" s="86"/>
      <c r="V82" t="str">
        <f t="shared" si="10"/>
        <v/>
      </c>
      <c r="W82" t="str">
        <f t="shared" si="10"/>
        <v/>
      </c>
      <c r="X82" s="41" t="str">
        <f t="shared" si="12"/>
        <v/>
      </c>
      <c r="Y82" s="42" t="str">
        <f t="shared" si="13"/>
        <v/>
      </c>
    </row>
    <row r="83" spans="2:25">
      <c r="B83" s="40">
        <v>75</v>
      </c>
      <c r="C83" s="83" t="str">
        <f t="shared" si="8"/>
        <v/>
      </c>
      <c r="D83" s="83"/>
      <c r="E83" s="40"/>
      <c r="F83" s="8"/>
      <c r="G83" s="40"/>
      <c r="H83" s="84"/>
      <c r="I83" s="84"/>
      <c r="J83" s="40"/>
      <c r="K83" s="87" t="str">
        <f t="shared" si="9"/>
        <v/>
      </c>
      <c r="L83" s="88"/>
      <c r="M83" s="6" t="str">
        <f>IF(J83="","",(K83/J83)/LOOKUP(RIGHT($D$2,3),定数!$A$6:$A$13,定数!$B$6:$B$13))</f>
        <v/>
      </c>
      <c r="N83" s="40"/>
      <c r="O83" s="8"/>
      <c r="P83" s="84"/>
      <c r="Q83" s="84"/>
      <c r="R83" s="85" t="str">
        <f>IF(P83="","",T83*M83*LOOKUP(RIGHT($D$2,3),定数!$A$6:$A$13,定数!$B$6:$B$13))</f>
        <v/>
      </c>
      <c r="S83" s="85"/>
      <c r="T83" s="86" t="str">
        <f t="shared" si="11"/>
        <v/>
      </c>
      <c r="U83" s="86"/>
      <c r="V83" t="str">
        <f t="shared" si="10"/>
        <v/>
      </c>
      <c r="W83" t="str">
        <f t="shared" si="10"/>
        <v/>
      </c>
      <c r="X83" s="41" t="str">
        <f t="shared" si="12"/>
        <v/>
      </c>
      <c r="Y83" s="42" t="str">
        <f t="shared" si="13"/>
        <v/>
      </c>
    </row>
    <row r="84" spans="2:25">
      <c r="B84" s="40">
        <v>76</v>
      </c>
      <c r="C84" s="83" t="str">
        <f t="shared" si="8"/>
        <v/>
      </c>
      <c r="D84" s="83"/>
      <c r="E84" s="40"/>
      <c r="F84" s="8"/>
      <c r="G84" s="40"/>
      <c r="H84" s="84"/>
      <c r="I84" s="84"/>
      <c r="J84" s="40"/>
      <c r="K84" s="87" t="str">
        <f t="shared" si="9"/>
        <v/>
      </c>
      <c r="L84" s="88"/>
      <c r="M84" s="6" t="str">
        <f>IF(J84="","",(K84/J84)/LOOKUP(RIGHT($D$2,3),定数!$A$6:$A$13,定数!$B$6:$B$13))</f>
        <v/>
      </c>
      <c r="N84" s="40"/>
      <c r="O84" s="8"/>
      <c r="P84" s="84"/>
      <c r="Q84" s="84"/>
      <c r="R84" s="85" t="str">
        <f>IF(P84="","",T84*M84*LOOKUP(RIGHT($D$2,3),定数!$A$6:$A$13,定数!$B$6:$B$13))</f>
        <v/>
      </c>
      <c r="S84" s="85"/>
      <c r="T84" s="86" t="str">
        <f t="shared" si="11"/>
        <v/>
      </c>
      <c r="U84" s="86"/>
      <c r="V84" t="str">
        <f t="shared" si="10"/>
        <v/>
      </c>
      <c r="W84" t="str">
        <f t="shared" si="10"/>
        <v/>
      </c>
      <c r="X84" s="41" t="str">
        <f t="shared" si="12"/>
        <v/>
      </c>
      <c r="Y84" s="42" t="str">
        <f t="shared" si="13"/>
        <v/>
      </c>
    </row>
    <row r="85" spans="2:25">
      <c r="B85" s="40">
        <v>77</v>
      </c>
      <c r="C85" s="83" t="str">
        <f t="shared" si="8"/>
        <v/>
      </c>
      <c r="D85" s="83"/>
      <c r="E85" s="40"/>
      <c r="F85" s="8"/>
      <c r="G85" s="40"/>
      <c r="H85" s="84"/>
      <c r="I85" s="84"/>
      <c r="J85" s="40"/>
      <c r="K85" s="87" t="str">
        <f t="shared" si="9"/>
        <v/>
      </c>
      <c r="L85" s="88"/>
      <c r="M85" s="6" t="str">
        <f>IF(J85="","",(K85/J85)/LOOKUP(RIGHT($D$2,3),定数!$A$6:$A$13,定数!$B$6:$B$13))</f>
        <v/>
      </c>
      <c r="N85" s="40"/>
      <c r="O85" s="8"/>
      <c r="P85" s="84"/>
      <c r="Q85" s="84"/>
      <c r="R85" s="85" t="str">
        <f>IF(P85="","",T85*M85*LOOKUP(RIGHT($D$2,3),定数!$A$6:$A$13,定数!$B$6:$B$13))</f>
        <v/>
      </c>
      <c r="S85" s="85"/>
      <c r="T85" s="86" t="str">
        <f t="shared" si="11"/>
        <v/>
      </c>
      <c r="U85" s="86"/>
      <c r="V85" t="str">
        <f t="shared" si="10"/>
        <v/>
      </c>
      <c r="W85" t="str">
        <f t="shared" si="10"/>
        <v/>
      </c>
      <c r="X85" s="41" t="str">
        <f t="shared" si="12"/>
        <v/>
      </c>
      <c r="Y85" s="42" t="str">
        <f t="shared" si="13"/>
        <v/>
      </c>
    </row>
    <row r="86" spans="2:25">
      <c r="B86" s="40">
        <v>78</v>
      </c>
      <c r="C86" s="83" t="str">
        <f t="shared" si="8"/>
        <v/>
      </c>
      <c r="D86" s="83"/>
      <c r="E86" s="40"/>
      <c r="F86" s="8"/>
      <c r="G86" s="40"/>
      <c r="H86" s="84"/>
      <c r="I86" s="84"/>
      <c r="J86" s="40"/>
      <c r="K86" s="87" t="str">
        <f t="shared" si="9"/>
        <v/>
      </c>
      <c r="L86" s="88"/>
      <c r="M86" s="6" t="str">
        <f>IF(J86="","",(K86/J86)/LOOKUP(RIGHT($D$2,3),定数!$A$6:$A$13,定数!$B$6:$B$13))</f>
        <v/>
      </c>
      <c r="N86" s="40"/>
      <c r="O86" s="8"/>
      <c r="P86" s="84"/>
      <c r="Q86" s="84"/>
      <c r="R86" s="85" t="str">
        <f>IF(P86="","",T86*M86*LOOKUP(RIGHT($D$2,3),定数!$A$6:$A$13,定数!$B$6:$B$13))</f>
        <v/>
      </c>
      <c r="S86" s="85"/>
      <c r="T86" s="86" t="str">
        <f t="shared" si="11"/>
        <v/>
      </c>
      <c r="U86" s="86"/>
      <c r="V86" t="str">
        <f t="shared" si="10"/>
        <v/>
      </c>
      <c r="W86" t="str">
        <f t="shared" si="10"/>
        <v/>
      </c>
      <c r="X86" s="41" t="str">
        <f t="shared" si="12"/>
        <v/>
      </c>
      <c r="Y86" s="42" t="str">
        <f t="shared" si="13"/>
        <v/>
      </c>
    </row>
    <row r="87" spans="2:25">
      <c r="B87" s="40">
        <v>79</v>
      </c>
      <c r="C87" s="83" t="str">
        <f t="shared" si="8"/>
        <v/>
      </c>
      <c r="D87" s="83"/>
      <c r="E87" s="40"/>
      <c r="F87" s="8"/>
      <c r="G87" s="40"/>
      <c r="H87" s="84"/>
      <c r="I87" s="84"/>
      <c r="J87" s="40"/>
      <c r="K87" s="87" t="str">
        <f t="shared" si="9"/>
        <v/>
      </c>
      <c r="L87" s="88"/>
      <c r="M87" s="6" t="str">
        <f>IF(J87="","",(K87/J87)/LOOKUP(RIGHT($D$2,3),定数!$A$6:$A$13,定数!$B$6:$B$13))</f>
        <v/>
      </c>
      <c r="N87" s="40"/>
      <c r="O87" s="8"/>
      <c r="P87" s="84"/>
      <c r="Q87" s="84"/>
      <c r="R87" s="85" t="str">
        <f>IF(P87="","",T87*M87*LOOKUP(RIGHT($D$2,3),定数!$A$6:$A$13,定数!$B$6:$B$13))</f>
        <v/>
      </c>
      <c r="S87" s="85"/>
      <c r="T87" s="86" t="str">
        <f t="shared" si="11"/>
        <v/>
      </c>
      <c r="U87" s="86"/>
      <c r="V87" t="str">
        <f t="shared" si="10"/>
        <v/>
      </c>
      <c r="W87" t="str">
        <f t="shared" si="10"/>
        <v/>
      </c>
      <c r="X87" s="41" t="str">
        <f t="shared" si="12"/>
        <v/>
      </c>
      <c r="Y87" s="42" t="str">
        <f t="shared" si="13"/>
        <v/>
      </c>
    </row>
    <row r="88" spans="2:25">
      <c r="B88" s="40">
        <v>80</v>
      </c>
      <c r="C88" s="83" t="str">
        <f t="shared" si="8"/>
        <v/>
      </c>
      <c r="D88" s="83"/>
      <c r="E88" s="40"/>
      <c r="F88" s="8"/>
      <c r="G88" s="40"/>
      <c r="H88" s="84"/>
      <c r="I88" s="84"/>
      <c r="J88" s="40"/>
      <c r="K88" s="87" t="str">
        <f t="shared" si="9"/>
        <v/>
      </c>
      <c r="L88" s="88"/>
      <c r="M88" s="6" t="str">
        <f>IF(J88="","",(K88/J88)/LOOKUP(RIGHT($D$2,3),定数!$A$6:$A$13,定数!$B$6:$B$13))</f>
        <v/>
      </c>
      <c r="N88" s="40"/>
      <c r="O88" s="8"/>
      <c r="P88" s="84"/>
      <c r="Q88" s="84"/>
      <c r="R88" s="85" t="str">
        <f>IF(P88="","",T88*M88*LOOKUP(RIGHT($D$2,3),定数!$A$6:$A$13,定数!$B$6:$B$13))</f>
        <v/>
      </c>
      <c r="S88" s="85"/>
      <c r="T88" s="86" t="str">
        <f t="shared" si="11"/>
        <v/>
      </c>
      <c r="U88" s="86"/>
      <c r="V88" t="str">
        <f t="shared" si="10"/>
        <v/>
      </c>
      <c r="W88" t="str">
        <f t="shared" si="10"/>
        <v/>
      </c>
      <c r="X88" s="41" t="str">
        <f t="shared" si="12"/>
        <v/>
      </c>
      <c r="Y88" s="42" t="str">
        <f t="shared" si="13"/>
        <v/>
      </c>
    </row>
    <row r="89" spans="2:25">
      <c r="B89" s="40">
        <v>81</v>
      </c>
      <c r="C89" s="83" t="str">
        <f t="shared" si="8"/>
        <v/>
      </c>
      <c r="D89" s="83"/>
      <c r="E89" s="40"/>
      <c r="F89" s="8"/>
      <c r="G89" s="40"/>
      <c r="H89" s="84"/>
      <c r="I89" s="84"/>
      <c r="J89" s="40"/>
      <c r="K89" s="87" t="str">
        <f t="shared" si="9"/>
        <v/>
      </c>
      <c r="L89" s="88"/>
      <c r="M89" s="6" t="str">
        <f>IF(J89="","",(K89/J89)/LOOKUP(RIGHT($D$2,3),定数!$A$6:$A$13,定数!$B$6:$B$13))</f>
        <v/>
      </c>
      <c r="N89" s="40"/>
      <c r="O89" s="8"/>
      <c r="P89" s="84"/>
      <c r="Q89" s="84"/>
      <c r="R89" s="85" t="str">
        <f>IF(P89="","",T89*M89*LOOKUP(RIGHT($D$2,3),定数!$A$6:$A$13,定数!$B$6:$B$13))</f>
        <v/>
      </c>
      <c r="S89" s="85"/>
      <c r="T89" s="86" t="str">
        <f t="shared" si="11"/>
        <v/>
      </c>
      <c r="U89" s="86"/>
      <c r="V89" t="str">
        <f t="shared" si="10"/>
        <v/>
      </c>
      <c r="W89" t="str">
        <f t="shared" si="10"/>
        <v/>
      </c>
      <c r="X89" s="41" t="str">
        <f t="shared" si="12"/>
        <v/>
      </c>
      <c r="Y89" s="42" t="str">
        <f t="shared" si="13"/>
        <v/>
      </c>
    </row>
    <row r="90" spans="2:25">
      <c r="B90" s="40">
        <v>82</v>
      </c>
      <c r="C90" s="83" t="str">
        <f t="shared" si="8"/>
        <v/>
      </c>
      <c r="D90" s="83"/>
      <c r="E90" s="40"/>
      <c r="F90" s="8"/>
      <c r="G90" s="40"/>
      <c r="H90" s="84"/>
      <c r="I90" s="84"/>
      <c r="J90" s="40"/>
      <c r="K90" s="87" t="str">
        <f t="shared" si="9"/>
        <v/>
      </c>
      <c r="L90" s="88"/>
      <c r="M90" s="6" t="str">
        <f>IF(J90="","",(K90/J90)/LOOKUP(RIGHT($D$2,3),定数!$A$6:$A$13,定数!$B$6:$B$13))</f>
        <v/>
      </c>
      <c r="N90" s="40"/>
      <c r="O90" s="8"/>
      <c r="P90" s="84"/>
      <c r="Q90" s="84"/>
      <c r="R90" s="85" t="str">
        <f>IF(P90="","",T90*M90*LOOKUP(RIGHT($D$2,3),定数!$A$6:$A$13,定数!$B$6:$B$13))</f>
        <v/>
      </c>
      <c r="S90" s="85"/>
      <c r="T90" s="86" t="str">
        <f t="shared" si="11"/>
        <v/>
      </c>
      <c r="U90" s="86"/>
      <c r="V90" t="str">
        <f t="shared" si="10"/>
        <v/>
      </c>
      <c r="W90" t="str">
        <f t="shared" si="10"/>
        <v/>
      </c>
      <c r="X90" s="41" t="str">
        <f t="shared" si="12"/>
        <v/>
      </c>
      <c r="Y90" s="42" t="str">
        <f t="shared" si="13"/>
        <v/>
      </c>
    </row>
    <row r="91" spans="2:25">
      <c r="B91" s="40">
        <v>83</v>
      </c>
      <c r="C91" s="83" t="str">
        <f t="shared" si="8"/>
        <v/>
      </c>
      <c r="D91" s="83"/>
      <c r="E91" s="40"/>
      <c r="F91" s="8"/>
      <c r="G91" s="40"/>
      <c r="H91" s="84"/>
      <c r="I91" s="84"/>
      <c r="J91" s="40"/>
      <c r="K91" s="87" t="str">
        <f t="shared" si="9"/>
        <v/>
      </c>
      <c r="L91" s="88"/>
      <c r="M91" s="6" t="str">
        <f>IF(J91="","",(K91/J91)/LOOKUP(RIGHT($D$2,3),定数!$A$6:$A$13,定数!$B$6:$B$13))</f>
        <v/>
      </c>
      <c r="N91" s="40"/>
      <c r="O91" s="8"/>
      <c r="P91" s="84"/>
      <c r="Q91" s="84"/>
      <c r="R91" s="85" t="str">
        <f>IF(P91="","",T91*M91*LOOKUP(RIGHT($D$2,3),定数!$A$6:$A$13,定数!$B$6:$B$13))</f>
        <v/>
      </c>
      <c r="S91" s="85"/>
      <c r="T91" s="86" t="str">
        <f t="shared" si="11"/>
        <v/>
      </c>
      <c r="U91" s="86"/>
      <c r="V91" t="str">
        <f t="shared" ref="V91:W106" si="14">IF(S91&lt;&gt;"",IF(S91&lt;0,1+V90,0),"")</f>
        <v/>
      </c>
      <c r="W91" t="str">
        <f t="shared" si="14"/>
        <v/>
      </c>
      <c r="X91" s="41" t="str">
        <f t="shared" si="12"/>
        <v/>
      </c>
      <c r="Y91" s="42" t="str">
        <f t="shared" si="13"/>
        <v/>
      </c>
    </row>
    <row r="92" spans="2:25">
      <c r="B92" s="40">
        <v>84</v>
      </c>
      <c r="C92" s="83" t="str">
        <f t="shared" si="8"/>
        <v/>
      </c>
      <c r="D92" s="83"/>
      <c r="E92" s="40"/>
      <c r="F92" s="8"/>
      <c r="G92" s="40"/>
      <c r="H92" s="84"/>
      <c r="I92" s="84"/>
      <c r="J92" s="40"/>
      <c r="K92" s="87" t="str">
        <f t="shared" si="9"/>
        <v/>
      </c>
      <c r="L92" s="88"/>
      <c r="M92" s="6" t="str">
        <f>IF(J92="","",(K92/J92)/LOOKUP(RIGHT($D$2,3),定数!$A$6:$A$13,定数!$B$6:$B$13))</f>
        <v/>
      </c>
      <c r="N92" s="40"/>
      <c r="O92" s="8"/>
      <c r="P92" s="84"/>
      <c r="Q92" s="84"/>
      <c r="R92" s="85" t="str">
        <f>IF(P92="","",T92*M92*LOOKUP(RIGHT($D$2,3),定数!$A$6:$A$13,定数!$B$6:$B$13))</f>
        <v/>
      </c>
      <c r="S92" s="85"/>
      <c r="T92" s="86" t="str">
        <f t="shared" si="11"/>
        <v/>
      </c>
      <c r="U92" s="86"/>
      <c r="V92" t="str">
        <f t="shared" si="14"/>
        <v/>
      </c>
      <c r="W92" t="str">
        <f t="shared" si="14"/>
        <v/>
      </c>
      <c r="X92" s="41" t="str">
        <f t="shared" si="12"/>
        <v/>
      </c>
      <c r="Y92" s="42" t="str">
        <f t="shared" si="13"/>
        <v/>
      </c>
    </row>
    <row r="93" spans="2:25">
      <c r="B93" s="40">
        <v>85</v>
      </c>
      <c r="C93" s="83" t="str">
        <f t="shared" si="8"/>
        <v/>
      </c>
      <c r="D93" s="83"/>
      <c r="E93" s="40"/>
      <c r="F93" s="8"/>
      <c r="G93" s="40"/>
      <c r="H93" s="84"/>
      <c r="I93" s="84"/>
      <c r="J93" s="40"/>
      <c r="K93" s="87" t="str">
        <f t="shared" si="9"/>
        <v/>
      </c>
      <c r="L93" s="88"/>
      <c r="M93" s="6" t="str">
        <f>IF(J93="","",(K93/J93)/LOOKUP(RIGHT($D$2,3),定数!$A$6:$A$13,定数!$B$6:$B$13))</f>
        <v/>
      </c>
      <c r="N93" s="40"/>
      <c r="O93" s="8"/>
      <c r="P93" s="84"/>
      <c r="Q93" s="84"/>
      <c r="R93" s="85" t="str">
        <f>IF(P93="","",T93*M93*LOOKUP(RIGHT($D$2,3),定数!$A$6:$A$13,定数!$B$6:$B$13))</f>
        <v/>
      </c>
      <c r="S93" s="85"/>
      <c r="T93" s="86" t="str">
        <f t="shared" si="11"/>
        <v/>
      </c>
      <c r="U93" s="86"/>
      <c r="V93" t="str">
        <f t="shared" si="14"/>
        <v/>
      </c>
      <c r="W93" t="str">
        <f t="shared" si="14"/>
        <v/>
      </c>
      <c r="X93" s="41" t="str">
        <f t="shared" si="12"/>
        <v/>
      </c>
      <c r="Y93" s="42" t="str">
        <f t="shared" si="13"/>
        <v/>
      </c>
    </row>
    <row r="94" spans="2:25">
      <c r="B94" s="40">
        <v>86</v>
      </c>
      <c r="C94" s="83" t="str">
        <f t="shared" si="8"/>
        <v/>
      </c>
      <c r="D94" s="83"/>
      <c r="E94" s="40"/>
      <c r="F94" s="8"/>
      <c r="G94" s="40"/>
      <c r="H94" s="84"/>
      <c r="I94" s="84"/>
      <c r="J94" s="40"/>
      <c r="K94" s="87" t="str">
        <f t="shared" si="9"/>
        <v/>
      </c>
      <c r="L94" s="88"/>
      <c r="M94" s="6" t="str">
        <f>IF(J94="","",(K94/J94)/LOOKUP(RIGHT($D$2,3),定数!$A$6:$A$13,定数!$B$6:$B$13))</f>
        <v/>
      </c>
      <c r="N94" s="40"/>
      <c r="O94" s="8"/>
      <c r="P94" s="84"/>
      <c r="Q94" s="84"/>
      <c r="R94" s="85" t="str">
        <f>IF(P94="","",T94*M94*LOOKUP(RIGHT($D$2,3),定数!$A$6:$A$13,定数!$B$6:$B$13))</f>
        <v/>
      </c>
      <c r="S94" s="85"/>
      <c r="T94" s="86" t="str">
        <f t="shared" si="11"/>
        <v/>
      </c>
      <c r="U94" s="86"/>
      <c r="V94" t="str">
        <f t="shared" si="14"/>
        <v/>
      </c>
      <c r="W94" t="str">
        <f t="shared" si="14"/>
        <v/>
      </c>
      <c r="X94" s="41" t="str">
        <f t="shared" si="12"/>
        <v/>
      </c>
      <c r="Y94" s="42" t="str">
        <f t="shared" si="13"/>
        <v/>
      </c>
    </row>
    <row r="95" spans="2:25">
      <c r="B95" s="40">
        <v>87</v>
      </c>
      <c r="C95" s="83" t="str">
        <f t="shared" si="8"/>
        <v/>
      </c>
      <c r="D95" s="83"/>
      <c r="E95" s="40"/>
      <c r="F95" s="8"/>
      <c r="G95" s="40"/>
      <c r="H95" s="84"/>
      <c r="I95" s="84"/>
      <c r="J95" s="40"/>
      <c r="K95" s="87" t="str">
        <f t="shared" si="9"/>
        <v/>
      </c>
      <c r="L95" s="88"/>
      <c r="M95" s="6" t="str">
        <f>IF(J95="","",(K95/J95)/LOOKUP(RIGHT($D$2,3),定数!$A$6:$A$13,定数!$B$6:$B$13))</f>
        <v/>
      </c>
      <c r="N95" s="40"/>
      <c r="O95" s="8"/>
      <c r="P95" s="84"/>
      <c r="Q95" s="84"/>
      <c r="R95" s="85" t="str">
        <f>IF(P95="","",T95*M95*LOOKUP(RIGHT($D$2,3),定数!$A$6:$A$13,定数!$B$6:$B$13))</f>
        <v/>
      </c>
      <c r="S95" s="85"/>
      <c r="T95" s="86" t="str">
        <f t="shared" si="11"/>
        <v/>
      </c>
      <c r="U95" s="86"/>
      <c r="V95" t="str">
        <f t="shared" si="14"/>
        <v/>
      </c>
      <c r="W95" t="str">
        <f t="shared" si="14"/>
        <v/>
      </c>
      <c r="X95" s="41" t="str">
        <f t="shared" si="12"/>
        <v/>
      </c>
      <c r="Y95" s="42" t="str">
        <f t="shared" si="13"/>
        <v/>
      </c>
    </row>
    <row r="96" spans="2:25">
      <c r="B96" s="40">
        <v>88</v>
      </c>
      <c r="C96" s="83" t="str">
        <f t="shared" si="8"/>
        <v/>
      </c>
      <c r="D96" s="83"/>
      <c r="E96" s="40"/>
      <c r="F96" s="8"/>
      <c r="G96" s="40"/>
      <c r="H96" s="84"/>
      <c r="I96" s="84"/>
      <c r="J96" s="40"/>
      <c r="K96" s="87" t="str">
        <f t="shared" si="9"/>
        <v/>
      </c>
      <c r="L96" s="88"/>
      <c r="M96" s="6" t="str">
        <f>IF(J96="","",(K96/J96)/LOOKUP(RIGHT($D$2,3),定数!$A$6:$A$13,定数!$B$6:$B$13))</f>
        <v/>
      </c>
      <c r="N96" s="40"/>
      <c r="O96" s="8"/>
      <c r="P96" s="84"/>
      <c r="Q96" s="84"/>
      <c r="R96" s="85" t="str">
        <f>IF(P96="","",T96*M96*LOOKUP(RIGHT($D$2,3),定数!$A$6:$A$13,定数!$B$6:$B$13))</f>
        <v/>
      </c>
      <c r="S96" s="85"/>
      <c r="T96" s="86" t="str">
        <f t="shared" si="11"/>
        <v/>
      </c>
      <c r="U96" s="86"/>
      <c r="V96" t="str">
        <f t="shared" si="14"/>
        <v/>
      </c>
      <c r="W96" t="str">
        <f t="shared" si="14"/>
        <v/>
      </c>
      <c r="X96" s="41" t="str">
        <f t="shared" si="12"/>
        <v/>
      </c>
      <c r="Y96" s="42" t="str">
        <f t="shared" si="13"/>
        <v/>
      </c>
    </row>
    <row r="97" spans="2:25">
      <c r="B97" s="40">
        <v>89</v>
      </c>
      <c r="C97" s="83" t="str">
        <f t="shared" si="8"/>
        <v/>
      </c>
      <c r="D97" s="83"/>
      <c r="E97" s="40"/>
      <c r="F97" s="8"/>
      <c r="G97" s="40"/>
      <c r="H97" s="84"/>
      <c r="I97" s="84"/>
      <c r="J97" s="40"/>
      <c r="K97" s="87" t="str">
        <f t="shared" si="9"/>
        <v/>
      </c>
      <c r="L97" s="88"/>
      <c r="M97" s="6" t="str">
        <f>IF(J97="","",(K97/J97)/LOOKUP(RIGHT($D$2,3),定数!$A$6:$A$13,定数!$B$6:$B$13))</f>
        <v/>
      </c>
      <c r="N97" s="40"/>
      <c r="O97" s="8"/>
      <c r="P97" s="84"/>
      <c r="Q97" s="84"/>
      <c r="R97" s="85" t="str">
        <f>IF(P97="","",T97*M97*LOOKUP(RIGHT($D$2,3),定数!$A$6:$A$13,定数!$B$6:$B$13))</f>
        <v/>
      </c>
      <c r="S97" s="85"/>
      <c r="T97" s="86" t="str">
        <f t="shared" si="11"/>
        <v/>
      </c>
      <c r="U97" s="86"/>
      <c r="V97" t="str">
        <f t="shared" si="14"/>
        <v/>
      </c>
      <c r="W97" t="str">
        <f t="shared" si="14"/>
        <v/>
      </c>
      <c r="X97" s="41" t="str">
        <f t="shared" si="12"/>
        <v/>
      </c>
      <c r="Y97" s="42" t="str">
        <f t="shared" si="13"/>
        <v/>
      </c>
    </row>
    <row r="98" spans="2:25">
      <c r="B98" s="40">
        <v>90</v>
      </c>
      <c r="C98" s="83" t="str">
        <f t="shared" si="8"/>
        <v/>
      </c>
      <c r="D98" s="83"/>
      <c r="E98" s="40"/>
      <c r="F98" s="8"/>
      <c r="G98" s="40"/>
      <c r="H98" s="84"/>
      <c r="I98" s="84"/>
      <c r="J98" s="40"/>
      <c r="K98" s="87" t="str">
        <f t="shared" si="9"/>
        <v/>
      </c>
      <c r="L98" s="88"/>
      <c r="M98" s="6" t="str">
        <f>IF(J98="","",(K98/J98)/LOOKUP(RIGHT($D$2,3),定数!$A$6:$A$13,定数!$B$6:$B$13))</f>
        <v/>
      </c>
      <c r="N98" s="40"/>
      <c r="O98" s="8"/>
      <c r="P98" s="84"/>
      <c r="Q98" s="84"/>
      <c r="R98" s="85" t="str">
        <f>IF(P98="","",T98*M98*LOOKUP(RIGHT($D$2,3),定数!$A$6:$A$13,定数!$B$6:$B$13))</f>
        <v/>
      </c>
      <c r="S98" s="85"/>
      <c r="T98" s="86" t="str">
        <f t="shared" si="11"/>
        <v/>
      </c>
      <c r="U98" s="86"/>
      <c r="V98" t="str">
        <f t="shared" si="14"/>
        <v/>
      </c>
      <c r="W98" t="str">
        <f t="shared" si="14"/>
        <v/>
      </c>
      <c r="X98" s="41" t="str">
        <f t="shared" si="12"/>
        <v/>
      </c>
      <c r="Y98" s="42" t="str">
        <f t="shared" si="13"/>
        <v/>
      </c>
    </row>
    <row r="99" spans="2:25">
      <c r="B99" s="40">
        <v>91</v>
      </c>
      <c r="C99" s="83" t="str">
        <f t="shared" si="8"/>
        <v/>
      </c>
      <c r="D99" s="83"/>
      <c r="E99" s="40"/>
      <c r="F99" s="8"/>
      <c r="G99" s="40"/>
      <c r="H99" s="84"/>
      <c r="I99" s="84"/>
      <c r="J99" s="40"/>
      <c r="K99" s="87" t="str">
        <f t="shared" si="9"/>
        <v/>
      </c>
      <c r="L99" s="88"/>
      <c r="M99" s="6" t="str">
        <f>IF(J99="","",(K99/J99)/LOOKUP(RIGHT($D$2,3),定数!$A$6:$A$13,定数!$B$6:$B$13))</f>
        <v/>
      </c>
      <c r="N99" s="40"/>
      <c r="O99" s="8"/>
      <c r="P99" s="84"/>
      <c r="Q99" s="84"/>
      <c r="R99" s="85" t="str">
        <f>IF(P99="","",T99*M99*LOOKUP(RIGHT($D$2,3),定数!$A$6:$A$13,定数!$B$6:$B$13))</f>
        <v/>
      </c>
      <c r="S99" s="85"/>
      <c r="T99" s="86" t="str">
        <f t="shared" si="11"/>
        <v/>
      </c>
      <c r="U99" s="86"/>
      <c r="V99" t="str">
        <f t="shared" si="14"/>
        <v/>
      </c>
      <c r="W99" t="str">
        <f t="shared" si="14"/>
        <v/>
      </c>
      <c r="X99" s="41" t="str">
        <f t="shared" si="12"/>
        <v/>
      </c>
      <c r="Y99" s="42" t="str">
        <f t="shared" si="13"/>
        <v/>
      </c>
    </row>
    <row r="100" spans="2:25">
      <c r="B100" s="40">
        <v>92</v>
      </c>
      <c r="C100" s="83" t="str">
        <f t="shared" si="8"/>
        <v/>
      </c>
      <c r="D100" s="83"/>
      <c r="E100" s="40"/>
      <c r="F100" s="8"/>
      <c r="G100" s="40"/>
      <c r="H100" s="84"/>
      <c r="I100" s="84"/>
      <c r="J100" s="40"/>
      <c r="K100" s="87" t="str">
        <f t="shared" si="9"/>
        <v/>
      </c>
      <c r="L100" s="88"/>
      <c r="M100" s="6" t="str">
        <f>IF(J100="","",(K100/J100)/LOOKUP(RIGHT($D$2,3),定数!$A$6:$A$13,定数!$B$6:$B$13))</f>
        <v/>
      </c>
      <c r="N100" s="40"/>
      <c r="O100" s="8"/>
      <c r="P100" s="84"/>
      <c r="Q100" s="84"/>
      <c r="R100" s="85" t="str">
        <f>IF(P100="","",T100*M100*LOOKUP(RIGHT($D$2,3),定数!$A$6:$A$13,定数!$B$6:$B$13))</f>
        <v/>
      </c>
      <c r="S100" s="85"/>
      <c r="T100" s="86" t="str">
        <f t="shared" si="11"/>
        <v/>
      </c>
      <c r="U100" s="86"/>
      <c r="V100" t="str">
        <f t="shared" si="14"/>
        <v/>
      </c>
      <c r="W100" t="str">
        <f t="shared" si="14"/>
        <v/>
      </c>
      <c r="X100" s="41" t="str">
        <f t="shared" si="12"/>
        <v/>
      </c>
      <c r="Y100" s="42" t="str">
        <f t="shared" si="13"/>
        <v/>
      </c>
    </row>
    <row r="101" spans="2:25">
      <c r="B101" s="40">
        <v>93</v>
      </c>
      <c r="C101" s="83" t="str">
        <f t="shared" si="8"/>
        <v/>
      </c>
      <c r="D101" s="83"/>
      <c r="E101" s="40"/>
      <c r="F101" s="8"/>
      <c r="G101" s="40"/>
      <c r="H101" s="84"/>
      <c r="I101" s="84"/>
      <c r="J101" s="40"/>
      <c r="K101" s="87" t="str">
        <f t="shared" si="9"/>
        <v/>
      </c>
      <c r="L101" s="88"/>
      <c r="M101" s="6" t="str">
        <f>IF(J101="","",(K101/J101)/LOOKUP(RIGHT($D$2,3),定数!$A$6:$A$13,定数!$B$6:$B$13))</f>
        <v/>
      </c>
      <c r="N101" s="40"/>
      <c r="O101" s="8"/>
      <c r="P101" s="84"/>
      <c r="Q101" s="84"/>
      <c r="R101" s="85" t="str">
        <f>IF(P101="","",T101*M101*LOOKUP(RIGHT($D$2,3),定数!$A$6:$A$13,定数!$B$6:$B$13))</f>
        <v/>
      </c>
      <c r="S101" s="85"/>
      <c r="T101" s="86" t="str">
        <f t="shared" si="11"/>
        <v/>
      </c>
      <c r="U101" s="86"/>
      <c r="V101" t="str">
        <f t="shared" si="14"/>
        <v/>
      </c>
      <c r="W101" t="str">
        <f t="shared" si="14"/>
        <v/>
      </c>
      <c r="X101" s="41" t="str">
        <f t="shared" si="12"/>
        <v/>
      </c>
      <c r="Y101" s="42" t="str">
        <f t="shared" si="13"/>
        <v/>
      </c>
    </row>
    <row r="102" spans="2:25">
      <c r="B102" s="40">
        <v>94</v>
      </c>
      <c r="C102" s="83" t="str">
        <f t="shared" si="8"/>
        <v/>
      </c>
      <c r="D102" s="83"/>
      <c r="E102" s="40"/>
      <c r="F102" s="8"/>
      <c r="G102" s="40"/>
      <c r="H102" s="84"/>
      <c r="I102" s="84"/>
      <c r="J102" s="40"/>
      <c r="K102" s="87" t="str">
        <f t="shared" si="9"/>
        <v/>
      </c>
      <c r="L102" s="88"/>
      <c r="M102" s="6" t="str">
        <f>IF(J102="","",(K102/J102)/LOOKUP(RIGHT($D$2,3),定数!$A$6:$A$13,定数!$B$6:$B$13))</f>
        <v/>
      </c>
      <c r="N102" s="40"/>
      <c r="O102" s="8"/>
      <c r="P102" s="84"/>
      <c r="Q102" s="84"/>
      <c r="R102" s="85" t="str">
        <f>IF(P102="","",T102*M102*LOOKUP(RIGHT($D$2,3),定数!$A$6:$A$13,定数!$B$6:$B$13))</f>
        <v/>
      </c>
      <c r="S102" s="85"/>
      <c r="T102" s="86" t="str">
        <f t="shared" si="11"/>
        <v/>
      </c>
      <c r="U102" s="86"/>
      <c r="V102" t="str">
        <f t="shared" si="14"/>
        <v/>
      </c>
      <c r="W102" t="str">
        <f t="shared" si="14"/>
        <v/>
      </c>
      <c r="X102" s="41" t="str">
        <f t="shared" si="12"/>
        <v/>
      </c>
      <c r="Y102" s="42" t="str">
        <f t="shared" si="13"/>
        <v/>
      </c>
    </row>
    <row r="103" spans="2:25">
      <c r="B103" s="40">
        <v>95</v>
      </c>
      <c r="C103" s="83" t="str">
        <f t="shared" si="8"/>
        <v/>
      </c>
      <c r="D103" s="83"/>
      <c r="E103" s="40"/>
      <c r="F103" s="8"/>
      <c r="G103" s="40"/>
      <c r="H103" s="84"/>
      <c r="I103" s="84"/>
      <c r="J103" s="40"/>
      <c r="K103" s="87" t="str">
        <f t="shared" si="9"/>
        <v/>
      </c>
      <c r="L103" s="88"/>
      <c r="M103" s="6" t="str">
        <f>IF(J103="","",(K103/J103)/LOOKUP(RIGHT($D$2,3),定数!$A$6:$A$13,定数!$B$6:$B$13))</f>
        <v/>
      </c>
      <c r="N103" s="40"/>
      <c r="O103" s="8"/>
      <c r="P103" s="84"/>
      <c r="Q103" s="84"/>
      <c r="R103" s="85" t="str">
        <f>IF(P103="","",T103*M103*LOOKUP(RIGHT($D$2,3),定数!$A$6:$A$13,定数!$B$6:$B$13))</f>
        <v/>
      </c>
      <c r="S103" s="85"/>
      <c r="T103" s="86" t="str">
        <f t="shared" si="11"/>
        <v/>
      </c>
      <c r="U103" s="86"/>
      <c r="V103" t="str">
        <f t="shared" si="14"/>
        <v/>
      </c>
      <c r="W103" t="str">
        <f t="shared" si="14"/>
        <v/>
      </c>
      <c r="X103" s="41" t="str">
        <f t="shared" si="12"/>
        <v/>
      </c>
      <c r="Y103" s="42" t="str">
        <f t="shared" si="13"/>
        <v/>
      </c>
    </row>
    <row r="104" spans="2:25">
      <c r="B104" s="40">
        <v>96</v>
      </c>
      <c r="C104" s="83" t="str">
        <f t="shared" si="8"/>
        <v/>
      </c>
      <c r="D104" s="83"/>
      <c r="E104" s="40"/>
      <c r="F104" s="8"/>
      <c r="G104" s="40"/>
      <c r="H104" s="84"/>
      <c r="I104" s="84"/>
      <c r="J104" s="40"/>
      <c r="K104" s="87" t="str">
        <f t="shared" si="9"/>
        <v/>
      </c>
      <c r="L104" s="88"/>
      <c r="M104" s="6" t="str">
        <f>IF(J104="","",(K104/J104)/LOOKUP(RIGHT($D$2,3),定数!$A$6:$A$13,定数!$B$6:$B$13))</f>
        <v/>
      </c>
      <c r="N104" s="40"/>
      <c r="O104" s="8"/>
      <c r="P104" s="84"/>
      <c r="Q104" s="84"/>
      <c r="R104" s="85" t="str">
        <f>IF(P104="","",T104*M104*LOOKUP(RIGHT($D$2,3),定数!$A$6:$A$13,定数!$B$6:$B$13))</f>
        <v/>
      </c>
      <c r="S104" s="85"/>
      <c r="T104" s="86" t="str">
        <f t="shared" si="11"/>
        <v/>
      </c>
      <c r="U104" s="86"/>
      <c r="V104" t="str">
        <f t="shared" si="14"/>
        <v/>
      </c>
      <c r="W104" t="str">
        <f t="shared" si="14"/>
        <v/>
      </c>
      <c r="X104" s="41" t="str">
        <f t="shared" si="12"/>
        <v/>
      </c>
      <c r="Y104" s="42" t="str">
        <f t="shared" si="13"/>
        <v/>
      </c>
    </row>
    <row r="105" spans="2:25">
      <c r="B105" s="40">
        <v>97</v>
      </c>
      <c r="C105" s="83" t="str">
        <f t="shared" si="8"/>
        <v/>
      </c>
      <c r="D105" s="83"/>
      <c r="E105" s="40"/>
      <c r="F105" s="8"/>
      <c r="G105" s="40"/>
      <c r="H105" s="84"/>
      <c r="I105" s="84"/>
      <c r="J105" s="40"/>
      <c r="K105" s="87" t="str">
        <f t="shared" si="9"/>
        <v/>
      </c>
      <c r="L105" s="88"/>
      <c r="M105" s="6" t="str">
        <f>IF(J105="","",(K105/J105)/LOOKUP(RIGHT($D$2,3),定数!$A$6:$A$13,定数!$B$6:$B$13))</f>
        <v/>
      </c>
      <c r="N105" s="40"/>
      <c r="O105" s="8"/>
      <c r="P105" s="84"/>
      <c r="Q105" s="84"/>
      <c r="R105" s="85" t="str">
        <f>IF(P105="","",T105*M105*LOOKUP(RIGHT($D$2,3),定数!$A$6:$A$13,定数!$B$6:$B$13))</f>
        <v/>
      </c>
      <c r="S105" s="85"/>
      <c r="T105" s="86" t="str">
        <f t="shared" si="11"/>
        <v/>
      </c>
      <c r="U105" s="86"/>
      <c r="V105" t="str">
        <f t="shared" si="14"/>
        <v/>
      </c>
      <c r="W105" t="str">
        <f t="shared" si="14"/>
        <v/>
      </c>
      <c r="X105" s="41" t="str">
        <f t="shared" si="12"/>
        <v/>
      </c>
      <c r="Y105" s="42" t="str">
        <f t="shared" si="13"/>
        <v/>
      </c>
    </row>
    <row r="106" spans="2:25">
      <c r="B106" s="40">
        <v>98</v>
      </c>
      <c r="C106" s="83" t="str">
        <f t="shared" si="8"/>
        <v/>
      </c>
      <c r="D106" s="83"/>
      <c r="E106" s="40"/>
      <c r="F106" s="8"/>
      <c r="G106" s="40"/>
      <c r="H106" s="84"/>
      <c r="I106" s="84"/>
      <c r="J106" s="40"/>
      <c r="K106" s="87" t="str">
        <f t="shared" si="9"/>
        <v/>
      </c>
      <c r="L106" s="88"/>
      <c r="M106" s="6" t="str">
        <f>IF(J106="","",(K106/J106)/LOOKUP(RIGHT($D$2,3),定数!$A$6:$A$13,定数!$B$6:$B$13))</f>
        <v/>
      </c>
      <c r="N106" s="40"/>
      <c r="O106" s="8"/>
      <c r="P106" s="84"/>
      <c r="Q106" s="84"/>
      <c r="R106" s="85" t="str">
        <f>IF(P106="","",T106*M106*LOOKUP(RIGHT($D$2,3),定数!$A$6:$A$13,定数!$B$6:$B$13))</f>
        <v/>
      </c>
      <c r="S106" s="85"/>
      <c r="T106" s="86" t="str">
        <f t="shared" si="11"/>
        <v/>
      </c>
      <c r="U106" s="86"/>
      <c r="V106" t="str">
        <f t="shared" si="14"/>
        <v/>
      </c>
      <c r="W106" t="str">
        <f t="shared" si="14"/>
        <v/>
      </c>
      <c r="X106" s="41" t="str">
        <f t="shared" si="12"/>
        <v/>
      </c>
      <c r="Y106" s="42" t="str">
        <f t="shared" si="13"/>
        <v/>
      </c>
    </row>
    <row r="107" spans="2:25">
      <c r="B107" s="40">
        <v>99</v>
      </c>
      <c r="C107" s="83" t="str">
        <f t="shared" si="8"/>
        <v/>
      </c>
      <c r="D107" s="83"/>
      <c r="E107" s="40"/>
      <c r="F107" s="8"/>
      <c r="G107" s="40"/>
      <c r="H107" s="84"/>
      <c r="I107" s="84"/>
      <c r="J107" s="40"/>
      <c r="K107" s="87" t="str">
        <f t="shared" si="9"/>
        <v/>
      </c>
      <c r="L107" s="88"/>
      <c r="M107" s="6" t="str">
        <f>IF(J107="","",(K107/J107)/LOOKUP(RIGHT($D$2,3),定数!$A$6:$A$13,定数!$B$6:$B$13))</f>
        <v/>
      </c>
      <c r="N107" s="40"/>
      <c r="O107" s="8"/>
      <c r="P107" s="84"/>
      <c r="Q107" s="84"/>
      <c r="R107" s="85" t="str">
        <f>IF(P107="","",T107*M107*LOOKUP(RIGHT($D$2,3),定数!$A$6:$A$13,定数!$B$6:$B$13))</f>
        <v/>
      </c>
      <c r="S107" s="85"/>
      <c r="T107" s="86" t="str">
        <f t="shared" si="11"/>
        <v/>
      </c>
      <c r="U107" s="86"/>
      <c r="V107" t="str">
        <f>IF(S107&lt;&gt;"",IF(S107&lt;0,1+V106,0),"")</f>
        <v/>
      </c>
      <c r="W107" t="str">
        <f>IF(T107&lt;&gt;"",IF(T107&lt;0,1+W106,0),"")</f>
        <v/>
      </c>
      <c r="X107" s="41" t="str">
        <f t="shared" si="12"/>
        <v/>
      </c>
      <c r="Y107" s="42" t="str">
        <f t="shared" si="13"/>
        <v/>
      </c>
    </row>
    <row r="108" spans="2:25">
      <c r="B108" s="40">
        <v>100</v>
      </c>
      <c r="C108" s="83" t="str">
        <f t="shared" si="8"/>
        <v/>
      </c>
      <c r="D108" s="83"/>
      <c r="E108" s="40"/>
      <c r="F108" s="8"/>
      <c r="G108" s="40"/>
      <c r="H108" s="84"/>
      <c r="I108" s="84"/>
      <c r="J108" s="40"/>
      <c r="K108" s="87" t="str">
        <f t="shared" si="9"/>
        <v/>
      </c>
      <c r="L108" s="88"/>
      <c r="M108" s="6" t="str">
        <f>IF(J108="","",(K108/J108)/LOOKUP(RIGHT($D$2,3),定数!$A$6:$A$13,定数!$B$6:$B$13))</f>
        <v/>
      </c>
      <c r="N108" s="40"/>
      <c r="O108" s="8"/>
      <c r="P108" s="84"/>
      <c r="Q108" s="84"/>
      <c r="R108" s="85" t="str">
        <f>IF(P108="","",T108*M108*LOOKUP(RIGHT($D$2,3),定数!$A$6:$A$13,定数!$B$6:$B$13))</f>
        <v/>
      </c>
      <c r="S108" s="85"/>
      <c r="T108" s="86" t="str">
        <f t="shared" si="11"/>
        <v/>
      </c>
      <c r="U108" s="86"/>
      <c r="V108" t="str">
        <f>IF(S108&lt;&gt;"",IF(S108&lt;0,1+V107,0),"")</f>
        <v/>
      </c>
      <c r="W108" t="str">
        <f>IF(T108&lt;&gt;"",IF(T108&lt;0,1+W107,0),"")</f>
        <v/>
      </c>
      <c r="X108" s="41" t="str">
        <f t="shared" si="12"/>
        <v/>
      </c>
      <c r="Y108" s="4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9:G108">
    <cfRule type="cellIs" dxfId="279" priority="5" stopIfTrue="1" operator="equal">
      <formula>"買"</formula>
    </cfRule>
    <cfRule type="cellIs" dxfId="278" priority="6"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65</v>
      </c>
      <c r="E2" s="51"/>
      <c r="F2" s="49" t="s">
        <v>6</v>
      </c>
      <c r="G2" s="49"/>
      <c r="H2" s="53" t="s">
        <v>36</v>
      </c>
      <c r="I2" s="53"/>
      <c r="J2" s="49" t="s">
        <v>7</v>
      </c>
      <c r="K2" s="49"/>
      <c r="L2" s="50">
        <v>100000</v>
      </c>
      <c r="M2" s="51"/>
      <c r="N2" s="49" t="s">
        <v>8</v>
      </c>
      <c r="O2" s="49"/>
      <c r="P2" s="52">
        <f>SUM(L2,D4)</f>
        <v>152974.97614232541</v>
      </c>
      <c r="Q2" s="53"/>
      <c r="R2" s="1"/>
      <c r="S2" s="1"/>
      <c r="T2" s="1"/>
    </row>
    <row r="3" spans="2:25" ht="57" customHeight="1">
      <c r="B3" s="49" t="s">
        <v>9</v>
      </c>
      <c r="C3" s="49"/>
      <c r="D3" s="54" t="s">
        <v>69</v>
      </c>
      <c r="E3" s="54"/>
      <c r="F3" s="54"/>
      <c r="G3" s="54"/>
      <c r="H3" s="54"/>
      <c r="I3" s="54"/>
      <c r="J3" s="49" t="s">
        <v>10</v>
      </c>
      <c r="K3" s="49"/>
      <c r="L3" s="54" t="s">
        <v>59</v>
      </c>
      <c r="M3" s="55"/>
      <c r="N3" s="55"/>
      <c r="O3" s="55"/>
      <c r="P3" s="55"/>
      <c r="Q3" s="55"/>
      <c r="R3" s="1"/>
      <c r="S3" s="1"/>
    </row>
    <row r="4" spans="2:25">
      <c r="B4" s="49" t="s">
        <v>11</v>
      </c>
      <c r="C4" s="49"/>
      <c r="D4" s="56">
        <f>SUM($R$9:$S$993)</f>
        <v>52974.976142325409</v>
      </c>
      <c r="E4" s="56"/>
      <c r="F4" s="49" t="s">
        <v>12</v>
      </c>
      <c r="G4" s="49"/>
      <c r="H4" s="57">
        <f>SUM($T$9:$U$108)</f>
        <v>725.00000000000273</v>
      </c>
      <c r="I4" s="53"/>
      <c r="J4" s="58" t="s">
        <v>58</v>
      </c>
      <c r="K4" s="58"/>
      <c r="L4" s="52">
        <f>MAX($C$9:$D$990)-C9</f>
        <v>52974.976142325439</v>
      </c>
      <c r="M4" s="52"/>
      <c r="N4" s="58" t="s">
        <v>57</v>
      </c>
      <c r="O4" s="58"/>
      <c r="P4" s="59">
        <f>MAX(Y:Y)</f>
        <v>0.37269783184474137</v>
      </c>
      <c r="Q4" s="59"/>
      <c r="R4" s="1"/>
      <c r="S4" s="1"/>
      <c r="T4" s="1"/>
    </row>
    <row r="5" spans="2:25">
      <c r="B5" s="39" t="s">
        <v>15</v>
      </c>
      <c r="C5" s="2">
        <f>COUNTIF($R$9:$R$990,"&gt;0")</f>
        <v>31</v>
      </c>
      <c r="D5" s="38" t="s">
        <v>16</v>
      </c>
      <c r="E5" s="15">
        <f>COUNTIF($R$9:$R$990,"&lt;0")</f>
        <v>29</v>
      </c>
      <c r="F5" s="38" t="s">
        <v>17</v>
      </c>
      <c r="G5" s="2">
        <f>COUNTIF($R$9:$R$990,"=0")</f>
        <v>0</v>
      </c>
      <c r="H5" s="38" t="s">
        <v>18</v>
      </c>
      <c r="I5" s="3">
        <f>C5/SUM(C5,E5,G5)</f>
        <v>0.51666666666666672</v>
      </c>
      <c r="J5" s="60" t="s">
        <v>19</v>
      </c>
      <c r="K5" s="49"/>
      <c r="L5" s="61">
        <f>MAX(V9:V993)</f>
        <v>4</v>
      </c>
      <c r="M5" s="62"/>
      <c r="N5" s="17" t="s">
        <v>20</v>
      </c>
      <c r="O5" s="9"/>
      <c r="P5" s="61">
        <f>MAX(W9:W993)</f>
        <v>7</v>
      </c>
      <c r="Q5" s="62"/>
      <c r="R5" s="1"/>
      <c r="S5" s="1"/>
      <c r="T5" s="1"/>
    </row>
    <row r="6" spans="2:25">
      <c r="B6" s="11"/>
      <c r="C6" s="13"/>
      <c r="D6" s="14"/>
      <c r="E6" s="10"/>
      <c r="F6" s="11"/>
      <c r="G6" s="10"/>
      <c r="H6" s="11"/>
      <c r="I6" s="16"/>
      <c r="J6" s="11"/>
      <c r="K6" s="11"/>
      <c r="L6" s="10"/>
      <c r="M6" s="44" t="s">
        <v>64</v>
      </c>
      <c r="N6" s="12"/>
      <c r="O6" s="12"/>
      <c r="P6" s="10"/>
      <c r="Q6" s="7"/>
      <c r="R6" s="1"/>
      <c r="S6" s="1"/>
      <c r="T6" s="1"/>
    </row>
    <row r="7" spans="2:25">
      <c r="B7" s="63" t="s">
        <v>21</v>
      </c>
      <c r="C7" s="65" t="s">
        <v>22</v>
      </c>
      <c r="D7" s="66"/>
      <c r="E7" s="69" t="s">
        <v>23</v>
      </c>
      <c r="F7" s="70"/>
      <c r="G7" s="70"/>
      <c r="H7" s="70"/>
      <c r="I7" s="71"/>
      <c r="J7" s="72"/>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c r="B9" s="40">
        <v>1</v>
      </c>
      <c r="C9" s="83">
        <f>L2</f>
        <v>100000</v>
      </c>
      <c r="D9" s="83"/>
      <c r="E9" s="45">
        <v>2017</v>
      </c>
      <c r="F9" s="8">
        <v>43476</v>
      </c>
      <c r="G9" s="45" t="s">
        <v>3</v>
      </c>
      <c r="H9" s="84">
        <v>113.75</v>
      </c>
      <c r="I9" s="84"/>
      <c r="J9" s="45">
        <v>54</v>
      </c>
      <c r="K9" s="83">
        <f>IF(J9="","",C9*0.03)</f>
        <v>3000</v>
      </c>
      <c r="L9" s="83"/>
      <c r="M9" s="6">
        <f>IF(J9="","",(K9/J9)/LOOKUP(RIGHT($D$2,3),定数!$A$6:$A$13,定数!$B$6:$B$13))</f>
        <v>0.55555555555555558</v>
      </c>
      <c r="N9" s="45">
        <v>2017</v>
      </c>
      <c r="O9" s="8">
        <v>43481</v>
      </c>
      <c r="P9" s="84">
        <v>112.95</v>
      </c>
      <c r="Q9" s="84"/>
      <c r="R9" s="85">
        <f>IF(P9="","",T9*M9*LOOKUP(RIGHT($D$2,3),定数!$A$6:$A$13,定数!$B$6:$B$13))</f>
        <v>4444.4444444444289</v>
      </c>
      <c r="S9" s="85"/>
      <c r="T9" s="86">
        <f>IF(P9="","",IF(G9="買",(P9-H9),(H9-P9))*IF(RIGHT($D$2,3)="JPY",100,10000))</f>
        <v>79.999999999999716</v>
      </c>
      <c r="U9" s="86"/>
      <c r="V9" s="1">
        <f>IF(T9&lt;&gt;"",IF(T9&gt;0,1+V8,0),"")</f>
        <v>1</v>
      </c>
      <c r="W9">
        <f>IF(T9&lt;&gt;"",IF(T9&lt;0,1+W8,0),"")</f>
        <v>0</v>
      </c>
    </row>
    <row r="10" spans="2:25">
      <c r="B10" s="40">
        <v>2</v>
      </c>
      <c r="C10" s="83">
        <f t="shared" ref="C10:C73" si="0">IF(R9="","",C9+R9)</f>
        <v>104444.44444444442</v>
      </c>
      <c r="D10" s="83"/>
      <c r="E10" s="45">
        <v>2017</v>
      </c>
      <c r="F10" s="8">
        <v>43504</v>
      </c>
      <c r="G10" s="45" t="s">
        <v>3</v>
      </c>
      <c r="H10" s="84">
        <v>112.2</v>
      </c>
      <c r="I10" s="84"/>
      <c r="J10" s="45">
        <v>39</v>
      </c>
      <c r="K10" s="87">
        <f>IF(J10="","",C10*0.03)</f>
        <v>3133.3333333333326</v>
      </c>
      <c r="L10" s="88"/>
      <c r="M10" s="6">
        <f>IF(J10="","",(K10/J10)/LOOKUP(RIGHT($D$2,3),定数!$A$6:$A$13,定数!$B$6:$B$13))</f>
        <v>0.80341880341880323</v>
      </c>
      <c r="N10" s="45">
        <v>2017</v>
      </c>
      <c r="O10" s="8">
        <v>43505</v>
      </c>
      <c r="P10" s="84">
        <v>112.61</v>
      </c>
      <c r="Q10" s="84"/>
      <c r="R10" s="85">
        <f>IF(P10="","",T10*M10*LOOKUP(RIGHT($D$2,3),定数!$A$6:$A$13,定数!$B$6:$B$13))</f>
        <v>-3294.017094017066</v>
      </c>
      <c r="S10" s="85"/>
      <c r="T10" s="86">
        <f>IF(P10="","",IF(G10="買",(P10-H10),(H10-P10))*IF(RIGHT($D$2,3)="JPY",100,10000))</f>
        <v>-40.999999999999659</v>
      </c>
      <c r="U10" s="86"/>
      <c r="V10" s="22">
        <f t="shared" ref="V10:V22" si="1">IF(T10&lt;&gt;"",IF(T10&gt;0,1+V9,0),"")</f>
        <v>0</v>
      </c>
      <c r="W10">
        <f t="shared" ref="W10:W73" si="2">IF(T10&lt;&gt;"",IF(T10&lt;0,1+W9,0),"")</f>
        <v>1</v>
      </c>
      <c r="X10" s="41">
        <f>IF(C10&lt;&gt;"",MAX(C10,C9),"")</f>
        <v>104444.44444444442</v>
      </c>
    </row>
    <row r="11" spans="2:25">
      <c r="B11" s="40">
        <v>3</v>
      </c>
      <c r="C11" s="83">
        <f t="shared" si="0"/>
        <v>101150.42735042736</v>
      </c>
      <c r="D11" s="83"/>
      <c r="E11" s="45">
        <v>2017</v>
      </c>
      <c r="F11" s="8">
        <v>43517</v>
      </c>
      <c r="G11" s="45" t="s">
        <v>3</v>
      </c>
      <c r="H11" s="84">
        <v>112.63</v>
      </c>
      <c r="I11" s="84"/>
      <c r="J11" s="45">
        <v>37</v>
      </c>
      <c r="K11" s="87">
        <f t="shared" ref="K11:K68" si="3">IF(J11="","",C11*0.03)</f>
        <v>3034.5128205128208</v>
      </c>
      <c r="L11" s="88"/>
      <c r="M11" s="6">
        <f>IF(J11="","",(K11/J11)/LOOKUP(RIGHT($D$2,3),定数!$A$6:$A$13,定数!$B$6:$B$13))</f>
        <v>0.82013860013860029</v>
      </c>
      <c r="N11" s="45">
        <v>2017</v>
      </c>
      <c r="O11" s="8">
        <v>43518</v>
      </c>
      <c r="P11" s="84">
        <v>112.08</v>
      </c>
      <c r="Q11" s="84"/>
      <c r="R11" s="85">
        <f>IF(P11="","",T11*M11*LOOKUP(RIGHT($D$2,3),定数!$A$6:$A$13,定数!$B$6:$B$13))</f>
        <v>4510.7623007622788</v>
      </c>
      <c r="S11" s="85"/>
      <c r="T11" s="86">
        <f>IF(P11="","",IF(G11="買",(P11-H11),(H11-P11))*IF(RIGHT($D$2,3)="JPY",100,10000))</f>
        <v>54.999999999999716</v>
      </c>
      <c r="U11" s="86"/>
      <c r="V11" s="22">
        <f t="shared" si="1"/>
        <v>1</v>
      </c>
      <c r="W11">
        <f t="shared" si="2"/>
        <v>0</v>
      </c>
      <c r="X11" s="41">
        <f>IF(C11&lt;&gt;"",MAX(X10,C11),"")</f>
        <v>104444.44444444442</v>
      </c>
      <c r="Y11" s="42">
        <f>IF(X11&lt;&gt;"",1-(C11/X11),"")</f>
        <v>3.1538461538461293E-2</v>
      </c>
    </row>
    <row r="12" spans="2:25">
      <c r="B12" s="40">
        <v>4</v>
      </c>
      <c r="C12" s="83">
        <f t="shared" si="0"/>
        <v>105661.18965118963</v>
      </c>
      <c r="D12" s="83"/>
      <c r="E12" s="45">
        <v>2017</v>
      </c>
      <c r="F12" s="8">
        <v>43527</v>
      </c>
      <c r="G12" s="45" t="s">
        <v>4</v>
      </c>
      <c r="H12" s="84">
        <v>113.24</v>
      </c>
      <c r="I12" s="84"/>
      <c r="J12" s="45">
        <v>55</v>
      </c>
      <c r="K12" s="87">
        <f t="shared" si="3"/>
        <v>3169.8356895356887</v>
      </c>
      <c r="L12" s="88"/>
      <c r="M12" s="6">
        <f>IF(J12="","",(K12/J12)/LOOKUP(RIGHT($D$2,3),定数!$A$6:$A$13,定数!$B$6:$B$13))</f>
        <v>0.57633376173376161</v>
      </c>
      <c r="N12" s="45">
        <v>2017</v>
      </c>
      <c r="O12" s="8">
        <v>43530</v>
      </c>
      <c r="P12" s="84">
        <v>112.67</v>
      </c>
      <c r="Q12" s="84"/>
      <c r="R12" s="85">
        <f>IF(P12="","",T12*M12*LOOKUP(RIGHT($D$2,3),定数!$A$6:$A$13,定数!$B$6:$B$13))</f>
        <v>-3285.1024418824018</v>
      </c>
      <c r="S12" s="85"/>
      <c r="T12" s="86">
        <f t="shared" ref="T12:T75" si="4">IF(P12="","",IF(G12="買",(P12-H12),(H12-P12))*IF(RIGHT($D$2,3)="JPY",100,10000))</f>
        <v>-56.999999999999318</v>
      </c>
      <c r="U12" s="86"/>
      <c r="V12" s="22">
        <f t="shared" si="1"/>
        <v>0</v>
      </c>
      <c r="W12">
        <f t="shared" si="2"/>
        <v>1</v>
      </c>
      <c r="X12" s="41">
        <f t="shared" ref="X12:X75" si="5">IF(C12&lt;&gt;"",MAX(X11,C12),"")</f>
        <v>105661.18965118963</v>
      </c>
      <c r="Y12" s="42">
        <f t="shared" ref="Y12:Y75" si="6">IF(X12&lt;&gt;"",1-(C12/X12),"")</f>
        <v>0</v>
      </c>
    </row>
    <row r="13" spans="2:25">
      <c r="B13" s="40">
        <v>5</v>
      </c>
      <c r="C13" s="83">
        <f t="shared" si="0"/>
        <v>102376.08720930724</v>
      </c>
      <c r="D13" s="83"/>
      <c r="E13" s="45">
        <v>2017</v>
      </c>
      <c r="F13" s="8">
        <v>43533</v>
      </c>
      <c r="G13" s="45" t="s">
        <v>4</v>
      </c>
      <c r="H13" s="84">
        <v>113.27</v>
      </c>
      <c r="I13" s="84"/>
      <c r="J13" s="45">
        <v>61</v>
      </c>
      <c r="K13" s="87">
        <f t="shared" si="3"/>
        <v>3071.2826162792171</v>
      </c>
      <c r="L13" s="88"/>
      <c r="M13" s="6">
        <f>IF(J13="","",(K13/J13)/LOOKUP(RIGHT($D$2,3),定数!$A$6:$A$13,定数!$B$6:$B$13))</f>
        <v>0.50348895348839628</v>
      </c>
      <c r="N13" s="45">
        <v>2017</v>
      </c>
      <c r="O13" s="8">
        <v>43534</v>
      </c>
      <c r="P13" s="84">
        <v>114.17</v>
      </c>
      <c r="Q13" s="84"/>
      <c r="R13" s="85">
        <f>IF(P13="","",T13*M13*LOOKUP(RIGHT($D$2,3),定数!$A$6:$A$13,定数!$B$6:$B$13))</f>
        <v>4531.4005813955955</v>
      </c>
      <c r="S13" s="85"/>
      <c r="T13" s="86">
        <f t="shared" si="4"/>
        <v>90.000000000000568</v>
      </c>
      <c r="U13" s="86"/>
      <c r="V13" s="22">
        <f t="shared" si="1"/>
        <v>1</v>
      </c>
      <c r="W13">
        <f t="shared" si="2"/>
        <v>0</v>
      </c>
      <c r="X13" s="41">
        <f t="shared" si="5"/>
        <v>105661.18965118963</v>
      </c>
      <c r="Y13" s="42">
        <f t="shared" si="6"/>
        <v>3.1090909090908614E-2</v>
      </c>
    </row>
    <row r="14" spans="2:25">
      <c r="B14" s="40">
        <v>6</v>
      </c>
      <c r="C14" s="83">
        <f t="shared" si="0"/>
        <v>106907.48779070284</v>
      </c>
      <c r="D14" s="83"/>
      <c r="E14" s="45">
        <v>2017</v>
      </c>
      <c r="F14" s="8">
        <v>43614</v>
      </c>
      <c r="G14" s="45" t="s">
        <v>3</v>
      </c>
      <c r="H14" s="84">
        <v>114</v>
      </c>
      <c r="I14" s="84"/>
      <c r="J14" s="45">
        <v>43</v>
      </c>
      <c r="K14" s="87">
        <f t="shared" si="3"/>
        <v>3207.224633721085</v>
      </c>
      <c r="L14" s="88"/>
      <c r="M14" s="6">
        <f>IF(J14="","",(K14/J14)/LOOKUP(RIGHT($D$2,3),定数!$A$6:$A$13,定数!$B$6:$B$13))</f>
        <v>0.74586619388862441</v>
      </c>
      <c r="N14" s="45">
        <v>2017</v>
      </c>
      <c r="O14" s="8">
        <v>43615</v>
      </c>
      <c r="P14" s="84">
        <v>113.35</v>
      </c>
      <c r="Q14" s="84"/>
      <c r="R14" s="85">
        <f>IF(P14="","",T14*M14*LOOKUP(RIGHT($D$2,3),定数!$A$6:$A$13,定数!$B$6:$B$13))</f>
        <v>4848.1302602761016</v>
      </c>
      <c r="S14" s="85"/>
      <c r="T14" s="86">
        <f t="shared" si="4"/>
        <v>65.000000000000568</v>
      </c>
      <c r="U14" s="86"/>
      <c r="V14" s="22">
        <f t="shared" si="1"/>
        <v>2</v>
      </c>
      <c r="W14">
        <f t="shared" si="2"/>
        <v>0</v>
      </c>
      <c r="X14" s="41">
        <f t="shared" si="5"/>
        <v>106907.48779070284</v>
      </c>
      <c r="Y14" s="42">
        <f t="shared" si="6"/>
        <v>0</v>
      </c>
    </row>
    <row r="15" spans="2:25">
      <c r="B15" s="40">
        <v>7</v>
      </c>
      <c r="C15" s="83">
        <f t="shared" si="0"/>
        <v>111755.61805097894</v>
      </c>
      <c r="D15" s="83"/>
      <c r="E15" s="45">
        <v>2017</v>
      </c>
      <c r="F15" s="8">
        <v>43635</v>
      </c>
      <c r="G15" s="45" t="s">
        <v>4</v>
      </c>
      <c r="H15" s="84">
        <v>114.31</v>
      </c>
      <c r="I15" s="84"/>
      <c r="J15" s="45">
        <v>41</v>
      </c>
      <c r="K15" s="87">
        <f t="shared" si="3"/>
        <v>3352.6685415293682</v>
      </c>
      <c r="L15" s="88"/>
      <c r="M15" s="6">
        <f>IF(J15="","",(K15/J15)/LOOKUP(RIGHT($D$2,3),定数!$A$6:$A$13,定数!$B$6:$B$13))</f>
        <v>0.81772403451935816</v>
      </c>
      <c r="N15" s="45">
        <v>2017</v>
      </c>
      <c r="O15" s="8">
        <v>43642</v>
      </c>
      <c r="P15" s="84">
        <v>114.92</v>
      </c>
      <c r="Q15" s="84"/>
      <c r="R15" s="85">
        <f>IF(P15="","",T15*M15*LOOKUP(RIGHT($D$2,3),定数!$A$6:$A$13,定数!$B$6:$B$13))</f>
        <v>4988.1166105680795</v>
      </c>
      <c r="S15" s="85"/>
      <c r="T15" s="86">
        <f t="shared" si="4"/>
        <v>60.999999999999943</v>
      </c>
      <c r="U15" s="86"/>
      <c r="V15" s="22">
        <f t="shared" si="1"/>
        <v>3</v>
      </c>
      <c r="W15">
        <f t="shared" si="2"/>
        <v>0</v>
      </c>
      <c r="X15" s="41">
        <f t="shared" si="5"/>
        <v>111755.61805097894</v>
      </c>
      <c r="Y15" s="42">
        <f t="shared" si="6"/>
        <v>0</v>
      </c>
    </row>
    <row r="16" spans="2:25">
      <c r="B16" s="40">
        <v>8</v>
      </c>
      <c r="C16" s="83">
        <f t="shared" si="0"/>
        <v>116743.73466154702</v>
      </c>
      <c r="D16" s="83"/>
      <c r="E16" s="45">
        <v>2017</v>
      </c>
      <c r="F16" s="8">
        <v>43639</v>
      </c>
      <c r="G16" s="45" t="s">
        <v>4</v>
      </c>
      <c r="H16" s="84">
        <v>114.96</v>
      </c>
      <c r="I16" s="84"/>
      <c r="J16" s="45">
        <v>53</v>
      </c>
      <c r="K16" s="87">
        <f t="shared" si="3"/>
        <v>3502.3120398464102</v>
      </c>
      <c r="L16" s="88"/>
      <c r="M16" s="6">
        <f>IF(J16="","",(K16/J16)/LOOKUP(RIGHT($D$2,3),定数!$A$6:$A$13,定数!$B$6:$B$13))</f>
        <v>0.66081359242385107</v>
      </c>
      <c r="N16" s="45">
        <v>2017</v>
      </c>
      <c r="O16" s="8">
        <v>43643</v>
      </c>
      <c r="P16" s="84">
        <v>115.75</v>
      </c>
      <c r="Q16" s="84"/>
      <c r="R16" s="85">
        <f>IF(P16="","",T16*M16*LOOKUP(RIGHT($D$2,3),定数!$A$6:$A$13,定数!$B$6:$B$13))</f>
        <v>5220.4273801484651</v>
      </c>
      <c r="S16" s="85"/>
      <c r="T16" s="86">
        <f t="shared" si="4"/>
        <v>79.000000000000625</v>
      </c>
      <c r="U16" s="86"/>
      <c r="V16" s="22">
        <f t="shared" si="1"/>
        <v>4</v>
      </c>
      <c r="W16">
        <f t="shared" si="2"/>
        <v>0</v>
      </c>
      <c r="X16" s="41">
        <f t="shared" si="5"/>
        <v>116743.73466154702</v>
      </c>
      <c r="Y16" s="42">
        <f t="shared" si="6"/>
        <v>0</v>
      </c>
    </row>
    <row r="17" spans="2:25">
      <c r="B17" s="40">
        <v>9</v>
      </c>
      <c r="C17" s="83">
        <f t="shared" si="0"/>
        <v>121964.16204169548</v>
      </c>
      <c r="D17" s="83"/>
      <c r="E17" s="45">
        <v>2017</v>
      </c>
      <c r="F17" s="8">
        <v>43644</v>
      </c>
      <c r="G17" s="45" t="s">
        <v>4</v>
      </c>
      <c r="H17" s="84">
        <v>117.2</v>
      </c>
      <c r="I17" s="84"/>
      <c r="J17" s="45">
        <v>107</v>
      </c>
      <c r="K17" s="87">
        <f t="shared" si="3"/>
        <v>3658.9248612508645</v>
      </c>
      <c r="L17" s="88"/>
      <c r="M17" s="6">
        <f>IF(J17="","",(K17/J17)/LOOKUP(RIGHT($D$2,3),定数!$A$6:$A$13,定数!$B$6:$B$13))</f>
        <v>0.34195559450942659</v>
      </c>
      <c r="N17" s="45">
        <v>2017</v>
      </c>
      <c r="O17" s="8">
        <v>43673</v>
      </c>
      <c r="P17" s="84">
        <v>116.1</v>
      </c>
      <c r="Q17" s="84"/>
      <c r="R17" s="85">
        <f>IF(P17="","",T17*M17*LOOKUP(RIGHT($D$2,3),定数!$A$6:$A$13,定数!$B$6:$B$13))</f>
        <v>-3761.5115396037218</v>
      </c>
      <c r="S17" s="85"/>
      <c r="T17" s="86">
        <f t="shared" si="4"/>
        <v>-110.00000000000085</v>
      </c>
      <c r="U17" s="86"/>
      <c r="V17" s="22">
        <f t="shared" si="1"/>
        <v>0</v>
      </c>
      <c r="W17">
        <f t="shared" si="2"/>
        <v>1</v>
      </c>
      <c r="X17" s="41">
        <f t="shared" si="5"/>
        <v>121964.16204169548</v>
      </c>
      <c r="Y17" s="42">
        <f t="shared" si="6"/>
        <v>0</v>
      </c>
    </row>
    <row r="18" spans="2:25">
      <c r="B18" s="40">
        <v>10</v>
      </c>
      <c r="C18" s="83">
        <f t="shared" si="0"/>
        <v>118202.65050209177</v>
      </c>
      <c r="D18" s="83"/>
      <c r="E18" s="45">
        <v>2017</v>
      </c>
      <c r="F18" s="8">
        <v>43694</v>
      </c>
      <c r="G18" s="45" t="s">
        <v>4</v>
      </c>
      <c r="H18" s="84">
        <v>114.15</v>
      </c>
      <c r="I18" s="84"/>
      <c r="J18" s="45">
        <v>45</v>
      </c>
      <c r="K18" s="87">
        <f t="shared" si="3"/>
        <v>3546.0795150627528</v>
      </c>
      <c r="L18" s="88"/>
      <c r="M18" s="6">
        <f>IF(J18="","",(K18/J18)/LOOKUP(RIGHT($D$2,3),定数!$A$6:$A$13,定数!$B$6:$B$13))</f>
        <v>0.78801767001394507</v>
      </c>
      <c r="N18" s="45">
        <v>2017</v>
      </c>
      <c r="O18" s="8">
        <v>43695</v>
      </c>
      <c r="P18" s="84">
        <v>113.67</v>
      </c>
      <c r="Q18" s="84"/>
      <c r="R18" s="85">
        <f>IF(P18="","",T18*M18*LOOKUP(RIGHT($D$2,3),定数!$A$6:$A$13,定数!$B$6:$B$13))</f>
        <v>-3782.4848160669676</v>
      </c>
      <c r="S18" s="85"/>
      <c r="T18" s="86">
        <f t="shared" si="4"/>
        <v>-48.000000000000398</v>
      </c>
      <c r="U18" s="86"/>
      <c r="V18" s="22">
        <f t="shared" si="1"/>
        <v>0</v>
      </c>
      <c r="W18">
        <f t="shared" si="2"/>
        <v>2</v>
      </c>
      <c r="X18" s="41">
        <f t="shared" si="5"/>
        <v>121964.16204169548</v>
      </c>
      <c r="Y18" s="42">
        <f t="shared" si="6"/>
        <v>3.0841121495327251E-2</v>
      </c>
    </row>
    <row r="19" spans="2:25">
      <c r="B19" s="40">
        <v>11</v>
      </c>
      <c r="C19" s="83">
        <f t="shared" si="0"/>
        <v>114420.1656860248</v>
      </c>
      <c r="D19" s="83"/>
      <c r="E19" s="45">
        <v>2017</v>
      </c>
      <c r="F19" s="8">
        <v>43700</v>
      </c>
      <c r="G19" s="45" t="s">
        <v>3</v>
      </c>
      <c r="H19" s="84">
        <v>112.97</v>
      </c>
      <c r="I19" s="84"/>
      <c r="J19" s="45">
        <v>34</v>
      </c>
      <c r="K19" s="87">
        <f t="shared" si="3"/>
        <v>3432.6049705807441</v>
      </c>
      <c r="L19" s="88"/>
      <c r="M19" s="6">
        <f>IF(J19="","",(K19/J19)/LOOKUP(RIGHT($D$2,3),定数!$A$6:$A$13,定数!$B$6:$B$13))</f>
        <v>1.0095896972296305</v>
      </c>
      <c r="N19" s="45">
        <v>2017</v>
      </c>
      <c r="O19" s="8">
        <v>43701</v>
      </c>
      <c r="P19" s="84">
        <v>113.33</v>
      </c>
      <c r="Q19" s="84"/>
      <c r="R19" s="85">
        <f>IF(P19="","",T19*M19*LOOKUP(RIGHT($D$2,3),定数!$A$6:$A$13,定数!$B$6:$B$13))</f>
        <v>-3634.5229100266642</v>
      </c>
      <c r="S19" s="85"/>
      <c r="T19" s="86">
        <f t="shared" si="4"/>
        <v>-35.999999999999943</v>
      </c>
      <c r="U19" s="86"/>
      <c r="V19" s="22">
        <f t="shared" si="1"/>
        <v>0</v>
      </c>
      <c r="W19">
        <f t="shared" si="2"/>
        <v>3</v>
      </c>
      <c r="X19" s="41">
        <f t="shared" si="5"/>
        <v>121964.16204169548</v>
      </c>
      <c r="Y19" s="42">
        <f t="shared" si="6"/>
        <v>6.1854205607477009E-2</v>
      </c>
    </row>
    <row r="20" spans="2:25">
      <c r="B20" s="40">
        <v>12</v>
      </c>
      <c r="C20" s="83">
        <f t="shared" si="0"/>
        <v>110785.64277599815</v>
      </c>
      <c r="D20" s="83"/>
      <c r="E20" s="45">
        <v>2017</v>
      </c>
      <c r="F20" s="8">
        <v>43713</v>
      </c>
      <c r="G20" s="45" t="s">
        <v>3</v>
      </c>
      <c r="H20" s="84">
        <v>113.9</v>
      </c>
      <c r="I20" s="84"/>
      <c r="J20" s="45">
        <v>59</v>
      </c>
      <c r="K20" s="87">
        <f t="shared" si="3"/>
        <v>3323.5692832799441</v>
      </c>
      <c r="L20" s="88"/>
      <c r="M20" s="6">
        <f>IF(J20="","",(K20/J20)/LOOKUP(RIGHT($D$2,3),定数!$A$6:$A$13,定数!$B$6:$B$13))</f>
        <v>0.56331682767456681</v>
      </c>
      <c r="N20" s="45">
        <v>2017</v>
      </c>
      <c r="O20" s="8">
        <v>43719</v>
      </c>
      <c r="P20" s="84">
        <v>114.52</v>
      </c>
      <c r="Q20" s="84"/>
      <c r="R20" s="85">
        <f>IF(P20="","",T20*M20*LOOKUP(RIGHT($D$2,3),定数!$A$6:$A$13,定数!$B$6:$B$13))</f>
        <v>-3492.5643315822599</v>
      </c>
      <c r="S20" s="85"/>
      <c r="T20" s="86">
        <f t="shared" si="4"/>
        <v>-61.999999999999034</v>
      </c>
      <c r="U20" s="86"/>
      <c r="V20" s="22">
        <f t="shared" si="1"/>
        <v>0</v>
      </c>
      <c r="W20">
        <f t="shared" si="2"/>
        <v>4</v>
      </c>
      <c r="X20" s="41">
        <f t="shared" si="5"/>
        <v>121964.16204169548</v>
      </c>
      <c r="Y20" s="42">
        <f t="shared" si="6"/>
        <v>9.1654130841121839E-2</v>
      </c>
    </row>
    <row r="21" spans="2:25">
      <c r="B21" s="40">
        <v>13</v>
      </c>
      <c r="C21" s="83">
        <f t="shared" si="0"/>
        <v>107293.07844441588</v>
      </c>
      <c r="D21" s="83"/>
      <c r="E21" s="45">
        <v>2017</v>
      </c>
      <c r="F21" s="8">
        <v>43736</v>
      </c>
      <c r="G21" s="45" t="s">
        <v>4</v>
      </c>
      <c r="H21" s="84">
        <v>116.19</v>
      </c>
      <c r="I21" s="84"/>
      <c r="J21" s="45">
        <v>63</v>
      </c>
      <c r="K21" s="87">
        <f t="shared" si="3"/>
        <v>3218.7923533324761</v>
      </c>
      <c r="L21" s="88"/>
      <c r="M21" s="6">
        <f>IF(J21="","",(K21/J21)/LOOKUP(RIGHT($D$2,3),定数!$A$6:$A$13,定数!$B$6:$B$13))</f>
        <v>0.51091942116388511</v>
      </c>
      <c r="N21" s="45">
        <v>2017</v>
      </c>
      <c r="O21" s="8">
        <v>43740</v>
      </c>
      <c r="P21" s="84">
        <v>115.54</v>
      </c>
      <c r="Q21" s="84"/>
      <c r="R21" s="85">
        <f>IF(P21="","",T21*M21*LOOKUP(RIGHT($D$2,3),定数!$A$6:$A$13,定数!$B$6:$B$13))</f>
        <v>-3320.9762375652099</v>
      </c>
      <c r="S21" s="85"/>
      <c r="T21" s="86">
        <f t="shared" si="4"/>
        <v>-64.999999999999147</v>
      </c>
      <c r="U21" s="86"/>
      <c r="V21" s="22">
        <f t="shared" si="1"/>
        <v>0</v>
      </c>
      <c r="W21">
        <f t="shared" si="2"/>
        <v>5</v>
      </c>
      <c r="X21" s="41">
        <f t="shared" si="5"/>
        <v>121964.16204169548</v>
      </c>
      <c r="Y21" s="42">
        <f t="shared" si="6"/>
        <v>0.1202901192586725</v>
      </c>
    </row>
    <row r="22" spans="2:25">
      <c r="B22" s="40">
        <v>14</v>
      </c>
      <c r="C22" s="83">
        <f t="shared" si="0"/>
        <v>103972.10220685067</v>
      </c>
      <c r="D22" s="83"/>
      <c r="E22" s="45">
        <v>2017</v>
      </c>
      <c r="F22" s="8">
        <v>43742</v>
      </c>
      <c r="G22" s="45" t="s">
        <v>3</v>
      </c>
      <c r="H22" s="84">
        <v>115.5</v>
      </c>
      <c r="I22" s="84"/>
      <c r="J22" s="45">
        <v>40</v>
      </c>
      <c r="K22" s="87">
        <f t="shared" si="3"/>
        <v>3119.16306620552</v>
      </c>
      <c r="L22" s="88"/>
      <c r="M22" s="6">
        <f>IF(J22="","",(K22/J22)/LOOKUP(RIGHT($D$2,3),定数!$A$6:$A$13,定数!$B$6:$B$13))</f>
        <v>0.77979076655138002</v>
      </c>
      <c r="N22" s="45">
        <v>2017</v>
      </c>
      <c r="O22" s="8">
        <v>43747</v>
      </c>
      <c r="P22" s="84">
        <v>114.9</v>
      </c>
      <c r="Q22" s="84"/>
      <c r="R22" s="85">
        <f>IF(P22="","",T22*M22*LOOKUP(RIGHT($D$2,3),定数!$A$6:$A$13,定数!$B$6:$B$13))</f>
        <v>4678.7445993082356</v>
      </c>
      <c r="S22" s="85"/>
      <c r="T22" s="86">
        <f t="shared" si="4"/>
        <v>59.999999999999432</v>
      </c>
      <c r="U22" s="86"/>
      <c r="V22" s="22">
        <f t="shared" si="1"/>
        <v>1</v>
      </c>
      <c r="W22">
        <f t="shared" si="2"/>
        <v>0</v>
      </c>
      <c r="X22" s="41">
        <f t="shared" si="5"/>
        <v>121964.16204169548</v>
      </c>
      <c r="Y22" s="42">
        <f t="shared" si="6"/>
        <v>0.14751923461495131</v>
      </c>
    </row>
    <row r="23" spans="2:25">
      <c r="B23" s="40">
        <v>15</v>
      </c>
      <c r="C23" s="83">
        <f t="shared" si="0"/>
        <v>108650.84680615891</v>
      </c>
      <c r="D23" s="83"/>
      <c r="E23" s="45">
        <v>2017</v>
      </c>
      <c r="F23" s="8">
        <v>43748</v>
      </c>
      <c r="G23" s="45" t="s">
        <v>3</v>
      </c>
      <c r="H23" s="84">
        <v>114.91</v>
      </c>
      <c r="I23" s="84"/>
      <c r="J23" s="45">
        <v>32</v>
      </c>
      <c r="K23" s="87">
        <f t="shared" si="3"/>
        <v>3259.525404184767</v>
      </c>
      <c r="L23" s="88"/>
      <c r="M23" s="6">
        <f>IF(J23="","",(K23/J23)/LOOKUP(RIGHT($D$2,3),定数!$A$6:$A$13,定数!$B$6:$B$13))</f>
        <v>1.0186016888077396</v>
      </c>
      <c r="N23" s="45">
        <v>2017</v>
      </c>
      <c r="O23" s="8">
        <v>43749</v>
      </c>
      <c r="P23" s="84">
        <v>115.25</v>
      </c>
      <c r="Q23" s="84"/>
      <c r="R23" s="85">
        <f>IF(P23="","",T23*M23*LOOKUP(RIGHT($D$2,3),定数!$A$6:$A$13,定数!$B$6:$B$13))</f>
        <v>-3463.245741946349</v>
      </c>
      <c r="S23" s="85"/>
      <c r="T23" s="86">
        <f t="shared" si="4"/>
        <v>-34.000000000000341</v>
      </c>
      <c r="U23" s="86"/>
      <c r="V23" t="str">
        <f t="shared" ref="V23:W74" si="7">IF(S23&lt;&gt;"",IF(S23&lt;0,1+V22,0),"")</f>
        <v/>
      </c>
      <c r="W23">
        <f t="shared" si="2"/>
        <v>1</v>
      </c>
      <c r="X23" s="41">
        <f t="shared" si="5"/>
        <v>121964.16204169548</v>
      </c>
      <c r="Y23" s="42">
        <f t="shared" si="6"/>
        <v>0.10915760017262444</v>
      </c>
    </row>
    <row r="24" spans="2:25">
      <c r="B24" s="40">
        <v>16</v>
      </c>
      <c r="C24" s="83">
        <f t="shared" si="0"/>
        <v>105187.60106421256</v>
      </c>
      <c r="D24" s="83"/>
      <c r="E24" s="45">
        <v>2017</v>
      </c>
      <c r="F24" s="8">
        <v>43757</v>
      </c>
      <c r="G24" s="45" t="s">
        <v>4</v>
      </c>
      <c r="H24" s="84">
        <v>115.42</v>
      </c>
      <c r="I24" s="84"/>
      <c r="J24" s="45">
        <v>50</v>
      </c>
      <c r="K24" s="87">
        <f t="shared" si="3"/>
        <v>3155.6280319263769</v>
      </c>
      <c r="L24" s="88"/>
      <c r="M24" s="6">
        <f>IF(J24="","",(K24/J24)/LOOKUP(RIGHT($D$2,3),定数!$A$6:$A$13,定数!$B$6:$B$13))</f>
        <v>0.63112560638527537</v>
      </c>
      <c r="N24" s="45">
        <v>2017</v>
      </c>
      <c r="O24" s="8">
        <v>43763</v>
      </c>
      <c r="P24" s="84">
        <v>114.89</v>
      </c>
      <c r="Q24" s="84"/>
      <c r="R24" s="85">
        <f>IF(P24="","",T24*M24*LOOKUP(RIGHT($D$2,3),定数!$A$6:$A$13,定数!$B$6:$B$13))</f>
        <v>-3344.9657138419666</v>
      </c>
      <c r="S24" s="85"/>
      <c r="T24" s="86">
        <f t="shared" si="4"/>
        <v>-53.000000000000114</v>
      </c>
      <c r="U24" s="86"/>
      <c r="V24" t="str">
        <f t="shared" si="7"/>
        <v/>
      </c>
      <c r="W24">
        <f t="shared" si="2"/>
        <v>2</v>
      </c>
      <c r="X24" s="41">
        <f t="shared" si="5"/>
        <v>121964.16204169548</v>
      </c>
      <c r="Y24" s="42">
        <f t="shared" si="6"/>
        <v>0.13755320166712226</v>
      </c>
    </row>
    <row r="25" spans="2:25">
      <c r="B25" s="40">
        <v>17</v>
      </c>
      <c r="C25" s="83">
        <f t="shared" si="0"/>
        <v>101842.63535037059</v>
      </c>
      <c r="D25" s="83"/>
      <c r="E25" s="45">
        <v>2017</v>
      </c>
      <c r="F25" s="8">
        <v>43764</v>
      </c>
      <c r="G25" s="45" t="s">
        <v>3</v>
      </c>
      <c r="H25" s="84">
        <v>114.38</v>
      </c>
      <c r="I25" s="84"/>
      <c r="J25" s="45">
        <v>57</v>
      </c>
      <c r="K25" s="87">
        <f t="shared" si="3"/>
        <v>3055.2790605111177</v>
      </c>
      <c r="L25" s="88"/>
      <c r="M25" s="6">
        <f>IF(J25="","",(K25/J25)/LOOKUP(RIGHT($D$2,3),定数!$A$6:$A$13,定数!$B$6:$B$13))</f>
        <v>0.53601387026510838</v>
      </c>
      <c r="N25" s="45">
        <v>2017</v>
      </c>
      <c r="O25" s="8">
        <v>43768</v>
      </c>
      <c r="P25" s="84">
        <v>113.53</v>
      </c>
      <c r="Q25" s="84"/>
      <c r="R25" s="85">
        <f>IF(P25="","",T25*M25*LOOKUP(RIGHT($D$2,3),定数!$A$6:$A$13,定数!$B$6:$B$13))</f>
        <v>4556.1178972533908</v>
      </c>
      <c r="S25" s="85"/>
      <c r="T25" s="86">
        <f t="shared" si="4"/>
        <v>84.999999999999432</v>
      </c>
      <c r="U25" s="86"/>
      <c r="V25" t="str">
        <f t="shared" si="7"/>
        <v/>
      </c>
      <c r="W25">
        <f t="shared" si="2"/>
        <v>0</v>
      </c>
      <c r="X25" s="41">
        <f t="shared" si="5"/>
        <v>121964.16204169548</v>
      </c>
      <c r="Y25" s="42">
        <f t="shared" si="6"/>
        <v>0.16497900985410796</v>
      </c>
    </row>
    <row r="26" spans="2:25">
      <c r="B26" s="40">
        <v>18</v>
      </c>
      <c r="C26" s="83">
        <f t="shared" si="0"/>
        <v>106398.75324762399</v>
      </c>
      <c r="D26" s="83"/>
      <c r="E26" s="45">
        <v>2017</v>
      </c>
      <c r="F26" s="8">
        <v>43789</v>
      </c>
      <c r="G26" s="45" t="s">
        <v>3</v>
      </c>
      <c r="H26" s="84">
        <v>113.12</v>
      </c>
      <c r="I26" s="84"/>
      <c r="J26" s="45">
        <v>35</v>
      </c>
      <c r="K26" s="87">
        <f t="shared" si="3"/>
        <v>3191.9625974287196</v>
      </c>
      <c r="L26" s="88"/>
      <c r="M26" s="6">
        <f>IF(J26="","",(K26/J26)/LOOKUP(RIGHT($D$2,3),定数!$A$6:$A$13,定数!$B$6:$B$13))</f>
        <v>0.91198931355106272</v>
      </c>
      <c r="N26" s="45">
        <v>2017</v>
      </c>
      <c r="O26" s="8">
        <v>43790</v>
      </c>
      <c r="P26" s="84">
        <v>113.49</v>
      </c>
      <c r="Q26" s="84"/>
      <c r="R26" s="85">
        <f>IF(P26="","",T26*M26*LOOKUP(RIGHT($D$2,3),定数!$A$6:$A$13,定数!$B$6:$B$13))</f>
        <v>-3374.3604601388442</v>
      </c>
      <c r="S26" s="85"/>
      <c r="T26" s="86">
        <f t="shared" si="4"/>
        <v>-36.999999999999034</v>
      </c>
      <c r="U26" s="86"/>
      <c r="V26" t="str">
        <f t="shared" si="7"/>
        <v/>
      </c>
      <c r="W26">
        <f t="shared" si="2"/>
        <v>1</v>
      </c>
      <c r="X26" s="41">
        <f t="shared" si="5"/>
        <v>121964.16204169548</v>
      </c>
      <c r="Y26" s="42">
        <f t="shared" si="6"/>
        <v>0.12762280766337086</v>
      </c>
    </row>
    <row r="27" spans="2:25">
      <c r="B27" s="40">
        <v>19</v>
      </c>
      <c r="C27" s="83">
        <f t="shared" si="0"/>
        <v>103024.39278748514</v>
      </c>
      <c r="D27" s="83"/>
      <c r="E27" s="45">
        <v>2017</v>
      </c>
      <c r="F27" s="8">
        <v>43799</v>
      </c>
      <c r="G27" s="45" t="s">
        <v>4</v>
      </c>
      <c r="H27" s="84">
        <v>114.31</v>
      </c>
      <c r="I27" s="84"/>
      <c r="J27" s="45">
        <v>63</v>
      </c>
      <c r="K27" s="87">
        <f t="shared" si="3"/>
        <v>3090.7317836245538</v>
      </c>
      <c r="L27" s="88"/>
      <c r="M27" s="6">
        <f>IF(J27="","",(K27/J27)/LOOKUP(RIGHT($D$2,3),定数!$A$6:$A$13,定数!$B$6:$B$13))</f>
        <v>0.49059234660707207</v>
      </c>
      <c r="N27" s="45">
        <v>2017</v>
      </c>
      <c r="O27" s="8">
        <v>43805</v>
      </c>
      <c r="P27" s="84">
        <v>113.66</v>
      </c>
      <c r="Q27" s="84"/>
      <c r="R27" s="85">
        <f>IF(P27="","",T27*M27*LOOKUP(RIGHT($D$2,3),定数!$A$6:$A$13,定数!$B$6:$B$13))</f>
        <v>-3188.8502529459961</v>
      </c>
      <c r="S27" s="85"/>
      <c r="T27" s="86">
        <f t="shared" si="4"/>
        <v>-65.000000000000568</v>
      </c>
      <c r="U27" s="86"/>
      <c r="V27" t="str">
        <f t="shared" si="7"/>
        <v/>
      </c>
      <c r="W27">
        <f t="shared" si="2"/>
        <v>2</v>
      </c>
      <c r="X27" s="41">
        <f t="shared" si="5"/>
        <v>121964.16204169548</v>
      </c>
      <c r="Y27" s="42">
        <f t="shared" si="6"/>
        <v>0.15528962719176043</v>
      </c>
    </row>
    <row r="28" spans="2:25">
      <c r="B28" s="40">
        <v>20</v>
      </c>
      <c r="C28" s="83">
        <f t="shared" si="0"/>
        <v>99835.542534539141</v>
      </c>
      <c r="D28" s="83"/>
      <c r="E28" s="45">
        <v>2017</v>
      </c>
      <c r="F28" s="8">
        <v>43819</v>
      </c>
      <c r="G28" s="45" t="s">
        <v>4</v>
      </c>
      <c r="H28" s="84">
        <v>115.15</v>
      </c>
      <c r="I28" s="84"/>
      <c r="J28" s="45">
        <v>68</v>
      </c>
      <c r="K28" s="87">
        <f t="shared" si="3"/>
        <v>2995.0662760361743</v>
      </c>
      <c r="L28" s="88"/>
      <c r="M28" s="6">
        <f>IF(J28="","",(K28/J28)/LOOKUP(RIGHT($D$2,3),定数!$A$6:$A$13,定数!$B$6:$B$13))</f>
        <v>0.44045092294649618</v>
      </c>
      <c r="N28" s="45">
        <v>2017</v>
      </c>
      <c r="O28" s="8">
        <v>43821</v>
      </c>
      <c r="P28" s="84">
        <v>114.45</v>
      </c>
      <c r="Q28" s="84"/>
      <c r="R28" s="85">
        <f>IF(P28="","",T28*M28*LOOKUP(RIGHT($D$2,3),定数!$A$6:$A$13,定数!$B$6:$B$13))</f>
        <v>-3083.156460625486</v>
      </c>
      <c r="S28" s="85"/>
      <c r="T28" s="86">
        <f t="shared" si="4"/>
        <v>-70.000000000000284</v>
      </c>
      <c r="U28" s="86"/>
      <c r="V28" t="str">
        <f t="shared" si="7"/>
        <v/>
      </c>
      <c r="W28">
        <f t="shared" si="2"/>
        <v>3</v>
      </c>
      <c r="X28" s="41">
        <f t="shared" si="5"/>
        <v>121964.16204169548</v>
      </c>
      <c r="Y28" s="42">
        <f t="shared" si="6"/>
        <v>0.18143542444534899</v>
      </c>
    </row>
    <row r="29" spans="2:25">
      <c r="B29" s="40">
        <v>21</v>
      </c>
      <c r="C29" s="83">
        <f t="shared" si="0"/>
        <v>96752.386073913658</v>
      </c>
      <c r="D29" s="83"/>
      <c r="E29" s="46">
        <v>2018</v>
      </c>
      <c r="F29" s="8">
        <v>43505</v>
      </c>
      <c r="G29" s="46" t="s">
        <v>3</v>
      </c>
      <c r="H29" s="84">
        <v>115.14</v>
      </c>
      <c r="I29" s="84"/>
      <c r="J29" s="46">
        <v>147</v>
      </c>
      <c r="K29" s="87">
        <f t="shared" si="3"/>
        <v>2902.5715822174097</v>
      </c>
      <c r="L29" s="88"/>
      <c r="M29" s="6">
        <f>IF(J29="","",(K29/J29)/LOOKUP(RIGHT($D$2,3),定数!$A$6:$A$13,定数!$B$6:$B$13))</f>
        <v>0.19745384913043604</v>
      </c>
      <c r="N29" s="46">
        <v>2018</v>
      </c>
      <c r="O29" s="8">
        <v>43524</v>
      </c>
      <c r="P29" s="84">
        <v>112.94</v>
      </c>
      <c r="Q29" s="84"/>
      <c r="R29" s="85">
        <f>IF(P29="","",T29*M29*LOOKUP(RIGHT($D$2,3),定数!$A$6:$A$13,定数!$B$6:$B$13))</f>
        <v>4343.9846808695984</v>
      </c>
      <c r="S29" s="85"/>
      <c r="T29" s="86">
        <f t="shared" si="4"/>
        <v>220.00000000000028</v>
      </c>
      <c r="U29" s="86"/>
      <c r="V29" t="str">
        <f t="shared" si="7"/>
        <v/>
      </c>
      <c r="W29">
        <f t="shared" si="2"/>
        <v>0</v>
      </c>
      <c r="X29" s="41">
        <f t="shared" si="5"/>
        <v>121964.16204169548</v>
      </c>
      <c r="Y29" s="42">
        <f t="shared" si="6"/>
        <v>0.20671462457277212</v>
      </c>
    </row>
    <row r="30" spans="2:25">
      <c r="B30" s="40">
        <v>22</v>
      </c>
      <c r="C30" s="83">
        <f t="shared" si="0"/>
        <v>101096.37075478326</v>
      </c>
      <c r="D30" s="83"/>
      <c r="E30" s="47">
        <v>2018</v>
      </c>
      <c r="F30" s="8">
        <v>43509</v>
      </c>
      <c r="G30" s="47" t="s">
        <v>3</v>
      </c>
      <c r="H30" s="84">
        <v>115.4</v>
      </c>
      <c r="I30" s="84"/>
      <c r="J30" s="47">
        <v>43</v>
      </c>
      <c r="K30" s="87">
        <f t="shared" si="3"/>
        <v>3032.8911226434975</v>
      </c>
      <c r="L30" s="88"/>
      <c r="M30" s="6">
        <f>IF(J30="","",(K30/J30)/LOOKUP(RIGHT($D$2,3),定数!$A$6:$A$13,定数!$B$6:$B$13))</f>
        <v>0.70532351689383654</v>
      </c>
      <c r="N30" s="47">
        <v>2018</v>
      </c>
      <c r="O30" s="8">
        <v>43510</v>
      </c>
      <c r="P30" s="84">
        <v>114.76</v>
      </c>
      <c r="Q30" s="84"/>
      <c r="R30" s="85">
        <f>IF(P30="","",T30*M30*LOOKUP(RIGHT($D$2,3),定数!$A$6:$A$13,定数!$B$6:$B$13))</f>
        <v>4514.0705081205579</v>
      </c>
      <c r="S30" s="85"/>
      <c r="T30" s="86">
        <f t="shared" si="4"/>
        <v>64.000000000000057</v>
      </c>
      <c r="U30" s="86"/>
      <c r="V30" t="str">
        <f t="shared" si="7"/>
        <v/>
      </c>
      <c r="W30">
        <f t="shared" si="2"/>
        <v>0</v>
      </c>
      <c r="X30" s="41">
        <f t="shared" si="5"/>
        <v>121964.16204169548</v>
      </c>
      <c r="Y30" s="42">
        <f t="shared" si="6"/>
        <v>0.17109773016583529</v>
      </c>
    </row>
    <row r="31" spans="2:25">
      <c r="B31" s="40">
        <v>23</v>
      </c>
      <c r="C31" s="83">
        <f t="shared" si="0"/>
        <v>105610.44126290381</v>
      </c>
      <c r="D31" s="83"/>
      <c r="E31" s="47">
        <v>2018</v>
      </c>
      <c r="F31" s="8">
        <v>43519</v>
      </c>
      <c r="G31" s="47" t="s">
        <v>3</v>
      </c>
      <c r="H31" s="84">
        <v>114.33</v>
      </c>
      <c r="I31" s="84"/>
      <c r="J31" s="47">
        <v>26</v>
      </c>
      <c r="K31" s="87">
        <f t="shared" si="3"/>
        <v>3168.3132378871142</v>
      </c>
      <c r="L31" s="88"/>
      <c r="M31" s="6">
        <f>IF(J31="","",(K31/J31)/LOOKUP(RIGHT($D$2,3),定数!$A$6:$A$13,定数!$B$6:$B$13))</f>
        <v>1.218582014571967</v>
      </c>
      <c r="N31" s="47">
        <v>2018</v>
      </c>
      <c r="O31" s="8">
        <v>43519</v>
      </c>
      <c r="P31" s="84">
        <v>113.94</v>
      </c>
      <c r="Q31" s="84"/>
      <c r="R31" s="85">
        <f>IF(P31="","",T31*M31*LOOKUP(RIGHT($D$2,3),定数!$A$6:$A$13,定数!$B$6:$B$13))</f>
        <v>4752.4698568306785</v>
      </c>
      <c r="S31" s="85"/>
      <c r="T31" s="86">
        <f t="shared" si="4"/>
        <v>39.000000000000057</v>
      </c>
      <c r="U31" s="86"/>
      <c r="V31" t="str">
        <f t="shared" si="7"/>
        <v/>
      </c>
      <c r="W31">
        <f t="shared" si="2"/>
        <v>0</v>
      </c>
      <c r="X31" s="41">
        <f t="shared" si="5"/>
        <v>121964.16204169548</v>
      </c>
      <c r="Y31" s="42">
        <f t="shared" si="6"/>
        <v>0.13408627997789124</v>
      </c>
    </row>
    <row r="32" spans="2:25">
      <c r="B32" s="40">
        <v>24</v>
      </c>
      <c r="C32" s="83">
        <f t="shared" si="0"/>
        <v>110362.91111973449</v>
      </c>
      <c r="D32" s="83"/>
      <c r="E32" s="47">
        <v>2018</v>
      </c>
      <c r="F32" s="8">
        <v>43519</v>
      </c>
      <c r="G32" s="47" t="s">
        <v>3</v>
      </c>
      <c r="H32" s="84">
        <v>114.02</v>
      </c>
      <c r="I32" s="84"/>
      <c r="J32" s="47">
        <v>47</v>
      </c>
      <c r="K32" s="87">
        <f t="shared" si="3"/>
        <v>3310.8873335920348</v>
      </c>
      <c r="L32" s="88"/>
      <c r="M32" s="6">
        <f>IF(J32="","",(K32/J32)/LOOKUP(RIGHT($D$2,3),定数!$A$6:$A$13,定数!$B$6:$B$13))</f>
        <v>0.70444411353022018</v>
      </c>
      <c r="N32" s="47">
        <v>2018</v>
      </c>
      <c r="O32" s="8">
        <v>43524</v>
      </c>
      <c r="P32" s="84">
        <v>113.32</v>
      </c>
      <c r="Q32" s="84"/>
      <c r="R32" s="85">
        <f>IF(P32="","",T32*M32*LOOKUP(RIGHT($D$2,3),定数!$A$6:$A$13,定数!$B$6:$B$13))</f>
        <v>4931.1087947115611</v>
      </c>
      <c r="S32" s="85"/>
      <c r="T32" s="86">
        <f t="shared" si="4"/>
        <v>70.000000000000284</v>
      </c>
      <c r="U32" s="86"/>
      <c r="V32" t="str">
        <f t="shared" si="7"/>
        <v/>
      </c>
      <c r="W32">
        <f t="shared" si="2"/>
        <v>0</v>
      </c>
      <c r="X32" s="41">
        <f t="shared" si="5"/>
        <v>121964.16204169548</v>
      </c>
      <c r="Y32" s="42">
        <f t="shared" si="6"/>
        <v>9.5120162576896261E-2</v>
      </c>
    </row>
    <row r="33" spans="2:25">
      <c r="B33" s="40">
        <v>25</v>
      </c>
      <c r="C33" s="83">
        <f t="shared" si="0"/>
        <v>115294.01991444605</v>
      </c>
      <c r="D33" s="83"/>
      <c r="E33" s="47">
        <v>2018</v>
      </c>
      <c r="F33" s="8">
        <v>43560</v>
      </c>
      <c r="G33" s="47" t="s">
        <v>4</v>
      </c>
      <c r="H33" s="84">
        <v>111.61</v>
      </c>
      <c r="I33" s="84"/>
      <c r="J33" s="47">
        <v>48</v>
      </c>
      <c r="K33" s="87">
        <f t="shared" si="3"/>
        <v>3458.8205974333814</v>
      </c>
      <c r="L33" s="88"/>
      <c r="M33" s="6">
        <f>IF(J33="","",(K33/J33)/LOOKUP(RIGHT($D$2,3),定数!$A$6:$A$13,定数!$B$6:$B$13))</f>
        <v>0.72058762446528779</v>
      </c>
      <c r="N33" s="47">
        <v>2018</v>
      </c>
      <c r="O33" s="8">
        <v>43567</v>
      </c>
      <c r="P33" s="84">
        <v>111.11</v>
      </c>
      <c r="Q33" s="84"/>
      <c r="R33" s="85">
        <f>IF(P33="","",T33*M33*LOOKUP(RIGHT($D$2,3),定数!$A$6:$A$13,定数!$B$6:$B$13))</f>
        <v>-3602.9381223264386</v>
      </c>
      <c r="S33" s="85"/>
      <c r="T33" s="86">
        <f t="shared" si="4"/>
        <v>-50</v>
      </c>
      <c r="U33" s="86"/>
      <c r="V33" t="str">
        <f t="shared" si="7"/>
        <v/>
      </c>
      <c r="W33">
        <f t="shared" si="2"/>
        <v>1</v>
      </c>
      <c r="X33" s="41">
        <f t="shared" si="5"/>
        <v>121964.16204169548</v>
      </c>
      <c r="Y33" s="42">
        <f t="shared" si="6"/>
        <v>5.4689361330331865E-2</v>
      </c>
    </row>
    <row r="34" spans="2:25">
      <c r="B34" s="40">
        <v>26</v>
      </c>
      <c r="C34" s="83">
        <f t="shared" si="0"/>
        <v>111691.08179211961</v>
      </c>
      <c r="D34" s="83"/>
      <c r="E34" s="47">
        <v>2018</v>
      </c>
      <c r="F34" s="8">
        <v>43561</v>
      </c>
      <c r="G34" s="47" t="s">
        <v>4</v>
      </c>
      <c r="H34" s="84">
        <v>111.54</v>
      </c>
      <c r="I34" s="84"/>
      <c r="J34" s="47">
        <v>32</v>
      </c>
      <c r="K34" s="87">
        <f t="shared" si="3"/>
        <v>3350.7324537635882</v>
      </c>
      <c r="L34" s="88"/>
      <c r="M34" s="6">
        <f>IF(J34="","",(K34/J34)/LOOKUP(RIGHT($D$2,3),定数!$A$6:$A$13,定数!$B$6:$B$13))</f>
        <v>1.0471038918011213</v>
      </c>
      <c r="N34" s="47">
        <v>2018</v>
      </c>
      <c r="O34" s="8">
        <v>43561</v>
      </c>
      <c r="P34" s="84">
        <v>111.2</v>
      </c>
      <c r="Q34" s="84"/>
      <c r="R34" s="85">
        <f>IF(P34="","",T34*M34*LOOKUP(RIGHT($D$2,3),定数!$A$6:$A$13,定数!$B$6:$B$13))</f>
        <v>-3560.1532321238478</v>
      </c>
      <c r="S34" s="85"/>
      <c r="T34" s="86">
        <f t="shared" si="4"/>
        <v>-34.000000000000341</v>
      </c>
      <c r="U34" s="86"/>
      <c r="V34" t="str">
        <f t="shared" si="7"/>
        <v/>
      </c>
      <c r="W34">
        <f t="shared" si="2"/>
        <v>2</v>
      </c>
      <c r="X34" s="41">
        <f t="shared" si="5"/>
        <v>121964.16204169548</v>
      </c>
      <c r="Y34" s="42">
        <f t="shared" si="6"/>
        <v>8.4230318788758973E-2</v>
      </c>
    </row>
    <row r="35" spans="2:25">
      <c r="B35" s="40">
        <v>27</v>
      </c>
      <c r="C35" s="83">
        <f t="shared" si="0"/>
        <v>108130.92855999577</v>
      </c>
      <c r="D35" s="83"/>
      <c r="E35" s="47">
        <v>2018</v>
      </c>
      <c r="F35" s="8">
        <v>43561</v>
      </c>
      <c r="G35" s="47" t="s">
        <v>4</v>
      </c>
      <c r="H35" s="84">
        <v>111.79</v>
      </c>
      <c r="I35" s="84"/>
      <c r="J35" s="47">
        <v>59</v>
      </c>
      <c r="K35" s="87">
        <f t="shared" si="3"/>
        <v>3243.9278567998726</v>
      </c>
      <c r="L35" s="88"/>
      <c r="M35" s="6">
        <f>IF(J35="","",(K35/J35)/LOOKUP(RIGHT($D$2,3),定数!$A$6:$A$13,定数!$B$6:$B$13))</f>
        <v>0.54981828081353779</v>
      </c>
      <c r="N35" s="47">
        <v>2018</v>
      </c>
      <c r="O35" s="8">
        <v>43567</v>
      </c>
      <c r="P35" s="84">
        <v>111.18</v>
      </c>
      <c r="Q35" s="84"/>
      <c r="R35" s="85">
        <f>IF(P35="","",T35*M35*LOOKUP(RIGHT($D$2,3),定数!$A$6:$A$13,定数!$B$6:$B$13))</f>
        <v>-3353.8915129625771</v>
      </c>
      <c r="S35" s="85"/>
      <c r="T35" s="86">
        <f t="shared" si="4"/>
        <v>-60.999999999999943</v>
      </c>
      <c r="U35" s="86"/>
      <c r="V35" t="str">
        <f t="shared" si="7"/>
        <v/>
      </c>
      <c r="W35">
        <f t="shared" si="2"/>
        <v>3</v>
      </c>
      <c r="X35" s="41">
        <f t="shared" si="5"/>
        <v>121964.16204169548</v>
      </c>
      <c r="Y35" s="42">
        <f t="shared" si="6"/>
        <v>0.1134204773773676</v>
      </c>
    </row>
    <row r="36" spans="2:25">
      <c r="B36" s="40">
        <v>28</v>
      </c>
      <c r="C36" s="83">
        <f t="shared" si="0"/>
        <v>104777.03704703318</v>
      </c>
      <c r="D36" s="83"/>
      <c r="E36" s="47">
        <v>2018</v>
      </c>
      <c r="F36" s="8">
        <v>43565</v>
      </c>
      <c r="G36" s="47" t="s">
        <v>4</v>
      </c>
      <c r="H36" s="84">
        <v>112</v>
      </c>
      <c r="I36" s="84"/>
      <c r="J36" s="47">
        <v>45</v>
      </c>
      <c r="K36" s="87">
        <f t="shared" si="3"/>
        <v>3143.3111114109952</v>
      </c>
      <c r="L36" s="88"/>
      <c r="M36" s="6">
        <f>IF(J36="","",(K36/J36)/LOOKUP(RIGHT($D$2,3),定数!$A$6:$A$13,定数!$B$6:$B$13))</f>
        <v>0.69851358031355448</v>
      </c>
      <c r="N36" s="47">
        <v>2018</v>
      </c>
      <c r="O36" s="8">
        <v>43566</v>
      </c>
      <c r="P36" s="84">
        <v>111.53</v>
      </c>
      <c r="Q36" s="84"/>
      <c r="R36" s="85">
        <f>IF(P36="","",T36*M36*LOOKUP(RIGHT($D$2,3),定数!$A$6:$A$13,定数!$B$6:$B$13))</f>
        <v>-3283.0138274736983</v>
      </c>
      <c r="S36" s="85"/>
      <c r="T36" s="86">
        <f t="shared" si="4"/>
        <v>-46.999999999999886</v>
      </c>
      <c r="U36" s="86"/>
      <c r="V36" t="str">
        <f t="shared" si="7"/>
        <v/>
      </c>
      <c r="W36">
        <f t="shared" si="2"/>
        <v>4</v>
      </c>
      <c r="X36" s="41">
        <f t="shared" si="5"/>
        <v>121964.16204169548</v>
      </c>
      <c r="Y36" s="42">
        <f t="shared" si="6"/>
        <v>0.14091946935023913</v>
      </c>
    </row>
    <row r="37" spans="2:25">
      <c r="B37" s="40">
        <v>29</v>
      </c>
      <c r="C37" s="83">
        <f t="shared" si="0"/>
        <v>101494.02321955949</v>
      </c>
      <c r="D37" s="83"/>
      <c r="E37" s="47">
        <v>2018</v>
      </c>
      <c r="F37" s="8">
        <v>43574</v>
      </c>
      <c r="G37" s="47" t="s">
        <v>3</v>
      </c>
      <c r="H37" s="84">
        <v>110.74</v>
      </c>
      <c r="I37" s="84"/>
      <c r="J37" s="47">
        <v>18</v>
      </c>
      <c r="K37" s="87">
        <f t="shared" si="3"/>
        <v>3044.8206965867844</v>
      </c>
      <c r="L37" s="88"/>
      <c r="M37" s="6">
        <f>IF(J37="","",(K37/J37)/LOOKUP(RIGHT($D$2,3),定数!$A$6:$A$13,定数!$B$6:$B$13))</f>
        <v>1.6915670536593246</v>
      </c>
      <c r="N37" s="47">
        <v>2018</v>
      </c>
      <c r="O37" s="8">
        <v>43574</v>
      </c>
      <c r="P37" s="84">
        <v>110.95</v>
      </c>
      <c r="Q37" s="84"/>
      <c r="R37" s="85">
        <f>IF(P37="","",T37*M37*LOOKUP(RIGHT($D$2,3),定数!$A$6:$A$13,定数!$B$6:$B$13))</f>
        <v>-3552.2908126847165</v>
      </c>
      <c r="S37" s="85"/>
      <c r="T37" s="86">
        <f t="shared" si="4"/>
        <v>-21.000000000000796</v>
      </c>
      <c r="U37" s="86"/>
      <c r="V37" t="str">
        <f t="shared" si="7"/>
        <v/>
      </c>
      <c r="W37">
        <f t="shared" si="2"/>
        <v>5</v>
      </c>
      <c r="X37" s="41">
        <f t="shared" si="5"/>
        <v>121964.16204169548</v>
      </c>
      <c r="Y37" s="42">
        <f t="shared" si="6"/>
        <v>0.16783732597726486</v>
      </c>
    </row>
    <row r="38" spans="2:25">
      <c r="B38" s="40">
        <v>30</v>
      </c>
      <c r="C38" s="83">
        <f t="shared" si="0"/>
        <v>97941.732406874769</v>
      </c>
      <c r="D38" s="83"/>
      <c r="E38" s="47">
        <v>2018</v>
      </c>
      <c r="F38" s="8">
        <v>43574</v>
      </c>
      <c r="G38" s="47" t="s">
        <v>3</v>
      </c>
      <c r="H38" s="84">
        <v>110.47</v>
      </c>
      <c r="I38" s="84"/>
      <c r="J38" s="47">
        <v>61</v>
      </c>
      <c r="K38" s="87">
        <f t="shared" si="3"/>
        <v>2938.251972206243</v>
      </c>
      <c r="L38" s="88"/>
      <c r="M38" s="6">
        <f>IF(J38="","",(K38/J38)/LOOKUP(RIGHT($D$2,3),定数!$A$6:$A$13,定数!$B$6:$B$13))</f>
        <v>0.48168065118135134</v>
      </c>
      <c r="N38" s="47">
        <v>2018</v>
      </c>
      <c r="O38" s="8">
        <v>43578</v>
      </c>
      <c r="P38" s="84">
        <v>111.1</v>
      </c>
      <c r="Q38" s="84"/>
      <c r="R38" s="85">
        <f>IF(P38="","",T38*M38*LOOKUP(RIGHT($D$2,3),定数!$A$6:$A$13,定数!$B$6:$B$13))</f>
        <v>-3034.5881024424916</v>
      </c>
      <c r="S38" s="85"/>
      <c r="T38" s="86">
        <f t="shared" si="4"/>
        <v>-62.999999999999545</v>
      </c>
      <c r="U38" s="86"/>
      <c r="V38" t="str">
        <f t="shared" si="7"/>
        <v/>
      </c>
      <c r="W38">
        <f t="shared" si="2"/>
        <v>6</v>
      </c>
      <c r="X38" s="41">
        <f t="shared" si="5"/>
        <v>121964.16204169548</v>
      </c>
      <c r="Y38" s="42">
        <f t="shared" si="6"/>
        <v>0.19696301956806173</v>
      </c>
    </row>
    <row r="39" spans="2:25">
      <c r="B39" s="40">
        <v>31</v>
      </c>
      <c r="C39" s="83">
        <f t="shared" si="0"/>
        <v>94907.14430443228</v>
      </c>
      <c r="D39" s="83"/>
      <c r="E39" s="47">
        <v>2018</v>
      </c>
      <c r="F39" s="8">
        <v>43580</v>
      </c>
      <c r="G39" s="47" t="s">
        <v>4</v>
      </c>
      <c r="H39" s="84">
        <v>111.32</v>
      </c>
      <c r="I39" s="84"/>
      <c r="J39" s="47">
        <v>40</v>
      </c>
      <c r="K39" s="87">
        <f t="shared" si="3"/>
        <v>2847.2143291329685</v>
      </c>
      <c r="L39" s="88"/>
      <c r="M39" s="6">
        <f>IF(J39="","",(K39/J39)/LOOKUP(RIGHT($D$2,3),定数!$A$6:$A$13,定数!$B$6:$B$13))</f>
        <v>0.71180358228324214</v>
      </c>
      <c r="N39" s="47">
        <v>2018</v>
      </c>
      <c r="O39" s="8">
        <v>43581</v>
      </c>
      <c r="P39" s="84">
        <v>110.89</v>
      </c>
      <c r="Q39" s="84"/>
      <c r="R39" s="85">
        <f>IF(P39="","",T39*M39*LOOKUP(RIGHT($D$2,3),定数!$A$6:$A$13,定数!$B$6:$B$13))</f>
        <v>-3060.7554038178887</v>
      </c>
      <c r="S39" s="85"/>
      <c r="T39" s="86">
        <f t="shared" si="4"/>
        <v>-42.999999999999261</v>
      </c>
      <c r="U39" s="86"/>
      <c r="V39" t="str">
        <f t="shared" si="7"/>
        <v/>
      </c>
      <c r="W39">
        <f t="shared" si="2"/>
        <v>7</v>
      </c>
      <c r="X39" s="41">
        <f t="shared" si="5"/>
        <v>121964.16204169548</v>
      </c>
      <c r="Y39" s="42">
        <f t="shared" si="6"/>
        <v>0.22184400142078875</v>
      </c>
    </row>
    <row r="40" spans="2:25">
      <c r="B40" s="40">
        <v>32</v>
      </c>
      <c r="C40" s="83">
        <f t="shared" si="0"/>
        <v>91846.388900614387</v>
      </c>
      <c r="D40" s="83"/>
      <c r="E40" s="47">
        <v>2018</v>
      </c>
      <c r="F40" s="8">
        <v>43585</v>
      </c>
      <c r="G40" s="47" t="s">
        <v>3</v>
      </c>
      <c r="H40" s="84">
        <v>110.21</v>
      </c>
      <c r="I40" s="84"/>
      <c r="J40" s="47">
        <v>37</v>
      </c>
      <c r="K40" s="87">
        <f t="shared" si="3"/>
        <v>2755.3916670184317</v>
      </c>
      <c r="L40" s="88"/>
      <c r="M40" s="6">
        <f>IF(J40="","",(K40/J40)/LOOKUP(RIGHT($D$2,3),定数!$A$6:$A$13,定数!$B$6:$B$13))</f>
        <v>0.74470045054552203</v>
      </c>
      <c r="N40" s="47">
        <v>2018</v>
      </c>
      <c r="O40" s="8">
        <v>43588</v>
      </c>
      <c r="P40" s="84">
        <v>109.67</v>
      </c>
      <c r="Q40" s="84"/>
      <c r="R40" s="85">
        <f>IF(P40="","",T40*M40*LOOKUP(RIGHT($D$2,3),定数!$A$6:$A$13,定数!$B$6:$B$13))</f>
        <v>4021.3824329457593</v>
      </c>
      <c r="S40" s="85"/>
      <c r="T40" s="86">
        <f t="shared" si="4"/>
        <v>53.999999999999204</v>
      </c>
      <c r="U40" s="86"/>
      <c r="V40" t="str">
        <f t="shared" si="7"/>
        <v/>
      </c>
      <c r="W40">
        <f t="shared" si="2"/>
        <v>0</v>
      </c>
      <c r="X40" s="41">
        <f t="shared" si="5"/>
        <v>121964.16204169548</v>
      </c>
      <c r="Y40" s="42">
        <f t="shared" si="6"/>
        <v>0.24693953237496791</v>
      </c>
    </row>
    <row r="41" spans="2:25">
      <c r="B41" s="40">
        <v>33</v>
      </c>
      <c r="C41" s="83">
        <f t="shared" si="0"/>
        <v>95867.771333560144</v>
      </c>
      <c r="D41" s="83"/>
      <c r="E41" s="47">
        <v>2018</v>
      </c>
      <c r="F41" s="8">
        <v>43586</v>
      </c>
      <c r="G41" s="47" t="s">
        <v>3</v>
      </c>
      <c r="H41" s="84">
        <v>110.11</v>
      </c>
      <c r="I41" s="84"/>
      <c r="J41" s="47">
        <v>34</v>
      </c>
      <c r="K41" s="87">
        <f t="shared" si="3"/>
        <v>2876.0331400068044</v>
      </c>
      <c r="L41" s="88"/>
      <c r="M41" s="6">
        <f>IF(J41="","",(K41/J41)/LOOKUP(RIGHT($D$2,3),定数!$A$6:$A$13,定数!$B$6:$B$13))</f>
        <v>0.84589210000200121</v>
      </c>
      <c r="N41" s="47">
        <v>2018</v>
      </c>
      <c r="O41" s="8">
        <v>43587</v>
      </c>
      <c r="P41" s="84">
        <v>110.48</v>
      </c>
      <c r="Q41" s="84"/>
      <c r="R41" s="85">
        <f>IF(P41="","",T41*M41*LOOKUP(RIGHT($D$2,3),定数!$A$6:$A$13,定数!$B$6:$B$13))</f>
        <v>-3129.8007700074427</v>
      </c>
      <c r="S41" s="85"/>
      <c r="T41" s="86">
        <f t="shared" si="4"/>
        <v>-37.000000000000455</v>
      </c>
      <c r="U41" s="86"/>
      <c r="V41" t="str">
        <f t="shared" si="7"/>
        <v/>
      </c>
      <c r="W41">
        <f t="shared" si="2"/>
        <v>1</v>
      </c>
      <c r="X41" s="41">
        <f t="shared" si="5"/>
        <v>121964.16204169548</v>
      </c>
      <c r="Y41" s="42">
        <f t="shared" si="6"/>
        <v>0.21396769568435892</v>
      </c>
    </row>
    <row r="42" spans="2:25">
      <c r="B42" s="40">
        <v>34</v>
      </c>
      <c r="C42" s="83">
        <f t="shared" si="0"/>
        <v>92737.970563552706</v>
      </c>
      <c r="D42" s="83"/>
      <c r="E42" s="47">
        <v>2018</v>
      </c>
      <c r="F42" s="8">
        <v>43592</v>
      </c>
      <c r="G42" s="47" t="s">
        <v>3</v>
      </c>
      <c r="H42" s="84">
        <v>108.83</v>
      </c>
      <c r="I42" s="84"/>
      <c r="J42" s="47">
        <v>31</v>
      </c>
      <c r="K42" s="87">
        <f t="shared" si="3"/>
        <v>2782.139116906581</v>
      </c>
      <c r="L42" s="88"/>
      <c r="M42" s="6">
        <f>IF(J42="","",(K42/J42)/LOOKUP(RIGHT($D$2,3),定数!$A$6:$A$13,定数!$B$6:$B$13))</f>
        <v>0.89746423126018737</v>
      </c>
      <c r="N42" s="47">
        <v>2018</v>
      </c>
      <c r="O42" s="8">
        <v>43594</v>
      </c>
      <c r="P42" s="84">
        <v>109.17</v>
      </c>
      <c r="Q42" s="84"/>
      <c r="R42" s="85">
        <f>IF(P42="","",T42*M42*LOOKUP(RIGHT($D$2,3),定数!$A$6:$A$13,定数!$B$6:$B$13))</f>
        <v>-3051.3783862846676</v>
      </c>
      <c r="S42" s="85"/>
      <c r="T42" s="86">
        <f t="shared" si="4"/>
        <v>-34.000000000000341</v>
      </c>
      <c r="U42" s="86"/>
      <c r="V42" t="str">
        <f t="shared" si="7"/>
        <v/>
      </c>
      <c r="W42">
        <f t="shared" si="2"/>
        <v>2</v>
      </c>
      <c r="X42" s="41">
        <f t="shared" si="5"/>
        <v>121964.16204169548</v>
      </c>
      <c r="Y42" s="42">
        <f t="shared" si="6"/>
        <v>0.23962933856054625</v>
      </c>
    </row>
    <row r="43" spans="2:25">
      <c r="B43" s="40">
        <v>35</v>
      </c>
      <c r="C43" s="83">
        <f t="shared" si="0"/>
        <v>89686.592177268045</v>
      </c>
      <c r="D43" s="83"/>
      <c r="E43" s="47">
        <v>2018</v>
      </c>
      <c r="F43" s="8">
        <v>43607</v>
      </c>
      <c r="G43" s="47" t="s">
        <v>4</v>
      </c>
      <c r="H43" s="84">
        <v>111.63</v>
      </c>
      <c r="I43" s="84"/>
      <c r="J43" s="47">
        <v>41</v>
      </c>
      <c r="K43" s="87">
        <f t="shared" si="3"/>
        <v>2690.5977653180412</v>
      </c>
      <c r="L43" s="88"/>
      <c r="M43" s="6">
        <f>IF(J43="","",(K43/J43)/LOOKUP(RIGHT($D$2,3),定数!$A$6:$A$13,定数!$B$6:$B$13))</f>
        <v>0.65624335739464412</v>
      </c>
      <c r="N43" s="47">
        <v>2018</v>
      </c>
      <c r="O43" s="8">
        <v>43608</v>
      </c>
      <c r="P43" s="84">
        <v>111.23</v>
      </c>
      <c r="Q43" s="84"/>
      <c r="R43" s="85">
        <f>IF(P43="","",T43*M43*LOOKUP(RIGHT($D$2,3),定数!$A$6:$A$13,定数!$B$6:$B$13))</f>
        <v>-2624.9734295785206</v>
      </c>
      <c r="S43" s="85"/>
      <c r="T43" s="86">
        <f t="shared" si="4"/>
        <v>-39.999999999999147</v>
      </c>
      <c r="U43" s="86"/>
      <c r="V43" t="str">
        <f t="shared" si="7"/>
        <v/>
      </c>
      <c r="W43">
        <f t="shared" si="2"/>
        <v>3</v>
      </c>
      <c r="X43" s="41">
        <f t="shared" si="5"/>
        <v>121964.16204169548</v>
      </c>
      <c r="Y43" s="42">
        <f t="shared" si="6"/>
        <v>0.26464798613048979</v>
      </c>
    </row>
    <row r="44" spans="2:25">
      <c r="B44" s="40">
        <v>36</v>
      </c>
      <c r="C44" s="83">
        <f t="shared" si="0"/>
        <v>87061.618747689528</v>
      </c>
      <c r="D44" s="83"/>
      <c r="E44" s="47">
        <v>2018</v>
      </c>
      <c r="F44" s="8">
        <v>43609</v>
      </c>
      <c r="G44" s="47" t="s">
        <v>3</v>
      </c>
      <c r="H44" s="84">
        <v>109.9</v>
      </c>
      <c r="I44" s="84"/>
      <c r="J44" s="47">
        <v>86</v>
      </c>
      <c r="K44" s="87">
        <f t="shared" si="3"/>
        <v>2611.8485624306859</v>
      </c>
      <c r="L44" s="88"/>
      <c r="M44" s="6">
        <f>IF(J44="","",(K44/J44)/LOOKUP(RIGHT($D$2,3),定数!$A$6:$A$13,定数!$B$6:$B$13))</f>
        <v>0.30370332121287047</v>
      </c>
      <c r="N44" s="47">
        <v>2018</v>
      </c>
      <c r="O44" s="8">
        <v>43617</v>
      </c>
      <c r="P44" s="84">
        <v>110.79</v>
      </c>
      <c r="Q44" s="84"/>
      <c r="R44" s="85">
        <f>IF(P44="","",T44*M44*LOOKUP(RIGHT($D$2,3),定数!$A$6:$A$13,定数!$B$6:$B$13))</f>
        <v>-2702.9595587945491</v>
      </c>
      <c r="S44" s="85"/>
      <c r="T44" s="86">
        <f t="shared" si="4"/>
        <v>-89.000000000000057</v>
      </c>
      <c r="U44" s="86"/>
      <c r="V44" t="str">
        <f t="shared" si="7"/>
        <v/>
      </c>
      <c r="W44">
        <f t="shared" si="2"/>
        <v>4</v>
      </c>
      <c r="X44" s="41">
        <f t="shared" si="5"/>
        <v>121964.16204169548</v>
      </c>
      <c r="Y44" s="42">
        <f t="shared" si="6"/>
        <v>0.28617048409740176</v>
      </c>
    </row>
    <row r="45" spans="2:25">
      <c r="B45" s="40">
        <v>37</v>
      </c>
      <c r="C45" s="83">
        <f t="shared" si="0"/>
        <v>84358.659188894977</v>
      </c>
      <c r="D45" s="83"/>
      <c r="E45" s="47">
        <v>2018</v>
      </c>
      <c r="F45" s="8">
        <v>43610</v>
      </c>
      <c r="G45" s="47" t="s">
        <v>3</v>
      </c>
      <c r="H45" s="84">
        <v>110.17</v>
      </c>
      <c r="I45" s="84"/>
      <c r="J45" s="47">
        <v>35</v>
      </c>
      <c r="K45" s="87">
        <f t="shared" si="3"/>
        <v>2530.7597756668492</v>
      </c>
      <c r="L45" s="88"/>
      <c r="M45" s="6">
        <f>IF(J45="","",(K45/J45)/LOOKUP(RIGHT($D$2,3),定数!$A$6:$A$13,定数!$B$6:$B$13))</f>
        <v>0.72307422161909984</v>
      </c>
      <c r="N45" s="47">
        <v>2018</v>
      </c>
      <c r="O45" s="8">
        <v>43611</v>
      </c>
      <c r="P45" s="84">
        <v>110.54</v>
      </c>
      <c r="Q45" s="84"/>
      <c r="R45" s="85">
        <f>IF(P45="","",T45*M45*LOOKUP(RIGHT($D$2,3),定数!$A$6:$A$13,定数!$B$6:$B$13))</f>
        <v>-2675.3746199907023</v>
      </c>
      <c r="S45" s="85"/>
      <c r="T45" s="86">
        <f t="shared" si="4"/>
        <v>-37.000000000000455</v>
      </c>
      <c r="U45" s="86"/>
      <c r="V45" t="str">
        <f t="shared" si="7"/>
        <v/>
      </c>
      <c r="W45">
        <f t="shared" si="2"/>
        <v>5</v>
      </c>
      <c r="X45" s="41">
        <f t="shared" si="5"/>
        <v>121964.16204169548</v>
      </c>
      <c r="Y45" s="42">
        <f t="shared" si="6"/>
        <v>0.30833240046321508</v>
      </c>
    </row>
    <row r="46" spans="2:25">
      <c r="B46" s="40">
        <v>38</v>
      </c>
      <c r="C46" s="83">
        <f t="shared" si="0"/>
        <v>81683.284568904273</v>
      </c>
      <c r="D46" s="83"/>
      <c r="E46" s="47">
        <v>2018</v>
      </c>
      <c r="F46" s="8">
        <v>43622</v>
      </c>
      <c r="G46" s="47" t="s">
        <v>4</v>
      </c>
      <c r="H46" s="84">
        <v>111.77</v>
      </c>
      <c r="I46" s="84"/>
      <c r="J46" s="47">
        <v>35</v>
      </c>
      <c r="K46" s="87">
        <f t="shared" si="3"/>
        <v>2450.4985370671279</v>
      </c>
      <c r="L46" s="88"/>
      <c r="M46" s="6">
        <f>IF(J46="","",(K46/J46)/LOOKUP(RIGHT($D$2,3),定数!$A$6:$A$13,定数!$B$6:$B$13))</f>
        <v>0.70014243916203656</v>
      </c>
      <c r="N46" s="47">
        <v>2018</v>
      </c>
      <c r="O46" s="8">
        <v>43624</v>
      </c>
      <c r="P46" s="84">
        <v>111.39</v>
      </c>
      <c r="Q46" s="84"/>
      <c r="R46" s="85">
        <f>IF(P46="","",T46*M46*LOOKUP(RIGHT($D$2,3),定数!$A$6:$A$13,定数!$B$6:$B$13))</f>
        <v>-2660.5412688157071</v>
      </c>
      <c r="S46" s="85"/>
      <c r="T46" s="86">
        <f t="shared" si="4"/>
        <v>-37.999999999999545</v>
      </c>
      <c r="U46" s="86"/>
      <c r="V46" t="str">
        <f t="shared" si="7"/>
        <v/>
      </c>
      <c r="W46">
        <f t="shared" si="2"/>
        <v>6</v>
      </c>
      <c r="X46" s="41">
        <f t="shared" si="5"/>
        <v>121964.16204169548</v>
      </c>
      <c r="Y46" s="42">
        <f t="shared" si="6"/>
        <v>0.33026814433423912</v>
      </c>
    </row>
    <row r="47" spans="2:25">
      <c r="B47" s="40">
        <v>39</v>
      </c>
      <c r="C47" s="83">
        <f t="shared" si="0"/>
        <v>79022.743300088565</v>
      </c>
      <c r="D47" s="83"/>
      <c r="E47" s="47">
        <v>2018</v>
      </c>
      <c r="F47" s="8">
        <v>43629</v>
      </c>
      <c r="G47" s="47" t="s">
        <v>4</v>
      </c>
      <c r="H47" s="84">
        <v>112.14</v>
      </c>
      <c r="I47" s="84"/>
      <c r="J47" s="47">
        <v>33</v>
      </c>
      <c r="K47" s="87">
        <f t="shared" si="3"/>
        <v>2370.6822990026567</v>
      </c>
      <c r="L47" s="88"/>
      <c r="M47" s="6">
        <f>IF(J47="","",(K47/J47)/LOOKUP(RIGHT($D$2,3),定数!$A$6:$A$13,定数!$B$6:$B$13))</f>
        <v>0.71838857545535051</v>
      </c>
      <c r="N47" s="47">
        <v>2018</v>
      </c>
      <c r="O47" s="8">
        <v>43630</v>
      </c>
      <c r="P47" s="84">
        <v>111.79</v>
      </c>
      <c r="Q47" s="84"/>
      <c r="R47" s="85">
        <f>IF(P47="","",T47*M47*LOOKUP(RIGHT($D$2,3),定数!$A$6:$A$13,定数!$B$6:$B$13))</f>
        <v>-2514.360014093686</v>
      </c>
      <c r="S47" s="85"/>
      <c r="T47" s="86">
        <f t="shared" si="4"/>
        <v>-34.999999999999432</v>
      </c>
      <c r="U47" s="86"/>
      <c r="V47" t="str">
        <f t="shared" si="7"/>
        <v/>
      </c>
      <c r="W47">
        <f t="shared" si="2"/>
        <v>7</v>
      </c>
      <c r="X47" s="41">
        <f t="shared" si="5"/>
        <v>121964.16204169548</v>
      </c>
      <c r="Y47" s="42">
        <f t="shared" si="6"/>
        <v>0.35208226763306649</v>
      </c>
    </row>
    <row r="48" spans="2:25">
      <c r="B48" s="40">
        <v>40</v>
      </c>
      <c r="C48" s="83">
        <f t="shared" si="0"/>
        <v>76508.383285994874</v>
      </c>
      <c r="D48" s="83"/>
      <c r="E48" s="47">
        <v>2018</v>
      </c>
      <c r="F48" s="8">
        <v>43706</v>
      </c>
      <c r="G48" s="47" t="s">
        <v>4</v>
      </c>
      <c r="H48" s="84">
        <v>114.18</v>
      </c>
      <c r="I48" s="84"/>
      <c r="J48" s="47">
        <v>44</v>
      </c>
      <c r="K48" s="87">
        <f t="shared" si="3"/>
        <v>2295.2514985798462</v>
      </c>
      <c r="L48" s="88"/>
      <c r="M48" s="6">
        <f>IF(J48="","",(K48/J48)/LOOKUP(RIGHT($D$2,3),定数!$A$6:$A$13,定数!$B$6:$B$13))</f>
        <v>0.52164806785905593</v>
      </c>
      <c r="N48" s="47">
        <v>2018</v>
      </c>
      <c r="O48" s="8">
        <v>43706</v>
      </c>
      <c r="P48" s="84">
        <v>114.83</v>
      </c>
      <c r="Q48" s="84"/>
      <c r="R48" s="85">
        <f>IF(P48="","",T48*M48*LOOKUP(RIGHT($D$2,3),定数!$A$6:$A$13,定数!$B$6:$B$13))</f>
        <v>3390.7124410838192</v>
      </c>
      <c r="S48" s="85"/>
      <c r="T48" s="86">
        <f t="shared" si="4"/>
        <v>64.999999999999147</v>
      </c>
      <c r="U48" s="86"/>
      <c r="V48" t="str">
        <f t="shared" si="7"/>
        <v/>
      </c>
      <c r="W48">
        <f t="shared" si="2"/>
        <v>0</v>
      </c>
      <c r="X48" s="41">
        <f t="shared" si="5"/>
        <v>121964.16204169548</v>
      </c>
      <c r="Y48" s="42">
        <f t="shared" si="6"/>
        <v>0.37269783184474137</v>
      </c>
    </row>
    <row r="49" spans="2:25">
      <c r="B49" s="40">
        <v>41</v>
      </c>
      <c r="C49" s="83">
        <f t="shared" si="0"/>
        <v>79899.095727078689</v>
      </c>
      <c r="D49" s="83"/>
      <c r="E49" s="47">
        <v>2018</v>
      </c>
      <c r="F49" s="8">
        <v>43725</v>
      </c>
      <c r="G49" s="47" t="s">
        <v>4</v>
      </c>
      <c r="H49" s="84">
        <v>116.11</v>
      </c>
      <c r="I49" s="84"/>
      <c r="J49" s="47">
        <v>39</v>
      </c>
      <c r="K49" s="87">
        <f t="shared" si="3"/>
        <v>2396.9728718123606</v>
      </c>
      <c r="L49" s="88"/>
      <c r="M49" s="6">
        <f>IF(J49="","",(K49/J49)/LOOKUP(RIGHT($D$2,3),定数!$A$6:$A$13,定数!$B$6:$B$13))</f>
        <v>0.614608428669836</v>
      </c>
      <c r="N49" s="47">
        <v>2018</v>
      </c>
      <c r="O49" s="8">
        <v>43726</v>
      </c>
      <c r="P49" s="84">
        <v>116.69</v>
      </c>
      <c r="Q49" s="84"/>
      <c r="R49" s="85">
        <f>IF(P49="","",T49*M49*LOOKUP(RIGHT($D$2,3),定数!$A$6:$A$13,定数!$B$6:$B$13))</f>
        <v>3564.7288862850382</v>
      </c>
      <c r="S49" s="85"/>
      <c r="T49" s="86">
        <f t="shared" si="4"/>
        <v>57.999999999999829</v>
      </c>
      <c r="U49" s="86"/>
      <c r="V49" t="str">
        <f t="shared" si="7"/>
        <v/>
      </c>
      <c r="W49">
        <f t="shared" si="2"/>
        <v>0</v>
      </c>
      <c r="X49" s="41">
        <f t="shared" si="5"/>
        <v>121964.16204169548</v>
      </c>
      <c r="Y49" s="42">
        <f t="shared" si="6"/>
        <v>0.34489694030149731</v>
      </c>
    </row>
    <row r="50" spans="2:25">
      <c r="B50" s="40">
        <v>42</v>
      </c>
      <c r="C50" s="83">
        <f t="shared" si="0"/>
        <v>83463.824613363729</v>
      </c>
      <c r="D50" s="83"/>
      <c r="E50" s="47">
        <v>2018</v>
      </c>
      <c r="F50" s="8">
        <v>43726</v>
      </c>
      <c r="G50" s="47" t="s">
        <v>4</v>
      </c>
      <c r="H50" s="84">
        <v>116.42</v>
      </c>
      <c r="I50" s="84"/>
      <c r="J50" s="47">
        <v>43</v>
      </c>
      <c r="K50" s="87">
        <f t="shared" si="3"/>
        <v>2503.9147384009116</v>
      </c>
      <c r="L50" s="88"/>
      <c r="M50" s="6">
        <f>IF(J50="","",(K50/J50)/LOOKUP(RIGHT($D$2,3),定数!$A$6:$A$13,定数!$B$6:$B$13))</f>
        <v>0.58230575311649102</v>
      </c>
      <c r="N50" s="47">
        <v>2018</v>
      </c>
      <c r="O50" s="8">
        <v>43727</v>
      </c>
      <c r="P50" s="84">
        <v>115.97</v>
      </c>
      <c r="Q50" s="84"/>
      <c r="R50" s="85">
        <f>IF(P50="","",T50*M50*LOOKUP(RIGHT($D$2,3),定数!$A$6:$A$13,定数!$B$6:$B$13))</f>
        <v>-2620.3758890242261</v>
      </c>
      <c r="S50" s="85"/>
      <c r="T50" s="86">
        <f t="shared" si="4"/>
        <v>-45.000000000000284</v>
      </c>
      <c r="U50" s="86"/>
      <c r="V50" t="str">
        <f t="shared" si="7"/>
        <v/>
      </c>
      <c r="W50">
        <f t="shared" si="2"/>
        <v>1</v>
      </c>
      <c r="X50" s="41">
        <f t="shared" si="5"/>
        <v>121964.16204169548</v>
      </c>
      <c r="Y50" s="42">
        <f t="shared" si="6"/>
        <v>0.31566926533033346</v>
      </c>
    </row>
    <row r="51" spans="2:25">
      <c r="B51" s="40">
        <v>43</v>
      </c>
      <c r="C51" s="83">
        <f t="shared" si="0"/>
        <v>80843.448724339498</v>
      </c>
      <c r="D51" s="83"/>
      <c r="E51" s="47">
        <v>2018</v>
      </c>
      <c r="F51" s="8">
        <v>43737</v>
      </c>
      <c r="G51" s="47" t="s">
        <v>3</v>
      </c>
      <c r="H51" s="84">
        <v>115.69</v>
      </c>
      <c r="I51" s="84"/>
      <c r="J51" s="47">
        <v>68</v>
      </c>
      <c r="K51" s="87">
        <f t="shared" si="3"/>
        <v>2425.3034617301851</v>
      </c>
      <c r="L51" s="88"/>
      <c r="M51" s="6">
        <f>IF(J51="","",(K51/J51)/LOOKUP(RIGHT($D$2,3),定数!$A$6:$A$13,定数!$B$6:$B$13))</f>
        <v>0.35666227378385074</v>
      </c>
      <c r="N51" s="47">
        <v>2018</v>
      </c>
      <c r="O51" s="8">
        <v>43742</v>
      </c>
      <c r="P51" s="84">
        <v>114.67</v>
      </c>
      <c r="Q51" s="84"/>
      <c r="R51" s="85">
        <f>IF(P51="","",T51*M51*LOOKUP(RIGHT($D$2,3),定数!$A$6:$A$13,定数!$B$6:$B$13))</f>
        <v>3637.9551925952633</v>
      </c>
      <c r="S51" s="85"/>
      <c r="T51" s="86">
        <f t="shared" si="4"/>
        <v>101.9999999999996</v>
      </c>
      <c r="U51" s="86"/>
      <c r="V51" t="str">
        <f t="shared" si="7"/>
        <v/>
      </c>
      <c r="W51">
        <f t="shared" si="2"/>
        <v>0</v>
      </c>
      <c r="X51" s="41">
        <f t="shared" si="5"/>
        <v>121964.16204169548</v>
      </c>
      <c r="Y51" s="42">
        <f t="shared" si="6"/>
        <v>0.33715406746531151</v>
      </c>
    </row>
    <row r="52" spans="2:25">
      <c r="B52" s="40">
        <v>44</v>
      </c>
      <c r="C52" s="83">
        <f t="shared" si="0"/>
        <v>84481.403916934767</v>
      </c>
      <c r="D52" s="83"/>
      <c r="E52" s="47">
        <v>2018</v>
      </c>
      <c r="F52" s="8">
        <v>43741</v>
      </c>
      <c r="G52" s="47" t="s">
        <v>3</v>
      </c>
      <c r="H52" s="84">
        <v>115.08</v>
      </c>
      <c r="I52" s="84"/>
      <c r="J52" s="47">
        <v>51</v>
      </c>
      <c r="K52" s="87">
        <f t="shared" si="3"/>
        <v>2534.4421175080429</v>
      </c>
      <c r="L52" s="88"/>
      <c r="M52" s="6">
        <f>IF(J52="","",(K52/J52)/LOOKUP(RIGHT($D$2,3),定数!$A$6:$A$13,定数!$B$6:$B$13))</f>
        <v>0.49694943480549858</v>
      </c>
      <c r="N52" s="47">
        <v>2018</v>
      </c>
      <c r="O52" s="8">
        <v>43746</v>
      </c>
      <c r="P52" s="84">
        <v>114.32</v>
      </c>
      <c r="Q52" s="84"/>
      <c r="R52" s="85">
        <f>IF(P52="","",T52*M52*LOOKUP(RIGHT($D$2,3),定数!$A$6:$A$13,定数!$B$6:$B$13))</f>
        <v>3776.8157045218145</v>
      </c>
      <c r="S52" s="85"/>
      <c r="T52" s="86">
        <f t="shared" si="4"/>
        <v>76.000000000000512</v>
      </c>
      <c r="U52" s="86"/>
      <c r="V52" t="str">
        <f t="shared" si="7"/>
        <v/>
      </c>
      <c r="W52">
        <f t="shared" si="2"/>
        <v>0</v>
      </c>
      <c r="X52" s="41">
        <f t="shared" si="5"/>
        <v>121964.16204169548</v>
      </c>
      <c r="Y52" s="42">
        <f t="shared" si="6"/>
        <v>0.30732600050125058</v>
      </c>
    </row>
    <row r="53" spans="2:25">
      <c r="B53" s="40">
        <v>45</v>
      </c>
      <c r="C53" s="83">
        <f t="shared" si="0"/>
        <v>88258.219621456577</v>
      </c>
      <c r="D53" s="83"/>
      <c r="E53" s="47">
        <v>2018</v>
      </c>
      <c r="F53" s="8">
        <v>43742</v>
      </c>
      <c r="G53" s="47" t="s">
        <v>3</v>
      </c>
      <c r="H53" s="84">
        <v>114.92</v>
      </c>
      <c r="I53" s="84"/>
      <c r="J53" s="47">
        <v>49</v>
      </c>
      <c r="K53" s="87">
        <f t="shared" si="3"/>
        <v>2647.7465886436971</v>
      </c>
      <c r="L53" s="88"/>
      <c r="M53" s="6">
        <f>IF(J53="","",(K53/J53)/LOOKUP(RIGHT($D$2,3),定数!$A$6:$A$13,定数!$B$6:$B$13))</f>
        <v>0.54035644666197902</v>
      </c>
      <c r="N53" s="47">
        <v>2018</v>
      </c>
      <c r="O53" s="8">
        <v>43746</v>
      </c>
      <c r="P53" s="84">
        <v>114.18</v>
      </c>
      <c r="Q53" s="84"/>
      <c r="R53" s="85">
        <f>IF(P53="","",T53*M53*LOOKUP(RIGHT($D$2,3),定数!$A$6:$A$13,定数!$B$6:$B$13))</f>
        <v>3998.6377052986172</v>
      </c>
      <c r="S53" s="85"/>
      <c r="T53" s="86">
        <f t="shared" si="4"/>
        <v>73.999999999999488</v>
      </c>
      <c r="U53" s="86"/>
      <c r="V53" t="str">
        <f t="shared" si="7"/>
        <v/>
      </c>
      <c r="W53">
        <f t="shared" si="2"/>
        <v>0</v>
      </c>
      <c r="X53" s="41">
        <f t="shared" si="5"/>
        <v>121964.16204169548</v>
      </c>
      <c r="Y53" s="42">
        <f t="shared" si="6"/>
        <v>0.27635939817071808</v>
      </c>
    </row>
    <row r="54" spans="2:25">
      <c r="B54" s="40">
        <v>46</v>
      </c>
      <c r="C54" s="83">
        <f t="shared" si="0"/>
        <v>92256.857326755198</v>
      </c>
      <c r="D54" s="83"/>
      <c r="E54" s="47">
        <v>2018</v>
      </c>
      <c r="F54" s="8">
        <v>43746</v>
      </c>
      <c r="G54" s="47" t="s">
        <v>3</v>
      </c>
      <c r="H54" s="84">
        <v>114.14</v>
      </c>
      <c r="I54" s="84"/>
      <c r="J54" s="47">
        <v>69</v>
      </c>
      <c r="K54" s="87">
        <f t="shared" si="3"/>
        <v>2767.7057198026559</v>
      </c>
      <c r="L54" s="88"/>
      <c r="M54" s="6">
        <f>IF(J54="","",(K54/J54)/LOOKUP(RIGHT($D$2,3),定数!$A$6:$A$13,定数!$B$6:$B$13))</f>
        <v>0.40111677098589221</v>
      </c>
      <c r="N54" s="47">
        <v>2018</v>
      </c>
      <c r="O54" s="8">
        <v>43750</v>
      </c>
      <c r="P54" s="84">
        <v>113.12</v>
      </c>
      <c r="Q54" s="84"/>
      <c r="R54" s="85">
        <f>IF(P54="","",T54*M54*LOOKUP(RIGHT($D$2,3),定数!$A$6:$A$13,定数!$B$6:$B$13))</f>
        <v>4091.3910640560844</v>
      </c>
      <c r="S54" s="85"/>
      <c r="T54" s="86">
        <f t="shared" si="4"/>
        <v>101.9999999999996</v>
      </c>
      <c r="U54" s="86"/>
      <c r="V54" t="str">
        <f t="shared" si="7"/>
        <v/>
      </c>
      <c r="W54">
        <f t="shared" si="2"/>
        <v>0</v>
      </c>
      <c r="X54" s="41">
        <f t="shared" si="5"/>
        <v>121964.16204169548</v>
      </c>
      <c r="Y54" s="42">
        <f t="shared" si="6"/>
        <v>0.2435740484551876</v>
      </c>
    </row>
    <row r="55" spans="2:25">
      <c r="B55" s="40">
        <v>47</v>
      </c>
      <c r="C55" s="83">
        <f t="shared" si="0"/>
        <v>96348.248390811277</v>
      </c>
      <c r="D55" s="83"/>
      <c r="E55" s="47">
        <v>2018</v>
      </c>
      <c r="F55" s="8">
        <v>43748</v>
      </c>
      <c r="G55" s="47" t="s">
        <v>3</v>
      </c>
      <c r="H55" s="84">
        <v>113.61</v>
      </c>
      <c r="I55" s="84"/>
      <c r="J55" s="47">
        <v>57</v>
      </c>
      <c r="K55" s="87">
        <f t="shared" si="3"/>
        <v>2890.4474517243384</v>
      </c>
      <c r="L55" s="88"/>
      <c r="M55" s="6">
        <f>IF(J55="","",(K55/J55)/LOOKUP(RIGHT($D$2,3),定数!$A$6:$A$13,定数!$B$6:$B$13))</f>
        <v>0.50709604416216469</v>
      </c>
      <c r="N55" s="47">
        <v>2018</v>
      </c>
      <c r="O55" s="8">
        <v>43756</v>
      </c>
      <c r="P55" s="84">
        <v>112.76</v>
      </c>
      <c r="Q55" s="84"/>
      <c r="R55" s="85">
        <f>IF(P55="","",T55*M55*LOOKUP(RIGHT($D$2,3),定数!$A$6:$A$13,定数!$B$6:$B$13))</f>
        <v>4310.316375378371</v>
      </c>
      <c r="S55" s="85"/>
      <c r="T55" s="86">
        <f t="shared" si="4"/>
        <v>84.999999999999432</v>
      </c>
      <c r="U55" s="86"/>
      <c r="V55" t="str">
        <f t="shared" si="7"/>
        <v/>
      </c>
      <c r="W55">
        <f t="shared" si="2"/>
        <v>0</v>
      </c>
      <c r="X55" s="41">
        <f t="shared" si="5"/>
        <v>121964.16204169548</v>
      </c>
      <c r="Y55" s="42">
        <f t="shared" si="6"/>
        <v>0.21002820190841776</v>
      </c>
    </row>
    <row r="56" spans="2:25">
      <c r="B56" s="40">
        <v>48</v>
      </c>
      <c r="C56" s="83">
        <f t="shared" si="0"/>
        <v>100658.56476618965</v>
      </c>
      <c r="D56" s="83"/>
      <c r="E56" s="47">
        <v>2018</v>
      </c>
      <c r="F56" s="8">
        <v>43749</v>
      </c>
      <c r="G56" s="47" t="s">
        <v>3</v>
      </c>
      <c r="H56" s="84">
        <v>113.12</v>
      </c>
      <c r="I56" s="84"/>
      <c r="J56" s="47">
        <v>68</v>
      </c>
      <c r="K56" s="87">
        <f t="shared" si="3"/>
        <v>3019.7569429856894</v>
      </c>
      <c r="L56" s="88"/>
      <c r="M56" s="6">
        <f>IF(J56="","",(K56/J56)/LOOKUP(RIGHT($D$2,3),定数!$A$6:$A$13,定数!$B$6:$B$13))</f>
        <v>0.44408190338024844</v>
      </c>
      <c r="N56" s="47">
        <v>2018</v>
      </c>
      <c r="O56" s="8">
        <v>43764</v>
      </c>
      <c r="P56" s="84">
        <v>112.1</v>
      </c>
      <c r="Q56" s="84"/>
      <c r="R56" s="85">
        <f>IF(P56="","",T56*M56*LOOKUP(RIGHT($D$2,3),定数!$A$6:$A$13,定数!$B$6:$B$13))</f>
        <v>4529.6354144785792</v>
      </c>
      <c r="S56" s="85"/>
      <c r="T56" s="86">
        <f t="shared" si="4"/>
        <v>102.00000000000102</v>
      </c>
      <c r="U56" s="86"/>
      <c r="V56" t="str">
        <f t="shared" si="7"/>
        <v/>
      </c>
      <c r="W56">
        <f t="shared" si="2"/>
        <v>0</v>
      </c>
      <c r="X56" s="41">
        <f t="shared" si="5"/>
        <v>121964.16204169548</v>
      </c>
      <c r="Y56" s="42">
        <f t="shared" si="6"/>
        <v>0.17468735830958404</v>
      </c>
    </row>
    <row r="57" spans="2:25">
      <c r="B57" s="40">
        <v>49</v>
      </c>
      <c r="C57" s="83">
        <f t="shared" si="0"/>
        <v>105188.20018066822</v>
      </c>
      <c r="D57" s="83"/>
      <c r="E57" s="47">
        <v>2018</v>
      </c>
      <c r="F57" s="8">
        <v>43762</v>
      </c>
      <c r="G57" s="47" t="s">
        <v>3</v>
      </c>
      <c r="H57" s="84">
        <v>112.66</v>
      </c>
      <c r="I57" s="84"/>
      <c r="J57" s="47">
        <v>31</v>
      </c>
      <c r="K57" s="87">
        <f t="shared" si="3"/>
        <v>3155.6460054200465</v>
      </c>
      <c r="L57" s="88"/>
      <c r="M57" s="6">
        <f>IF(J57="","",(K57/J57)/LOOKUP(RIGHT($D$2,3),定数!$A$6:$A$13,定数!$B$6:$B$13))</f>
        <v>1.0179503243290473</v>
      </c>
      <c r="N57" s="47">
        <v>2018</v>
      </c>
      <c r="O57" s="8">
        <v>43763</v>
      </c>
      <c r="P57" s="84">
        <v>112.2</v>
      </c>
      <c r="Q57" s="84"/>
      <c r="R57" s="85">
        <f>IF(P57="","",T57*M57*LOOKUP(RIGHT($D$2,3),定数!$A$6:$A$13,定数!$B$6:$B$13))</f>
        <v>4682.5714919135544</v>
      </c>
      <c r="S57" s="85"/>
      <c r="T57" s="86">
        <f t="shared" si="4"/>
        <v>45.999999999999375</v>
      </c>
      <c r="U57" s="86"/>
      <c r="V57" t="str">
        <f t="shared" si="7"/>
        <v/>
      </c>
      <c r="W57">
        <f t="shared" si="2"/>
        <v>0</v>
      </c>
      <c r="X57" s="41">
        <f t="shared" si="5"/>
        <v>121964.16204169548</v>
      </c>
      <c r="Y57" s="42">
        <f t="shared" si="6"/>
        <v>0.13754828943351505</v>
      </c>
    </row>
    <row r="58" spans="2:25">
      <c r="B58" s="40">
        <v>50</v>
      </c>
      <c r="C58" s="83">
        <f t="shared" si="0"/>
        <v>109870.77167258177</v>
      </c>
      <c r="D58" s="83"/>
      <c r="E58" s="47">
        <v>2018</v>
      </c>
      <c r="F58" s="8">
        <v>43796</v>
      </c>
      <c r="G58" s="47" t="s">
        <v>4</v>
      </c>
      <c r="H58" s="84">
        <v>113.82</v>
      </c>
      <c r="I58" s="84"/>
      <c r="J58" s="47">
        <v>29</v>
      </c>
      <c r="K58" s="87">
        <f t="shared" si="3"/>
        <v>3296.1231501774532</v>
      </c>
      <c r="L58" s="88"/>
      <c r="M58" s="6">
        <f>IF(J58="","",(K58/J58)/LOOKUP(RIGHT($D$2,3),定数!$A$6:$A$13,定数!$B$6:$B$13))</f>
        <v>1.1365941897163632</v>
      </c>
      <c r="N58" s="47">
        <v>2018</v>
      </c>
      <c r="O58" s="8">
        <v>43798</v>
      </c>
      <c r="P58" s="84">
        <v>114.26</v>
      </c>
      <c r="Q58" s="84"/>
      <c r="R58" s="85">
        <f>IF(P58="","",T58*M58*LOOKUP(RIGHT($D$2,3),定数!$A$6:$A$13,定数!$B$6:$B$13))</f>
        <v>5001.0144347521336</v>
      </c>
      <c r="S58" s="85"/>
      <c r="T58" s="86">
        <f t="shared" si="4"/>
        <v>44.000000000001194</v>
      </c>
      <c r="U58" s="86"/>
      <c r="V58" t="str">
        <f t="shared" si="7"/>
        <v/>
      </c>
      <c r="W58">
        <f t="shared" si="2"/>
        <v>0</v>
      </c>
      <c r="X58" s="41">
        <f t="shared" si="5"/>
        <v>121964.16204169548</v>
      </c>
      <c r="Y58" s="42">
        <f t="shared" si="6"/>
        <v>9.9155277801846298E-2</v>
      </c>
    </row>
    <row r="59" spans="2:25">
      <c r="B59" s="40">
        <v>51</v>
      </c>
      <c r="C59" s="83">
        <f t="shared" si="0"/>
        <v>114871.7861073339</v>
      </c>
      <c r="D59" s="83"/>
      <c r="E59" s="48">
        <v>2019</v>
      </c>
      <c r="F59" s="8">
        <v>43503</v>
      </c>
      <c r="G59" s="48" t="s">
        <v>3</v>
      </c>
      <c r="H59" s="84">
        <v>109.47</v>
      </c>
      <c r="I59" s="84"/>
      <c r="J59" s="48">
        <v>31</v>
      </c>
      <c r="K59" s="87">
        <f t="shared" si="3"/>
        <v>3446.153583220017</v>
      </c>
      <c r="L59" s="88"/>
      <c r="M59" s="6">
        <f>IF(J59="","",(K59/J59)/LOOKUP(RIGHT($D$2,3),定数!$A$6:$A$13,定数!$B$6:$B$13))</f>
        <v>1.1116624462000055</v>
      </c>
      <c r="N59" s="48">
        <v>2019</v>
      </c>
      <c r="O59" s="8">
        <v>43507</v>
      </c>
      <c r="P59" s="84">
        <v>109.01</v>
      </c>
      <c r="Q59" s="84"/>
      <c r="R59" s="85">
        <f>IF(P59="","",T59*M59*LOOKUP(RIGHT($D$2,3),定数!$A$6:$A$13,定数!$B$6:$B$13))</f>
        <v>5113.6472525199561</v>
      </c>
      <c r="S59" s="85"/>
      <c r="T59" s="86">
        <f t="shared" si="4"/>
        <v>45.999999999999375</v>
      </c>
      <c r="U59" s="86"/>
      <c r="V59" t="str">
        <f t="shared" si="7"/>
        <v/>
      </c>
      <c r="W59">
        <f t="shared" si="2"/>
        <v>0</v>
      </c>
      <c r="X59" s="41">
        <f t="shared" si="5"/>
        <v>121964.16204169548</v>
      </c>
      <c r="Y59" s="42">
        <f t="shared" si="6"/>
        <v>5.8151311136274031E-2</v>
      </c>
    </row>
    <row r="60" spans="2:25">
      <c r="B60" s="40">
        <v>52</v>
      </c>
      <c r="C60" s="83">
        <f t="shared" si="0"/>
        <v>119985.43335985385</v>
      </c>
      <c r="D60" s="83"/>
      <c r="E60" s="48">
        <v>2019</v>
      </c>
      <c r="F60" s="8">
        <v>43515</v>
      </c>
      <c r="G60" s="48" t="s">
        <v>4</v>
      </c>
      <c r="H60" s="84">
        <v>110.55</v>
      </c>
      <c r="I60" s="84"/>
      <c r="J60" s="48">
        <v>45</v>
      </c>
      <c r="K60" s="87">
        <f t="shared" si="3"/>
        <v>3599.5630007956156</v>
      </c>
      <c r="L60" s="88"/>
      <c r="M60" s="6">
        <f>IF(J60="","",(K60/J60)/LOOKUP(RIGHT($D$2,3),定数!$A$6:$A$13,定数!$B$6:$B$13))</f>
        <v>0.79990288906569229</v>
      </c>
      <c r="N60" s="48">
        <v>2019</v>
      </c>
      <c r="O60" s="8">
        <v>43519</v>
      </c>
      <c r="P60" s="84">
        <v>111.23</v>
      </c>
      <c r="Q60" s="84"/>
      <c r="R60" s="85">
        <f>IF(P60="","",T60*M60*LOOKUP(RIGHT($D$2,3),定数!$A$6:$A$13,定数!$B$6:$B$13))</f>
        <v>5439.3396456467617</v>
      </c>
      <c r="S60" s="85"/>
      <c r="T60" s="86">
        <f t="shared" si="4"/>
        <v>68.000000000000682</v>
      </c>
      <c r="U60" s="86"/>
      <c r="V60" t="str">
        <f t="shared" si="7"/>
        <v/>
      </c>
      <c r="W60">
        <f t="shared" si="2"/>
        <v>0</v>
      </c>
      <c r="X60" s="41">
        <f t="shared" si="5"/>
        <v>121964.16204169548</v>
      </c>
      <c r="Y60" s="42">
        <f t="shared" si="6"/>
        <v>1.6223853373954045E-2</v>
      </c>
    </row>
    <row r="61" spans="2:25">
      <c r="B61" s="40">
        <v>53</v>
      </c>
      <c r="C61" s="83">
        <f t="shared" si="0"/>
        <v>125424.77300550061</v>
      </c>
      <c r="D61" s="83"/>
      <c r="E61" s="48">
        <v>2019</v>
      </c>
      <c r="F61" s="8">
        <v>43535</v>
      </c>
      <c r="G61" s="48" t="s">
        <v>3</v>
      </c>
      <c r="H61" s="84">
        <v>109.99</v>
      </c>
      <c r="I61" s="84"/>
      <c r="J61" s="48">
        <v>39</v>
      </c>
      <c r="K61" s="87">
        <f t="shared" si="3"/>
        <v>3762.7431901650179</v>
      </c>
      <c r="L61" s="88"/>
      <c r="M61" s="6">
        <f>IF(J61="","",(K61/J61)/LOOKUP(RIGHT($D$2,3),定数!$A$6:$A$13,定数!$B$6:$B$13))</f>
        <v>0.96480594619615845</v>
      </c>
      <c r="N61" s="48">
        <v>2019</v>
      </c>
      <c r="O61" s="8">
        <v>43536</v>
      </c>
      <c r="P61" s="84">
        <v>110.4</v>
      </c>
      <c r="Q61" s="84"/>
      <c r="R61" s="85">
        <f>IF(P61="","",T61*M61*LOOKUP(RIGHT($D$2,3),定数!$A$6:$A$13,定数!$B$6:$B$13))</f>
        <v>-3955.7043794043539</v>
      </c>
      <c r="S61" s="85"/>
      <c r="T61" s="86">
        <f t="shared" si="4"/>
        <v>-41.00000000000108</v>
      </c>
      <c r="U61" s="86"/>
      <c r="V61" t="str">
        <f t="shared" si="7"/>
        <v/>
      </c>
      <c r="W61">
        <f t="shared" si="2"/>
        <v>1</v>
      </c>
      <c r="X61" s="41">
        <f t="shared" si="5"/>
        <v>125424.77300550061</v>
      </c>
      <c r="Y61" s="42">
        <f t="shared" si="6"/>
        <v>0</v>
      </c>
    </row>
    <row r="62" spans="2:25">
      <c r="B62" s="40">
        <v>54</v>
      </c>
      <c r="C62" s="83">
        <f t="shared" si="0"/>
        <v>121469.06862609625</v>
      </c>
      <c r="D62" s="83"/>
      <c r="E62" s="48">
        <v>2019</v>
      </c>
      <c r="F62" s="8">
        <v>43564</v>
      </c>
      <c r="G62" s="48" t="s">
        <v>3</v>
      </c>
      <c r="H62" s="84">
        <v>111.15</v>
      </c>
      <c r="I62" s="84"/>
      <c r="J62" s="48">
        <v>38</v>
      </c>
      <c r="K62" s="87">
        <f t="shared" si="3"/>
        <v>3644.0720587828873</v>
      </c>
      <c r="L62" s="88"/>
      <c r="M62" s="6">
        <f>IF(J62="","",(K62/J62)/LOOKUP(RIGHT($D$2,3),定数!$A$6:$A$13,定数!$B$6:$B$13))</f>
        <v>0.95896633125865449</v>
      </c>
      <c r="N62" s="48">
        <v>2019</v>
      </c>
      <c r="O62" s="8">
        <v>43565</v>
      </c>
      <c r="P62" s="84">
        <v>110.59</v>
      </c>
      <c r="Q62" s="84"/>
      <c r="R62" s="85">
        <f>IF(P62="","",T62*M62*LOOKUP(RIGHT($D$2,3),定数!$A$6:$A$13,定数!$B$6:$B$13))</f>
        <v>5370.2114550484876</v>
      </c>
      <c r="S62" s="85"/>
      <c r="T62" s="86">
        <f t="shared" si="4"/>
        <v>56.000000000000227</v>
      </c>
      <c r="U62" s="86"/>
      <c r="V62" t="str">
        <f t="shared" si="7"/>
        <v/>
      </c>
      <c r="W62">
        <f t="shared" si="2"/>
        <v>0</v>
      </c>
      <c r="X62" s="41">
        <f t="shared" si="5"/>
        <v>125424.77300550061</v>
      </c>
      <c r="Y62" s="42">
        <f t="shared" si="6"/>
        <v>3.1538461538462403E-2</v>
      </c>
    </row>
    <row r="63" spans="2:25">
      <c r="B63" s="40">
        <v>55</v>
      </c>
      <c r="C63" s="83">
        <f t="shared" si="0"/>
        <v>126839.28008114474</v>
      </c>
      <c r="D63" s="83"/>
      <c r="E63" s="48">
        <v>2019</v>
      </c>
      <c r="F63" s="8">
        <v>43585</v>
      </c>
      <c r="G63" s="48" t="s">
        <v>3</v>
      </c>
      <c r="H63" s="84">
        <v>109.4</v>
      </c>
      <c r="I63" s="84"/>
      <c r="J63" s="48">
        <v>17</v>
      </c>
      <c r="K63" s="87">
        <f t="shared" si="3"/>
        <v>3805.1784024343419</v>
      </c>
      <c r="L63" s="88"/>
      <c r="M63" s="6">
        <f>IF(J63="","",(K63/J63)/LOOKUP(RIGHT($D$2,3),定数!$A$6:$A$13,定数!$B$6:$B$13))</f>
        <v>2.2383402367260832</v>
      </c>
      <c r="N63" s="48">
        <v>2019</v>
      </c>
      <c r="O63" s="8">
        <v>43585</v>
      </c>
      <c r="P63" s="84">
        <v>109.14</v>
      </c>
      <c r="Q63" s="84"/>
      <c r="R63" s="85">
        <f>IF(P63="","",T63*M63*LOOKUP(RIGHT($D$2,3),定数!$A$6:$A$13,定数!$B$6:$B$13))</f>
        <v>5819.6846154879313</v>
      </c>
      <c r="S63" s="85"/>
      <c r="T63" s="86">
        <f t="shared" si="4"/>
        <v>26.000000000000512</v>
      </c>
      <c r="U63" s="86"/>
      <c r="V63" t="str">
        <f t="shared" si="7"/>
        <v/>
      </c>
      <c r="W63">
        <f t="shared" si="2"/>
        <v>0</v>
      </c>
      <c r="X63" s="41">
        <f t="shared" si="5"/>
        <v>126839.28008114474</v>
      </c>
      <c r="Y63" s="42">
        <f t="shared" si="6"/>
        <v>0</v>
      </c>
    </row>
    <row r="64" spans="2:25">
      <c r="B64" s="40">
        <v>56</v>
      </c>
      <c r="C64" s="83">
        <f t="shared" si="0"/>
        <v>132658.96469663267</v>
      </c>
      <c r="D64" s="83"/>
      <c r="E64" s="48">
        <v>2019</v>
      </c>
      <c r="F64" s="8">
        <v>43606</v>
      </c>
      <c r="G64" s="48" t="s">
        <v>4</v>
      </c>
      <c r="H64" s="84">
        <v>109.35</v>
      </c>
      <c r="I64" s="84"/>
      <c r="J64" s="48">
        <v>46</v>
      </c>
      <c r="K64" s="87">
        <f t="shared" si="3"/>
        <v>3979.76894089898</v>
      </c>
      <c r="L64" s="88"/>
      <c r="M64" s="6">
        <f>IF(J64="","",(K64/J64)/LOOKUP(RIGHT($D$2,3),定数!$A$6:$A$13,定数!$B$6:$B$13))</f>
        <v>0.86516716106499558</v>
      </c>
      <c r="N64" s="48">
        <v>2019</v>
      </c>
      <c r="O64" s="8">
        <v>43612</v>
      </c>
      <c r="P64" s="84">
        <v>108.86</v>
      </c>
      <c r="Q64" s="84"/>
      <c r="R64" s="85">
        <f>IF(P64="","",T64*M64*LOOKUP(RIGHT($D$2,3),定数!$A$6:$A$13,定数!$B$6:$B$13))</f>
        <v>-4239.3190892184339</v>
      </c>
      <c r="S64" s="85"/>
      <c r="T64" s="86">
        <f t="shared" si="4"/>
        <v>-48.999999999999488</v>
      </c>
      <c r="U64" s="86"/>
      <c r="V64" t="str">
        <f t="shared" si="7"/>
        <v/>
      </c>
      <c r="W64">
        <f t="shared" si="2"/>
        <v>1</v>
      </c>
      <c r="X64" s="41">
        <f t="shared" si="5"/>
        <v>132658.96469663267</v>
      </c>
      <c r="Y64" s="42">
        <f t="shared" si="6"/>
        <v>0</v>
      </c>
    </row>
    <row r="65" spans="2:25">
      <c r="B65" s="40">
        <v>57</v>
      </c>
      <c r="C65" s="83">
        <f t="shared" si="0"/>
        <v>128419.64560741423</v>
      </c>
      <c r="D65" s="83"/>
      <c r="E65" s="48">
        <v>2019</v>
      </c>
      <c r="F65" s="8">
        <v>43613</v>
      </c>
      <c r="G65" s="48" t="s">
        <v>3</v>
      </c>
      <c r="H65" s="84">
        <v>108.9</v>
      </c>
      <c r="I65" s="84"/>
      <c r="J65" s="48">
        <v>22</v>
      </c>
      <c r="K65" s="87">
        <f t="shared" si="3"/>
        <v>3852.5893682224269</v>
      </c>
      <c r="L65" s="88"/>
      <c r="M65" s="6">
        <f>IF(J65="","",(K65/J65)/LOOKUP(RIGHT($D$2,3),定数!$A$6:$A$13,定数!$B$6:$B$13))</f>
        <v>1.7511769855556485</v>
      </c>
      <c r="N65" s="48">
        <v>2019</v>
      </c>
      <c r="O65" s="8">
        <v>43613</v>
      </c>
      <c r="P65" s="84">
        <v>108.57</v>
      </c>
      <c r="Q65" s="84"/>
      <c r="R65" s="85">
        <f>IF(P65="","",T65*M65*LOOKUP(RIGHT($D$2,3),定数!$A$6:$A$13,定数!$B$6:$B$13))</f>
        <v>5778.8840523338595</v>
      </c>
      <c r="S65" s="85"/>
      <c r="T65" s="86">
        <f t="shared" si="4"/>
        <v>33.000000000001251</v>
      </c>
      <c r="U65" s="86"/>
      <c r="V65" t="str">
        <f t="shared" si="7"/>
        <v/>
      </c>
      <c r="W65">
        <f t="shared" si="2"/>
        <v>0</v>
      </c>
      <c r="X65" s="41">
        <f t="shared" si="5"/>
        <v>132658.96469663267</v>
      </c>
      <c r="Y65" s="42">
        <f t="shared" si="6"/>
        <v>3.1956521739130106E-2</v>
      </c>
    </row>
    <row r="66" spans="2:25">
      <c r="B66" s="40">
        <v>58</v>
      </c>
      <c r="C66" s="83">
        <f t="shared" si="0"/>
        <v>134198.52965974811</v>
      </c>
      <c r="D66" s="83"/>
      <c r="E66" s="48">
        <v>2019</v>
      </c>
      <c r="F66" s="8">
        <v>43629</v>
      </c>
      <c r="G66" s="48" t="s">
        <v>3</v>
      </c>
      <c r="H66" s="84">
        <v>108.95</v>
      </c>
      <c r="I66" s="84"/>
      <c r="J66" s="48">
        <v>34</v>
      </c>
      <c r="K66" s="87">
        <f t="shared" si="3"/>
        <v>4025.955889792443</v>
      </c>
      <c r="L66" s="88"/>
      <c r="M66" s="6">
        <f>IF(J66="","",(K66/J66)/LOOKUP(RIGHT($D$2,3),定数!$A$6:$A$13,定数!$B$6:$B$13))</f>
        <v>1.1841046734683656</v>
      </c>
      <c r="N66" s="48">
        <v>2019</v>
      </c>
      <c r="O66" s="8">
        <v>43634</v>
      </c>
      <c r="P66" s="84">
        <v>108.45</v>
      </c>
      <c r="Q66" s="84"/>
      <c r="R66" s="85">
        <f>IF(P66="","",T66*M66*LOOKUP(RIGHT($D$2,3),定数!$A$6:$A$13,定数!$B$6:$B$13))</f>
        <v>5920.5233673418279</v>
      </c>
      <c r="S66" s="85"/>
      <c r="T66" s="86">
        <f t="shared" si="4"/>
        <v>50</v>
      </c>
      <c r="U66" s="86"/>
      <c r="V66" t="str">
        <f t="shared" si="7"/>
        <v/>
      </c>
      <c r="W66">
        <f t="shared" si="2"/>
        <v>0</v>
      </c>
      <c r="X66" s="41">
        <f t="shared" si="5"/>
        <v>134198.52965974811</v>
      </c>
      <c r="Y66" s="42">
        <f t="shared" si="6"/>
        <v>0</v>
      </c>
    </row>
    <row r="67" spans="2:25">
      <c r="B67" s="40">
        <v>59</v>
      </c>
      <c r="C67" s="83">
        <f t="shared" si="0"/>
        <v>140119.05302708995</v>
      </c>
      <c r="D67" s="83"/>
      <c r="E67" s="48">
        <v>2019</v>
      </c>
      <c r="F67" s="8">
        <v>43634</v>
      </c>
      <c r="G67" s="48" t="s">
        <v>3</v>
      </c>
      <c r="H67" s="84">
        <v>108.49</v>
      </c>
      <c r="I67" s="84"/>
      <c r="J67" s="48">
        <v>18</v>
      </c>
      <c r="K67" s="87">
        <f t="shared" si="3"/>
        <v>4203.5715908126986</v>
      </c>
      <c r="L67" s="88"/>
      <c r="M67" s="6">
        <f>IF(J67="","",(K67/J67)/LOOKUP(RIGHT($D$2,3),定数!$A$6:$A$13,定数!$B$6:$B$13))</f>
        <v>2.3353175504514989</v>
      </c>
      <c r="N67" s="48">
        <v>2019</v>
      </c>
      <c r="O67" s="8">
        <v>43634</v>
      </c>
      <c r="P67" s="84">
        <v>108.22</v>
      </c>
      <c r="Q67" s="84"/>
      <c r="R67" s="85">
        <f>IF(P67="","",T67*M67*LOOKUP(RIGHT($D$2,3),定数!$A$6:$A$13,定数!$B$6:$B$13))</f>
        <v>6305.3573862189542</v>
      </c>
      <c r="S67" s="85"/>
      <c r="T67" s="86">
        <f t="shared" si="4"/>
        <v>26.999999999999602</v>
      </c>
      <c r="U67" s="86"/>
      <c r="V67" t="str">
        <f t="shared" si="7"/>
        <v/>
      </c>
      <c r="W67">
        <f t="shared" si="2"/>
        <v>0</v>
      </c>
      <c r="X67" s="41">
        <f t="shared" si="5"/>
        <v>140119.05302708995</v>
      </c>
      <c r="Y67" s="42">
        <f t="shared" si="6"/>
        <v>0</v>
      </c>
    </row>
    <row r="68" spans="2:25">
      <c r="B68" s="40">
        <v>60</v>
      </c>
      <c r="C68" s="83">
        <f t="shared" si="0"/>
        <v>146424.41041330891</v>
      </c>
      <c r="D68" s="83"/>
      <c r="E68" s="48">
        <v>2019</v>
      </c>
      <c r="F68" s="8">
        <v>43636</v>
      </c>
      <c r="G68" s="48" t="s">
        <v>4</v>
      </c>
      <c r="H68" s="84">
        <v>109.16</v>
      </c>
      <c r="I68" s="84"/>
      <c r="J68" s="48">
        <v>57</v>
      </c>
      <c r="K68" s="87">
        <f t="shared" si="3"/>
        <v>4392.7323123992674</v>
      </c>
      <c r="L68" s="88"/>
      <c r="M68" s="6">
        <f>IF(J68="","",(K68/J68)/LOOKUP(RIGHT($D$2,3),定数!$A$6:$A$13,定数!$B$6:$B$13))</f>
        <v>0.77065479164899431</v>
      </c>
      <c r="N68" s="48">
        <v>2019</v>
      </c>
      <c r="O68" s="8">
        <v>43640</v>
      </c>
      <c r="P68" s="84">
        <v>110.01</v>
      </c>
      <c r="Q68" s="84"/>
      <c r="R68" s="85">
        <f>IF(P68="","",T68*M68*LOOKUP(RIGHT($D$2,3),定数!$A$6:$A$13,定数!$B$6:$B$13))</f>
        <v>6550.5657290165173</v>
      </c>
      <c r="S68" s="85"/>
      <c r="T68" s="86">
        <f t="shared" si="4"/>
        <v>85.000000000000853</v>
      </c>
      <c r="U68" s="86"/>
      <c r="V68" t="str">
        <f t="shared" si="7"/>
        <v/>
      </c>
      <c r="W68">
        <f t="shared" si="2"/>
        <v>0</v>
      </c>
      <c r="X68" s="41">
        <f t="shared" si="5"/>
        <v>146424.41041330891</v>
      </c>
      <c r="Y68" s="42">
        <f t="shared" si="6"/>
        <v>0</v>
      </c>
    </row>
    <row r="69" spans="2:25">
      <c r="B69" s="40">
        <v>61</v>
      </c>
      <c r="C69" s="83">
        <f t="shared" si="0"/>
        <v>152974.97614232544</v>
      </c>
      <c r="D69" s="83"/>
      <c r="E69" s="40"/>
      <c r="F69" s="8"/>
      <c r="G69" s="40"/>
      <c r="H69" s="84"/>
      <c r="I69" s="84"/>
      <c r="J69" s="40"/>
      <c r="K69" s="87" t="str">
        <f t="shared" ref="K69:K74" si="8">IF(J69="","",C69*0.03)</f>
        <v/>
      </c>
      <c r="L69" s="88"/>
      <c r="M69" s="6" t="str">
        <f>IF(J69="","",(K69/J69)/LOOKUP(RIGHT($D$2,3),定数!$A$6:$A$13,定数!$B$6:$B$13))</f>
        <v/>
      </c>
      <c r="N69" s="40"/>
      <c r="O69" s="8"/>
      <c r="P69" s="84"/>
      <c r="Q69" s="84"/>
      <c r="R69" s="85" t="str">
        <f>IF(P69="","",T69*M69*LOOKUP(RIGHT($D$2,3),定数!$A$6:$A$13,定数!$B$6:$B$13))</f>
        <v/>
      </c>
      <c r="S69" s="85"/>
      <c r="T69" s="86" t="str">
        <f t="shared" si="4"/>
        <v/>
      </c>
      <c r="U69" s="86"/>
      <c r="V69" t="str">
        <f t="shared" si="7"/>
        <v/>
      </c>
      <c r="W69" t="str">
        <f t="shared" si="2"/>
        <v/>
      </c>
      <c r="X69" s="41">
        <f t="shared" si="5"/>
        <v>152974.97614232544</v>
      </c>
      <c r="Y69" s="42">
        <f t="shared" si="6"/>
        <v>0</v>
      </c>
    </row>
    <row r="70" spans="2:25">
      <c r="B70" s="40">
        <v>62</v>
      </c>
      <c r="C70" s="83" t="str">
        <f t="shared" si="0"/>
        <v/>
      </c>
      <c r="D70" s="83"/>
      <c r="E70" s="40"/>
      <c r="F70" s="8"/>
      <c r="G70" s="40"/>
      <c r="H70" s="84"/>
      <c r="I70" s="84"/>
      <c r="J70" s="40"/>
      <c r="K70" s="87" t="str">
        <f t="shared" si="8"/>
        <v/>
      </c>
      <c r="L70" s="88"/>
      <c r="M70" s="6" t="str">
        <f>IF(J70="","",(K70/J70)/LOOKUP(RIGHT($D$2,3),定数!$A$6:$A$13,定数!$B$6:$B$13))</f>
        <v/>
      </c>
      <c r="N70" s="40"/>
      <c r="O70" s="8"/>
      <c r="P70" s="84"/>
      <c r="Q70" s="84"/>
      <c r="R70" s="85" t="str">
        <f>IF(P70="","",T70*M70*LOOKUP(RIGHT($D$2,3),定数!$A$6:$A$13,定数!$B$6:$B$13))</f>
        <v/>
      </c>
      <c r="S70" s="85"/>
      <c r="T70" s="86" t="str">
        <f t="shared" si="4"/>
        <v/>
      </c>
      <c r="U70" s="86"/>
      <c r="V70" t="str">
        <f t="shared" si="7"/>
        <v/>
      </c>
      <c r="W70" t="str">
        <f t="shared" si="2"/>
        <v/>
      </c>
      <c r="X70" s="41" t="str">
        <f t="shared" si="5"/>
        <v/>
      </c>
      <c r="Y70" s="42" t="str">
        <f t="shared" si="6"/>
        <v/>
      </c>
    </row>
    <row r="71" spans="2:25">
      <c r="B71" s="40">
        <v>63</v>
      </c>
      <c r="C71" s="83" t="str">
        <f t="shared" si="0"/>
        <v/>
      </c>
      <c r="D71" s="83"/>
      <c r="E71" s="40"/>
      <c r="F71" s="8"/>
      <c r="G71" s="40"/>
      <c r="H71" s="84"/>
      <c r="I71" s="84"/>
      <c r="J71" s="40"/>
      <c r="K71" s="87" t="str">
        <f t="shared" si="8"/>
        <v/>
      </c>
      <c r="L71" s="88"/>
      <c r="M71" s="6" t="str">
        <f>IF(J71="","",(K71/J71)/LOOKUP(RIGHT($D$2,3),定数!$A$6:$A$13,定数!$B$6:$B$13))</f>
        <v/>
      </c>
      <c r="N71" s="40"/>
      <c r="O71" s="8"/>
      <c r="P71" s="84"/>
      <c r="Q71" s="84"/>
      <c r="R71" s="85" t="str">
        <f>IF(P71="","",T71*M71*LOOKUP(RIGHT($D$2,3),定数!$A$6:$A$13,定数!$B$6:$B$13))</f>
        <v/>
      </c>
      <c r="S71" s="85"/>
      <c r="T71" s="86" t="str">
        <f t="shared" si="4"/>
        <v/>
      </c>
      <c r="U71" s="86"/>
      <c r="V71" t="str">
        <f t="shared" si="7"/>
        <v/>
      </c>
      <c r="W71" t="str">
        <f t="shared" si="2"/>
        <v/>
      </c>
      <c r="X71" s="41" t="str">
        <f t="shared" si="5"/>
        <v/>
      </c>
      <c r="Y71" s="42" t="str">
        <f t="shared" si="6"/>
        <v/>
      </c>
    </row>
    <row r="72" spans="2:25">
      <c r="B72" s="40">
        <v>64</v>
      </c>
      <c r="C72" s="83" t="str">
        <f t="shared" si="0"/>
        <v/>
      </c>
      <c r="D72" s="83"/>
      <c r="E72" s="40"/>
      <c r="F72" s="8"/>
      <c r="G72" s="40"/>
      <c r="H72" s="84"/>
      <c r="I72" s="84"/>
      <c r="J72" s="40"/>
      <c r="K72" s="87" t="str">
        <f t="shared" si="8"/>
        <v/>
      </c>
      <c r="L72" s="88"/>
      <c r="M72" s="6" t="str">
        <f>IF(J72="","",(K72/J72)/LOOKUP(RIGHT($D$2,3),定数!$A$6:$A$13,定数!$B$6:$B$13))</f>
        <v/>
      </c>
      <c r="N72" s="40"/>
      <c r="O72" s="8"/>
      <c r="P72" s="84"/>
      <c r="Q72" s="84"/>
      <c r="R72" s="85" t="str">
        <f>IF(P72="","",T72*M72*LOOKUP(RIGHT($D$2,3),定数!$A$6:$A$13,定数!$B$6:$B$13))</f>
        <v/>
      </c>
      <c r="S72" s="85"/>
      <c r="T72" s="86" t="str">
        <f t="shared" si="4"/>
        <v/>
      </c>
      <c r="U72" s="86"/>
      <c r="V72" t="str">
        <f t="shared" si="7"/>
        <v/>
      </c>
      <c r="W72" t="str">
        <f t="shared" si="2"/>
        <v/>
      </c>
      <c r="X72" s="41" t="str">
        <f t="shared" si="5"/>
        <v/>
      </c>
      <c r="Y72" s="42" t="str">
        <f t="shared" si="6"/>
        <v/>
      </c>
    </row>
    <row r="73" spans="2:25">
      <c r="B73" s="40">
        <v>65</v>
      </c>
      <c r="C73" s="83" t="str">
        <f t="shared" si="0"/>
        <v/>
      </c>
      <c r="D73" s="83"/>
      <c r="E73" s="40"/>
      <c r="F73" s="8"/>
      <c r="G73" s="40"/>
      <c r="H73" s="84"/>
      <c r="I73" s="84"/>
      <c r="J73" s="40"/>
      <c r="K73" s="87" t="str">
        <f t="shared" si="8"/>
        <v/>
      </c>
      <c r="L73" s="88"/>
      <c r="M73" s="6" t="str">
        <f>IF(J73="","",(K73/J73)/LOOKUP(RIGHT($D$2,3),定数!$A$6:$A$13,定数!$B$6:$B$13))</f>
        <v/>
      </c>
      <c r="N73" s="40"/>
      <c r="O73" s="8"/>
      <c r="P73" s="84"/>
      <c r="Q73" s="84"/>
      <c r="R73" s="85" t="str">
        <f>IF(P73="","",T73*M73*LOOKUP(RIGHT($D$2,3),定数!$A$6:$A$13,定数!$B$6:$B$13))</f>
        <v/>
      </c>
      <c r="S73" s="85"/>
      <c r="T73" s="86" t="str">
        <f t="shared" si="4"/>
        <v/>
      </c>
      <c r="U73" s="86"/>
      <c r="V73" t="str">
        <f t="shared" si="7"/>
        <v/>
      </c>
      <c r="W73" t="str">
        <f t="shared" si="2"/>
        <v/>
      </c>
      <c r="X73" s="41" t="str">
        <f t="shared" si="5"/>
        <v/>
      </c>
      <c r="Y73" s="42" t="str">
        <f t="shared" si="6"/>
        <v/>
      </c>
    </row>
    <row r="74" spans="2:25">
      <c r="B74" s="40">
        <v>66</v>
      </c>
      <c r="C74" s="83" t="str">
        <f t="shared" ref="C74:C108" si="9">IF(R73="","",C73+R73)</f>
        <v/>
      </c>
      <c r="D74" s="83"/>
      <c r="E74" s="40"/>
      <c r="F74" s="8"/>
      <c r="G74" s="40"/>
      <c r="H74" s="84"/>
      <c r="I74" s="84"/>
      <c r="J74" s="40"/>
      <c r="K74" s="87" t="str">
        <f t="shared" si="8"/>
        <v/>
      </c>
      <c r="L74" s="88"/>
      <c r="M74" s="6" t="str">
        <f>IF(J74="","",(K74/J74)/LOOKUP(RIGHT($D$2,3),定数!$A$6:$A$13,定数!$B$6:$B$13))</f>
        <v/>
      </c>
      <c r="N74" s="40"/>
      <c r="O74" s="8"/>
      <c r="P74" s="84"/>
      <c r="Q74" s="84"/>
      <c r="R74" s="85" t="str">
        <f>IF(P74="","",T74*M74*LOOKUP(RIGHT($D$2,3),定数!$A$6:$A$13,定数!$B$6:$B$13))</f>
        <v/>
      </c>
      <c r="S74" s="85"/>
      <c r="T74" s="86" t="str">
        <f t="shared" si="4"/>
        <v/>
      </c>
      <c r="U74" s="86"/>
      <c r="V74" t="str">
        <f t="shared" si="7"/>
        <v/>
      </c>
      <c r="W74" t="str">
        <f t="shared" si="7"/>
        <v/>
      </c>
      <c r="X74" s="41" t="str">
        <f t="shared" si="5"/>
        <v/>
      </c>
      <c r="Y74" s="42" t="str">
        <f t="shared" si="6"/>
        <v/>
      </c>
    </row>
    <row r="75" spans="2:25">
      <c r="B75" s="40">
        <v>67</v>
      </c>
      <c r="C75" s="83" t="str">
        <f t="shared" si="9"/>
        <v/>
      </c>
      <c r="D75" s="83"/>
      <c r="E75" s="40"/>
      <c r="F75" s="8"/>
      <c r="G75" s="40"/>
      <c r="H75" s="84"/>
      <c r="I75" s="84"/>
      <c r="J75" s="40"/>
      <c r="K75" s="87" t="str">
        <f t="shared" ref="K75:K108" si="10">IF(J75="","",C75*0.03)</f>
        <v/>
      </c>
      <c r="L75" s="88"/>
      <c r="M75" s="6" t="str">
        <f>IF(J75="","",(K75/J75)/LOOKUP(RIGHT($D$2,3),定数!$A$6:$A$13,定数!$B$6:$B$13))</f>
        <v/>
      </c>
      <c r="N75" s="40"/>
      <c r="O75" s="8"/>
      <c r="P75" s="84"/>
      <c r="Q75" s="84"/>
      <c r="R75" s="85" t="str">
        <f>IF(P75="","",T75*M75*LOOKUP(RIGHT($D$2,3),定数!$A$6:$A$13,定数!$B$6:$B$13))</f>
        <v/>
      </c>
      <c r="S75" s="85"/>
      <c r="T75" s="86" t="str">
        <f t="shared" si="4"/>
        <v/>
      </c>
      <c r="U75" s="86"/>
      <c r="V75" t="str">
        <f t="shared" ref="V75:W90" si="11">IF(S75&lt;&gt;"",IF(S75&lt;0,1+V74,0),"")</f>
        <v/>
      </c>
      <c r="W75" t="str">
        <f t="shared" si="11"/>
        <v/>
      </c>
      <c r="X75" s="41" t="str">
        <f t="shared" si="5"/>
        <v/>
      </c>
      <c r="Y75" s="42" t="str">
        <f t="shared" si="6"/>
        <v/>
      </c>
    </row>
    <row r="76" spans="2:25">
      <c r="B76" s="40">
        <v>68</v>
      </c>
      <c r="C76" s="83" t="str">
        <f t="shared" si="9"/>
        <v/>
      </c>
      <c r="D76" s="83"/>
      <c r="E76" s="40"/>
      <c r="F76" s="8"/>
      <c r="G76" s="40"/>
      <c r="H76" s="84"/>
      <c r="I76" s="84"/>
      <c r="J76" s="40"/>
      <c r="K76" s="87" t="str">
        <f t="shared" si="10"/>
        <v/>
      </c>
      <c r="L76" s="88"/>
      <c r="M76" s="6" t="str">
        <f>IF(J76="","",(K76/J76)/LOOKUP(RIGHT($D$2,3),定数!$A$6:$A$13,定数!$B$6:$B$13))</f>
        <v/>
      </c>
      <c r="N76" s="40"/>
      <c r="O76" s="8"/>
      <c r="P76" s="84"/>
      <c r="Q76" s="84"/>
      <c r="R76" s="85" t="str">
        <f>IF(P76="","",T76*M76*LOOKUP(RIGHT($D$2,3),定数!$A$6:$A$13,定数!$B$6:$B$13))</f>
        <v/>
      </c>
      <c r="S76" s="85"/>
      <c r="T76" s="86" t="str">
        <f t="shared" ref="T76:T108" si="12">IF(P76="","",IF(G76="買",(P76-H76),(H76-P76))*IF(RIGHT($D$2,3)="JPY",100,10000))</f>
        <v/>
      </c>
      <c r="U76" s="86"/>
      <c r="V76" t="str">
        <f t="shared" si="11"/>
        <v/>
      </c>
      <c r="W76" t="str">
        <f t="shared" si="11"/>
        <v/>
      </c>
      <c r="X76" s="41" t="str">
        <f t="shared" ref="X76:X108" si="13">IF(C76&lt;&gt;"",MAX(X75,C76),"")</f>
        <v/>
      </c>
      <c r="Y76" s="42" t="str">
        <f t="shared" ref="Y76:Y108" si="14">IF(X76&lt;&gt;"",1-(C76/X76),"")</f>
        <v/>
      </c>
    </row>
    <row r="77" spans="2:25">
      <c r="B77" s="40">
        <v>69</v>
      </c>
      <c r="C77" s="83" t="str">
        <f t="shared" si="9"/>
        <v/>
      </c>
      <c r="D77" s="83"/>
      <c r="E77" s="40"/>
      <c r="F77" s="8"/>
      <c r="G77" s="40"/>
      <c r="H77" s="84"/>
      <c r="I77" s="84"/>
      <c r="J77" s="40"/>
      <c r="K77" s="87" t="str">
        <f t="shared" si="10"/>
        <v/>
      </c>
      <c r="L77" s="88"/>
      <c r="M77" s="6" t="str">
        <f>IF(J77="","",(K77/J77)/LOOKUP(RIGHT($D$2,3),定数!$A$6:$A$13,定数!$B$6:$B$13))</f>
        <v/>
      </c>
      <c r="N77" s="40"/>
      <c r="O77" s="8"/>
      <c r="P77" s="84"/>
      <c r="Q77" s="84"/>
      <c r="R77" s="85" t="str">
        <f>IF(P77="","",T77*M77*LOOKUP(RIGHT($D$2,3),定数!$A$6:$A$13,定数!$B$6:$B$13))</f>
        <v/>
      </c>
      <c r="S77" s="85"/>
      <c r="T77" s="86" t="str">
        <f t="shared" si="12"/>
        <v/>
      </c>
      <c r="U77" s="86"/>
      <c r="V77" t="str">
        <f t="shared" si="11"/>
        <v/>
      </c>
      <c r="W77" t="str">
        <f t="shared" si="11"/>
        <v/>
      </c>
      <c r="X77" s="41" t="str">
        <f t="shared" si="13"/>
        <v/>
      </c>
      <c r="Y77" s="42" t="str">
        <f t="shared" si="14"/>
        <v/>
      </c>
    </row>
    <row r="78" spans="2:25">
      <c r="B78" s="40">
        <v>70</v>
      </c>
      <c r="C78" s="83" t="str">
        <f t="shared" si="9"/>
        <v/>
      </c>
      <c r="D78" s="83"/>
      <c r="E78" s="40"/>
      <c r="F78" s="8"/>
      <c r="G78" s="40"/>
      <c r="H78" s="84"/>
      <c r="I78" s="84"/>
      <c r="J78" s="40"/>
      <c r="K78" s="87" t="str">
        <f t="shared" si="10"/>
        <v/>
      </c>
      <c r="L78" s="88"/>
      <c r="M78" s="6" t="str">
        <f>IF(J78="","",(K78/J78)/LOOKUP(RIGHT($D$2,3),定数!$A$6:$A$13,定数!$B$6:$B$13))</f>
        <v/>
      </c>
      <c r="N78" s="40"/>
      <c r="O78" s="8"/>
      <c r="P78" s="84"/>
      <c r="Q78" s="84"/>
      <c r="R78" s="85" t="str">
        <f>IF(P78="","",T78*M78*LOOKUP(RIGHT($D$2,3),定数!$A$6:$A$13,定数!$B$6:$B$13))</f>
        <v/>
      </c>
      <c r="S78" s="85"/>
      <c r="T78" s="86" t="str">
        <f t="shared" si="12"/>
        <v/>
      </c>
      <c r="U78" s="86"/>
      <c r="V78" t="str">
        <f t="shared" si="11"/>
        <v/>
      </c>
      <c r="W78" t="str">
        <f t="shared" si="11"/>
        <v/>
      </c>
      <c r="X78" s="41" t="str">
        <f t="shared" si="13"/>
        <v/>
      </c>
      <c r="Y78" s="42" t="str">
        <f t="shared" si="14"/>
        <v/>
      </c>
    </row>
    <row r="79" spans="2:25">
      <c r="B79" s="40">
        <v>71</v>
      </c>
      <c r="C79" s="83" t="str">
        <f t="shared" si="9"/>
        <v/>
      </c>
      <c r="D79" s="83"/>
      <c r="E79" s="40"/>
      <c r="F79" s="8"/>
      <c r="G79" s="40"/>
      <c r="H79" s="84"/>
      <c r="I79" s="84"/>
      <c r="J79" s="40"/>
      <c r="K79" s="87" t="str">
        <f t="shared" si="10"/>
        <v/>
      </c>
      <c r="L79" s="88"/>
      <c r="M79" s="6" t="str">
        <f>IF(J79="","",(K79/J79)/LOOKUP(RIGHT($D$2,3),定数!$A$6:$A$13,定数!$B$6:$B$13))</f>
        <v/>
      </c>
      <c r="N79" s="40"/>
      <c r="O79" s="8"/>
      <c r="P79" s="84"/>
      <c r="Q79" s="84"/>
      <c r="R79" s="85" t="str">
        <f>IF(P79="","",T79*M79*LOOKUP(RIGHT($D$2,3),定数!$A$6:$A$13,定数!$B$6:$B$13))</f>
        <v/>
      </c>
      <c r="S79" s="85"/>
      <c r="T79" s="86" t="str">
        <f t="shared" si="12"/>
        <v/>
      </c>
      <c r="U79" s="86"/>
      <c r="V79" t="str">
        <f t="shared" si="11"/>
        <v/>
      </c>
      <c r="W79" t="str">
        <f t="shared" si="11"/>
        <v/>
      </c>
      <c r="X79" s="41" t="str">
        <f t="shared" si="13"/>
        <v/>
      </c>
      <c r="Y79" s="42" t="str">
        <f t="shared" si="14"/>
        <v/>
      </c>
    </row>
    <row r="80" spans="2:25">
      <c r="B80" s="40">
        <v>72</v>
      </c>
      <c r="C80" s="83" t="str">
        <f t="shared" si="9"/>
        <v/>
      </c>
      <c r="D80" s="83"/>
      <c r="E80" s="40"/>
      <c r="F80" s="8"/>
      <c r="G80" s="40"/>
      <c r="H80" s="84"/>
      <c r="I80" s="84"/>
      <c r="J80" s="40"/>
      <c r="K80" s="87" t="str">
        <f t="shared" si="10"/>
        <v/>
      </c>
      <c r="L80" s="88"/>
      <c r="M80" s="6" t="str">
        <f>IF(J80="","",(K80/J80)/LOOKUP(RIGHT($D$2,3),定数!$A$6:$A$13,定数!$B$6:$B$13))</f>
        <v/>
      </c>
      <c r="N80" s="40"/>
      <c r="O80" s="8"/>
      <c r="P80" s="84"/>
      <c r="Q80" s="84"/>
      <c r="R80" s="85" t="str">
        <f>IF(P80="","",T80*M80*LOOKUP(RIGHT($D$2,3),定数!$A$6:$A$13,定数!$B$6:$B$13))</f>
        <v/>
      </c>
      <c r="S80" s="85"/>
      <c r="T80" s="86" t="str">
        <f t="shared" si="12"/>
        <v/>
      </c>
      <c r="U80" s="86"/>
      <c r="V80" t="str">
        <f t="shared" si="11"/>
        <v/>
      </c>
      <c r="W80" t="str">
        <f t="shared" si="11"/>
        <v/>
      </c>
      <c r="X80" s="41" t="str">
        <f t="shared" si="13"/>
        <v/>
      </c>
      <c r="Y80" s="42" t="str">
        <f t="shared" si="14"/>
        <v/>
      </c>
    </row>
    <row r="81" spans="2:25">
      <c r="B81" s="40">
        <v>73</v>
      </c>
      <c r="C81" s="83" t="str">
        <f t="shared" si="9"/>
        <v/>
      </c>
      <c r="D81" s="83"/>
      <c r="E81" s="40"/>
      <c r="F81" s="8"/>
      <c r="G81" s="40"/>
      <c r="H81" s="84"/>
      <c r="I81" s="84"/>
      <c r="J81" s="40"/>
      <c r="K81" s="87" t="str">
        <f t="shared" si="10"/>
        <v/>
      </c>
      <c r="L81" s="88"/>
      <c r="M81" s="6" t="str">
        <f>IF(J81="","",(K81/J81)/LOOKUP(RIGHT($D$2,3),定数!$A$6:$A$13,定数!$B$6:$B$13))</f>
        <v/>
      </c>
      <c r="N81" s="40"/>
      <c r="O81" s="8"/>
      <c r="P81" s="84"/>
      <c r="Q81" s="84"/>
      <c r="R81" s="85" t="str">
        <f>IF(P81="","",T81*M81*LOOKUP(RIGHT($D$2,3),定数!$A$6:$A$13,定数!$B$6:$B$13))</f>
        <v/>
      </c>
      <c r="S81" s="85"/>
      <c r="T81" s="86" t="str">
        <f t="shared" si="12"/>
        <v/>
      </c>
      <c r="U81" s="86"/>
      <c r="V81" t="str">
        <f t="shared" si="11"/>
        <v/>
      </c>
      <c r="W81" t="str">
        <f t="shared" si="11"/>
        <v/>
      </c>
      <c r="X81" s="41" t="str">
        <f t="shared" si="13"/>
        <v/>
      </c>
      <c r="Y81" s="42" t="str">
        <f t="shared" si="14"/>
        <v/>
      </c>
    </row>
    <row r="82" spans="2:25">
      <c r="B82" s="40">
        <v>74</v>
      </c>
      <c r="C82" s="83" t="str">
        <f t="shared" si="9"/>
        <v/>
      </c>
      <c r="D82" s="83"/>
      <c r="E82" s="40"/>
      <c r="F82" s="8"/>
      <c r="G82" s="40"/>
      <c r="H82" s="84"/>
      <c r="I82" s="84"/>
      <c r="J82" s="40"/>
      <c r="K82" s="87" t="str">
        <f t="shared" si="10"/>
        <v/>
      </c>
      <c r="L82" s="88"/>
      <c r="M82" s="6" t="str">
        <f>IF(J82="","",(K82/J82)/LOOKUP(RIGHT($D$2,3),定数!$A$6:$A$13,定数!$B$6:$B$13))</f>
        <v/>
      </c>
      <c r="N82" s="40"/>
      <c r="O82" s="8"/>
      <c r="P82" s="84"/>
      <c r="Q82" s="84"/>
      <c r="R82" s="85" t="str">
        <f>IF(P82="","",T82*M82*LOOKUP(RIGHT($D$2,3),定数!$A$6:$A$13,定数!$B$6:$B$13))</f>
        <v/>
      </c>
      <c r="S82" s="85"/>
      <c r="T82" s="86" t="str">
        <f t="shared" si="12"/>
        <v/>
      </c>
      <c r="U82" s="86"/>
      <c r="V82" t="str">
        <f t="shared" si="11"/>
        <v/>
      </c>
      <c r="W82" t="str">
        <f t="shared" si="11"/>
        <v/>
      </c>
      <c r="X82" s="41" t="str">
        <f t="shared" si="13"/>
        <v/>
      </c>
      <c r="Y82" s="42" t="str">
        <f t="shared" si="14"/>
        <v/>
      </c>
    </row>
    <row r="83" spans="2:25">
      <c r="B83" s="40">
        <v>75</v>
      </c>
      <c r="C83" s="83" t="str">
        <f t="shared" si="9"/>
        <v/>
      </c>
      <c r="D83" s="83"/>
      <c r="E83" s="40"/>
      <c r="F83" s="8"/>
      <c r="G83" s="40"/>
      <c r="H83" s="84"/>
      <c r="I83" s="84"/>
      <c r="J83" s="40"/>
      <c r="K83" s="87" t="str">
        <f t="shared" si="10"/>
        <v/>
      </c>
      <c r="L83" s="88"/>
      <c r="M83" s="6" t="str">
        <f>IF(J83="","",(K83/J83)/LOOKUP(RIGHT($D$2,3),定数!$A$6:$A$13,定数!$B$6:$B$13))</f>
        <v/>
      </c>
      <c r="N83" s="40"/>
      <c r="O83" s="8"/>
      <c r="P83" s="84"/>
      <c r="Q83" s="84"/>
      <c r="R83" s="85" t="str">
        <f>IF(P83="","",T83*M83*LOOKUP(RIGHT($D$2,3),定数!$A$6:$A$13,定数!$B$6:$B$13))</f>
        <v/>
      </c>
      <c r="S83" s="85"/>
      <c r="T83" s="86" t="str">
        <f t="shared" si="12"/>
        <v/>
      </c>
      <c r="U83" s="86"/>
      <c r="V83" t="str">
        <f t="shared" si="11"/>
        <v/>
      </c>
      <c r="W83" t="str">
        <f t="shared" si="11"/>
        <v/>
      </c>
      <c r="X83" s="41" t="str">
        <f t="shared" si="13"/>
        <v/>
      </c>
      <c r="Y83" s="42" t="str">
        <f t="shared" si="14"/>
        <v/>
      </c>
    </row>
    <row r="84" spans="2:25">
      <c r="B84" s="40">
        <v>76</v>
      </c>
      <c r="C84" s="83" t="str">
        <f t="shared" si="9"/>
        <v/>
      </c>
      <c r="D84" s="83"/>
      <c r="E84" s="40"/>
      <c r="F84" s="8"/>
      <c r="G84" s="40"/>
      <c r="H84" s="84"/>
      <c r="I84" s="84"/>
      <c r="J84" s="40"/>
      <c r="K84" s="87" t="str">
        <f t="shared" si="10"/>
        <v/>
      </c>
      <c r="L84" s="88"/>
      <c r="M84" s="6" t="str">
        <f>IF(J84="","",(K84/J84)/LOOKUP(RIGHT($D$2,3),定数!$A$6:$A$13,定数!$B$6:$B$13))</f>
        <v/>
      </c>
      <c r="N84" s="40"/>
      <c r="O84" s="8"/>
      <c r="P84" s="84"/>
      <c r="Q84" s="84"/>
      <c r="R84" s="85" t="str">
        <f>IF(P84="","",T84*M84*LOOKUP(RIGHT($D$2,3),定数!$A$6:$A$13,定数!$B$6:$B$13))</f>
        <v/>
      </c>
      <c r="S84" s="85"/>
      <c r="T84" s="86" t="str">
        <f t="shared" si="12"/>
        <v/>
      </c>
      <c r="U84" s="86"/>
      <c r="V84" t="str">
        <f t="shared" si="11"/>
        <v/>
      </c>
      <c r="W84" t="str">
        <f t="shared" si="11"/>
        <v/>
      </c>
      <c r="X84" s="41" t="str">
        <f t="shared" si="13"/>
        <v/>
      </c>
      <c r="Y84" s="42" t="str">
        <f t="shared" si="14"/>
        <v/>
      </c>
    </row>
    <row r="85" spans="2:25">
      <c r="B85" s="40">
        <v>77</v>
      </c>
      <c r="C85" s="83" t="str">
        <f t="shared" si="9"/>
        <v/>
      </c>
      <c r="D85" s="83"/>
      <c r="E85" s="40"/>
      <c r="F85" s="8"/>
      <c r="G85" s="40"/>
      <c r="H85" s="84"/>
      <c r="I85" s="84"/>
      <c r="J85" s="40"/>
      <c r="K85" s="87" t="str">
        <f t="shared" si="10"/>
        <v/>
      </c>
      <c r="L85" s="88"/>
      <c r="M85" s="6" t="str">
        <f>IF(J85="","",(K85/J85)/LOOKUP(RIGHT($D$2,3),定数!$A$6:$A$13,定数!$B$6:$B$13))</f>
        <v/>
      </c>
      <c r="N85" s="40"/>
      <c r="O85" s="8"/>
      <c r="P85" s="84"/>
      <c r="Q85" s="84"/>
      <c r="R85" s="85" t="str">
        <f>IF(P85="","",T85*M85*LOOKUP(RIGHT($D$2,3),定数!$A$6:$A$13,定数!$B$6:$B$13))</f>
        <v/>
      </c>
      <c r="S85" s="85"/>
      <c r="T85" s="86" t="str">
        <f t="shared" si="12"/>
        <v/>
      </c>
      <c r="U85" s="86"/>
      <c r="V85" t="str">
        <f t="shared" si="11"/>
        <v/>
      </c>
      <c r="W85" t="str">
        <f t="shared" si="11"/>
        <v/>
      </c>
      <c r="X85" s="41" t="str">
        <f t="shared" si="13"/>
        <v/>
      </c>
      <c r="Y85" s="42" t="str">
        <f t="shared" si="14"/>
        <v/>
      </c>
    </row>
    <row r="86" spans="2:25">
      <c r="B86" s="40">
        <v>78</v>
      </c>
      <c r="C86" s="83" t="str">
        <f t="shared" si="9"/>
        <v/>
      </c>
      <c r="D86" s="83"/>
      <c r="E86" s="40"/>
      <c r="F86" s="8"/>
      <c r="G86" s="40"/>
      <c r="H86" s="84"/>
      <c r="I86" s="84"/>
      <c r="J86" s="40"/>
      <c r="K86" s="87" t="str">
        <f t="shared" si="10"/>
        <v/>
      </c>
      <c r="L86" s="88"/>
      <c r="M86" s="6" t="str">
        <f>IF(J86="","",(K86/J86)/LOOKUP(RIGHT($D$2,3),定数!$A$6:$A$13,定数!$B$6:$B$13))</f>
        <v/>
      </c>
      <c r="N86" s="40"/>
      <c r="O86" s="8"/>
      <c r="P86" s="84"/>
      <c r="Q86" s="84"/>
      <c r="R86" s="85" t="str">
        <f>IF(P86="","",T86*M86*LOOKUP(RIGHT($D$2,3),定数!$A$6:$A$13,定数!$B$6:$B$13))</f>
        <v/>
      </c>
      <c r="S86" s="85"/>
      <c r="T86" s="86" t="str">
        <f t="shared" si="12"/>
        <v/>
      </c>
      <c r="U86" s="86"/>
      <c r="V86" t="str">
        <f t="shared" si="11"/>
        <v/>
      </c>
      <c r="W86" t="str">
        <f t="shared" si="11"/>
        <v/>
      </c>
      <c r="X86" s="41" t="str">
        <f t="shared" si="13"/>
        <v/>
      </c>
      <c r="Y86" s="42" t="str">
        <f t="shared" si="14"/>
        <v/>
      </c>
    </row>
    <row r="87" spans="2:25">
      <c r="B87" s="40">
        <v>79</v>
      </c>
      <c r="C87" s="83" t="str">
        <f t="shared" si="9"/>
        <v/>
      </c>
      <c r="D87" s="83"/>
      <c r="E87" s="40"/>
      <c r="F87" s="8"/>
      <c r="G87" s="40"/>
      <c r="H87" s="84"/>
      <c r="I87" s="84"/>
      <c r="J87" s="40"/>
      <c r="K87" s="87" t="str">
        <f t="shared" si="10"/>
        <v/>
      </c>
      <c r="L87" s="88"/>
      <c r="M87" s="6" t="str">
        <f>IF(J87="","",(K87/J87)/LOOKUP(RIGHT($D$2,3),定数!$A$6:$A$13,定数!$B$6:$B$13))</f>
        <v/>
      </c>
      <c r="N87" s="40"/>
      <c r="O87" s="8"/>
      <c r="P87" s="84"/>
      <c r="Q87" s="84"/>
      <c r="R87" s="85" t="str">
        <f>IF(P87="","",T87*M87*LOOKUP(RIGHT($D$2,3),定数!$A$6:$A$13,定数!$B$6:$B$13))</f>
        <v/>
      </c>
      <c r="S87" s="85"/>
      <c r="T87" s="86" t="str">
        <f t="shared" si="12"/>
        <v/>
      </c>
      <c r="U87" s="86"/>
      <c r="V87" t="str">
        <f t="shared" si="11"/>
        <v/>
      </c>
      <c r="W87" t="str">
        <f t="shared" si="11"/>
        <v/>
      </c>
      <c r="X87" s="41" t="str">
        <f t="shared" si="13"/>
        <v/>
      </c>
      <c r="Y87" s="42" t="str">
        <f t="shared" si="14"/>
        <v/>
      </c>
    </row>
    <row r="88" spans="2:25">
      <c r="B88" s="40">
        <v>80</v>
      </c>
      <c r="C88" s="83" t="str">
        <f t="shared" si="9"/>
        <v/>
      </c>
      <c r="D88" s="83"/>
      <c r="E88" s="40"/>
      <c r="F88" s="8"/>
      <c r="G88" s="40"/>
      <c r="H88" s="84"/>
      <c r="I88" s="84"/>
      <c r="J88" s="40"/>
      <c r="K88" s="87" t="str">
        <f t="shared" si="10"/>
        <v/>
      </c>
      <c r="L88" s="88"/>
      <c r="M88" s="6" t="str">
        <f>IF(J88="","",(K88/J88)/LOOKUP(RIGHT($D$2,3),定数!$A$6:$A$13,定数!$B$6:$B$13))</f>
        <v/>
      </c>
      <c r="N88" s="40"/>
      <c r="O88" s="8"/>
      <c r="P88" s="84"/>
      <c r="Q88" s="84"/>
      <c r="R88" s="85" t="str">
        <f>IF(P88="","",T88*M88*LOOKUP(RIGHT($D$2,3),定数!$A$6:$A$13,定数!$B$6:$B$13))</f>
        <v/>
      </c>
      <c r="S88" s="85"/>
      <c r="T88" s="86" t="str">
        <f t="shared" si="12"/>
        <v/>
      </c>
      <c r="U88" s="86"/>
      <c r="V88" t="str">
        <f t="shared" si="11"/>
        <v/>
      </c>
      <c r="W88" t="str">
        <f t="shared" si="11"/>
        <v/>
      </c>
      <c r="X88" s="41" t="str">
        <f t="shared" si="13"/>
        <v/>
      </c>
      <c r="Y88" s="42" t="str">
        <f t="shared" si="14"/>
        <v/>
      </c>
    </row>
    <row r="89" spans="2:25">
      <c r="B89" s="40">
        <v>81</v>
      </c>
      <c r="C89" s="83" t="str">
        <f t="shared" si="9"/>
        <v/>
      </c>
      <c r="D89" s="83"/>
      <c r="E89" s="40"/>
      <c r="F89" s="8"/>
      <c r="G89" s="40"/>
      <c r="H89" s="84"/>
      <c r="I89" s="84"/>
      <c r="J89" s="40"/>
      <c r="K89" s="87" t="str">
        <f t="shared" si="10"/>
        <v/>
      </c>
      <c r="L89" s="88"/>
      <c r="M89" s="6" t="str">
        <f>IF(J89="","",(K89/J89)/LOOKUP(RIGHT($D$2,3),定数!$A$6:$A$13,定数!$B$6:$B$13))</f>
        <v/>
      </c>
      <c r="N89" s="40"/>
      <c r="O89" s="8"/>
      <c r="P89" s="84"/>
      <c r="Q89" s="84"/>
      <c r="R89" s="85" t="str">
        <f>IF(P89="","",T89*M89*LOOKUP(RIGHT($D$2,3),定数!$A$6:$A$13,定数!$B$6:$B$13))</f>
        <v/>
      </c>
      <c r="S89" s="85"/>
      <c r="T89" s="86" t="str">
        <f t="shared" si="12"/>
        <v/>
      </c>
      <c r="U89" s="86"/>
      <c r="V89" t="str">
        <f t="shared" si="11"/>
        <v/>
      </c>
      <c r="W89" t="str">
        <f t="shared" si="11"/>
        <v/>
      </c>
      <c r="X89" s="41" t="str">
        <f t="shared" si="13"/>
        <v/>
      </c>
      <c r="Y89" s="42" t="str">
        <f t="shared" si="14"/>
        <v/>
      </c>
    </row>
    <row r="90" spans="2:25">
      <c r="B90" s="40">
        <v>82</v>
      </c>
      <c r="C90" s="83" t="str">
        <f t="shared" si="9"/>
        <v/>
      </c>
      <c r="D90" s="83"/>
      <c r="E90" s="40"/>
      <c r="F90" s="8"/>
      <c r="G90" s="40"/>
      <c r="H90" s="84"/>
      <c r="I90" s="84"/>
      <c r="J90" s="40"/>
      <c r="K90" s="87" t="str">
        <f t="shared" si="10"/>
        <v/>
      </c>
      <c r="L90" s="88"/>
      <c r="M90" s="6" t="str">
        <f>IF(J90="","",(K90/J90)/LOOKUP(RIGHT($D$2,3),定数!$A$6:$A$13,定数!$B$6:$B$13))</f>
        <v/>
      </c>
      <c r="N90" s="40"/>
      <c r="O90" s="8"/>
      <c r="P90" s="84"/>
      <c r="Q90" s="84"/>
      <c r="R90" s="85" t="str">
        <f>IF(P90="","",T90*M90*LOOKUP(RIGHT($D$2,3),定数!$A$6:$A$13,定数!$B$6:$B$13))</f>
        <v/>
      </c>
      <c r="S90" s="85"/>
      <c r="T90" s="86" t="str">
        <f t="shared" si="12"/>
        <v/>
      </c>
      <c r="U90" s="86"/>
      <c r="V90" t="str">
        <f t="shared" si="11"/>
        <v/>
      </c>
      <c r="W90" t="str">
        <f t="shared" si="11"/>
        <v/>
      </c>
      <c r="X90" s="41" t="str">
        <f t="shared" si="13"/>
        <v/>
      </c>
      <c r="Y90" s="42" t="str">
        <f t="shared" si="14"/>
        <v/>
      </c>
    </row>
    <row r="91" spans="2:25">
      <c r="B91" s="40">
        <v>83</v>
      </c>
      <c r="C91" s="83" t="str">
        <f t="shared" si="9"/>
        <v/>
      </c>
      <c r="D91" s="83"/>
      <c r="E91" s="40"/>
      <c r="F91" s="8"/>
      <c r="G91" s="40"/>
      <c r="H91" s="84"/>
      <c r="I91" s="84"/>
      <c r="J91" s="40"/>
      <c r="K91" s="87" t="str">
        <f t="shared" si="10"/>
        <v/>
      </c>
      <c r="L91" s="88"/>
      <c r="M91" s="6" t="str">
        <f>IF(J91="","",(K91/J91)/LOOKUP(RIGHT($D$2,3),定数!$A$6:$A$13,定数!$B$6:$B$13))</f>
        <v/>
      </c>
      <c r="N91" s="40"/>
      <c r="O91" s="8"/>
      <c r="P91" s="84"/>
      <c r="Q91" s="84"/>
      <c r="R91" s="85" t="str">
        <f>IF(P91="","",T91*M91*LOOKUP(RIGHT($D$2,3),定数!$A$6:$A$13,定数!$B$6:$B$13))</f>
        <v/>
      </c>
      <c r="S91" s="85"/>
      <c r="T91" s="86" t="str">
        <f t="shared" si="12"/>
        <v/>
      </c>
      <c r="U91" s="86"/>
      <c r="V91" t="str">
        <f t="shared" ref="V91:W106" si="15">IF(S91&lt;&gt;"",IF(S91&lt;0,1+V90,0),"")</f>
        <v/>
      </c>
      <c r="W91" t="str">
        <f t="shared" si="15"/>
        <v/>
      </c>
      <c r="X91" s="41" t="str">
        <f t="shared" si="13"/>
        <v/>
      </c>
      <c r="Y91" s="42" t="str">
        <f t="shared" si="14"/>
        <v/>
      </c>
    </row>
    <row r="92" spans="2:25">
      <c r="B92" s="40">
        <v>84</v>
      </c>
      <c r="C92" s="83" t="str">
        <f t="shared" si="9"/>
        <v/>
      </c>
      <c r="D92" s="83"/>
      <c r="E92" s="40"/>
      <c r="F92" s="8"/>
      <c r="G92" s="40"/>
      <c r="H92" s="84"/>
      <c r="I92" s="84"/>
      <c r="J92" s="40"/>
      <c r="K92" s="87" t="str">
        <f t="shared" si="10"/>
        <v/>
      </c>
      <c r="L92" s="88"/>
      <c r="M92" s="6" t="str">
        <f>IF(J92="","",(K92/J92)/LOOKUP(RIGHT($D$2,3),定数!$A$6:$A$13,定数!$B$6:$B$13))</f>
        <v/>
      </c>
      <c r="N92" s="40"/>
      <c r="O92" s="8"/>
      <c r="P92" s="84"/>
      <c r="Q92" s="84"/>
      <c r="R92" s="85" t="str">
        <f>IF(P92="","",T92*M92*LOOKUP(RIGHT($D$2,3),定数!$A$6:$A$13,定数!$B$6:$B$13))</f>
        <v/>
      </c>
      <c r="S92" s="85"/>
      <c r="T92" s="86" t="str">
        <f t="shared" si="12"/>
        <v/>
      </c>
      <c r="U92" s="86"/>
      <c r="V92" t="str">
        <f t="shared" si="15"/>
        <v/>
      </c>
      <c r="W92" t="str">
        <f t="shared" si="15"/>
        <v/>
      </c>
      <c r="X92" s="41" t="str">
        <f t="shared" si="13"/>
        <v/>
      </c>
      <c r="Y92" s="42" t="str">
        <f t="shared" si="14"/>
        <v/>
      </c>
    </row>
    <row r="93" spans="2:25">
      <c r="B93" s="40">
        <v>85</v>
      </c>
      <c r="C93" s="83" t="str">
        <f t="shared" si="9"/>
        <v/>
      </c>
      <c r="D93" s="83"/>
      <c r="E93" s="40"/>
      <c r="F93" s="8"/>
      <c r="G93" s="40"/>
      <c r="H93" s="84"/>
      <c r="I93" s="84"/>
      <c r="J93" s="40"/>
      <c r="K93" s="87" t="str">
        <f t="shared" si="10"/>
        <v/>
      </c>
      <c r="L93" s="88"/>
      <c r="M93" s="6" t="str">
        <f>IF(J93="","",(K93/J93)/LOOKUP(RIGHT($D$2,3),定数!$A$6:$A$13,定数!$B$6:$B$13))</f>
        <v/>
      </c>
      <c r="N93" s="40"/>
      <c r="O93" s="8"/>
      <c r="P93" s="84"/>
      <c r="Q93" s="84"/>
      <c r="R93" s="85" t="str">
        <f>IF(P93="","",T93*M93*LOOKUP(RIGHT($D$2,3),定数!$A$6:$A$13,定数!$B$6:$B$13))</f>
        <v/>
      </c>
      <c r="S93" s="85"/>
      <c r="T93" s="86" t="str">
        <f t="shared" si="12"/>
        <v/>
      </c>
      <c r="U93" s="86"/>
      <c r="V93" t="str">
        <f t="shared" si="15"/>
        <v/>
      </c>
      <c r="W93" t="str">
        <f t="shared" si="15"/>
        <v/>
      </c>
      <c r="X93" s="41" t="str">
        <f t="shared" si="13"/>
        <v/>
      </c>
      <c r="Y93" s="42" t="str">
        <f t="shared" si="14"/>
        <v/>
      </c>
    </row>
    <row r="94" spans="2:25">
      <c r="B94" s="40">
        <v>86</v>
      </c>
      <c r="C94" s="83" t="str">
        <f t="shared" si="9"/>
        <v/>
      </c>
      <c r="D94" s="83"/>
      <c r="E94" s="40"/>
      <c r="F94" s="8"/>
      <c r="G94" s="40"/>
      <c r="H94" s="84"/>
      <c r="I94" s="84"/>
      <c r="J94" s="40"/>
      <c r="K94" s="87" t="str">
        <f t="shared" si="10"/>
        <v/>
      </c>
      <c r="L94" s="88"/>
      <c r="M94" s="6" t="str">
        <f>IF(J94="","",(K94/J94)/LOOKUP(RIGHT($D$2,3),定数!$A$6:$A$13,定数!$B$6:$B$13))</f>
        <v/>
      </c>
      <c r="N94" s="40"/>
      <c r="O94" s="8"/>
      <c r="P94" s="84"/>
      <c r="Q94" s="84"/>
      <c r="R94" s="85" t="str">
        <f>IF(P94="","",T94*M94*LOOKUP(RIGHT($D$2,3),定数!$A$6:$A$13,定数!$B$6:$B$13))</f>
        <v/>
      </c>
      <c r="S94" s="85"/>
      <c r="T94" s="86" t="str">
        <f t="shared" si="12"/>
        <v/>
      </c>
      <c r="U94" s="86"/>
      <c r="V94" t="str">
        <f t="shared" si="15"/>
        <v/>
      </c>
      <c r="W94" t="str">
        <f t="shared" si="15"/>
        <v/>
      </c>
      <c r="X94" s="41" t="str">
        <f t="shared" si="13"/>
        <v/>
      </c>
      <c r="Y94" s="42" t="str">
        <f t="shared" si="14"/>
        <v/>
      </c>
    </row>
    <row r="95" spans="2:25">
      <c r="B95" s="40">
        <v>87</v>
      </c>
      <c r="C95" s="83" t="str">
        <f t="shared" si="9"/>
        <v/>
      </c>
      <c r="D95" s="83"/>
      <c r="E95" s="40"/>
      <c r="F95" s="8"/>
      <c r="G95" s="40"/>
      <c r="H95" s="84"/>
      <c r="I95" s="84"/>
      <c r="J95" s="40"/>
      <c r="K95" s="87" t="str">
        <f t="shared" si="10"/>
        <v/>
      </c>
      <c r="L95" s="88"/>
      <c r="M95" s="6" t="str">
        <f>IF(J95="","",(K95/J95)/LOOKUP(RIGHT($D$2,3),定数!$A$6:$A$13,定数!$B$6:$B$13))</f>
        <v/>
      </c>
      <c r="N95" s="40"/>
      <c r="O95" s="8"/>
      <c r="P95" s="84"/>
      <c r="Q95" s="84"/>
      <c r="R95" s="85" t="str">
        <f>IF(P95="","",T95*M95*LOOKUP(RIGHT($D$2,3),定数!$A$6:$A$13,定数!$B$6:$B$13))</f>
        <v/>
      </c>
      <c r="S95" s="85"/>
      <c r="T95" s="86" t="str">
        <f t="shared" si="12"/>
        <v/>
      </c>
      <c r="U95" s="86"/>
      <c r="V95" t="str">
        <f t="shared" si="15"/>
        <v/>
      </c>
      <c r="W95" t="str">
        <f t="shared" si="15"/>
        <v/>
      </c>
      <c r="X95" s="41" t="str">
        <f t="shared" si="13"/>
        <v/>
      </c>
      <c r="Y95" s="42" t="str">
        <f t="shared" si="14"/>
        <v/>
      </c>
    </row>
    <row r="96" spans="2:25">
      <c r="B96" s="40">
        <v>88</v>
      </c>
      <c r="C96" s="83" t="str">
        <f t="shared" si="9"/>
        <v/>
      </c>
      <c r="D96" s="83"/>
      <c r="E96" s="40"/>
      <c r="F96" s="8"/>
      <c r="G96" s="40"/>
      <c r="H96" s="84"/>
      <c r="I96" s="84"/>
      <c r="J96" s="40"/>
      <c r="K96" s="87" t="str">
        <f t="shared" si="10"/>
        <v/>
      </c>
      <c r="L96" s="88"/>
      <c r="M96" s="6" t="str">
        <f>IF(J96="","",(K96/J96)/LOOKUP(RIGHT($D$2,3),定数!$A$6:$A$13,定数!$B$6:$B$13))</f>
        <v/>
      </c>
      <c r="N96" s="40"/>
      <c r="O96" s="8"/>
      <c r="P96" s="84"/>
      <c r="Q96" s="84"/>
      <c r="R96" s="85" t="str">
        <f>IF(P96="","",T96*M96*LOOKUP(RIGHT($D$2,3),定数!$A$6:$A$13,定数!$B$6:$B$13))</f>
        <v/>
      </c>
      <c r="S96" s="85"/>
      <c r="T96" s="86" t="str">
        <f t="shared" si="12"/>
        <v/>
      </c>
      <c r="U96" s="86"/>
      <c r="V96" t="str">
        <f t="shared" si="15"/>
        <v/>
      </c>
      <c r="W96" t="str">
        <f t="shared" si="15"/>
        <v/>
      </c>
      <c r="X96" s="41" t="str">
        <f t="shared" si="13"/>
        <v/>
      </c>
      <c r="Y96" s="42" t="str">
        <f t="shared" si="14"/>
        <v/>
      </c>
    </row>
    <row r="97" spans="2:25">
      <c r="B97" s="40">
        <v>89</v>
      </c>
      <c r="C97" s="83" t="str">
        <f t="shared" si="9"/>
        <v/>
      </c>
      <c r="D97" s="83"/>
      <c r="E97" s="40"/>
      <c r="F97" s="8"/>
      <c r="G97" s="40"/>
      <c r="H97" s="84"/>
      <c r="I97" s="84"/>
      <c r="J97" s="40"/>
      <c r="K97" s="87" t="str">
        <f t="shared" si="10"/>
        <v/>
      </c>
      <c r="L97" s="88"/>
      <c r="M97" s="6" t="str">
        <f>IF(J97="","",(K97/J97)/LOOKUP(RIGHT($D$2,3),定数!$A$6:$A$13,定数!$B$6:$B$13))</f>
        <v/>
      </c>
      <c r="N97" s="40"/>
      <c r="O97" s="8"/>
      <c r="P97" s="84"/>
      <c r="Q97" s="84"/>
      <c r="R97" s="85" t="str">
        <f>IF(P97="","",T97*M97*LOOKUP(RIGHT($D$2,3),定数!$A$6:$A$13,定数!$B$6:$B$13))</f>
        <v/>
      </c>
      <c r="S97" s="85"/>
      <c r="T97" s="86" t="str">
        <f t="shared" si="12"/>
        <v/>
      </c>
      <c r="U97" s="86"/>
      <c r="V97" t="str">
        <f t="shared" si="15"/>
        <v/>
      </c>
      <c r="W97" t="str">
        <f t="shared" si="15"/>
        <v/>
      </c>
      <c r="X97" s="41" t="str">
        <f t="shared" si="13"/>
        <v/>
      </c>
      <c r="Y97" s="42" t="str">
        <f t="shared" si="14"/>
        <v/>
      </c>
    </row>
    <row r="98" spans="2:25">
      <c r="B98" s="40">
        <v>90</v>
      </c>
      <c r="C98" s="83" t="str">
        <f t="shared" si="9"/>
        <v/>
      </c>
      <c r="D98" s="83"/>
      <c r="E98" s="40"/>
      <c r="F98" s="8"/>
      <c r="G98" s="40"/>
      <c r="H98" s="84"/>
      <c r="I98" s="84"/>
      <c r="J98" s="40"/>
      <c r="K98" s="87" t="str">
        <f t="shared" si="10"/>
        <v/>
      </c>
      <c r="L98" s="88"/>
      <c r="M98" s="6" t="str">
        <f>IF(J98="","",(K98/J98)/LOOKUP(RIGHT($D$2,3),定数!$A$6:$A$13,定数!$B$6:$B$13))</f>
        <v/>
      </c>
      <c r="N98" s="40"/>
      <c r="O98" s="8"/>
      <c r="P98" s="84"/>
      <c r="Q98" s="84"/>
      <c r="R98" s="85" t="str">
        <f>IF(P98="","",T98*M98*LOOKUP(RIGHT($D$2,3),定数!$A$6:$A$13,定数!$B$6:$B$13))</f>
        <v/>
      </c>
      <c r="S98" s="85"/>
      <c r="T98" s="86" t="str">
        <f t="shared" si="12"/>
        <v/>
      </c>
      <c r="U98" s="86"/>
      <c r="V98" t="str">
        <f t="shared" si="15"/>
        <v/>
      </c>
      <c r="W98" t="str">
        <f t="shared" si="15"/>
        <v/>
      </c>
      <c r="X98" s="41" t="str">
        <f t="shared" si="13"/>
        <v/>
      </c>
      <c r="Y98" s="42" t="str">
        <f t="shared" si="14"/>
        <v/>
      </c>
    </row>
    <row r="99" spans="2:25">
      <c r="B99" s="40">
        <v>91</v>
      </c>
      <c r="C99" s="83" t="str">
        <f t="shared" si="9"/>
        <v/>
      </c>
      <c r="D99" s="83"/>
      <c r="E99" s="40"/>
      <c r="F99" s="8"/>
      <c r="G99" s="40"/>
      <c r="H99" s="84"/>
      <c r="I99" s="84"/>
      <c r="J99" s="40"/>
      <c r="K99" s="87" t="str">
        <f t="shared" si="10"/>
        <v/>
      </c>
      <c r="L99" s="88"/>
      <c r="M99" s="6" t="str">
        <f>IF(J99="","",(K99/J99)/LOOKUP(RIGHT($D$2,3),定数!$A$6:$A$13,定数!$B$6:$B$13))</f>
        <v/>
      </c>
      <c r="N99" s="40"/>
      <c r="O99" s="8"/>
      <c r="P99" s="84"/>
      <c r="Q99" s="84"/>
      <c r="R99" s="85" t="str">
        <f>IF(P99="","",T99*M99*LOOKUP(RIGHT($D$2,3),定数!$A$6:$A$13,定数!$B$6:$B$13))</f>
        <v/>
      </c>
      <c r="S99" s="85"/>
      <c r="T99" s="86" t="str">
        <f t="shared" si="12"/>
        <v/>
      </c>
      <c r="U99" s="86"/>
      <c r="V99" t="str">
        <f t="shared" si="15"/>
        <v/>
      </c>
      <c r="W99" t="str">
        <f t="shared" si="15"/>
        <v/>
      </c>
      <c r="X99" s="41" t="str">
        <f t="shared" si="13"/>
        <v/>
      </c>
      <c r="Y99" s="42" t="str">
        <f t="shared" si="14"/>
        <v/>
      </c>
    </row>
    <row r="100" spans="2:25">
      <c r="B100" s="40">
        <v>92</v>
      </c>
      <c r="C100" s="83" t="str">
        <f t="shared" si="9"/>
        <v/>
      </c>
      <c r="D100" s="83"/>
      <c r="E100" s="40"/>
      <c r="F100" s="8"/>
      <c r="G100" s="40"/>
      <c r="H100" s="84"/>
      <c r="I100" s="84"/>
      <c r="J100" s="40"/>
      <c r="K100" s="87" t="str">
        <f t="shared" si="10"/>
        <v/>
      </c>
      <c r="L100" s="88"/>
      <c r="M100" s="6" t="str">
        <f>IF(J100="","",(K100/J100)/LOOKUP(RIGHT($D$2,3),定数!$A$6:$A$13,定数!$B$6:$B$13))</f>
        <v/>
      </c>
      <c r="N100" s="40"/>
      <c r="O100" s="8"/>
      <c r="P100" s="84"/>
      <c r="Q100" s="84"/>
      <c r="R100" s="85" t="str">
        <f>IF(P100="","",T100*M100*LOOKUP(RIGHT($D$2,3),定数!$A$6:$A$13,定数!$B$6:$B$13))</f>
        <v/>
      </c>
      <c r="S100" s="85"/>
      <c r="T100" s="86" t="str">
        <f t="shared" si="12"/>
        <v/>
      </c>
      <c r="U100" s="86"/>
      <c r="V100" t="str">
        <f t="shared" si="15"/>
        <v/>
      </c>
      <c r="W100" t="str">
        <f t="shared" si="15"/>
        <v/>
      </c>
      <c r="X100" s="41" t="str">
        <f t="shared" si="13"/>
        <v/>
      </c>
      <c r="Y100" s="42" t="str">
        <f t="shared" si="14"/>
        <v/>
      </c>
    </row>
    <row r="101" spans="2:25">
      <c r="B101" s="40">
        <v>93</v>
      </c>
      <c r="C101" s="83" t="str">
        <f t="shared" si="9"/>
        <v/>
      </c>
      <c r="D101" s="83"/>
      <c r="E101" s="40"/>
      <c r="F101" s="8"/>
      <c r="G101" s="40"/>
      <c r="H101" s="84"/>
      <c r="I101" s="84"/>
      <c r="J101" s="40"/>
      <c r="K101" s="87" t="str">
        <f t="shared" si="10"/>
        <v/>
      </c>
      <c r="L101" s="88"/>
      <c r="M101" s="6" t="str">
        <f>IF(J101="","",(K101/J101)/LOOKUP(RIGHT($D$2,3),定数!$A$6:$A$13,定数!$B$6:$B$13))</f>
        <v/>
      </c>
      <c r="N101" s="40"/>
      <c r="O101" s="8"/>
      <c r="P101" s="84"/>
      <c r="Q101" s="84"/>
      <c r="R101" s="85" t="str">
        <f>IF(P101="","",T101*M101*LOOKUP(RIGHT($D$2,3),定数!$A$6:$A$13,定数!$B$6:$B$13))</f>
        <v/>
      </c>
      <c r="S101" s="85"/>
      <c r="T101" s="86" t="str">
        <f t="shared" si="12"/>
        <v/>
      </c>
      <c r="U101" s="86"/>
      <c r="V101" t="str">
        <f t="shared" si="15"/>
        <v/>
      </c>
      <c r="W101" t="str">
        <f t="shared" si="15"/>
        <v/>
      </c>
      <c r="X101" s="41" t="str">
        <f t="shared" si="13"/>
        <v/>
      </c>
      <c r="Y101" s="42" t="str">
        <f t="shared" si="14"/>
        <v/>
      </c>
    </row>
    <row r="102" spans="2:25">
      <c r="B102" s="40">
        <v>94</v>
      </c>
      <c r="C102" s="83" t="str">
        <f t="shared" si="9"/>
        <v/>
      </c>
      <c r="D102" s="83"/>
      <c r="E102" s="40"/>
      <c r="F102" s="8"/>
      <c r="G102" s="40"/>
      <c r="H102" s="84"/>
      <c r="I102" s="84"/>
      <c r="J102" s="40"/>
      <c r="K102" s="87" t="str">
        <f t="shared" si="10"/>
        <v/>
      </c>
      <c r="L102" s="88"/>
      <c r="M102" s="6" t="str">
        <f>IF(J102="","",(K102/J102)/LOOKUP(RIGHT($D$2,3),定数!$A$6:$A$13,定数!$B$6:$B$13))</f>
        <v/>
      </c>
      <c r="N102" s="40"/>
      <c r="O102" s="8"/>
      <c r="P102" s="84"/>
      <c r="Q102" s="84"/>
      <c r="R102" s="85" t="str">
        <f>IF(P102="","",T102*M102*LOOKUP(RIGHT($D$2,3),定数!$A$6:$A$13,定数!$B$6:$B$13))</f>
        <v/>
      </c>
      <c r="S102" s="85"/>
      <c r="T102" s="86" t="str">
        <f t="shared" si="12"/>
        <v/>
      </c>
      <c r="U102" s="86"/>
      <c r="V102" t="str">
        <f t="shared" si="15"/>
        <v/>
      </c>
      <c r="W102" t="str">
        <f t="shared" si="15"/>
        <v/>
      </c>
      <c r="X102" s="41" t="str">
        <f t="shared" si="13"/>
        <v/>
      </c>
      <c r="Y102" s="42" t="str">
        <f t="shared" si="14"/>
        <v/>
      </c>
    </row>
    <row r="103" spans="2:25">
      <c r="B103" s="40">
        <v>95</v>
      </c>
      <c r="C103" s="83" t="str">
        <f t="shared" si="9"/>
        <v/>
      </c>
      <c r="D103" s="83"/>
      <c r="E103" s="40"/>
      <c r="F103" s="8"/>
      <c r="G103" s="40"/>
      <c r="H103" s="84"/>
      <c r="I103" s="84"/>
      <c r="J103" s="40"/>
      <c r="K103" s="87" t="str">
        <f t="shared" si="10"/>
        <v/>
      </c>
      <c r="L103" s="88"/>
      <c r="M103" s="6" t="str">
        <f>IF(J103="","",(K103/J103)/LOOKUP(RIGHT($D$2,3),定数!$A$6:$A$13,定数!$B$6:$B$13))</f>
        <v/>
      </c>
      <c r="N103" s="40"/>
      <c r="O103" s="8"/>
      <c r="P103" s="84"/>
      <c r="Q103" s="84"/>
      <c r="R103" s="85" t="str">
        <f>IF(P103="","",T103*M103*LOOKUP(RIGHT($D$2,3),定数!$A$6:$A$13,定数!$B$6:$B$13))</f>
        <v/>
      </c>
      <c r="S103" s="85"/>
      <c r="T103" s="86" t="str">
        <f t="shared" si="12"/>
        <v/>
      </c>
      <c r="U103" s="86"/>
      <c r="V103" t="str">
        <f t="shared" si="15"/>
        <v/>
      </c>
      <c r="W103" t="str">
        <f t="shared" si="15"/>
        <v/>
      </c>
      <c r="X103" s="41" t="str">
        <f t="shared" si="13"/>
        <v/>
      </c>
      <c r="Y103" s="42" t="str">
        <f t="shared" si="14"/>
        <v/>
      </c>
    </row>
    <row r="104" spans="2:25">
      <c r="B104" s="40">
        <v>96</v>
      </c>
      <c r="C104" s="83" t="str">
        <f t="shared" si="9"/>
        <v/>
      </c>
      <c r="D104" s="83"/>
      <c r="E104" s="40"/>
      <c r="F104" s="8"/>
      <c r="G104" s="40"/>
      <c r="H104" s="84"/>
      <c r="I104" s="84"/>
      <c r="J104" s="40"/>
      <c r="K104" s="87" t="str">
        <f t="shared" si="10"/>
        <v/>
      </c>
      <c r="L104" s="88"/>
      <c r="M104" s="6" t="str">
        <f>IF(J104="","",(K104/J104)/LOOKUP(RIGHT($D$2,3),定数!$A$6:$A$13,定数!$B$6:$B$13))</f>
        <v/>
      </c>
      <c r="N104" s="40"/>
      <c r="O104" s="8"/>
      <c r="P104" s="84"/>
      <c r="Q104" s="84"/>
      <c r="R104" s="85" t="str">
        <f>IF(P104="","",T104*M104*LOOKUP(RIGHT($D$2,3),定数!$A$6:$A$13,定数!$B$6:$B$13))</f>
        <v/>
      </c>
      <c r="S104" s="85"/>
      <c r="T104" s="86" t="str">
        <f t="shared" si="12"/>
        <v/>
      </c>
      <c r="U104" s="86"/>
      <c r="V104" t="str">
        <f t="shared" si="15"/>
        <v/>
      </c>
      <c r="W104" t="str">
        <f t="shared" si="15"/>
        <v/>
      </c>
      <c r="X104" s="41" t="str">
        <f t="shared" si="13"/>
        <v/>
      </c>
      <c r="Y104" s="42" t="str">
        <f t="shared" si="14"/>
        <v/>
      </c>
    </row>
    <row r="105" spans="2:25">
      <c r="B105" s="40">
        <v>97</v>
      </c>
      <c r="C105" s="83" t="str">
        <f t="shared" si="9"/>
        <v/>
      </c>
      <c r="D105" s="83"/>
      <c r="E105" s="40"/>
      <c r="F105" s="8"/>
      <c r="G105" s="40"/>
      <c r="H105" s="84"/>
      <c r="I105" s="84"/>
      <c r="J105" s="40"/>
      <c r="K105" s="87" t="str">
        <f t="shared" si="10"/>
        <v/>
      </c>
      <c r="L105" s="88"/>
      <c r="M105" s="6" t="str">
        <f>IF(J105="","",(K105/J105)/LOOKUP(RIGHT($D$2,3),定数!$A$6:$A$13,定数!$B$6:$B$13))</f>
        <v/>
      </c>
      <c r="N105" s="40"/>
      <c r="O105" s="8"/>
      <c r="P105" s="84"/>
      <c r="Q105" s="84"/>
      <c r="R105" s="85" t="str">
        <f>IF(P105="","",T105*M105*LOOKUP(RIGHT($D$2,3),定数!$A$6:$A$13,定数!$B$6:$B$13))</f>
        <v/>
      </c>
      <c r="S105" s="85"/>
      <c r="T105" s="86" t="str">
        <f t="shared" si="12"/>
        <v/>
      </c>
      <c r="U105" s="86"/>
      <c r="V105" t="str">
        <f t="shared" si="15"/>
        <v/>
      </c>
      <c r="W105" t="str">
        <f t="shared" si="15"/>
        <v/>
      </c>
      <c r="X105" s="41" t="str">
        <f t="shared" si="13"/>
        <v/>
      </c>
      <c r="Y105" s="42" t="str">
        <f t="shared" si="14"/>
        <v/>
      </c>
    </row>
    <row r="106" spans="2:25">
      <c r="B106" s="40">
        <v>98</v>
      </c>
      <c r="C106" s="83" t="str">
        <f t="shared" si="9"/>
        <v/>
      </c>
      <c r="D106" s="83"/>
      <c r="E106" s="40"/>
      <c r="F106" s="8"/>
      <c r="G106" s="40"/>
      <c r="H106" s="84"/>
      <c r="I106" s="84"/>
      <c r="J106" s="40"/>
      <c r="K106" s="87" t="str">
        <f t="shared" si="10"/>
        <v/>
      </c>
      <c r="L106" s="88"/>
      <c r="M106" s="6" t="str">
        <f>IF(J106="","",(K106/J106)/LOOKUP(RIGHT($D$2,3),定数!$A$6:$A$13,定数!$B$6:$B$13))</f>
        <v/>
      </c>
      <c r="N106" s="40"/>
      <c r="O106" s="8"/>
      <c r="P106" s="84"/>
      <c r="Q106" s="84"/>
      <c r="R106" s="85" t="str">
        <f>IF(P106="","",T106*M106*LOOKUP(RIGHT($D$2,3),定数!$A$6:$A$13,定数!$B$6:$B$13))</f>
        <v/>
      </c>
      <c r="S106" s="85"/>
      <c r="T106" s="86" t="str">
        <f t="shared" si="12"/>
        <v/>
      </c>
      <c r="U106" s="86"/>
      <c r="V106" t="str">
        <f t="shared" si="15"/>
        <v/>
      </c>
      <c r="W106" t="str">
        <f t="shared" si="15"/>
        <v/>
      </c>
      <c r="X106" s="41" t="str">
        <f t="shared" si="13"/>
        <v/>
      </c>
      <c r="Y106" s="42" t="str">
        <f t="shared" si="14"/>
        <v/>
      </c>
    </row>
    <row r="107" spans="2:25">
      <c r="B107" s="40">
        <v>99</v>
      </c>
      <c r="C107" s="83" t="str">
        <f t="shared" si="9"/>
        <v/>
      </c>
      <c r="D107" s="83"/>
      <c r="E107" s="40"/>
      <c r="F107" s="8"/>
      <c r="G107" s="40"/>
      <c r="H107" s="84"/>
      <c r="I107" s="84"/>
      <c r="J107" s="40"/>
      <c r="K107" s="87" t="str">
        <f t="shared" si="10"/>
        <v/>
      </c>
      <c r="L107" s="88"/>
      <c r="M107" s="6" t="str">
        <f>IF(J107="","",(K107/J107)/LOOKUP(RIGHT($D$2,3),定数!$A$6:$A$13,定数!$B$6:$B$13))</f>
        <v/>
      </c>
      <c r="N107" s="40"/>
      <c r="O107" s="8"/>
      <c r="P107" s="84"/>
      <c r="Q107" s="84"/>
      <c r="R107" s="85" t="str">
        <f>IF(P107="","",T107*M107*LOOKUP(RIGHT($D$2,3),定数!$A$6:$A$13,定数!$B$6:$B$13))</f>
        <v/>
      </c>
      <c r="S107" s="85"/>
      <c r="T107" s="86" t="str">
        <f t="shared" si="12"/>
        <v/>
      </c>
      <c r="U107" s="86"/>
      <c r="V107" t="str">
        <f>IF(S107&lt;&gt;"",IF(S107&lt;0,1+V106,0),"")</f>
        <v/>
      </c>
      <c r="W107" t="str">
        <f>IF(T107&lt;&gt;"",IF(T107&lt;0,1+W106,0),"")</f>
        <v/>
      </c>
      <c r="X107" s="41" t="str">
        <f t="shared" si="13"/>
        <v/>
      </c>
      <c r="Y107" s="42" t="str">
        <f t="shared" si="14"/>
        <v/>
      </c>
    </row>
    <row r="108" spans="2:25">
      <c r="B108" s="40">
        <v>100</v>
      </c>
      <c r="C108" s="83" t="str">
        <f t="shared" si="9"/>
        <v/>
      </c>
      <c r="D108" s="83"/>
      <c r="E108" s="40"/>
      <c r="F108" s="8"/>
      <c r="G108" s="40"/>
      <c r="H108" s="84"/>
      <c r="I108" s="84"/>
      <c r="J108" s="40"/>
      <c r="K108" s="87" t="str">
        <f t="shared" si="10"/>
        <v/>
      </c>
      <c r="L108" s="88"/>
      <c r="M108" s="6" t="str">
        <f>IF(J108="","",(K108/J108)/LOOKUP(RIGHT($D$2,3),定数!$A$6:$A$13,定数!$B$6:$B$13))</f>
        <v/>
      </c>
      <c r="N108" s="40"/>
      <c r="O108" s="8"/>
      <c r="P108" s="84"/>
      <c r="Q108" s="84"/>
      <c r="R108" s="85" t="str">
        <f>IF(P108="","",T108*M108*LOOKUP(RIGHT($D$2,3),定数!$A$6:$A$13,定数!$B$6:$B$13))</f>
        <v/>
      </c>
      <c r="S108" s="85"/>
      <c r="T108" s="86" t="str">
        <f t="shared" si="12"/>
        <v/>
      </c>
      <c r="U108" s="86"/>
      <c r="V108" t="str">
        <f>IF(S108&lt;&gt;"",IF(S108&lt;0,1+V107,0),"")</f>
        <v/>
      </c>
      <c r="W108" t="str">
        <f>IF(T108&lt;&gt;"",IF(T108&lt;0,1+W107,0),"")</f>
        <v/>
      </c>
      <c r="X108" s="41" t="str">
        <f t="shared" si="13"/>
        <v/>
      </c>
      <c r="Y108" s="42"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77" priority="131" stopIfTrue="1" operator="equal">
      <formula>"買"</formula>
    </cfRule>
    <cfRule type="cellIs" dxfId="276" priority="132" stopIfTrue="1" operator="equal">
      <formula>"売"</formula>
    </cfRule>
  </conditionalFormatting>
  <conditionalFormatting sqref="G9:G11 G14:G45 G47:G108">
    <cfRule type="cellIs" dxfId="275" priority="133" stopIfTrue="1" operator="equal">
      <formula>"買"</formula>
    </cfRule>
    <cfRule type="cellIs" dxfId="274" priority="134" stopIfTrue="1" operator="equal">
      <formula>"売"</formula>
    </cfRule>
  </conditionalFormatting>
  <conditionalFormatting sqref="G12">
    <cfRule type="cellIs" dxfId="273" priority="129" stopIfTrue="1" operator="equal">
      <formula>"買"</formula>
    </cfRule>
    <cfRule type="cellIs" dxfId="272" priority="130" stopIfTrue="1" operator="equal">
      <formula>"売"</formula>
    </cfRule>
  </conditionalFormatting>
  <conditionalFormatting sqref="G13">
    <cfRule type="cellIs" dxfId="271" priority="127" stopIfTrue="1" operator="equal">
      <formula>"買"</formula>
    </cfRule>
    <cfRule type="cellIs" dxfId="270" priority="128" stopIfTrue="1" operator="equal">
      <formula>"売"</formula>
    </cfRule>
  </conditionalFormatting>
  <conditionalFormatting sqref="G9">
    <cfRule type="cellIs" dxfId="269" priority="125" stopIfTrue="1" operator="equal">
      <formula>"買"</formula>
    </cfRule>
    <cfRule type="cellIs" dxfId="268" priority="126" stopIfTrue="1" operator="equal">
      <formula>"売"</formula>
    </cfRule>
  </conditionalFormatting>
  <conditionalFormatting sqref="G10">
    <cfRule type="cellIs" dxfId="267" priority="123" stopIfTrue="1" operator="equal">
      <formula>"買"</formula>
    </cfRule>
    <cfRule type="cellIs" dxfId="266" priority="124" stopIfTrue="1" operator="equal">
      <formula>"売"</formula>
    </cfRule>
  </conditionalFormatting>
  <conditionalFormatting sqref="G11">
    <cfRule type="cellIs" dxfId="265" priority="121" stopIfTrue="1" operator="equal">
      <formula>"買"</formula>
    </cfRule>
    <cfRule type="cellIs" dxfId="264" priority="122" stopIfTrue="1" operator="equal">
      <formula>"売"</formula>
    </cfRule>
  </conditionalFormatting>
  <conditionalFormatting sqref="G9">
    <cfRule type="cellIs" dxfId="263" priority="119" stopIfTrue="1" operator="equal">
      <formula>"買"</formula>
    </cfRule>
    <cfRule type="cellIs" dxfId="262" priority="120" stopIfTrue="1" operator="equal">
      <formula>"売"</formula>
    </cfRule>
  </conditionalFormatting>
  <conditionalFormatting sqref="G10">
    <cfRule type="cellIs" dxfId="261" priority="117" stopIfTrue="1" operator="equal">
      <formula>"買"</formula>
    </cfRule>
    <cfRule type="cellIs" dxfId="260" priority="118" stopIfTrue="1" operator="equal">
      <formula>"売"</formula>
    </cfRule>
  </conditionalFormatting>
  <conditionalFormatting sqref="G11">
    <cfRule type="cellIs" dxfId="259" priority="115" stopIfTrue="1" operator="equal">
      <formula>"買"</formula>
    </cfRule>
    <cfRule type="cellIs" dxfId="258" priority="116" stopIfTrue="1" operator="equal">
      <formula>"売"</formula>
    </cfRule>
  </conditionalFormatting>
  <conditionalFormatting sqref="G12">
    <cfRule type="cellIs" dxfId="257" priority="113" stopIfTrue="1" operator="equal">
      <formula>"買"</formula>
    </cfRule>
    <cfRule type="cellIs" dxfId="256" priority="114" stopIfTrue="1" operator="equal">
      <formula>"売"</formula>
    </cfRule>
  </conditionalFormatting>
  <conditionalFormatting sqref="G13">
    <cfRule type="cellIs" dxfId="255" priority="111" stopIfTrue="1" operator="equal">
      <formula>"買"</formula>
    </cfRule>
    <cfRule type="cellIs" dxfId="254" priority="112" stopIfTrue="1" operator="equal">
      <formula>"売"</formula>
    </cfRule>
  </conditionalFormatting>
  <conditionalFormatting sqref="G14">
    <cfRule type="cellIs" dxfId="253" priority="109" stopIfTrue="1" operator="equal">
      <formula>"買"</formula>
    </cfRule>
    <cfRule type="cellIs" dxfId="252" priority="110" stopIfTrue="1" operator="equal">
      <formula>"売"</formula>
    </cfRule>
  </conditionalFormatting>
  <conditionalFormatting sqref="G15">
    <cfRule type="cellIs" dxfId="251" priority="107" stopIfTrue="1" operator="equal">
      <formula>"買"</formula>
    </cfRule>
    <cfRule type="cellIs" dxfId="250" priority="108" stopIfTrue="1" operator="equal">
      <formula>"売"</formula>
    </cfRule>
  </conditionalFormatting>
  <conditionalFormatting sqref="G16">
    <cfRule type="cellIs" dxfId="249" priority="105" stopIfTrue="1" operator="equal">
      <formula>"買"</formula>
    </cfRule>
    <cfRule type="cellIs" dxfId="248" priority="106" stopIfTrue="1" operator="equal">
      <formula>"売"</formula>
    </cfRule>
  </conditionalFormatting>
  <conditionalFormatting sqref="G17">
    <cfRule type="cellIs" dxfId="247" priority="103" stopIfTrue="1" operator="equal">
      <formula>"買"</formula>
    </cfRule>
    <cfRule type="cellIs" dxfId="246" priority="104" stopIfTrue="1" operator="equal">
      <formula>"売"</formula>
    </cfRule>
  </conditionalFormatting>
  <conditionalFormatting sqref="G18">
    <cfRule type="cellIs" dxfId="245" priority="101" stopIfTrue="1" operator="equal">
      <formula>"買"</formula>
    </cfRule>
    <cfRule type="cellIs" dxfId="244" priority="102" stopIfTrue="1" operator="equal">
      <formula>"売"</formula>
    </cfRule>
  </conditionalFormatting>
  <conditionalFormatting sqref="G19">
    <cfRule type="cellIs" dxfId="243" priority="99" stopIfTrue="1" operator="equal">
      <formula>"買"</formula>
    </cfRule>
    <cfRule type="cellIs" dxfId="242" priority="100" stopIfTrue="1" operator="equal">
      <formula>"売"</formula>
    </cfRule>
  </conditionalFormatting>
  <conditionalFormatting sqref="G20">
    <cfRule type="cellIs" dxfId="241" priority="97" stopIfTrue="1" operator="equal">
      <formula>"買"</formula>
    </cfRule>
    <cfRule type="cellIs" dxfId="240" priority="98" stopIfTrue="1" operator="equal">
      <formula>"売"</formula>
    </cfRule>
  </conditionalFormatting>
  <conditionalFormatting sqref="G21">
    <cfRule type="cellIs" dxfId="239" priority="95" stopIfTrue="1" operator="equal">
      <formula>"買"</formula>
    </cfRule>
    <cfRule type="cellIs" dxfId="238" priority="96" stopIfTrue="1" operator="equal">
      <formula>"売"</formula>
    </cfRule>
  </conditionalFormatting>
  <conditionalFormatting sqref="G22">
    <cfRule type="cellIs" dxfId="237" priority="93" stopIfTrue="1" operator="equal">
      <formula>"買"</formula>
    </cfRule>
    <cfRule type="cellIs" dxfId="236" priority="94" stopIfTrue="1" operator="equal">
      <formula>"売"</formula>
    </cfRule>
  </conditionalFormatting>
  <conditionalFormatting sqref="G23">
    <cfRule type="cellIs" dxfId="235" priority="91" stopIfTrue="1" operator="equal">
      <formula>"買"</formula>
    </cfRule>
    <cfRule type="cellIs" dxfId="234" priority="92" stopIfTrue="1" operator="equal">
      <formula>"売"</formula>
    </cfRule>
  </conditionalFormatting>
  <conditionalFormatting sqref="G24">
    <cfRule type="cellIs" dxfId="233" priority="89" stopIfTrue="1" operator="equal">
      <formula>"買"</formula>
    </cfRule>
    <cfRule type="cellIs" dxfId="232" priority="90" stopIfTrue="1" operator="equal">
      <formula>"売"</formula>
    </cfRule>
  </conditionalFormatting>
  <conditionalFormatting sqref="G25">
    <cfRule type="cellIs" dxfId="231" priority="87" stopIfTrue="1" operator="equal">
      <formula>"買"</formula>
    </cfRule>
    <cfRule type="cellIs" dxfId="230" priority="88" stopIfTrue="1" operator="equal">
      <formula>"売"</formula>
    </cfRule>
  </conditionalFormatting>
  <conditionalFormatting sqref="G26">
    <cfRule type="cellIs" dxfId="229" priority="85" stopIfTrue="1" operator="equal">
      <formula>"買"</formula>
    </cfRule>
    <cfRule type="cellIs" dxfId="228" priority="86" stopIfTrue="1" operator="equal">
      <formula>"売"</formula>
    </cfRule>
  </conditionalFormatting>
  <conditionalFormatting sqref="G27">
    <cfRule type="cellIs" dxfId="227" priority="83" stopIfTrue="1" operator="equal">
      <formula>"買"</formula>
    </cfRule>
    <cfRule type="cellIs" dxfId="226" priority="84" stopIfTrue="1" operator="equal">
      <formula>"売"</formula>
    </cfRule>
  </conditionalFormatting>
  <conditionalFormatting sqref="G28">
    <cfRule type="cellIs" dxfId="225" priority="81" stopIfTrue="1" operator="equal">
      <formula>"買"</formula>
    </cfRule>
    <cfRule type="cellIs" dxfId="224" priority="82" stopIfTrue="1" operator="equal">
      <formula>"売"</formula>
    </cfRule>
  </conditionalFormatting>
  <conditionalFormatting sqref="G29">
    <cfRule type="cellIs" dxfId="223" priority="79" stopIfTrue="1" operator="equal">
      <formula>"買"</formula>
    </cfRule>
    <cfRule type="cellIs" dxfId="222" priority="80" stopIfTrue="1" operator="equal">
      <formula>"売"</formula>
    </cfRule>
  </conditionalFormatting>
  <conditionalFormatting sqref="G30">
    <cfRule type="cellIs" dxfId="221" priority="77" stopIfTrue="1" operator="equal">
      <formula>"買"</formula>
    </cfRule>
    <cfRule type="cellIs" dxfId="220" priority="78" stopIfTrue="1" operator="equal">
      <formula>"売"</formula>
    </cfRule>
  </conditionalFormatting>
  <conditionalFormatting sqref="G31">
    <cfRule type="cellIs" dxfId="219" priority="75" stopIfTrue="1" operator="equal">
      <formula>"買"</formula>
    </cfRule>
    <cfRule type="cellIs" dxfId="218" priority="76" stopIfTrue="1" operator="equal">
      <formula>"売"</formula>
    </cfRule>
  </conditionalFormatting>
  <conditionalFormatting sqref="G32">
    <cfRule type="cellIs" dxfId="217" priority="73" stopIfTrue="1" operator="equal">
      <formula>"買"</formula>
    </cfRule>
    <cfRule type="cellIs" dxfId="216" priority="74" stopIfTrue="1" operator="equal">
      <formula>"売"</formula>
    </cfRule>
  </conditionalFormatting>
  <conditionalFormatting sqref="G33">
    <cfRule type="cellIs" dxfId="215" priority="71" stopIfTrue="1" operator="equal">
      <formula>"買"</formula>
    </cfRule>
    <cfRule type="cellIs" dxfId="214" priority="72" stopIfTrue="1" operator="equal">
      <formula>"売"</formula>
    </cfRule>
  </conditionalFormatting>
  <conditionalFormatting sqref="G34">
    <cfRule type="cellIs" dxfId="213" priority="69" stopIfTrue="1" operator="equal">
      <formula>"買"</formula>
    </cfRule>
    <cfRule type="cellIs" dxfId="212" priority="70" stopIfTrue="1" operator="equal">
      <formula>"売"</formula>
    </cfRule>
  </conditionalFormatting>
  <conditionalFormatting sqref="G35">
    <cfRule type="cellIs" dxfId="211" priority="67" stopIfTrue="1" operator="equal">
      <formula>"買"</formula>
    </cfRule>
    <cfRule type="cellIs" dxfId="210" priority="68" stopIfTrue="1" operator="equal">
      <formula>"売"</formula>
    </cfRule>
  </conditionalFormatting>
  <conditionalFormatting sqref="G36">
    <cfRule type="cellIs" dxfId="209" priority="65" stopIfTrue="1" operator="equal">
      <formula>"買"</formula>
    </cfRule>
    <cfRule type="cellIs" dxfId="208" priority="66" stopIfTrue="1" operator="equal">
      <formula>"売"</formula>
    </cfRule>
  </conditionalFormatting>
  <conditionalFormatting sqref="G37">
    <cfRule type="cellIs" dxfId="207" priority="63" stopIfTrue="1" operator="equal">
      <formula>"買"</formula>
    </cfRule>
    <cfRule type="cellIs" dxfId="206" priority="64" stopIfTrue="1" operator="equal">
      <formula>"売"</formula>
    </cfRule>
  </conditionalFormatting>
  <conditionalFormatting sqref="G38">
    <cfRule type="cellIs" dxfId="205" priority="61" stopIfTrue="1" operator="equal">
      <formula>"買"</formula>
    </cfRule>
    <cfRule type="cellIs" dxfId="204" priority="62" stopIfTrue="1" operator="equal">
      <formula>"売"</formula>
    </cfRule>
  </conditionalFormatting>
  <conditionalFormatting sqref="G39">
    <cfRule type="cellIs" dxfId="203" priority="59" stopIfTrue="1" operator="equal">
      <formula>"買"</formula>
    </cfRule>
    <cfRule type="cellIs" dxfId="202" priority="60" stopIfTrue="1" operator="equal">
      <formula>"売"</formula>
    </cfRule>
  </conditionalFormatting>
  <conditionalFormatting sqref="G40">
    <cfRule type="cellIs" dxfId="201" priority="57" stopIfTrue="1" operator="equal">
      <formula>"買"</formula>
    </cfRule>
    <cfRule type="cellIs" dxfId="200" priority="58" stopIfTrue="1" operator="equal">
      <formula>"売"</formula>
    </cfRule>
  </conditionalFormatting>
  <conditionalFormatting sqref="G41">
    <cfRule type="cellIs" dxfId="199" priority="55" stopIfTrue="1" operator="equal">
      <formula>"買"</formula>
    </cfRule>
    <cfRule type="cellIs" dxfId="198" priority="56" stopIfTrue="1" operator="equal">
      <formula>"売"</formula>
    </cfRule>
  </conditionalFormatting>
  <conditionalFormatting sqref="G42">
    <cfRule type="cellIs" dxfId="197" priority="53" stopIfTrue="1" operator="equal">
      <formula>"買"</formula>
    </cfRule>
    <cfRule type="cellIs" dxfId="196" priority="54" stopIfTrue="1" operator="equal">
      <formula>"売"</formula>
    </cfRule>
  </conditionalFormatting>
  <conditionalFormatting sqref="G43">
    <cfRule type="cellIs" dxfId="195" priority="51" stopIfTrue="1" operator="equal">
      <formula>"買"</formula>
    </cfRule>
    <cfRule type="cellIs" dxfId="194" priority="52" stopIfTrue="1" operator="equal">
      <formula>"売"</formula>
    </cfRule>
  </conditionalFormatting>
  <conditionalFormatting sqref="G44">
    <cfRule type="cellIs" dxfId="193" priority="49" stopIfTrue="1" operator="equal">
      <formula>"買"</formula>
    </cfRule>
    <cfRule type="cellIs" dxfId="192" priority="50" stopIfTrue="1" operator="equal">
      <formula>"売"</formula>
    </cfRule>
  </conditionalFormatting>
  <conditionalFormatting sqref="G45">
    <cfRule type="cellIs" dxfId="191" priority="47" stopIfTrue="1" operator="equal">
      <formula>"買"</formula>
    </cfRule>
    <cfRule type="cellIs" dxfId="190" priority="48" stopIfTrue="1" operator="equal">
      <formula>"売"</formula>
    </cfRule>
  </conditionalFormatting>
  <conditionalFormatting sqref="G46">
    <cfRule type="cellIs" dxfId="189" priority="45" stopIfTrue="1" operator="equal">
      <formula>"買"</formula>
    </cfRule>
    <cfRule type="cellIs" dxfId="188" priority="46" stopIfTrue="1" operator="equal">
      <formula>"売"</formula>
    </cfRule>
  </conditionalFormatting>
  <conditionalFormatting sqref="G47">
    <cfRule type="cellIs" dxfId="187" priority="43" stopIfTrue="1" operator="equal">
      <formula>"買"</formula>
    </cfRule>
    <cfRule type="cellIs" dxfId="186" priority="44" stopIfTrue="1" operator="equal">
      <formula>"売"</formula>
    </cfRule>
  </conditionalFormatting>
  <conditionalFormatting sqref="G48">
    <cfRule type="cellIs" dxfId="185" priority="41" stopIfTrue="1" operator="equal">
      <formula>"買"</formula>
    </cfRule>
    <cfRule type="cellIs" dxfId="184" priority="42" stopIfTrue="1" operator="equal">
      <formula>"売"</formula>
    </cfRule>
  </conditionalFormatting>
  <conditionalFormatting sqref="G49">
    <cfRule type="cellIs" dxfId="183" priority="39" stopIfTrue="1" operator="equal">
      <formula>"買"</formula>
    </cfRule>
    <cfRule type="cellIs" dxfId="182" priority="40" stopIfTrue="1" operator="equal">
      <formula>"売"</formula>
    </cfRule>
  </conditionalFormatting>
  <conditionalFormatting sqref="G50">
    <cfRule type="cellIs" dxfId="181" priority="37" stopIfTrue="1" operator="equal">
      <formula>"買"</formula>
    </cfRule>
    <cfRule type="cellIs" dxfId="180" priority="38" stopIfTrue="1" operator="equal">
      <formula>"売"</formula>
    </cfRule>
  </conditionalFormatting>
  <conditionalFormatting sqref="G51">
    <cfRule type="cellIs" dxfId="179" priority="35" stopIfTrue="1" operator="equal">
      <formula>"買"</formula>
    </cfRule>
    <cfRule type="cellIs" dxfId="178" priority="36" stopIfTrue="1" operator="equal">
      <formula>"売"</formula>
    </cfRule>
  </conditionalFormatting>
  <conditionalFormatting sqref="G52">
    <cfRule type="cellIs" dxfId="177" priority="33" stopIfTrue="1" operator="equal">
      <formula>"買"</formula>
    </cfRule>
    <cfRule type="cellIs" dxfId="176" priority="34" stopIfTrue="1" operator="equal">
      <formula>"売"</formula>
    </cfRule>
  </conditionalFormatting>
  <conditionalFormatting sqref="G53">
    <cfRule type="cellIs" dxfId="175" priority="31" stopIfTrue="1" operator="equal">
      <formula>"買"</formula>
    </cfRule>
    <cfRule type="cellIs" dxfId="174" priority="32" stopIfTrue="1" operator="equal">
      <formula>"売"</formula>
    </cfRule>
  </conditionalFormatting>
  <conditionalFormatting sqref="G54">
    <cfRule type="cellIs" dxfId="173" priority="29" stopIfTrue="1" operator="equal">
      <formula>"買"</formula>
    </cfRule>
    <cfRule type="cellIs" dxfId="172" priority="30" stopIfTrue="1" operator="equal">
      <formula>"売"</formula>
    </cfRule>
  </conditionalFormatting>
  <conditionalFormatting sqref="G55">
    <cfRule type="cellIs" dxfId="171" priority="27" stopIfTrue="1" operator="equal">
      <formula>"買"</formula>
    </cfRule>
    <cfRule type="cellIs" dxfId="170" priority="28" stopIfTrue="1" operator="equal">
      <formula>"売"</formula>
    </cfRule>
  </conditionalFormatting>
  <conditionalFormatting sqref="G56">
    <cfRule type="cellIs" dxfId="169" priority="25" stopIfTrue="1" operator="equal">
      <formula>"買"</formula>
    </cfRule>
    <cfRule type="cellIs" dxfId="168" priority="26" stopIfTrue="1" operator="equal">
      <formula>"売"</formula>
    </cfRule>
  </conditionalFormatting>
  <conditionalFormatting sqref="G57">
    <cfRule type="cellIs" dxfId="167" priority="23" stopIfTrue="1" operator="equal">
      <formula>"買"</formula>
    </cfRule>
    <cfRule type="cellIs" dxfId="166" priority="24" stopIfTrue="1" operator="equal">
      <formula>"売"</formula>
    </cfRule>
  </conditionalFormatting>
  <conditionalFormatting sqref="G58">
    <cfRule type="cellIs" dxfId="165" priority="21" stopIfTrue="1" operator="equal">
      <formula>"買"</formula>
    </cfRule>
    <cfRule type="cellIs" dxfId="164" priority="22" stopIfTrue="1" operator="equal">
      <formula>"売"</formula>
    </cfRule>
  </conditionalFormatting>
  <conditionalFormatting sqref="G59">
    <cfRule type="cellIs" dxfId="163" priority="19" stopIfTrue="1" operator="equal">
      <formula>"買"</formula>
    </cfRule>
    <cfRule type="cellIs" dxfId="162" priority="20" stopIfTrue="1" operator="equal">
      <formula>"売"</formula>
    </cfRule>
  </conditionalFormatting>
  <conditionalFormatting sqref="G60">
    <cfRule type="cellIs" dxfId="161" priority="17" stopIfTrue="1" operator="equal">
      <formula>"買"</formula>
    </cfRule>
    <cfRule type="cellIs" dxfId="160" priority="18" stopIfTrue="1" operator="equal">
      <formula>"売"</formula>
    </cfRule>
  </conditionalFormatting>
  <conditionalFormatting sqref="G61">
    <cfRule type="cellIs" dxfId="159" priority="15" stopIfTrue="1" operator="equal">
      <formula>"買"</formula>
    </cfRule>
    <cfRule type="cellIs" dxfId="158" priority="16" stopIfTrue="1" operator="equal">
      <formula>"売"</formula>
    </cfRule>
  </conditionalFormatting>
  <conditionalFormatting sqref="G62">
    <cfRule type="cellIs" dxfId="157" priority="13" stopIfTrue="1" operator="equal">
      <formula>"買"</formula>
    </cfRule>
    <cfRule type="cellIs" dxfId="156" priority="14" stopIfTrue="1" operator="equal">
      <formula>"売"</formula>
    </cfRule>
  </conditionalFormatting>
  <conditionalFormatting sqref="G63">
    <cfRule type="cellIs" dxfId="155" priority="11" stopIfTrue="1" operator="equal">
      <formula>"買"</formula>
    </cfRule>
    <cfRule type="cellIs" dxfId="154" priority="12" stopIfTrue="1" operator="equal">
      <formula>"売"</formula>
    </cfRule>
  </conditionalFormatting>
  <conditionalFormatting sqref="G64">
    <cfRule type="cellIs" dxfId="153" priority="9" stopIfTrue="1" operator="equal">
      <formula>"買"</formula>
    </cfRule>
    <cfRule type="cellIs" dxfId="152" priority="10" stopIfTrue="1" operator="equal">
      <formula>"売"</formula>
    </cfRule>
  </conditionalFormatting>
  <conditionalFormatting sqref="G65">
    <cfRule type="cellIs" dxfId="151" priority="7" stopIfTrue="1" operator="equal">
      <formula>"買"</formula>
    </cfRule>
    <cfRule type="cellIs" dxfId="150" priority="8" stopIfTrue="1" operator="equal">
      <formula>"売"</formula>
    </cfRule>
  </conditionalFormatting>
  <conditionalFormatting sqref="G66">
    <cfRule type="cellIs" dxfId="149" priority="5" stopIfTrue="1" operator="equal">
      <formula>"買"</formula>
    </cfRule>
    <cfRule type="cellIs" dxfId="148" priority="6" stopIfTrue="1" operator="equal">
      <formula>"売"</formula>
    </cfRule>
  </conditionalFormatting>
  <conditionalFormatting sqref="G67">
    <cfRule type="cellIs" dxfId="147" priority="3" stopIfTrue="1" operator="equal">
      <formula>"買"</formula>
    </cfRule>
    <cfRule type="cellIs" dxfId="146" priority="4" stopIfTrue="1" operator="equal">
      <formula>"売"</formula>
    </cfRule>
  </conditionalFormatting>
  <conditionalFormatting sqref="G68">
    <cfRule type="cellIs" dxfId="145" priority="1" stopIfTrue="1" operator="equal">
      <formula>"買"</formula>
    </cfRule>
    <cfRule type="cellIs" dxfId="14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59" activePane="bottomLeft" state="frozen"/>
      <selection pane="bottomLeft" activeCell="D3" sqref="D3:I3"/>
    </sheetView>
  </sheetViews>
  <sheetFormatPr defaultRowHeight="13.5"/>
  <cols>
    <col min="1" max="1" width="2.875" customWidth="1"/>
    <col min="2" max="18" width="6.625" customWidth="1"/>
    <col min="22" max="22" width="10.875" style="22" hidden="1" customWidth="1"/>
    <col min="23" max="23" width="0" hidden="1" customWidth="1"/>
  </cols>
  <sheetData>
    <row r="2" spans="2:25">
      <c r="B2" s="49" t="s">
        <v>5</v>
      </c>
      <c r="C2" s="49"/>
      <c r="D2" s="51" t="s">
        <v>65</v>
      </c>
      <c r="E2" s="51"/>
      <c r="F2" s="49" t="s">
        <v>6</v>
      </c>
      <c r="G2" s="49"/>
      <c r="H2" s="53" t="s">
        <v>36</v>
      </c>
      <c r="I2" s="53"/>
      <c r="J2" s="49" t="s">
        <v>7</v>
      </c>
      <c r="K2" s="49"/>
      <c r="L2" s="50">
        <v>100000</v>
      </c>
      <c r="M2" s="51"/>
      <c r="N2" s="49" t="s">
        <v>8</v>
      </c>
      <c r="O2" s="49"/>
      <c r="P2" s="52">
        <f>SUM(L2,D4)</f>
        <v>151201.13409620477</v>
      </c>
      <c r="Q2" s="53"/>
      <c r="R2" s="1"/>
      <c r="S2" s="1"/>
      <c r="T2" s="1"/>
    </row>
    <row r="3" spans="2:25" ht="57" customHeight="1">
      <c r="B3" s="49" t="s">
        <v>9</v>
      </c>
      <c r="C3" s="49"/>
      <c r="D3" s="54" t="s">
        <v>69</v>
      </c>
      <c r="E3" s="54"/>
      <c r="F3" s="54"/>
      <c r="G3" s="54"/>
      <c r="H3" s="54"/>
      <c r="I3" s="54"/>
      <c r="J3" s="49" t="s">
        <v>10</v>
      </c>
      <c r="K3" s="49"/>
      <c r="L3" s="54" t="s">
        <v>61</v>
      </c>
      <c r="M3" s="55"/>
      <c r="N3" s="55"/>
      <c r="O3" s="55"/>
      <c r="P3" s="55"/>
      <c r="Q3" s="55"/>
      <c r="R3" s="1"/>
      <c r="S3" s="1"/>
    </row>
    <row r="4" spans="2:25">
      <c r="B4" s="49" t="s">
        <v>11</v>
      </c>
      <c r="C4" s="49"/>
      <c r="D4" s="56">
        <f>SUM($R$9:$S$993)</f>
        <v>51201.134096204754</v>
      </c>
      <c r="E4" s="56"/>
      <c r="F4" s="49" t="s">
        <v>12</v>
      </c>
      <c r="G4" s="49"/>
      <c r="H4" s="57">
        <f>SUM($T$9:$U$108)</f>
        <v>959.50000000000296</v>
      </c>
      <c r="I4" s="53"/>
      <c r="J4" s="58" t="s">
        <v>58</v>
      </c>
      <c r="K4" s="58"/>
      <c r="L4" s="52">
        <f>MAX($C$9:$D$990)-C9</f>
        <v>51201.134096204769</v>
      </c>
      <c r="M4" s="52"/>
      <c r="N4" s="58" t="s">
        <v>57</v>
      </c>
      <c r="O4" s="58"/>
      <c r="P4" s="59">
        <f>MAX(Y:Y)</f>
        <v>0.32661221048620326</v>
      </c>
      <c r="Q4" s="59"/>
      <c r="R4" s="1"/>
      <c r="S4" s="1"/>
      <c r="T4" s="1"/>
    </row>
    <row r="5" spans="2:25">
      <c r="B5" s="36" t="s">
        <v>15</v>
      </c>
      <c r="C5" s="2">
        <f>COUNTIF($R$9:$R$990,"&gt;0")</f>
        <v>26</v>
      </c>
      <c r="D5" s="37" t="s">
        <v>16</v>
      </c>
      <c r="E5" s="15">
        <f>COUNTIF($R$9:$R$990,"&lt;0")</f>
        <v>34</v>
      </c>
      <c r="F5" s="37" t="s">
        <v>17</v>
      </c>
      <c r="G5" s="2">
        <f>COUNTIF($R$9:$R$990,"=0")</f>
        <v>0</v>
      </c>
      <c r="H5" s="37" t="s">
        <v>18</v>
      </c>
      <c r="I5" s="3">
        <f>C5/SUM(C5,E5,G5)</f>
        <v>0.43333333333333335</v>
      </c>
      <c r="J5" s="60" t="s">
        <v>19</v>
      </c>
      <c r="K5" s="49"/>
      <c r="L5" s="61">
        <f>MAX(V9:V993)</f>
        <v>3</v>
      </c>
      <c r="M5" s="62"/>
      <c r="N5" s="17" t="s">
        <v>20</v>
      </c>
      <c r="O5" s="9"/>
      <c r="P5" s="61">
        <f>MAX(W9:W993)</f>
        <v>7</v>
      </c>
      <c r="Q5" s="62"/>
      <c r="R5" s="1"/>
      <c r="S5" s="1"/>
      <c r="T5" s="1"/>
    </row>
    <row r="6" spans="2:25">
      <c r="B6" s="11"/>
      <c r="C6" s="13"/>
      <c r="D6" s="14"/>
      <c r="E6" s="10"/>
      <c r="F6" s="11"/>
      <c r="G6" s="10"/>
      <c r="H6" s="11"/>
      <c r="I6" s="16"/>
      <c r="J6" s="11"/>
      <c r="K6" s="11"/>
      <c r="L6" s="10"/>
      <c r="M6" s="44" t="s">
        <v>62</v>
      </c>
      <c r="N6" s="12"/>
      <c r="O6" s="12"/>
      <c r="P6" s="10"/>
      <c r="Q6" s="7"/>
      <c r="R6" s="1"/>
      <c r="S6" s="1"/>
      <c r="T6" s="1"/>
    </row>
    <row r="7" spans="2:2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c r="B9" s="35">
        <v>1</v>
      </c>
      <c r="C9" s="83">
        <f>L2</f>
        <v>100000</v>
      </c>
      <c r="D9" s="83"/>
      <c r="E9" s="45">
        <v>2017</v>
      </c>
      <c r="F9" s="8">
        <v>43476</v>
      </c>
      <c r="G9" s="45" t="s">
        <v>3</v>
      </c>
      <c r="H9" s="84">
        <v>113.75</v>
      </c>
      <c r="I9" s="84"/>
      <c r="J9" s="45">
        <v>54</v>
      </c>
      <c r="K9" s="83">
        <f>IF(J9="","",C9*0.03)</f>
        <v>3000</v>
      </c>
      <c r="L9" s="83"/>
      <c r="M9" s="6">
        <f>IF(J9="","",(K9/J9)/LOOKUP(RIGHT($D$2,3),定数!$A$6:$A$13,定数!$B$6:$B$13))</f>
        <v>0.55555555555555558</v>
      </c>
      <c r="N9" s="45">
        <v>2017</v>
      </c>
      <c r="O9" s="8">
        <v>43481</v>
      </c>
      <c r="P9" s="84">
        <v>112.67</v>
      </c>
      <c r="Q9" s="84"/>
      <c r="R9" s="85">
        <f>IF(P9="","",T9*M9*LOOKUP(RIGHT($D$2,3),定数!$A$6:$A$13,定数!$B$6:$B$13))</f>
        <v>5999.9999999999909</v>
      </c>
      <c r="S9" s="85"/>
      <c r="T9" s="86">
        <f>IF(P9="","",IF(G9="買",(P9-H9),(H9-P9))*IF(RIGHT($D$2,3)="JPY",100,10000))</f>
        <v>107.99999999999983</v>
      </c>
      <c r="U9" s="86"/>
      <c r="V9" s="1">
        <f>IF(T9&lt;&gt;"",IF(T9&gt;0,1+V8,0),"")</f>
        <v>1</v>
      </c>
      <c r="W9">
        <f>IF(T9&lt;&gt;"",IF(T9&lt;0,1+W8,0),"")</f>
        <v>0</v>
      </c>
    </row>
    <row r="10" spans="2:25">
      <c r="B10" s="35">
        <v>2</v>
      </c>
      <c r="C10" s="83">
        <f t="shared" ref="C10:C73" si="0">IF(R9="","",C9+R9)</f>
        <v>105999.99999999999</v>
      </c>
      <c r="D10" s="83"/>
      <c r="E10" s="45">
        <v>2017</v>
      </c>
      <c r="F10" s="8">
        <v>43504</v>
      </c>
      <c r="G10" s="45" t="s">
        <v>3</v>
      </c>
      <c r="H10" s="84">
        <v>112.2</v>
      </c>
      <c r="I10" s="84"/>
      <c r="J10" s="45">
        <v>39</v>
      </c>
      <c r="K10" s="87">
        <f>IF(J10="","",C10*0.03)</f>
        <v>3179.9999999999995</v>
      </c>
      <c r="L10" s="88"/>
      <c r="M10" s="6">
        <f>IF(J10="","",(K10/J10)/LOOKUP(RIGHT($D$2,3),定数!$A$6:$A$13,定数!$B$6:$B$13))</f>
        <v>0.81538461538461537</v>
      </c>
      <c r="N10" s="45">
        <v>2017</v>
      </c>
      <c r="O10" s="8">
        <v>43505</v>
      </c>
      <c r="P10" s="84">
        <v>112.61</v>
      </c>
      <c r="Q10" s="84"/>
      <c r="R10" s="85">
        <f>IF(P10="","",T10*M10*LOOKUP(RIGHT($D$2,3),定数!$A$6:$A$13,定数!$B$6:$B$13))</f>
        <v>-3343.0769230768951</v>
      </c>
      <c r="S10" s="85"/>
      <c r="T10" s="86">
        <f>IF(P10="","",IF(G10="買",(P10-H10),(H10-P10))*IF(RIGHT($D$2,3)="JPY",100,10000))</f>
        <v>-40.999999999999659</v>
      </c>
      <c r="U10" s="86"/>
      <c r="V10" s="22">
        <f t="shared" ref="V10:V22" si="1">IF(T10&lt;&gt;"",IF(T10&gt;0,1+V9,0),"")</f>
        <v>0</v>
      </c>
      <c r="W10">
        <f t="shared" ref="W10:W73" si="2">IF(T10&lt;&gt;"",IF(T10&lt;0,1+W9,0),"")</f>
        <v>1</v>
      </c>
      <c r="X10" s="41">
        <f>IF(C10&lt;&gt;"",MAX(C10,C9),"")</f>
        <v>105999.99999999999</v>
      </c>
    </row>
    <row r="11" spans="2:25">
      <c r="B11" s="35">
        <v>3</v>
      </c>
      <c r="C11" s="83">
        <f t="shared" ref="C11:C16" si="3">IF(R10="","",C10+R10)</f>
        <v>102656.92307692309</v>
      </c>
      <c r="D11" s="83"/>
      <c r="E11" s="45">
        <v>2017</v>
      </c>
      <c r="F11" s="8">
        <v>43517</v>
      </c>
      <c r="G11" s="45" t="s">
        <v>3</v>
      </c>
      <c r="H11" s="84">
        <v>112.63</v>
      </c>
      <c r="I11" s="84"/>
      <c r="J11" s="45">
        <v>37</v>
      </c>
      <c r="K11" s="87">
        <f t="shared" ref="K11:K68" si="4">IF(J11="","",C11*0.03)</f>
        <v>3079.7076923076925</v>
      </c>
      <c r="L11" s="88"/>
      <c r="M11" s="6">
        <f>IF(J11="","",(K11/J11)/LOOKUP(RIGHT($D$2,3),定数!$A$6:$A$13,定数!$B$6:$B$13))</f>
        <v>0.83235343035343035</v>
      </c>
      <c r="N11" s="45">
        <v>2017</v>
      </c>
      <c r="O11" s="8">
        <v>43518</v>
      </c>
      <c r="P11" s="84">
        <v>111.89</v>
      </c>
      <c r="Q11" s="84"/>
      <c r="R11" s="85">
        <f>IF(P11="","",T11*M11*LOOKUP(RIGHT($D$2,3),定数!$A$6:$A$13,定数!$B$6:$B$13))</f>
        <v>6159.4153846153422</v>
      </c>
      <c r="S11" s="85"/>
      <c r="T11" s="86">
        <f>IF(P11="","",IF(G11="買",(P11-H11),(H11-P11))*IF(RIGHT($D$2,3)="JPY",100,10000))</f>
        <v>73.999999999999488</v>
      </c>
      <c r="U11" s="86"/>
      <c r="V11" s="22">
        <f t="shared" si="1"/>
        <v>1</v>
      </c>
      <c r="W11">
        <f t="shared" si="2"/>
        <v>0</v>
      </c>
      <c r="X11" s="41">
        <f>IF(C11&lt;&gt;"",MAX(X10,C11),"")</f>
        <v>105999.99999999999</v>
      </c>
      <c r="Y11" s="42">
        <f>IF(X11&lt;&gt;"",1-(C11/X11),"")</f>
        <v>3.1538461538461293E-2</v>
      </c>
    </row>
    <row r="12" spans="2:25">
      <c r="B12" s="35">
        <v>4</v>
      </c>
      <c r="C12" s="83">
        <f t="shared" si="3"/>
        <v>108816.33846153843</v>
      </c>
      <c r="D12" s="83"/>
      <c r="E12" s="45">
        <v>2017</v>
      </c>
      <c r="F12" s="8">
        <v>43527</v>
      </c>
      <c r="G12" s="45" t="s">
        <v>4</v>
      </c>
      <c r="H12" s="84">
        <v>113.24</v>
      </c>
      <c r="I12" s="84"/>
      <c r="J12" s="45">
        <v>55</v>
      </c>
      <c r="K12" s="87">
        <f t="shared" si="4"/>
        <v>3264.4901538461527</v>
      </c>
      <c r="L12" s="88"/>
      <c r="M12" s="6">
        <f>IF(J12="","",(K12/J12)/LOOKUP(RIGHT($D$2,3),定数!$A$6:$A$13,定数!$B$6:$B$13))</f>
        <v>0.59354366433566408</v>
      </c>
      <c r="N12" s="45">
        <v>2017</v>
      </c>
      <c r="O12" s="8">
        <v>43530</v>
      </c>
      <c r="P12" s="84">
        <v>112.67</v>
      </c>
      <c r="Q12" s="84"/>
      <c r="R12" s="85">
        <f>IF(P12="","",T12*M12*LOOKUP(RIGHT($D$2,3),定数!$A$6:$A$13,定数!$B$6:$B$13))</f>
        <v>-3383.1988867132445</v>
      </c>
      <c r="S12" s="85"/>
      <c r="T12" s="86">
        <f t="shared" ref="T12:T75" si="5">IF(P12="","",IF(G12="買",(P12-H12),(H12-P12))*IF(RIGHT($D$2,3)="JPY",100,10000))</f>
        <v>-56.999999999999318</v>
      </c>
      <c r="U12" s="86"/>
      <c r="V12" s="22">
        <f t="shared" si="1"/>
        <v>0</v>
      </c>
      <c r="W12">
        <f t="shared" si="2"/>
        <v>1</v>
      </c>
      <c r="X12" s="41">
        <f t="shared" ref="X12:X75" si="6">IF(C12&lt;&gt;"",MAX(X11,C12),"")</f>
        <v>108816.33846153843</v>
      </c>
      <c r="Y12" s="42">
        <f t="shared" ref="Y12:Y75" si="7">IF(X12&lt;&gt;"",1-(C12/X12),"")</f>
        <v>0</v>
      </c>
    </row>
    <row r="13" spans="2:25">
      <c r="B13" s="35">
        <v>5</v>
      </c>
      <c r="C13" s="83">
        <f t="shared" si="3"/>
        <v>105433.13957482518</v>
      </c>
      <c r="D13" s="83"/>
      <c r="E13" s="45">
        <v>2017</v>
      </c>
      <c r="F13" s="8">
        <v>43533</v>
      </c>
      <c r="G13" s="45" t="s">
        <v>4</v>
      </c>
      <c r="H13" s="84">
        <v>113.27</v>
      </c>
      <c r="I13" s="84"/>
      <c r="J13" s="45">
        <v>61</v>
      </c>
      <c r="K13" s="87">
        <f t="shared" si="4"/>
        <v>3162.9941872447553</v>
      </c>
      <c r="L13" s="88"/>
      <c r="M13" s="6">
        <f>IF(J13="","",(K13/J13)/LOOKUP(RIGHT($D$2,3),定数!$A$6:$A$13,定数!$B$6:$B$13))</f>
        <v>0.51852363725323858</v>
      </c>
      <c r="N13" s="45">
        <v>2017</v>
      </c>
      <c r="O13" s="8">
        <v>43545</v>
      </c>
      <c r="P13" s="84">
        <v>112.63</v>
      </c>
      <c r="Q13" s="84"/>
      <c r="R13" s="85">
        <f>IF(P13="","",T13*M13*LOOKUP(RIGHT($D$2,3),定数!$A$6:$A$13,定数!$B$6:$B$13))</f>
        <v>-3318.5512784207299</v>
      </c>
      <c r="S13" s="85"/>
      <c r="T13" s="86">
        <f t="shared" si="5"/>
        <v>-64.000000000000057</v>
      </c>
      <c r="U13" s="86"/>
      <c r="V13" s="22">
        <f t="shared" si="1"/>
        <v>0</v>
      </c>
      <c r="W13">
        <f t="shared" si="2"/>
        <v>2</v>
      </c>
      <c r="X13" s="41">
        <f t="shared" si="6"/>
        <v>108816.33846153843</v>
      </c>
      <c r="Y13" s="42">
        <f t="shared" si="7"/>
        <v>3.1090909090908725E-2</v>
      </c>
    </row>
    <row r="14" spans="2:25">
      <c r="B14" s="35">
        <v>6</v>
      </c>
      <c r="C14" s="83">
        <f t="shared" si="3"/>
        <v>102114.58829640446</v>
      </c>
      <c r="D14" s="83"/>
      <c r="E14" s="45">
        <v>2017</v>
      </c>
      <c r="F14" s="8">
        <v>43614</v>
      </c>
      <c r="G14" s="45" t="s">
        <v>3</v>
      </c>
      <c r="H14" s="84">
        <v>114</v>
      </c>
      <c r="I14" s="84"/>
      <c r="J14" s="45">
        <v>43</v>
      </c>
      <c r="K14" s="87">
        <f t="shared" si="4"/>
        <v>3063.4376488921334</v>
      </c>
      <c r="L14" s="88"/>
      <c r="M14" s="6">
        <f>IF(J14="","",(K14/J14)/LOOKUP(RIGHT($D$2,3),定数!$A$6:$A$13,定数!$B$6:$B$13))</f>
        <v>0.71242736020747288</v>
      </c>
      <c r="N14" s="45">
        <v>2017</v>
      </c>
      <c r="O14" s="8">
        <v>43615</v>
      </c>
      <c r="P14" s="84">
        <v>113.13</v>
      </c>
      <c r="Q14" s="84"/>
      <c r="R14" s="85">
        <f>IF(P14="","",T14*M14*LOOKUP(RIGHT($D$2,3),定数!$A$6:$A$13,定数!$B$6:$B$13))</f>
        <v>6198.1180338050463</v>
      </c>
      <c r="S14" s="85"/>
      <c r="T14" s="86">
        <f t="shared" si="5"/>
        <v>87.000000000000455</v>
      </c>
      <c r="U14" s="86"/>
      <c r="V14" s="22">
        <f t="shared" si="1"/>
        <v>1</v>
      </c>
      <c r="W14">
        <f t="shared" si="2"/>
        <v>0</v>
      </c>
      <c r="X14" s="41">
        <f t="shared" si="6"/>
        <v>108816.33846153843</v>
      </c>
      <c r="Y14" s="42">
        <f t="shared" si="7"/>
        <v>6.1587719821162068E-2</v>
      </c>
    </row>
    <row r="15" spans="2:25">
      <c r="B15" s="35">
        <v>7</v>
      </c>
      <c r="C15" s="83">
        <f t="shared" si="3"/>
        <v>108312.7063302095</v>
      </c>
      <c r="D15" s="83"/>
      <c r="E15" s="45">
        <v>2017</v>
      </c>
      <c r="F15" s="8">
        <v>43635</v>
      </c>
      <c r="G15" s="45" t="s">
        <v>4</v>
      </c>
      <c r="H15" s="84">
        <v>114.31</v>
      </c>
      <c r="I15" s="84"/>
      <c r="J15" s="45">
        <v>41</v>
      </c>
      <c r="K15" s="87">
        <f t="shared" si="4"/>
        <v>3249.3811899062848</v>
      </c>
      <c r="L15" s="88"/>
      <c r="M15" s="6">
        <f>IF(J15="","",(K15/J15)/LOOKUP(RIGHT($D$2,3),定数!$A$6:$A$13,定数!$B$6:$B$13))</f>
        <v>0.79253199753811832</v>
      </c>
      <c r="N15" s="45">
        <v>2017</v>
      </c>
      <c r="O15" s="8">
        <v>43643</v>
      </c>
      <c r="P15" s="84">
        <v>115.15</v>
      </c>
      <c r="Q15" s="84"/>
      <c r="R15" s="85">
        <f>IF(P15="","",T15*M15*LOOKUP(RIGHT($D$2,3),定数!$A$6:$A$13,定数!$B$6:$B$13))</f>
        <v>6657.2687793202203</v>
      </c>
      <c r="S15" s="85"/>
      <c r="T15" s="86">
        <f t="shared" si="5"/>
        <v>84.000000000000341</v>
      </c>
      <c r="U15" s="86"/>
      <c r="V15" s="22">
        <f t="shared" si="1"/>
        <v>2</v>
      </c>
      <c r="W15">
        <f t="shared" si="2"/>
        <v>0</v>
      </c>
      <c r="X15" s="41">
        <f t="shared" si="6"/>
        <v>108816.33846153843</v>
      </c>
      <c r="Y15" s="42">
        <f t="shared" si="7"/>
        <v>4.6282767684462378E-3</v>
      </c>
    </row>
    <row r="16" spans="2:25">
      <c r="B16" s="35">
        <v>8</v>
      </c>
      <c r="C16" s="83">
        <f t="shared" si="3"/>
        <v>114969.97510952973</v>
      </c>
      <c r="D16" s="83"/>
      <c r="E16" s="45">
        <v>2017</v>
      </c>
      <c r="F16" s="8">
        <v>43639</v>
      </c>
      <c r="G16" s="45" t="s">
        <v>4</v>
      </c>
      <c r="H16" s="84">
        <v>114.96</v>
      </c>
      <c r="I16" s="84"/>
      <c r="J16" s="45">
        <v>53</v>
      </c>
      <c r="K16" s="87">
        <f t="shared" si="4"/>
        <v>3449.0992532858918</v>
      </c>
      <c r="L16" s="88"/>
      <c r="M16" s="6">
        <f>IF(J16="","",(K16/J16)/LOOKUP(RIGHT($D$2,3),定数!$A$6:$A$13,定数!$B$6:$B$13))</f>
        <v>0.65077344401620596</v>
      </c>
      <c r="N16" s="45">
        <v>2017</v>
      </c>
      <c r="O16" s="8">
        <v>43643</v>
      </c>
      <c r="P16" s="84">
        <v>116.01</v>
      </c>
      <c r="Q16" s="84"/>
      <c r="R16" s="85">
        <f>IF(P16="","",T16*M16*LOOKUP(RIGHT($D$2,3),定数!$A$6:$A$13,定数!$B$6:$B$13))</f>
        <v>6833.1211621702369</v>
      </c>
      <c r="S16" s="85"/>
      <c r="T16" s="86">
        <f t="shared" si="5"/>
        <v>105.00000000000114</v>
      </c>
      <c r="U16" s="86"/>
      <c r="V16" s="22">
        <f t="shared" si="1"/>
        <v>3</v>
      </c>
      <c r="W16">
        <f t="shared" si="2"/>
        <v>0</v>
      </c>
      <c r="X16" s="41">
        <f t="shared" si="6"/>
        <v>114969.97510952973</v>
      </c>
      <c r="Y16" s="42">
        <f t="shared" si="7"/>
        <v>0</v>
      </c>
    </row>
    <row r="17" spans="2:25">
      <c r="B17" s="35">
        <v>9</v>
      </c>
      <c r="C17" s="83">
        <f t="shared" si="0"/>
        <v>121803.09627169996</v>
      </c>
      <c r="D17" s="83"/>
      <c r="E17" s="45">
        <v>2017</v>
      </c>
      <c r="F17" s="8">
        <v>43644</v>
      </c>
      <c r="G17" s="45" t="s">
        <v>4</v>
      </c>
      <c r="H17" s="84">
        <v>117.2</v>
      </c>
      <c r="I17" s="84"/>
      <c r="J17" s="45">
        <v>107</v>
      </c>
      <c r="K17" s="87">
        <f t="shared" si="4"/>
        <v>3654.092888150999</v>
      </c>
      <c r="L17" s="88"/>
      <c r="M17" s="6">
        <f>IF(J17="","",(K17/J17)/LOOKUP(RIGHT($D$2,3),定数!$A$6:$A$13,定数!$B$6:$B$13))</f>
        <v>0.34150400823841109</v>
      </c>
      <c r="N17" s="45">
        <v>2017</v>
      </c>
      <c r="O17" s="8">
        <v>43673</v>
      </c>
      <c r="P17" s="84">
        <v>116.1</v>
      </c>
      <c r="Q17" s="84"/>
      <c r="R17" s="85">
        <f>IF(P17="","",T17*M17*LOOKUP(RIGHT($D$2,3),定数!$A$6:$A$13,定数!$B$6:$B$13))</f>
        <v>-3756.5440906225513</v>
      </c>
      <c r="S17" s="85"/>
      <c r="T17" s="86">
        <f t="shared" si="5"/>
        <v>-110.00000000000085</v>
      </c>
      <c r="U17" s="86"/>
      <c r="V17" s="22">
        <f t="shared" si="1"/>
        <v>0</v>
      </c>
      <c r="W17">
        <f t="shared" si="2"/>
        <v>1</v>
      </c>
      <c r="X17" s="41">
        <f t="shared" si="6"/>
        <v>121803.09627169996</v>
      </c>
      <c r="Y17" s="42">
        <f t="shared" si="7"/>
        <v>0</v>
      </c>
    </row>
    <row r="18" spans="2:25">
      <c r="B18" s="35">
        <v>10</v>
      </c>
      <c r="C18" s="83">
        <f t="shared" si="0"/>
        <v>118046.55218107741</v>
      </c>
      <c r="D18" s="83"/>
      <c r="E18" s="45">
        <v>2017</v>
      </c>
      <c r="F18" s="8">
        <v>43694</v>
      </c>
      <c r="G18" s="45" t="s">
        <v>4</v>
      </c>
      <c r="H18" s="84">
        <v>114.15</v>
      </c>
      <c r="I18" s="84"/>
      <c r="J18" s="45">
        <v>45</v>
      </c>
      <c r="K18" s="87">
        <f t="shared" si="4"/>
        <v>3541.3965654323219</v>
      </c>
      <c r="L18" s="88"/>
      <c r="M18" s="6">
        <f>IF(J18="","",(K18/J18)/LOOKUP(RIGHT($D$2,3),定数!$A$6:$A$13,定数!$B$6:$B$13))</f>
        <v>0.78697701454051594</v>
      </c>
      <c r="N18" s="45">
        <v>2017</v>
      </c>
      <c r="O18" s="8">
        <v>43695</v>
      </c>
      <c r="P18" s="84">
        <v>113.67</v>
      </c>
      <c r="Q18" s="84"/>
      <c r="R18" s="85">
        <f>IF(P18="","",T18*M18*LOOKUP(RIGHT($D$2,3),定数!$A$6:$A$13,定数!$B$6:$B$13))</f>
        <v>-3777.4896697945082</v>
      </c>
      <c r="S18" s="85"/>
      <c r="T18" s="86">
        <f t="shared" si="5"/>
        <v>-48.000000000000398</v>
      </c>
      <c r="U18" s="86"/>
      <c r="V18" s="22">
        <f t="shared" si="1"/>
        <v>0</v>
      </c>
      <c r="W18">
        <f t="shared" si="2"/>
        <v>2</v>
      </c>
      <c r="X18" s="41">
        <f t="shared" si="6"/>
        <v>121803.09627169996</v>
      </c>
      <c r="Y18" s="42">
        <f t="shared" si="7"/>
        <v>3.0841121495327362E-2</v>
      </c>
    </row>
    <row r="19" spans="2:25">
      <c r="B19" s="35">
        <v>11</v>
      </c>
      <c r="C19" s="83">
        <f t="shared" si="0"/>
        <v>114269.0625112829</v>
      </c>
      <c r="D19" s="83"/>
      <c r="E19" s="45">
        <v>2017</v>
      </c>
      <c r="F19" s="8">
        <v>43700</v>
      </c>
      <c r="G19" s="45" t="s">
        <v>3</v>
      </c>
      <c r="H19" s="84">
        <v>112.97</v>
      </c>
      <c r="I19" s="84"/>
      <c r="J19" s="45">
        <v>34</v>
      </c>
      <c r="K19" s="87">
        <f t="shared" si="4"/>
        <v>3428.0718753384867</v>
      </c>
      <c r="L19" s="88"/>
      <c r="M19" s="6">
        <f>IF(J19="","",(K19/J19)/LOOKUP(RIGHT($D$2,3),定数!$A$6:$A$13,定数!$B$6:$B$13))</f>
        <v>1.0082564339230844</v>
      </c>
      <c r="N19" s="45">
        <v>2017</v>
      </c>
      <c r="O19" s="8">
        <v>43701</v>
      </c>
      <c r="P19" s="84">
        <v>113.33</v>
      </c>
      <c r="Q19" s="84"/>
      <c r="R19" s="85">
        <f>IF(P19="","",T19*M19*LOOKUP(RIGHT($D$2,3),定数!$A$6:$A$13,定数!$B$6:$B$13))</f>
        <v>-3629.7231621230976</v>
      </c>
      <c r="S19" s="85"/>
      <c r="T19" s="86">
        <f t="shared" si="5"/>
        <v>-35.999999999999943</v>
      </c>
      <c r="U19" s="86"/>
      <c r="V19" s="22">
        <f t="shared" si="1"/>
        <v>0</v>
      </c>
      <c r="W19">
        <f t="shared" si="2"/>
        <v>3</v>
      </c>
      <c r="X19" s="41">
        <f t="shared" si="6"/>
        <v>121803.09627169996</v>
      </c>
      <c r="Y19" s="42">
        <f t="shared" si="7"/>
        <v>6.185420560747712E-2</v>
      </c>
    </row>
    <row r="20" spans="2:25">
      <c r="B20" s="35">
        <v>12</v>
      </c>
      <c r="C20" s="83">
        <f t="shared" si="0"/>
        <v>110639.3393491598</v>
      </c>
      <c r="D20" s="83"/>
      <c r="E20" s="45">
        <v>2017</v>
      </c>
      <c r="F20" s="8">
        <v>43713</v>
      </c>
      <c r="G20" s="45" t="s">
        <v>3</v>
      </c>
      <c r="H20" s="84">
        <v>113.9</v>
      </c>
      <c r="I20" s="84"/>
      <c r="J20" s="45">
        <v>59</v>
      </c>
      <c r="K20" s="87">
        <f t="shared" si="4"/>
        <v>3319.1801804747938</v>
      </c>
      <c r="L20" s="88"/>
      <c r="M20" s="6">
        <f>IF(J20="","",(K20/J20)/LOOKUP(RIGHT($D$2,3),定数!$A$6:$A$13,定数!$B$6:$B$13))</f>
        <v>0.56257291194488035</v>
      </c>
      <c r="N20" s="45">
        <v>2017</v>
      </c>
      <c r="O20" s="8">
        <v>43719</v>
      </c>
      <c r="P20" s="84">
        <v>114.52</v>
      </c>
      <c r="Q20" s="84"/>
      <c r="R20" s="85">
        <f>IF(P20="","",T20*M20*LOOKUP(RIGHT($D$2,3),定数!$A$6:$A$13,定数!$B$6:$B$13))</f>
        <v>-3487.9520540582034</v>
      </c>
      <c r="S20" s="85"/>
      <c r="T20" s="86">
        <f t="shared" si="5"/>
        <v>-61.999999999999034</v>
      </c>
      <c r="U20" s="86"/>
      <c r="V20" s="22">
        <f t="shared" si="1"/>
        <v>0</v>
      </c>
      <c r="W20">
        <f t="shared" si="2"/>
        <v>4</v>
      </c>
      <c r="X20" s="41">
        <f t="shared" si="6"/>
        <v>121803.09627169996</v>
      </c>
      <c r="Y20" s="42">
        <f t="shared" si="7"/>
        <v>9.165413084112195E-2</v>
      </c>
    </row>
    <row r="21" spans="2:25">
      <c r="B21" s="35">
        <v>13</v>
      </c>
      <c r="C21" s="83">
        <f t="shared" si="0"/>
        <v>107151.38729510159</v>
      </c>
      <c r="D21" s="83"/>
      <c r="E21" s="45">
        <v>2017</v>
      </c>
      <c r="F21" s="8">
        <v>43736</v>
      </c>
      <c r="G21" s="45" t="s">
        <v>4</v>
      </c>
      <c r="H21" s="84">
        <v>116.19</v>
      </c>
      <c r="I21" s="84"/>
      <c r="J21" s="45">
        <v>63</v>
      </c>
      <c r="K21" s="87">
        <f t="shared" si="4"/>
        <v>3214.5416188530476</v>
      </c>
      <c r="L21" s="88"/>
      <c r="M21" s="6">
        <f>IF(J21="","",(K21/J21)/LOOKUP(RIGHT($D$2,3),定数!$A$6:$A$13,定数!$B$6:$B$13))</f>
        <v>0.51024470140524558</v>
      </c>
      <c r="N21" s="45">
        <v>2017</v>
      </c>
      <c r="O21" s="8">
        <v>43740</v>
      </c>
      <c r="P21" s="84">
        <v>115.54</v>
      </c>
      <c r="Q21" s="84"/>
      <c r="R21" s="85">
        <f>IF(P21="","",T21*M21*LOOKUP(RIGHT($D$2,3),定数!$A$6:$A$13,定数!$B$6:$B$13))</f>
        <v>-3316.5905591340525</v>
      </c>
      <c r="S21" s="85"/>
      <c r="T21" s="86">
        <f t="shared" si="5"/>
        <v>-64.999999999999147</v>
      </c>
      <c r="U21" s="86"/>
      <c r="V21" s="22">
        <f t="shared" si="1"/>
        <v>0</v>
      </c>
      <c r="W21">
        <f t="shared" si="2"/>
        <v>5</v>
      </c>
      <c r="X21" s="41">
        <f t="shared" si="6"/>
        <v>121803.09627169996</v>
      </c>
      <c r="Y21" s="42">
        <f t="shared" si="7"/>
        <v>0.12029011925867261</v>
      </c>
    </row>
    <row r="22" spans="2:25">
      <c r="B22" s="35">
        <v>14</v>
      </c>
      <c r="C22" s="83">
        <f t="shared" si="0"/>
        <v>103834.79673596754</v>
      </c>
      <c r="D22" s="83"/>
      <c r="E22" s="45">
        <v>2017</v>
      </c>
      <c r="F22" s="8">
        <v>43742</v>
      </c>
      <c r="G22" s="45" t="s">
        <v>3</v>
      </c>
      <c r="H22" s="84">
        <v>115.5</v>
      </c>
      <c r="I22" s="84"/>
      <c r="J22" s="45">
        <v>40</v>
      </c>
      <c r="K22" s="87">
        <f t="shared" si="4"/>
        <v>3115.0439020790259</v>
      </c>
      <c r="L22" s="88"/>
      <c r="M22" s="6">
        <f>IF(J22="","",(K22/J22)/LOOKUP(RIGHT($D$2,3),定数!$A$6:$A$13,定数!$B$6:$B$13))</f>
        <v>0.77876097551975643</v>
      </c>
      <c r="N22" s="45">
        <v>2017</v>
      </c>
      <c r="O22" s="8">
        <v>43751</v>
      </c>
      <c r="P22" s="84">
        <v>114.7</v>
      </c>
      <c r="Q22" s="84"/>
      <c r="R22" s="85">
        <f>IF(P22="","",T22*M22*LOOKUP(RIGHT($D$2,3),定数!$A$6:$A$13,定数!$B$6:$B$13))</f>
        <v>6230.087804158029</v>
      </c>
      <c r="S22" s="85"/>
      <c r="T22" s="86">
        <f t="shared" si="5"/>
        <v>79.999999999999716</v>
      </c>
      <c r="U22" s="86"/>
      <c r="V22" s="22">
        <f t="shared" si="1"/>
        <v>1</v>
      </c>
      <c r="W22">
        <f t="shared" si="2"/>
        <v>0</v>
      </c>
      <c r="X22" s="41">
        <f t="shared" si="6"/>
        <v>121803.09627169996</v>
      </c>
      <c r="Y22" s="42">
        <f t="shared" si="7"/>
        <v>0.14751923461495142</v>
      </c>
    </row>
    <row r="23" spans="2:25">
      <c r="B23" s="35">
        <v>15</v>
      </c>
      <c r="C23" s="83">
        <f t="shared" si="0"/>
        <v>110064.88454012557</v>
      </c>
      <c r="D23" s="83"/>
      <c r="E23" s="45">
        <v>2017</v>
      </c>
      <c r="F23" s="8">
        <v>43748</v>
      </c>
      <c r="G23" s="45" t="s">
        <v>3</v>
      </c>
      <c r="H23" s="84">
        <v>114.91</v>
      </c>
      <c r="I23" s="84"/>
      <c r="J23" s="45">
        <v>32</v>
      </c>
      <c r="K23" s="87">
        <f t="shared" si="4"/>
        <v>3301.9465362037668</v>
      </c>
      <c r="L23" s="88"/>
      <c r="M23" s="6">
        <f>IF(J23="","",(K23/J23)/LOOKUP(RIGHT($D$2,3),定数!$A$6:$A$13,定数!$B$6:$B$13))</f>
        <v>1.031858292563677</v>
      </c>
      <c r="N23" s="45">
        <v>2017</v>
      </c>
      <c r="O23" s="8">
        <v>43749</v>
      </c>
      <c r="P23" s="84">
        <v>115.25</v>
      </c>
      <c r="Q23" s="84"/>
      <c r="R23" s="85">
        <f>IF(P23="","",T23*M23*LOOKUP(RIGHT($D$2,3),定数!$A$6:$A$13,定数!$B$6:$B$13))</f>
        <v>-3508.3181947165372</v>
      </c>
      <c r="S23" s="85"/>
      <c r="T23" s="86">
        <f t="shared" si="5"/>
        <v>-34.000000000000341</v>
      </c>
      <c r="U23" s="86"/>
      <c r="V23" t="str">
        <f t="shared" ref="V23:W74" si="8">IF(S23&lt;&gt;"",IF(S23&lt;0,1+V22,0),"")</f>
        <v/>
      </c>
      <c r="W23">
        <f t="shared" si="2"/>
        <v>1</v>
      </c>
      <c r="X23" s="41">
        <f t="shared" si="6"/>
        <v>121803.09627169996</v>
      </c>
      <c r="Y23" s="42">
        <f t="shared" si="7"/>
        <v>9.6370388691848774E-2</v>
      </c>
    </row>
    <row r="24" spans="2:25">
      <c r="B24" s="35">
        <v>16</v>
      </c>
      <c r="C24" s="83">
        <f t="shared" si="0"/>
        <v>106556.56634540902</v>
      </c>
      <c r="D24" s="83"/>
      <c r="E24" s="45">
        <v>2017</v>
      </c>
      <c r="F24" s="8">
        <v>43757</v>
      </c>
      <c r="G24" s="45" t="s">
        <v>4</v>
      </c>
      <c r="H24" s="84">
        <v>115.42</v>
      </c>
      <c r="I24" s="84"/>
      <c r="J24" s="45">
        <v>50</v>
      </c>
      <c r="K24" s="87">
        <f t="shared" si="4"/>
        <v>3196.6969903622708</v>
      </c>
      <c r="L24" s="88"/>
      <c r="M24" s="6">
        <f>IF(J24="","",(K24/J24)/LOOKUP(RIGHT($D$2,3),定数!$A$6:$A$13,定数!$B$6:$B$13))</f>
        <v>0.63933939807245421</v>
      </c>
      <c r="N24" s="45">
        <v>2017</v>
      </c>
      <c r="O24" s="8">
        <v>43763</v>
      </c>
      <c r="P24" s="84">
        <v>114.89</v>
      </c>
      <c r="Q24" s="84"/>
      <c r="R24" s="85">
        <f>IF(P24="","",T24*M24*LOOKUP(RIGHT($D$2,3),定数!$A$6:$A$13,定数!$B$6:$B$13))</f>
        <v>-3388.4988097840142</v>
      </c>
      <c r="S24" s="85"/>
      <c r="T24" s="86">
        <f t="shared" si="5"/>
        <v>-53.000000000000114</v>
      </c>
      <c r="U24" s="86"/>
      <c r="V24" t="str">
        <f t="shared" si="8"/>
        <v/>
      </c>
      <c r="W24">
        <f t="shared" si="2"/>
        <v>2</v>
      </c>
      <c r="X24" s="41">
        <f t="shared" si="6"/>
        <v>121803.09627169996</v>
      </c>
      <c r="Y24" s="42">
        <f t="shared" si="7"/>
        <v>0.12517358255229638</v>
      </c>
    </row>
    <row r="25" spans="2:25">
      <c r="B25" s="35">
        <v>17</v>
      </c>
      <c r="C25" s="83">
        <f t="shared" si="0"/>
        <v>103168.06753562501</v>
      </c>
      <c r="D25" s="83"/>
      <c r="E25" s="45">
        <v>2017</v>
      </c>
      <c r="F25" s="8">
        <v>43764</v>
      </c>
      <c r="G25" s="45" t="s">
        <v>3</v>
      </c>
      <c r="H25" s="84">
        <v>114.38</v>
      </c>
      <c r="I25" s="84"/>
      <c r="J25" s="45">
        <v>57</v>
      </c>
      <c r="K25" s="87">
        <f t="shared" si="4"/>
        <v>3095.0420260687501</v>
      </c>
      <c r="L25" s="88"/>
      <c r="M25" s="6">
        <f>IF(J25="","",(K25/J25)/LOOKUP(RIGHT($D$2,3),定数!$A$6:$A$13,定数!$B$6:$B$13))</f>
        <v>0.54298982913486848</v>
      </c>
      <c r="N25" s="45">
        <v>2017</v>
      </c>
      <c r="O25" s="8">
        <v>43786</v>
      </c>
      <c r="P25" s="84">
        <v>113.25</v>
      </c>
      <c r="Q25" s="84"/>
      <c r="R25" s="85">
        <f>IF(P25="","",T25*M25*LOOKUP(RIGHT($D$2,3),定数!$A$6:$A$13,定数!$B$6:$B$13))</f>
        <v>6135.785069223989</v>
      </c>
      <c r="S25" s="85"/>
      <c r="T25" s="86">
        <f t="shared" si="5"/>
        <v>112.99999999999955</v>
      </c>
      <c r="U25" s="86"/>
      <c r="V25" t="str">
        <f t="shared" si="8"/>
        <v/>
      </c>
      <c r="W25">
        <f t="shared" si="2"/>
        <v>0</v>
      </c>
      <c r="X25" s="41">
        <f t="shared" si="6"/>
        <v>121803.09627169996</v>
      </c>
      <c r="Y25" s="42">
        <f t="shared" si="7"/>
        <v>0.15299306262713341</v>
      </c>
    </row>
    <row r="26" spans="2:25">
      <c r="B26" s="35">
        <v>18</v>
      </c>
      <c r="C26" s="83">
        <f t="shared" si="0"/>
        <v>109303.852604849</v>
      </c>
      <c r="D26" s="83"/>
      <c r="E26" s="45">
        <v>2017</v>
      </c>
      <c r="F26" s="8">
        <v>43789</v>
      </c>
      <c r="G26" s="45" t="s">
        <v>3</v>
      </c>
      <c r="H26" s="84">
        <v>113.12</v>
      </c>
      <c r="I26" s="84"/>
      <c r="J26" s="45">
        <v>35</v>
      </c>
      <c r="K26" s="87">
        <f t="shared" si="4"/>
        <v>3279.11557814547</v>
      </c>
      <c r="L26" s="88"/>
      <c r="M26" s="6">
        <f>IF(J26="","",(K26/J26)/LOOKUP(RIGHT($D$2,3),定数!$A$6:$A$13,定数!$B$6:$B$13))</f>
        <v>0.93689016518442003</v>
      </c>
      <c r="N26" s="45">
        <v>2017</v>
      </c>
      <c r="O26" s="8">
        <v>43790</v>
      </c>
      <c r="P26" s="84">
        <v>113.49</v>
      </c>
      <c r="Q26" s="84"/>
      <c r="R26" s="85">
        <f>IF(P26="","",T26*M26*LOOKUP(RIGHT($D$2,3),定数!$A$6:$A$13,定数!$B$6:$B$13))</f>
        <v>-3466.4936111822635</v>
      </c>
      <c r="S26" s="85"/>
      <c r="T26" s="86">
        <f t="shared" si="5"/>
        <v>-36.999999999999034</v>
      </c>
      <c r="U26" s="86"/>
      <c r="V26" t="str">
        <f t="shared" si="8"/>
        <v/>
      </c>
      <c r="W26">
        <f t="shared" si="2"/>
        <v>1</v>
      </c>
      <c r="X26" s="41">
        <f t="shared" si="6"/>
        <v>121803.09627169996</v>
      </c>
      <c r="Y26" s="42">
        <f t="shared" si="7"/>
        <v>0.10261843950969474</v>
      </c>
    </row>
    <row r="27" spans="2:25">
      <c r="B27" s="35">
        <v>19</v>
      </c>
      <c r="C27" s="83">
        <f t="shared" si="0"/>
        <v>105837.35899366674</v>
      </c>
      <c r="D27" s="83"/>
      <c r="E27" s="45">
        <v>2017</v>
      </c>
      <c r="F27" s="8">
        <v>43799</v>
      </c>
      <c r="G27" s="45" t="s">
        <v>4</v>
      </c>
      <c r="H27" s="84">
        <v>114.31</v>
      </c>
      <c r="I27" s="84"/>
      <c r="J27" s="45">
        <v>63</v>
      </c>
      <c r="K27" s="87">
        <f t="shared" si="4"/>
        <v>3175.120769810002</v>
      </c>
      <c r="L27" s="88"/>
      <c r="M27" s="6">
        <f>IF(J27="","",(K27/J27)/LOOKUP(RIGHT($D$2,3),定数!$A$6:$A$13,定数!$B$6:$B$13))</f>
        <v>0.50398742377936545</v>
      </c>
      <c r="N27" s="45">
        <v>2017</v>
      </c>
      <c r="O27" s="8">
        <v>43805</v>
      </c>
      <c r="P27" s="84">
        <v>113.66</v>
      </c>
      <c r="Q27" s="84"/>
      <c r="R27" s="85">
        <f>IF(P27="","",T27*M27*LOOKUP(RIGHT($D$2,3),定数!$A$6:$A$13,定数!$B$6:$B$13))</f>
        <v>-3275.9182545659046</v>
      </c>
      <c r="S27" s="85"/>
      <c r="T27" s="86">
        <f t="shared" si="5"/>
        <v>-65.000000000000568</v>
      </c>
      <c r="U27" s="86"/>
      <c r="V27" t="str">
        <f t="shared" si="8"/>
        <v/>
      </c>
      <c r="W27">
        <f t="shared" si="2"/>
        <v>2</v>
      </c>
      <c r="X27" s="41">
        <f t="shared" si="6"/>
        <v>121803.09627169996</v>
      </c>
      <c r="Y27" s="42">
        <f t="shared" si="7"/>
        <v>0.13107825471381507</v>
      </c>
    </row>
    <row r="28" spans="2:25">
      <c r="B28" s="35">
        <v>20</v>
      </c>
      <c r="C28" s="83">
        <f t="shared" si="0"/>
        <v>102561.44073910084</v>
      </c>
      <c r="D28" s="83"/>
      <c r="E28" s="45">
        <v>2017</v>
      </c>
      <c r="F28" s="8">
        <v>43819</v>
      </c>
      <c r="G28" s="45" t="s">
        <v>4</v>
      </c>
      <c r="H28" s="84">
        <v>115.15</v>
      </c>
      <c r="I28" s="84"/>
      <c r="J28" s="45">
        <v>68</v>
      </c>
      <c r="K28" s="87">
        <f t="shared" si="4"/>
        <v>3076.843222173025</v>
      </c>
      <c r="L28" s="88"/>
      <c r="M28" s="6">
        <f>IF(J28="","",(K28/J28)/LOOKUP(RIGHT($D$2,3),定数!$A$6:$A$13,定数!$B$6:$B$13))</f>
        <v>0.45247694443720954</v>
      </c>
      <c r="N28" s="45">
        <v>2017</v>
      </c>
      <c r="O28" s="8">
        <v>43821</v>
      </c>
      <c r="P28" s="84">
        <v>114.45</v>
      </c>
      <c r="Q28" s="84"/>
      <c r="R28" s="85">
        <f>IF(P28="","",T28*M28*LOOKUP(RIGHT($D$2,3),定数!$A$6:$A$13,定数!$B$6:$B$13))</f>
        <v>-3167.3386110604797</v>
      </c>
      <c r="S28" s="85"/>
      <c r="T28" s="86">
        <f t="shared" si="5"/>
        <v>-70.000000000000284</v>
      </c>
      <c r="U28" s="86"/>
      <c r="V28" t="str">
        <f t="shared" si="8"/>
        <v/>
      </c>
      <c r="W28">
        <f t="shared" si="2"/>
        <v>3</v>
      </c>
      <c r="X28" s="41">
        <f t="shared" si="6"/>
        <v>121803.09627169996</v>
      </c>
      <c r="Y28" s="42">
        <f t="shared" si="7"/>
        <v>0.15797345159172094</v>
      </c>
    </row>
    <row r="29" spans="2:25">
      <c r="B29" s="35">
        <v>21</v>
      </c>
      <c r="C29" s="83">
        <f t="shared" si="0"/>
        <v>99394.102128040366</v>
      </c>
      <c r="D29" s="83"/>
      <c r="E29" s="46">
        <v>2018</v>
      </c>
      <c r="F29" s="8">
        <v>43505</v>
      </c>
      <c r="G29" s="46" t="s">
        <v>3</v>
      </c>
      <c r="H29" s="84">
        <v>115.14</v>
      </c>
      <c r="I29" s="84"/>
      <c r="J29" s="46">
        <v>147</v>
      </c>
      <c r="K29" s="87">
        <f t="shared" si="4"/>
        <v>2981.823063841211</v>
      </c>
      <c r="L29" s="88"/>
      <c r="M29" s="6">
        <f>IF(J29="","",(K29/J29)/LOOKUP(RIGHT($D$2,3),定数!$A$6:$A$13,定数!$B$6:$B$13))</f>
        <v>0.20284510638375586</v>
      </c>
      <c r="N29" s="46">
        <v>2018</v>
      </c>
      <c r="O29" s="8">
        <v>43531</v>
      </c>
      <c r="P29" s="84">
        <v>112.21</v>
      </c>
      <c r="Q29" s="84"/>
      <c r="R29" s="85">
        <f>IF(P29="","",T29*M29*LOOKUP(RIGHT($D$2,3),定数!$A$6:$A$13,定数!$B$6:$B$13))</f>
        <v>5943.3616170440609</v>
      </c>
      <c r="S29" s="85"/>
      <c r="T29" s="86">
        <f t="shared" si="5"/>
        <v>293.00000000000068</v>
      </c>
      <c r="U29" s="86"/>
      <c r="V29" t="str">
        <f t="shared" si="8"/>
        <v/>
      </c>
      <c r="W29">
        <f t="shared" si="2"/>
        <v>0</v>
      </c>
      <c r="X29" s="41">
        <f t="shared" si="6"/>
        <v>121803.09627169996</v>
      </c>
      <c r="Y29" s="42">
        <f t="shared" si="7"/>
        <v>0.18397721264550615</v>
      </c>
    </row>
    <row r="30" spans="2:25">
      <c r="B30" s="35">
        <v>22</v>
      </c>
      <c r="C30" s="83">
        <f t="shared" si="0"/>
        <v>105337.46374508443</v>
      </c>
      <c r="D30" s="83"/>
      <c r="E30" s="47">
        <v>2018</v>
      </c>
      <c r="F30" s="8">
        <v>43509</v>
      </c>
      <c r="G30" s="47" t="s">
        <v>3</v>
      </c>
      <c r="H30" s="84">
        <v>115.4</v>
      </c>
      <c r="I30" s="84"/>
      <c r="J30" s="47">
        <v>43</v>
      </c>
      <c r="K30" s="87">
        <f t="shared" si="4"/>
        <v>3160.1239123525329</v>
      </c>
      <c r="L30" s="88"/>
      <c r="M30" s="6">
        <f>IF(J30="","",(K30/J30)/LOOKUP(RIGHT($D$2,3),定数!$A$6:$A$13,定数!$B$6:$B$13))</f>
        <v>0.73491253775640297</v>
      </c>
      <c r="N30" s="47">
        <v>2018</v>
      </c>
      <c r="O30" s="8">
        <v>43510</v>
      </c>
      <c r="P30" s="84">
        <v>114.54</v>
      </c>
      <c r="Q30" s="84"/>
      <c r="R30" s="85">
        <f>IF(P30="","",T30*M30*LOOKUP(RIGHT($D$2,3),定数!$A$6:$A$13,定数!$B$6:$B$13))</f>
        <v>6320.2478247050612</v>
      </c>
      <c r="S30" s="85"/>
      <c r="T30" s="86">
        <f t="shared" si="5"/>
        <v>85.999999999999943</v>
      </c>
      <c r="U30" s="86"/>
      <c r="V30" t="str">
        <f t="shared" si="8"/>
        <v/>
      </c>
      <c r="W30">
        <f t="shared" si="2"/>
        <v>0</v>
      </c>
      <c r="X30" s="41">
        <f t="shared" si="6"/>
        <v>121803.09627169996</v>
      </c>
      <c r="Y30" s="42">
        <f t="shared" si="7"/>
        <v>0.13518238066696175</v>
      </c>
    </row>
    <row r="31" spans="2:25">
      <c r="B31" s="35">
        <v>23</v>
      </c>
      <c r="C31" s="83">
        <f t="shared" si="0"/>
        <v>111657.71156978949</v>
      </c>
      <c r="D31" s="83"/>
      <c r="E31" s="47">
        <v>2018</v>
      </c>
      <c r="F31" s="8">
        <v>43519</v>
      </c>
      <c r="G31" s="47" t="s">
        <v>3</v>
      </c>
      <c r="H31" s="84">
        <v>114.33</v>
      </c>
      <c r="I31" s="84"/>
      <c r="J31" s="47">
        <v>26</v>
      </c>
      <c r="K31" s="87">
        <f t="shared" si="4"/>
        <v>3349.7313470936847</v>
      </c>
      <c r="L31" s="88"/>
      <c r="M31" s="6">
        <f>IF(J31="","",(K31/J31)/LOOKUP(RIGHT($D$2,3),定数!$A$6:$A$13,定数!$B$6:$B$13))</f>
        <v>1.2883582104206479</v>
      </c>
      <c r="N31" s="47">
        <v>2018</v>
      </c>
      <c r="O31" s="8">
        <v>43519</v>
      </c>
      <c r="P31" s="84">
        <v>113.81</v>
      </c>
      <c r="Q31" s="84"/>
      <c r="R31" s="85">
        <f>IF(P31="","",T31*M31*LOOKUP(RIGHT($D$2,3),定数!$A$6:$A$13,定数!$B$6:$B$13))</f>
        <v>6699.4626941873175</v>
      </c>
      <c r="S31" s="85"/>
      <c r="T31" s="86">
        <f t="shared" si="5"/>
        <v>51.999999999999602</v>
      </c>
      <c r="U31" s="86"/>
      <c r="V31" t="str">
        <f t="shared" si="8"/>
        <v/>
      </c>
      <c r="W31">
        <f t="shared" si="2"/>
        <v>0</v>
      </c>
      <c r="X31" s="41">
        <f t="shared" si="6"/>
        <v>121803.09627169996</v>
      </c>
      <c r="Y31" s="42">
        <f t="shared" si="7"/>
        <v>8.3293323506979489E-2</v>
      </c>
    </row>
    <row r="32" spans="2:25">
      <c r="B32" s="35">
        <v>24</v>
      </c>
      <c r="C32" s="83">
        <f t="shared" si="0"/>
        <v>118357.17426397681</v>
      </c>
      <c r="D32" s="83"/>
      <c r="E32" s="47">
        <v>2018</v>
      </c>
      <c r="F32" s="8">
        <v>43519</v>
      </c>
      <c r="G32" s="47" t="s">
        <v>3</v>
      </c>
      <c r="H32" s="84">
        <v>114.02</v>
      </c>
      <c r="I32" s="84"/>
      <c r="J32" s="47">
        <v>47</v>
      </c>
      <c r="K32" s="87">
        <f t="shared" si="4"/>
        <v>3550.7152279193042</v>
      </c>
      <c r="L32" s="88"/>
      <c r="M32" s="6">
        <f>IF(J32="","",(K32/J32)/LOOKUP(RIGHT($D$2,3),定数!$A$6:$A$13,定数!$B$6:$B$13))</f>
        <v>0.75547132508921366</v>
      </c>
      <c r="N32" s="47">
        <v>2018</v>
      </c>
      <c r="O32" s="8">
        <v>43524</v>
      </c>
      <c r="P32" s="84">
        <v>113.08</v>
      </c>
      <c r="Q32" s="84"/>
      <c r="R32" s="85">
        <f>IF(P32="","",T32*M32*LOOKUP(RIGHT($D$2,3),定数!$A$6:$A$13,定数!$B$6:$B$13))</f>
        <v>7101.430455838592</v>
      </c>
      <c r="S32" s="85"/>
      <c r="T32" s="86">
        <f t="shared" si="5"/>
        <v>93.999999999999773</v>
      </c>
      <c r="U32" s="86"/>
      <c r="V32" t="str">
        <f t="shared" si="8"/>
        <v/>
      </c>
      <c r="W32">
        <f t="shared" si="2"/>
        <v>0</v>
      </c>
      <c r="X32" s="41">
        <f t="shared" si="6"/>
        <v>121803.09627169996</v>
      </c>
      <c r="Y32" s="42">
        <f t="shared" si="7"/>
        <v>2.8290922917398764E-2</v>
      </c>
    </row>
    <row r="33" spans="2:25">
      <c r="B33" s="35">
        <v>25</v>
      </c>
      <c r="C33" s="83">
        <f t="shared" si="0"/>
        <v>125458.6047198154</v>
      </c>
      <c r="D33" s="83"/>
      <c r="E33" s="47">
        <v>2018</v>
      </c>
      <c r="F33" s="8">
        <v>43560</v>
      </c>
      <c r="G33" s="47" t="s">
        <v>4</v>
      </c>
      <c r="H33" s="84">
        <v>111.61</v>
      </c>
      <c r="I33" s="84"/>
      <c r="J33" s="47">
        <v>48</v>
      </c>
      <c r="K33" s="87">
        <f t="shared" si="4"/>
        <v>3763.7581415944619</v>
      </c>
      <c r="L33" s="88"/>
      <c r="M33" s="6">
        <f>IF(J33="","",(K33/J33)/LOOKUP(RIGHT($D$2,3),定数!$A$6:$A$13,定数!$B$6:$B$13))</f>
        <v>0.78411627949884621</v>
      </c>
      <c r="N33" s="47">
        <v>2018</v>
      </c>
      <c r="O33" s="8">
        <v>43567</v>
      </c>
      <c r="P33" s="84">
        <v>111.11</v>
      </c>
      <c r="Q33" s="84"/>
      <c r="R33" s="85">
        <f>IF(P33="","",T33*M33*LOOKUP(RIGHT($D$2,3),定数!$A$6:$A$13,定数!$B$6:$B$13))</f>
        <v>-3920.5813974942307</v>
      </c>
      <c r="S33" s="85"/>
      <c r="T33" s="86">
        <f t="shared" si="5"/>
        <v>-50</v>
      </c>
      <c r="U33" s="86"/>
      <c r="V33" t="str">
        <f t="shared" si="8"/>
        <v/>
      </c>
      <c r="W33">
        <f t="shared" si="2"/>
        <v>1</v>
      </c>
      <c r="X33" s="41">
        <f t="shared" si="6"/>
        <v>125458.6047198154</v>
      </c>
      <c r="Y33" s="42">
        <f t="shared" si="7"/>
        <v>0</v>
      </c>
    </row>
    <row r="34" spans="2:25">
      <c r="B34" s="35">
        <v>26</v>
      </c>
      <c r="C34" s="83">
        <f t="shared" si="0"/>
        <v>121538.02332232117</v>
      </c>
      <c r="D34" s="83"/>
      <c r="E34" s="47">
        <v>2018</v>
      </c>
      <c r="F34" s="8">
        <v>43561</v>
      </c>
      <c r="G34" s="47" t="s">
        <v>4</v>
      </c>
      <c r="H34" s="84">
        <v>111.54</v>
      </c>
      <c r="I34" s="84"/>
      <c r="J34" s="47">
        <v>32</v>
      </c>
      <c r="K34" s="87">
        <f t="shared" si="4"/>
        <v>3646.1406996696351</v>
      </c>
      <c r="L34" s="88"/>
      <c r="M34" s="6">
        <f>IF(J34="","",(K34/J34)/LOOKUP(RIGHT($D$2,3),定数!$A$6:$A$13,定数!$B$6:$B$13))</f>
        <v>1.1394189686467611</v>
      </c>
      <c r="N34" s="47">
        <v>2018</v>
      </c>
      <c r="O34" s="8">
        <v>43561</v>
      </c>
      <c r="P34" s="84">
        <v>111.2</v>
      </c>
      <c r="Q34" s="84"/>
      <c r="R34" s="85">
        <f>IF(P34="","",T34*M34*LOOKUP(RIGHT($D$2,3),定数!$A$6:$A$13,定数!$B$6:$B$13))</f>
        <v>-3874.0244933990261</v>
      </c>
      <c r="S34" s="85"/>
      <c r="T34" s="86">
        <f t="shared" si="5"/>
        <v>-34.000000000000341</v>
      </c>
      <c r="U34" s="86"/>
      <c r="V34" t="str">
        <f t="shared" si="8"/>
        <v/>
      </c>
      <c r="W34">
        <f t="shared" si="2"/>
        <v>2</v>
      </c>
      <c r="X34" s="41">
        <f t="shared" si="6"/>
        <v>125458.6047198154</v>
      </c>
      <c r="Y34" s="42">
        <f t="shared" si="7"/>
        <v>3.125E-2</v>
      </c>
    </row>
    <row r="35" spans="2:25">
      <c r="B35" s="35">
        <v>27</v>
      </c>
      <c r="C35" s="83">
        <f t="shared" si="0"/>
        <v>117663.99882892214</v>
      </c>
      <c r="D35" s="83"/>
      <c r="E35" s="47">
        <v>2018</v>
      </c>
      <c r="F35" s="8">
        <v>43561</v>
      </c>
      <c r="G35" s="47" t="s">
        <v>4</v>
      </c>
      <c r="H35" s="84">
        <v>111.79</v>
      </c>
      <c r="I35" s="84"/>
      <c r="J35" s="47">
        <v>59</v>
      </c>
      <c r="K35" s="87">
        <f t="shared" si="4"/>
        <v>3529.919964867664</v>
      </c>
      <c r="L35" s="88"/>
      <c r="M35" s="6">
        <f>IF(J35="","",(K35/J35)/LOOKUP(RIGHT($D$2,3),定数!$A$6:$A$13,定数!$B$6:$B$13))</f>
        <v>0.59829151946909565</v>
      </c>
      <c r="N35" s="47">
        <v>2018</v>
      </c>
      <c r="O35" s="8">
        <v>43567</v>
      </c>
      <c r="P35" s="84">
        <v>111.18</v>
      </c>
      <c r="Q35" s="84"/>
      <c r="R35" s="85">
        <f>IF(P35="","",T35*M35*LOOKUP(RIGHT($D$2,3),定数!$A$6:$A$13,定数!$B$6:$B$13))</f>
        <v>-3649.5782687614801</v>
      </c>
      <c r="S35" s="85"/>
      <c r="T35" s="86">
        <f t="shared" si="5"/>
        <v>-60.999999999999943</v>
      </c>
      <c r="U35" s="86"/>
      <c r="V35" t="str">
        <f t="shared" si="8"/>
        <v/>
      </c>
      <c r="W35">
        <f t="shared" si="2"/>
        <v>3</v>
      </c>
      <c r="X35" s="41">
        <f t="shared" si="6"/>
        <v>125458.6047198154</v>
      </c>
      <c r="Y35" s="42">
        <f t="shared" si="7"/>
        <v>6.2128906250000338E-2</v>
      </c>
    </row>
    <row r="36" spans="2:25">
      <c r="B36" s="35">
        <v>28</v>
      </c>
      <c r="C36" s="83">
        <f t="shared" si="0"/>
        <v>114014.42056016065</v>
      </c>
      <c r="D36" s="83"/>
      <c r="E36" s="47">
        <v>2018</v>
      </c>
      <c r="F36" s="8">
        <v>43565</v>
      </c>
      <c r="G36" s="47" t="s">
        <v>4</v>
      </c>
      <c r="H36" s="84">
        <v>112</v>
      </c>
      <c r="I36" s="84"/>
      <c r="J36" s="47">
        <v>45</v>
      </c>
      <c r="K36" s="87">
        <f t="shared" si="4"/>
        <v>3420.4326168048196</v>
      </c>
      <c r="L36" s="88"/>
      <c r="M36" s="6">
        <f>IF(J36="","",(K36/J36)/LOOKUP(RIGHT($D$2,3),定数!$A$6:$A$13,定数!$B$6:$B$13))</f>
        <v>0.7600961370677376</v>
      </c>
      <c r="N36" s="47">
        <v>2018</v>
      </c>
      <c r="O36" s="8">
        <v>43566</v>
      </c>
      <c r="P36" s="84">
        <v>111.53</v>
      </c>
      <c r="Q36" s="84"/>
      <c r="R36" s="85">
        <f>IF(P36="","",T36*M36*LOOKUP(RIGHT($D$2,3),定数!$A$6:$A$13,定数!$B$6:$B$13))</f>
        <v>-3572.451844218358</v>
      </c>
      <c r="S36" s="85"/>
      <c r="T36" s="86">
        <f t="shared" si="5"/>
        <v>-46.999999999999886</v>
      </c>
      <c r="U36" s="86"/>
      <c r="V36" t="str">
        <f t="shared" si="8"/>
        <v/>
      </c>
      <c r="W36">
        <f t="shared" si="2"/>
        <v>4</v>
      </c>
      <c r="X36" s="41">
        <f t="shared" si="6"/>
        <v>125458.6047198154</v>
      </c>
      <c r="Y36" s="42">
        <f t="shared" si="7"/>
        <v>9.1218806276483377E-2</v>
      </c>
    </row>
    <row r="37" spans="2:25">
      <c r="B37" s="35">
        <v>29</v>
      </c>
      <c r="C37" s="83">
        <f t="shared" si="0"/>
        <v>110441.96871594229</v>
      </c>
      <c r="D37" s="83"/>
      <c r="E37" s="47">
        <v>2018</v>
      </c>
      <c r="F37" s="8">
        <v>43574</v>
      </c>
      <c r="G37" s="47" t="s">
        <v>3</v>
      </c>
      <c r="H37" s="84">
        <v>110.74</v>
      </c>
      <c r="I37" s="84"/>
      <c r="J37" s="47">
        <v>18</v>
      </c>
      <c r="K37" s="87">
        <f t="shared" si="4"/>
        <v>3313.2590614782684</v>
      </c>
      <c r="L37" s="88"/>
      <c r="M37" s="6">
        <f>IF(J37="","",(K37/J37)/LOOKUP(RIGHT($D$2,3),定数!$A$6:$A$13,定数!$B$6:$B$13))</f>
        <v>1.840699478599038</v>
      </c>
      <c r="N37" s="47">
        <v>2018</v>
      </c>
      <c r="O37" s="8">
        <v>43574</v>
      </c>
      <c r="P37" s="84">
        <v>110.95</v>
      </c>
      <c r="Q37" s="84"/>
      <c r="R37" s="85">
        <f>IF(P37="","",T37*M37*LOOKUP(RIGHT($D$2,3),定数!$A$6:$A$13,定数!$B$6:$B$13))</f>
        <v>-3865.468905058126</v>
      </c>
      <c r="S37" s="85"/>
      <c r="T37" s="86">
        <f t="shared" si="5"/>
        <v>-21.000000000000796</v>
      </c>
      <c r="U37" s="86"/>
      <c r="V37" t="str">
        <f t="shared" si="8"/>
        <v/>
      </c>
      <c r="W37">
        <f t="shared" si="2"/>
        <v>5</v>
      </c>
      <c r="X37" s="41">
        <f t="shared" si="6"/>
        <v>125458.6047198154</v>
      </c>
      <c r="Y37" s="42">
        <f t="shared" si="7"/>
        <v>0.11969395034648689</v>
      </c>
    </row>
    <row r="38" spans="2:25">
      <c r="B38" s="35">
        <v>30</v>
      </c>
      <c r="C38" s="83">
        <f t="shared" si="0"/>
        <v>106576.49981088417</v>
      </c>
      <c r="D38" s="83"/>
      <c r="E38" s="47">
        <v>2018</v>
      </c>
      <c r="F38" s="8">
        <v>43574</v>
      </c>
      <c r="G38" s="47" t="s">
        <v>3</v>
      </c>
      <c r="H38" s="84">
        <v>110.47</v>
      </c>
      <c r="I38" s="84"/>
      <c r="J38" s="47">
        <v>61</v>
      </c>
      <c r="K38" s="87">
        <f t="shared" si="4"/>
        <v>3197.2949943265248</v>
      </c>
      <c r="L38" s="88"/>
      <c r="M38" s="6">
        <f>IF(J38="","",(K38/J38)/LOOKUP(RIGHT($D$2,3),定数!$A$6:$A$13,定数!$B$6:$B$13))</f>
        <v>0.52414672038139754</v>
      </c>
      <c r="N38" s="47">
        <v>2018</v>
      </c>
      <c r="O38" s="8">
        <v>43578</v>
      </c>
      <c r="P38" s="84">
        <v>111.1</v>
      </c>
      <c r="Q38" s="84"/>
      <c r="R38" s="85">
        <f>IF(P38="","",T38*M38*LOOKUP(RIGHT($D$2,3),定数!$A$6:$A$13,定数!$B$6:$B$13))</f>
        <v>-3302.1243384027807</v>
      </c>
      <c r="S38" s="85"/>
      <c r="T38" s="86">
        <f t="shared" si="5"/>
        <v>-62.999999999999545</v>
      </c>
      <c r="U38" s="86"/>
      <c r="V38" t="str">
        <f t="shared" si="8"/>
        <v/>
      </c>
      <c r="W38">
        <f t="shared" si="2"/>
        <v>6</v>
      </c>
      <c r="X38" s="41">
        <f t="shared" si="6"/>
        <v>125458.6047198154</v>
      </c>
      <c r="Y38" s="42">
        <f t="shared" si="7"/>
        <v>0.15050466208436097</v>
      </c>
    </row>
    <row r="39" spans="2:25">
      <c r="B39" s="35">
        <v>31</v>
      </c>
      <c r="C39" s="83">
        <f t="shared" si="0"/>
        <v>103274.37547248139</v>
      </c>
      <c r="D39" s="83"/>
      <c r="E39" s="47">
        <v>2018</v>
      </c>
      <c r="F39" s="8">
        <v>43580</v>
      </c>
      <c r="G39" s="47" t="s">
        <v>4</v>
      </c>
      <c r="H39" s="84">
        <v>111.32</v>
      </c>
      <c r="I39" s="84"/>
      <c r="J39" s="47">
        <v>40</v>
      </c>
      <c r="K39" s="87">
        <f t="shared" si="4"/>
        <v>3098.2312641744415</v>
      </c>
      <c r="L39" s="88"/>
      <c r="M39" s="6">
        <f>IF(J39="","",(K39/J39)/LOOKUP(RIGHT($D$2,3),定数!$A$6:$A$13,定数!$B$6:$B$13))</f>
        <v>0.7745578160436104</v>
      </c>
      <c r="N39" s="47">
        <v>2018</v>
      </c>
      <c r="O39" s="8">
        <v>43581</v>
      </c>
      <c r="P39" s="84">
        <v>110.89</v>
      </c>
      <c r="Q39" s="84"/>
      <c r="R39" s="85">
        <f>IF(P39="","",T39*M39*LOOKUP(RIGHT($D$2,3),定数!$A$6:$A$13,定数!$B$6:$B$13))</f>
        <v>-3330.5986089874673</v>
      </c>
      <c r="S39" s="85"/>
      <c r="T39" s="86">
        <f t="shared" si="5"/>
        <v>-42.999999999999261</v>
      </c>
      <c r="U39" s="86"/>
      <c r="V39" t="str">
        <f t="shared" si="8"/>
        <v/>
      </c>
      <c r="W39">
        <f t="shared" si="2"/>
        <v>7</v>
      </c>
      <c r="X39" s="41">
        <f t="shared" si="6"/>
        <v>125458.6047198154</v>
      </c>
      <c r="Y39" s="42">
        <f t="shared" si="7"/>
        <v>0.17682509140666491</v>
      </c>
    </row>
    <row r="40" spans="2:25">
      <c r="B40" s="35">
        <v>32</v>
      </c>
      <c r="C40" s="83">
        <f t="shared" si="0"/>
        <v>99943.776863493928</v>
      </c>
      <c r="D40" s="83"/>
      <c r="E40" s="47">
        <v>2018</v>
      </c>
      <c r="F40" s="8">
        <v>43585</v>
      </c>
      <c r="G40" s="47" t="s">
        <v>3</v>
      </c>
      <c r="H40" s="84">
        <v>110.21</v>
      </c>
      <c r="I40" s="84"/>
      <c r="J40" s="47">
        <v>37</v>
      </c>
      <c r="K40" s="87">
        <f t="shared" si="4"/>
        <v>2998.3133059048178</v>
      </c>
      <c r="L40" s="88"/>
      <c r="M40" s="6">
        <f>IF(J40="","",(K40/J40)/LOOKUP(RIGHT($D$2,3),定数!$A$6:$A$13,定数!$B$6:$B$13))</f>
        <v>0.81035494754184267</v>
      </c>
      <c r="N40" s="47">
        <v>2018</v>
      </c>
      <c r="O40" s="8">
        <v>43588</v>
      </c>
      <c r="P40" s="84">
        <v>109.48</v>
      </c>
      <c r="Q40" s="84"/>
      <c r="R40" s="85">
        <f>IF(P40="","",T40*M40*LOOKUP(RIGHT($D$2,3),定数!$A$6:$A$13,定数!$B$6:$B$13))</f>
        <v>5915.5911170553691</v>
      </c>
      <c r="S40" s="85"/>
      <c r="T40" s="86">
        <f t="shared" si="5"/>
        <v>72.999999999998977</v>
      </c>
      <c r="U40" s="86"/>
      <c r="V40" t="str">
        <f t="shared" si="8"/>
        <v/>
      </c>
      <c r="W40">
        <f t="shared" si="2"/>
        <v>0</v>
      </c>
      <c r="X40" s="41">
        <f t="shared" si="6"/>
        <v>125458.6047198154</v>
      </c>
      <c r="Y40" s="42">
        <f t="shared" si="7"/>
        <v>0.20337248220879955</v>
      </c>
    </row>
    <row r="41" spans="2:25">
      <c r="B41" s="35">
        <v>33</v>
      </c>
      <c r="C41" s="83">
        <f t="shared" si="0"/>
        <v>105859.3679805493</v>
      </c>
      <c r="D41" s="83"/>
      <c r="E41" s="47">
        <v>2018</v>
      </c>
      <c r="F41" s="8">
        <v>43586</v>
      </c>
      <c r="G41" s="47" t="s">
        <v>3</v>
      </c>
      <c r="H41" s="84">
        <v>110.11</v>
      </c>
      <c r="I41" s="84"/>
      <c r="J41" s="47">
        <v>34</v>
      </c>
      <c r="K41" s="87">
        <f t="shared" si="4"/>
        <v>3175.781039416479</v>
      </c>
      <c r="L41" s="88"/>
      <c r="M41" s="6">
        <f>IF(J41="","",(K41/J41)/LOOKUP(RIGHT($D$2,3),定数!$A$6:$A$13,定数!$B$6:$B$13))</f>
        <v>0.93405324688719971</v>
      </c>
      <c r="N41" s="47">
        <v>2018</v>
      </c>
      <c r="O41" s="8">
        <v>43587</v>
      </c>
      <c r="P41" s="84">
        <v>110.48</v>
      </c>
      <c r="Q41" s="84"/>
      <c r="R41" s="85">
        <f>IF(P41="","",T41*M41*LOOKUP(RIGHT($D$2,3),定数!$A$6:$A$13,定数!$B$6:$B$13))</f>
        <v>-3455.9970134826813</v>
      </c>
      <c r="S41" s="85"/>
      <c r="T41" s="86">
        <f t="shared" si="5"/>
        <v>-37.000000000000455</v>
      </c>
      <c r="U41" s="86"/>
      <c r="V41" t="str">
        <f t="shared" si="8"/>
        <v/>
      </c>
      <c r="W41">
        <f t="shared" si="2"/>
        <v>1</v>
      </c>
      <c r="X41" s="41">
        <f t="shared" si="6"/>
        <v>125458.6047198154</v>
      </c>
      <c r="Y41" s="42">
        <f t="shared" si="7"/>
        <v>0.15622074534494257</v>
      </c>
    </row>
    <row r="42" spans="2:25">
      <c r="B42" s="35">
        <v>34</v>
      </c>
      <c r="C42" s="83">
        <f t="shared" si="0"/>
        <v>102403.37096706661</v>
      </c>
      <c r="D42" s="83"/>
      <c r="E42" s="47">
        <v>2018</v>
      </c>
      <c r="F42" s="8">
        <v>43592</v>
      </c>
      <c r="G42" s="47" t="s">
        <v>3</v>
      </c>
      <c r="H42" s="84">
        <v>108.83</v>
      </c>
      <c r="I42" s="84"/>
      <c r="J42" s="47">
        <v>31</v>
      </c>
      <c r="K42" s="87">
        <f t="shared" si="4"/>
        <v>3072.1011290119982</v>
      </c>
      <c r="L42" s="88"/>
      <c r="M42" s="6">
        <f>IF(J42="","",(K42/J42)/LOOKUP(RIGHT($D$2,3),定数!$A$6:$A$13,定数!$B$6:$B$13))</f>
        <v>0.99100036419741888</v>
      </c>
      <c r="N42" s="47">
        <v>2018</v>
      </c>
      <c r="O42" s="8">
        <v>43594</v>
      </c>
      <c r="P42" s="84">
        <v>109.17</v>
      </c>
      <c r="Q42" s="84"/>
      <c r="R42" s="85">
        <f>IF(P42="","",T42*M42*LOOKUP(RIGHT($D$2,3),定数!$A$6:$A$13,定数!$B$6:$B$13))</f>
        <v>-3369.4012382712581</v>
      </c>
      <c r="S42" s="85"/>
      <c r="T42" s="86">
        <f t="shared" si="5"/>
        <v>-34.000000000000341</v>
      </c>
      <c r="U42" s="86"/>
      <c r="V42" t="str">
        <f t="shared" si="8"/>
        <v/>
      </c>
      <c r="W42">
        <f t="shared" si="2"/>
        <v>2</v>
      </c>
      <c r="X42" s="41">
        <f t="shared" si="6"/>
        <v>125458.6047198154</v>
      </c>
      <c r="Y42" s="42">
        <f t="shared" si="7"/>
        <v>0.18376765630574043</v>
      </c>
    </row>
    <row r="43" spans="2:25">
      <c r="B43" s="35">
        <v>35</v>
      </c>
      <c r="C43" s="83">
        <f t="shared" si="0"/>
        <v>99033.96972879536</v>
      </c>
      <c r="D43" s="83"/>
      <c r="E43" s="47">
        <v>2018</v>
      </c>
      <c r="F43" s="8">
        <v>43607</v>
      </c>
      <c r="G43" s="47" t="s">
        <v>4</v>
      </c>
      <c r="H43" s="84">
        <v>111.63</v>
      </c>
      <c r="I43" s="84"/>
      <c r="J43" s="47">
        <v>41</v>
      </c>
      <c r="K43" s="87">
        <f t="shared" si="4"/>
        <v>2971.0190918638609</v>
      </c>
      <c r="L43" s="88"/>
      <c r="M43" s="6">
        <f>IF(J43="","",(K43/J43)/LOOKUP(RIGHT($D$2,3),定数!$A$6:$A$13,定数!$B$6:$B$13))</f>
        <v>0.72463880289362459</v>
      </c>
      <c r="N43" s="47">
        <v>2018</v>
      </c>
      <c r="O43" s="8">
        <v>43608</v>
      </c>
      <c r="P43" s="84">
        <v>111.23</v>
      </c>
      <c r="Q43" s="84"/>
      <c r="R43" s="85">
        <f>IF(P43="","",T43*M43*LOOKUP(RIGHT($D$2,3),定数!$A$6:$A$13,定数!$B$6:$B$13))</f>
        <v>-2898.5552115744367</v>
      </c>
      <c r="S43" s="85"/>
      <c r="T43" s="86">
        <f t="shared" si="5"/>
        <v>-39.999999999999147</v>
      </c>
      <c r="U43" s="86"/>
      <c r="V43" t="str">
        <f t="shared" si="8"/>
        <v/>
      </c>
      <c r="W43">
        <f t="shared" si="2"/>
        <v>3</v>
      </c>
      <c r="X43" s="41">
        <f t="shared" si="6"/>
        <v>125458.6047198154</v>
      </c>
      <c r="Y43" s="42">
        <f t="shared" si="7"/>
        <v>0.21062433342084208</v>
      </c>
    </row>
    <row r="44" spans="2:25">
      <c r="B44" s="35">
        <v>36</v>
      </c>
      <c r="C44" s="83">
        <f t="shared" si="0"/>
        <v>96135.414517220925</v>
      </c>
      <c r="D44" s="83"/>
      <c r="E44" s="47">
        <v>2018</v>
      </c>
      <c r="F44" s="8">
        <v>43609</v>
      </c>
      <c r="G44" s="47" t="s">
        <v>3</v>
      </c>
      <c r="H44" s="84">
        <v>109.9</v>
      </c>
      <c r="I44" s="84"/>
      <c r="J44" s="47">
        <v>86</v>
      </c>
      <c r="K44" s="87">
        <f t="shared" si="4"/>
        <v>2884.0624355166278</v>
      </c>
      <c r="L44" s="88"/>
      <c r="M44" s="6">
        <f>IF(J44="","",(K44/J44)/LOOKUP(RIGHT($D$2,3),定数!$A$6:$A$13,定数!$B$6:$B$13))</f>
        <v>0.33535609715309628</v>
      </c>
      <c r="N44" s="47">
        <v>2018</v>
      </c>
      <c r="O44" s="8">
        <v>43617</v>
      </c>
      <c r="P44" s="84">
        <v>110.79</v>
      </c>
      <c r="Q44" s="84"/>
      <c r="R44" s="85">
        <f>IF(P44="","",T44*M44*LOOKUP(RIGHT($D$2,3),定数!$A$6:$A$13,定数!$B$6:$B$13))</f>
        <v>-2984.6692646625588</v>
      </c>
      <c r="S44" s="85"/>
      <c r="T44" s="86">
        <f t="shared" si="5"/>
        <v>-89.000000000000057</v>
      </c>
      <c r="U44" s="86"/>
      <c r="V44" t="str">
        <f t="shared" si="8"/>
        <v/>
      </c>
      <c r="W44">
        <f t="shared" si="2"/>
        <v>4</v>
      </c>
      <c r="X44" s="41">
        <f t="shared" si="6"/>
        <v>125458.6047198154</v>
      </c>
      <c r="Y44" s="42">
        <f t="shared" si="7"/>
        <v>0.2337280114670609</v>
      </c>
    </row>
    <row r="45" spans="2:25">
      <c r="B45" s="35">
        <v>37</v>
      </c>
      <c r="C45" s="83">
        <f t="shared" si="0"/>
        <v>93150.745252558365</v>
      </c>
      <c r="D45" s="83"/>
      <c r="E45" s="47">
        <v>2018</v>
      </c>
      <c r="F45" s="8">
        <v>43610</v>
      </c>
      <c r="G45" s="47" t="s">
        <v>3</v>
      </c>
      <c r="H45" s="84">
        <v>110.17</v>
      </c>
      <c r="I45" s="84"/>
      <c r="J45" s="47">
        <v>35</v>
      </c>
      <c r="K45" s="87">
        <f t="shared" si="4"/>
        <v>2794.5223575767509</v>
      </c>
      <c r="L45" s="88"/>
      <c r="M45" s="6">
        <f>IF(J45="","",(K45/J45)/LOOKUP(RIGHT($D$2,3),定数!$A$6:$A$13,定数!$B$6:$B$13))</f>
        <v>0.79843495930764308</v>
      </c>
      <c r="N45" s="47">
        <v>2018</v>
      </c>
      <c r="O45" s="8">
        <v>43611</v>
      </c>
      <c r="P45" s="84">
        <v>110.54</v>
      </c>
      <c r="Q45" s="84"/>
      <c r="R45" s="85">
        <f>IF(P45="","",T45*M45*LOOKUP(RIGHT($D$2,3),定数!$A$6:$A$13,定数!$B$6:$B$13))</f>
        <v>-2954.2093494383157</v>
      </c>
      <c r="S45" s="85"/>
      <c r="T45" s="86">
        <f t="shared" si="5"/>
        <v>-37.000000000000455</v>
      </c>
      <c r="U45" s="86"/>
      <c r="V45" t="str">
        <f t="shared" si="8"/>
        <v/>
      </c>
      <c r="W45">
        <f t="shared" si="2"/>
        <v>5</v>
      </c>
      <c r="X45" s="41">
        <f t="shared" si="6"/>
        <v>125458.6047198154</v>
      </c>
      <c r="Y45" s="42">
        <f t="shared" si="7"/>
        <v>0.25751808366918816</v>
      </c>
    </row>
    <row r="46" spans="2:25">
      <c r="B46" s="35">
        <v>38</v>
      </c>
      <c r="C46" s="83">
        <f t="shared" si="0"/>
        <v>90196.53590312005</v>
      </c>
      <c r="D46" s="83"/>
      <c r="E46" s="47">
        <v>2018</v>
      </c>
      <c r="F46" s="8">
        <v>43622</v>
      </c>
      <c r="G46" s="47" t="s">
        <v>4</v>
      </c>
      <c r="H46" s="84">
        <v>111.77</v>
      </c>
      <c r="I46" s="84"/>
      <c r="J46" s="47">
        <v>35</v>
      </c>
      <c r="K46" s="87">
        <f t="shared" si="4"/>
        <v>2705.8960770936014</v>
      </c>
      <c r="L46" s="88"/>
      <c r="M46" s="6">
        <f>IF(J46="","",(K46/J46)/LOOKUP(RIGHT($D$2,3),定数!$A$6:$A$13,定数!$B$6:$B$13))</f>
        <v>0.77311316488388615</v>
      </c>
      <c r="N46" s="47">
        <v>2018</v>
      </c>
      <c r="O46" s="8">
        <v>43624</v>
      </c>
      <c r="P46" s="84">
        <v>111.39</v>
      </c>
      <c r="Q46" s="84"/>
      <c r="R46" s="85">
        <f>IF(P46="","",T46*M46*LOOKUP(RIGHT($D$2,3),定数!$A$6:$A$13,定数!$B$6:$B$13))</f>
        <v>-2937.8300265587322</v>
      </c>
      <c r="S46" s="85"/>
      <c r="T46" s="86">
        <f t="shared" si="5"/>
        <v>-37.999999999999545</v>
      </c>
      <c r="U46" s="86"/>
      <c r="V46" t="str">
        <f t="shared" si="8"/>
        <v/>
      </c>
      <c r="W46">
        <f t="shared" si="2"/>
        <v>6</v>
      </c>
      <c r="X46" s="41">
        <f t="shared" si="6"/>
        <v>125458.6047198154</v>
      </c>
      <c r="Y46" s="42">
        <f t="shared" si="7"/>
        <v>0.2810653673013942</v>
      </c>
    </row>
    <row r="47" spans="2:25">
      <c r="B47" s="35">
        <v>39</v>
      </c>
      <c r="C47" s="83">
        <f t="shared" si="0"/>
        <v>87258.705876561318</v>
      </c>
      <c r="D47" s="83"/>
      <c r="E47" s="47">
        <v>2018</v>
      </c>
      <c r="F47" s="8">
        <v>43629</v>
      </c>
      <c r="G47" s="47" t="s">
        <v>4</v>
      </c>
      <c r="H47" s="84">
        <v>112.14</v>
      </c>
      <c r="I47" s="84"/>
      <c r="J47" s="47">
        <v>33</v>
      </c>
      <c r="K47" s="87">
        <f t="shared" si="4"/>
        <v>2617.7611762968395</v>
      </c>
      <c r="L47" s="88"/>
      <c r="M47" s="6">
        <f>IF(J47="","",(K47/J47)/LOOKUP(RIGHT($D$2,3),定数!$A$6:$A$13,定数!$B$6:$B$13))</f>
        <v>0.79326096251419376</v>
      </c>
      <c r="N47" s="47">
        <v>2018</v>
      </c>
      <c r="O47" s="8">
        <v>43630</v>
      </c>
      <c r="P47" s="84">
        <v>111.79</v>
      </c>
      <c r="Q47" s="84"/>
      <c r="R47" s="85">
        <f>IF(P47="","",T47*M47*LOOKUP(RIGHT($D$2,3),定数!$A$6:$A$13,定数!$B$6:$B$13))</f>
        <v>-2776.4133687996332</v>
      </c>
      <c r="S47" s="85"/>
      <c r="T47" s="86">
        <f t="shared" si="5"/>
        <v>-34.999999999999432</v>
      </c>
      <c r="U47" s="86"/>
      <c r="V47" t="str">
        <f t="shared" si="8"/>
        <v/>
      </c>
      <c r="W47">
        <f t="shared" si="2"/>
        <v>7</v>
      </c>
      <c r="X47" s="41">
        <f t="shared" si="6"/>
        <v>125458.6047198154</v>
      </c>
      <c r="Y47" s="42">
        <f t="shared" si="7"/>
        <v>0.30448209533786286</v>
      </c>
    </row>
    <row r="48" spans="2:25">
      <c r="B48" s="35">
        <v>40</v>
      </c>
      <c r="C48" s="83">
        <f t="shared" si="0"/>
        <v>84482.292507761682</v>
      </c>
      <c r="D48" s="83"/>
      <c r="E48" s="47">
        <v>2018</v>
      </c>
      <c r="F48" s="8">
        <v>43706</v>
      </c>
      <c r="G48" s="47" t="s">
        <v>4</v>
      </c>
      <c r="H48" s="84">
        <v>114.18</v>
      </c>
      <c r="I48" s="84"/>
      <c r="J48" s="47">
        <v>44</v>
      </c>
      <c r="K48" s="87">
        <f t="shared" si="4"/>
        <v>2534.4687752328505</v>
      </c>
      <c r="L48" s="88"/>
      <c r="M48" s="6">
        <f>IF(J48="","",(K48/J48)/LOOKUP(RIGHT($D$2,3),定数!$A$6:$A$13,定数!$B$6:$B$13))</f>
        <v>0.57601563073473872</v>
      </c>
      <c r="N48" s="47">
        <v>2018</v>
      </c>
      <c r="O48" s="8">
        <v>43707</v>
      </c>
      <c r="P48" s="84">
        <v>115.05</v>
      </c>
      <c r="Q48" s="84"/>
      <c r="R48" s="85">
        <f>IF(P48="","",T48*M48*LOOKUP(RIGHT($D$2,3),定数!$A$6:$A$13,定数!$B$6:$B$13))</f>
        <v>5011.3359873921709</v>
      </c>
      <c r="S48" s="85"/>
      <c r="T48" s="86">
        <f t="shared" si="5"/>
        <v>86.999999999999034</v>
      </c>
      <c r="U48" s="86"/>
      <c r="V48" t="str">
        <f t="shared" si="8"/>
        <v/>
      </c>
      <c r="W48">
        <f t="shared" si="2"/>
        <v>0</v>
      </c>
      <c r="X48" s="41">
        <f t="shared" si="6"/>
        <v>125458.6047198154</v>
      </c>
      <c r="Y48" s="42">
        <f t="shared" si="7"/>
        <v>0.32661221048620326</v>
      </c>
    </row>
    <row r="49" spans="2:25">
      <c r="B49" s="35">
        <v>41</v>
      </c>
      <c r="C49" s="83">
        <f t="shared" si="0"/>
        <v>89493.628495153855</v>
      </c>
      <c r="D49" s="83"/>
      <c r="E49" s="47">
        <v>2018</v>
      </c>
      <c r="F49" s="8">
        <v>43725</v>
      </c>
      <c r="G49" s="47" t="s">
        <v>4</v>
      </c>
      <c r="H49" s="84">
        <v>116.11</v>
      </c>
      <c r="I49" s="84"/>
      <c r="J49" s="47">
        <v>39</v>
      </c>
      <c r="K49" s="87">
        <f t="shared" si="4"/>
        <v>2684.8088548546157</v>
      </c>
      <c r="L49" s="88"/>
      <c r="M49" s="6">
        <f>IF(J49="","",(K49/J49)/LOOKUP(RIGHT($D$2,3),定数!$A$6:$A$13,定数!$B$6:$B$13))</f>
        <v>0.6884125268857989</v>
      </c>
      <c r="N49" s="47">
        <v>2018</v>
      </c>
      <c r="O49" s="8">
        <v>43726</v>
      </c>
      <c r="P49" s="84">
        <v>116.89</v>
      </c>
      <c r="Q49" s="84"/>
      <c r="R49" s="85">
        <f>IF(P49="","",T49*M49*LOOKUP(RIGHT($D$2,3),定数!$A$6:$A$13,定数!$B$6:$B$13))</f>
        <v>5369.6177097092395</v>
      </c>
      <c r="S49" s="85"/>
      <c r="T49" s="86">
        <f t="shared" si="5"/>
        <v>78.000000000000114</v>
      </c>
      <c r="U49" s="86"/>
      <c r="V49" t="str">
        <f t="shared" si="8"/>
        <v/>
      </c>
      <c r="W49">
        <f t="shared" si="2"/>
        <v>0</v>
      </c>
      <c r="X49" s="41">
        <f t="shared" si="6"/>
        <v>125458.6047198154</v>
      </c>
      <c r="Y49" s="42">
        <f t="shared" si="7"/>
        <v>0.28666807115368076</v>
      </c>
    </row>
    <row r="50" spans="2:25">
      <c r="B50" s="35">
        <v>42</v>
      </c>
      <c r="C50" s="83">
        <f t="shared" si="0"/>
        <v>94863.246204863099</v>
      </c>
      <c r="D50" s="83"/>
      <c r="E50" s="47">
        <v>2018</v>
      </c>
      <c r="F50" s="8">
        <v>43726</v>
      </c>
      <c r="G50" s="47" t="s">
        <v>4</v>
      </c>
      <c r="H50" s="84">
        <v>116.42</v>
      </c>
      <c r="I50" s="84"/>
      <c r="J50" s="47">
        <v>43</v>
      </c>
      <c r="K50" s="87">
        <f t="shared" si="4"/>
        <v>2845.8973861458931</v>
      </c>
      <c r="L50" s="88"/>
      <c r="M50" s="6">
        <f>IF(J50="","",(K50/J50)/LOOKUP(RIGHT($D$2,3),定数!$A$6:$A$13,定数!$B$6:$B$13))</f>
        <v>0.66183660142927747</v>
      </c>
      <c r="N50" s="47">
        <v>2018</v>
      </c>
      <c r="O50" s="8">
        <v>43727</v>
      </c>
      <c r="P50" s="84">
        <v>115.97</v>
      </c>
      <c r="Q50" s="84"/>
      <c r="R50" s="85">
        <f>IF(P50="","",T50*M50*LOOKUP(RIGHT($D$2,3),定数!$A$6:$A$13,定数!$B$6:$B$13))</f>
        <v>-2978.2647064317675</v>
      </c>
      <c r="S50" s="85"/>
      <c r="T50" s="86">
        <f t="shared" si="5"/>
        <v>-45.000000000000284</v>
      </c>
      <c r="U50" s="86"/>
      <c r="V50" t="str">
        <f t="shared" si="8"/>
        <v/>
      </c>
      <c r="W50">
        <f t="shared" si="2"/>
        <v>1</v>
      </c>
      <c r="X50" s="41">
        <f t="shared" si="6"/>
        <v>125458.6047198154</v>
      </c>
      <c r="Y50" s="42">
        <f t="shared" si="7"/>
        <v>0.24386815542290141</v>
      </c>
    </row>
    <row r="51" spans="2:25">
      <c r="B51" s="35">
        <v>43</v>
      </c>
      <c r="C51" s="83">
        <f t="shared" si="0"/>
        <v>91884.981498431327</v>
      </c>
      <c r="D51" s="83"/>
      <c r="E51" s="47">
        <v>2018</v>
      </c>
      <c r="F51" s="8">
        <v>43737</v>
      </c>
      <c r="G51" s="47" t="s">
        <v>3</v>
      </c>
      <c r="H51" s="84">
        <v>115.69</v>
      </c>
      <c r="I51" s="84"/>
      <c r="J51" s="47">
        <v>68</v>
      </c>
      <c r="K51" s="87">
        <f t="shared" si="4"/>
        <v>2756.5494449529397</v>
      </c>
      <c r="L51" s="88"/>
      <c r="M51" s="6">
        <f>IF(J51="","",(K51/J51)/LOOKUP(RIGHT($D$2,3),定数!$A$6:$A$13,定数!$B$6:$B$13))</f>
        <v>0.40537491837543227</v>
      </c>
      <c r="N51" s="47">
        <v>2018</v>
      </c>
      <c r="O51" s="8">
        <v>43746</v>
      </c>
      <c r="P51" s="84">
        <v>114.33</v>
      </c>
      <c r="Q51" s="84"/>
      <c r="R51" s="85">
        <f>IF(P51="","",T51*M51*LOOKUP(RIGHT($D$2,3),定数!$A$6:$A$13,定数!$B$6:$B$13))</f>
        <v>5513.0988899058766</v>
      </c>
      <c r="S51" s="85"/>
      <c r="T51" s="86">
        <f t="shared" si="5"/>
        <v>135.99999999999994</v>
      </c>
      <c r="U51" s="86"/>
      <c r="V51" t="str">
        <f t="shared" si="8"/>
        <v/>
      </c>
      <c r="W51">
        <f t="shared" si="2"/>
        <v>0</v>
      </c>
      <c r="X51" s="41">
        <f t="shared" si="6"/>
        <v>125458.6047198154</v>
      </c>
      <c r="Y51" s="42">
        <f t="shared" si="7"/>
        <v>0.26760717845032223</v>
      </c>
    </row>
    <row r="52" spans="2:25">
      <c r="B52" s="35">
        <v>44</v>
      </c>
      <c r="C52" s="83">
        <f t="shared" si="0"/>
        <v>97398.080388337199</v>
      </c>
      <c r="D52" s="83"/>
      <c r="E52" s="47">
        <v>2018</v>
      </c>
      <c r="F52" s="8">
        <v>43741</v>
      </c>
      <c r="G52" s="47" t="s">
        <v>3</v>
      </c>
      <c r="H52" s="84">
        <v>115.08</v>
      </c>
      <c r="I52" s="84"/>
      <c r="J52" s="47">
        <v>51</v>
      </c>
      <c r="K52" s="87">
        <f t="shared" si="4"/>
        <v>2921.9424116501159</v>
      </c>
      <c r="L52" s="88"/>
      <c r="M52" s="6">
        <f>IF(J52="","",(K52/J52)/LOOKUP(RIGHT($D$2,3),定数!$A$6:$A$13,定数!$B$6:$B$13))</f>
        <v>0.57292988463727756</v>
      </c>
      <c r="N52" s="47">
        <v>2018</v>
      </c>
      <c r="O52" s="8">
        <v>43746</v>
      </c>
      <c r="P52" s="84">
        <v>114.07</v>
      </c>
      <c r="Q52" s="84"/>
      <c r="R52" s="85">
        <f>IF(P52="","",T52*M52*LOOKUP(RIGHT($D$2,3),定数!$A$6:$A$13,定数!$B$6:$B$13))</f>
        <v>5786.5918348365331</v>
      </c>
      <c r="S52" s="85"/>
      <c r="T52" s="86">
        <f t="shared" si="5"/>
        <v>101.00000000000051</v>
      </c>
      <c r="U52" s="86"/>
      <c r="V52" t="str">
        <f t="shared" si="8"/>
        <v/>
      </c>
      <c r="W52">
        <f t="shared" si="2"/>
        <v>0</v>
      </c>
      <c r="X52" s="41">
        <f t="shared" si="6"/>
        <v>125458.6047198154</v>
      </c>
      <c r="Y52" s="42">
        <f t="shared" si="7"/>
        <v>0.22366360915734151</v>
      </c>
    </row>
    <row r="53" spans="2:25">
      <c r="B53" s="35">
        <v>45</v>
      </c>
      <c r="C53" s="83">
        <f t="shared" si="0"/>
        <v>103184.67222317374</v>
      </c>
      <c r="D53" s="83"/>
      <c r="E53" s="47">
        <v>2018</v>
      </c>
      <c r="F53" s="8">
        <v>43742</v>
      </c>
      <c r="G53" s="47" t="s">
        <v>3</v>
      </c>
      <c r="H53" s="84">
        <v>114.92</v>
      </c>
      <c r="I53" s="84"/>
      <c r="J53" s="47">
        <v>49</v>
      </c>
      <c r="K53" s="87">
        <f t="shared" si="4"/>
        <v>3095.5401666952121</v>
      </c>
      <c r="L53" s="88"/>
      <c r="M53" s="6">
        <f>IF(J53="","",(K53/J53)/LOOKUP(RIGHT($D$2,3),定数!$A$6:$A$13,定数!$B$6:$B$13))</f>
        <v>0.63174289116228821</v>
      </c>
      <c r="N53" s="47">
        <v>2018</v>
      </c>
      <c r="O53" s="8">
        <v>43746</v>
      </c>
      <c r="P53" s="84">
        <v>113.93</v>
      </c>
      <c r="Q53" s="84"/>
      <c r="R53" s="85">
        <f>IF(P53="","",T53*M53*LOOKUP(RIGHT($D$2,3),定数!$A$6:$A$13,定数!$B$6:$B$13))</f>
        <v>6254.2546225066208</v>
      </c>
      <c r="S53" s="85"/>
      <c r="T53" s="86">
        <f t="shared" si="5"/>
        <v>98.999999999999488</v>
      </c>
      <c r="U53" s="86"/>
      <c r="V53" t="str">
        <f t="shared" si="8"/>
        <v/>
      </c>
      <c r="W53">
        <f t="shared" si="2"/>
        <v>0</v>
      </c>
      <c r="X53" s="41">
        <f t="shared" si="6"/>
        <v>125458.6047198154</v>
      </c>
      <c r="Y53" s="42">
        <f t="shared" si="7"/>
        <v>0.17754009417198335</v>
      </c>
    </row>
    <row r="54" spans="2:25">
      <c r="B54" s="35">
        <v>46</v>
      </c>
      <c r="C54" s="83">
        <f t="shared" si="0"/>
        <v>109438.92684568035</v>
      </c>
      <c r="D54" s="83"/>
      <c r="E54" s="47">
        <v>2018</v>
      </c>
      <c r="F54" s="8">
        <v>43746</v>
      </c>
      <c r="G54" s="47" t="s">
        <v>3</v>
      </c>
      <c r="H54" s="84">
        <v>114.14</v>
      </c>
      <c r="I54" s="84"/>
      <c r="J54" s="47">
        <v>69</v>
      </c>
      <c r="K54" s="87">
        <f t="shared" si="4"/>
        <v>3283.1678053704104</v>
      </c>
      <c r="L54" s="88"/>
      <c r="M54" s="6">
        <f>IF(J54="","",(K54/J54)/LOOKUP(RIGHT($D$2,3),定数!$A$6:$A$13,定数!$B$6:$B$13))</f>
        <v>0.47582142106817543</v>
      </c>
      <c r="N54" s="47">
        <v>2018</v>
      </c>
      <c r="O54" s="8">
        <v>43756</v>
      </c>
      <c r="P54" s="84">
        <v>112.765</v>
      </c>
      <c r="Q54" s="84"/>
      <c r="R54" s="85">
        <f>IF(P54="","",T54*M54*LOOKUP(RIGHT($D$2,3),定数!$A$6:$A$13,定数!$B$6:$B$13))</f>
        <v>6542.5445396874129</v>
      </c>
      <c r="S54" s="85"/>
      <c r="T54" s="86">
        <f t="shared" si="5"/>
        <v>137.5</v>
      </c>
      <c r="U54" s="86"/>
      <c r="V54" t="str">
        <f t="shared" si="8"/>
        <v/>
      </c>
      <c r="W54">
        <f t="shared" si="2"/>
        <v>0</v>
      </c>
      <c r="X54" s="41">
        <f t="shared" si="6"/>
        <v>125458.6047198154</v>
      </c>
      <c r="Y54" s="42">
        <f t="shared" si="7"/>
        <v>0.12768895294118343</v>
      </c>
    </row>
    <row r="55" spans="2:25">
      <c r="B55" s="35">
        <v>47</v>
      </c>
      <c r="C55" s="83">
        <f t="shared" si="0"/>
        <v>115981.47138536777</v>
      </c>
      <c r="D55" s="83"/>
      <c r="E55" s="47">
        <v>2018</v>
      </c>
      <c r="F55" s="8">
        <v>43748</v>
      </c>
      <c r="G55" s="47" t="s">
        <v>3</v>
      </c>
      <c r="H55" s="84">
        <v>113.61</v>
      </c>
      <c r="I55" s="84"/>
      <c r="J55" s="47">
        <v>57</v>
      </c>
      <c r="K55" s="87">
        <f t="shared" si="4"/>
        <v>3479.4441415610331</v>
      </c>
      <c r="L55" s="88"/>
      <c r="M55" s="6">
        <f>IF(J55="","",(K55/J55)/LOOKUP(RIGHT($D$2,3),定数!$A$6:$A$13,定数!$B$6:$B$13))</f>
        <v>0.61042879676509354</v>
      </c>
      <c r="N55" s="47">
        <v>2018</v>
      </c>
      <c r="O55" s="8">
        <v>43763</v>
      </c>
      <c r="P55" s="84">
        <v>112.47</v>
      </c>
      <c r="Q55" s="84"/>
      <c r="R55" s="85">
        <f>IF(P55="","",T55*M55*LOOKUP(RIGHT($D$2,3),定数!$A$6:$A$13,定数!$B$6:$B$13))</f>
        <v>6958.8882831220699</v>
      </c>
      <c r="S55" s="85"/>
      <c r="T55" s="86">
        <f t="shared" si="5"/>
        <v>114.00000000000006</v>
      </c>
      <c r="U55" s="86"/>
      <c r="V55" t="str">
        <f t="shared" si="8"/>
        <v/>
      </c>
      <c r="W55">
        <f t="shared" si="2"/>
        <v>0</v>
      </c>
      <c r="X55" s="41">
        <f t="shared" si="6"/>
        <v>125458.6047198154</v>
      </c>
      <c r="Y55" s="42">
        <f t="shared" si="7"/>
        <v>7.5539922953971606E-2</v>
      </c>
    </row>
    <row r="56" spans="2:25">
      <c r="B56" s="35">
        <v>48</v>
      </c>
      <c r="C56" s="83">
        <f t="shared" si="0"/>
        <v>122940.35966848984</v>
      </c>
      <c r="D56" s="83"/>
      <c r="E56" s="47">
        <v>2018</v>
      </c>
      <c r="F56" s="8">
        <v>43749</v>
      </c>
      <c r="G56" s="47" t="s">
        <v>3</v>
      </c>
      <c r="H56" s="84">
        <v>113.12</v>
      </c>
      <c r="I56" s="84"/>
      <c r="J56" s="47">
        <v>68</v>
      </c>
      <c r="K56" s="87">
        <f t="shared" si="4"/>
        <v>3688.2107900546948</v>
      </c>
      <c r="L56" s="88"/>
      <c r="M56" s="6">
        <f>IF(J56="","",(K56/J56)/LOOKUP(RIGHT($D$2,3),定数!$A$6:$A$13,定数!$B$6:$B$13))</f>
        <v>0.54238393971392573</v>
      </c>
      <c r="N56" s="47">
        <v>2018</v>
      </c>
      <c r="O56" s="8">
        <v>43763</v>
      </c>
      <c r="P56" s="84">
        <v>111.76</v>
      </c>
      <c r="Q56" s="84"/>
      <c r="R56" s="85">
        <f>IF(P56="","",T56*M56*LOOKUP(RIGHT($D$2,3),定数!$A$6:$A$13,定数!$B$6:$B$13))</f>
        <v>7376.4215801093869</v>
      </c>
      <c r="S56" s="85"/>
      <c r="T56" s="86">
        <f t="shared" si="5"/>
        <v>135.99999999999994</v>
      </c>
      <c r="U56" s="86"/>
      <c r="V56" t="str">
        <f t="shared" si="8"/>
        <v/>
      </c>
      <c r="W56">
        <f t="shared" si="2"/>
        <v>0</v>
      </c>
      <c r="X56" s="41">
        <f t="shared" si="6"/>
        <v>125458.6047198154</v>
      </c>
      <c r="Y56" s="42">
        <f t="shared" si="7"/>
        <v>2.0072318331209815E-2</v>
      </c>
    </row>
    <row r="57" spans="2:25">
      <c r="B57" s="35">
        <v>49</v>
      </c>
      <c r="C57" s="83">
        <f t="shared" si="0"/>
        <v>130316.78124859922</v>
      </c>
      <c r="D57" s="83"/>
      <c r="E57" s="47">
        <v>2018</v>
      </c>
      <c r="F57" s="8">
        <v>43762</v>
      </c>
      <c r="G57" s="47" t="s">
        <v>3</v>
      </c>
      <c r="H57" s="84">
        <v>112.66</v>
      </c>
      <c r="I57" s="84"/>
      <c r="J57" s="47">
        <v>31</v>
      </c>
      <c r="K57" s="87">
        <f t="shared" si="4"/>
        <v>3909.5034374579764</v>
      </c>
      <c r="L57" s="88"/>
      <c r="M57" s="6">
        <f>IF(J57="","",(K57/J57)/LOOKUP(RIGHT($D$2,3),定数!$A$6:$A$13,定数!$B$6:$B$13))</f>
        <v>1.2611301411154763</v>
      </c>
      <c r="N57" s="47">
        <v>2018</v>
      </c>
      <c r="O57" s="8">
        <v>43764</v>
      </c>
      <c r="P57" s="84">
        <v>112.04</v>
      </c>
      <c r="Q57" s="84"/>
      <c r="R57" s="85">
        <f>IF(P57="","",T57*M57*LOOKUP(RIGHT($D$2,3),定数!$A$6:$A$13,定数!$B$6:$B$13))</f>
        <v>7819.0068749158318</v>
      </c>
      <c r="S57" s="85"/>
      <c r="T57" s="86">
        <f t="shared" si="5"/>
        <v>61.999999999999034</v>
      </c>
      <c r="U57" s="86"/>
      <c r="V57" t="str">
        <f t="shared" si="8"/>
        <v/>
      </c>
      <c r="W57">
        <f t="shared" si="2"/>
        <v>0</v>
      </c>
      <c r="X57" s="41">
        <f t="shared" si="6"/>
        <v>130316.78124859922</v>
      </c>
      <c r="Y57" s="42">
        <f t="shared" si="7"/>
        <v>0</v>
      </c>
    </row>
    <row r="58" spans="2:25">
      <c r="B58" s="35">
        <v>50</v>
      </c>
      <c r="C58" s="83">
        <f t="shared" si="0"/>
        <v>138135.78812351506</v>
      </c>
      <c r="D58" s="83"/>
      <c r="E58" s="47">
        <v>2018</v>
      </c>
      <c r="F58" s="8">
        <v>43796</v>
      </c>
      <c r="G58" s="47" t="s">
        <v>4</v>
      </c>
      <c r="H58" s="84">
        <v>113.82</v>
      </c>
      <c r="I58" s="84"/>
      <c r="J58" s="47">
        <v>29</v>
      </c>
      <c r="K58" s="87">
        <f t="shared" si="4"/>
        <v>4144.0736437054511</v>
      </c>
      <c r="L58" s="88"/>
      <c r="M58" s="6">
        <f>IF(J58="","",(K58/J58)/LOOKUP(RIGHT($D$2,3),定数!$A$6:$A$13,定数!$B$6:$B$13))</f>
        <v>1.4289909116225692</v>
      </c>
      <c r="N58" s="47">
        <v>2018</v>
      </c>
      <c r="O58" s="8">
        <v>43803</v>
      </c>
      <c r="P58" s="84">
        <v>113.51</v>
      </c>
      <c r="Q58" s="84"/>
      <c r="R58" s="85">
        <f>IF(P58="","",T58*M58*LOOKUP(RIGHT($D$2,3),定数!$A$6:$A$13,定数!$B$6:$B$13))</f>
        <v>-4429.8718260297937</v>
      </c>
      <c r="S58" s="85"/>
      <c r="T58" s="86">
        <f t="shared" si="5"/>
        <v>-30.999999999998806</v>
      </c>
      <c r="U58" s="86"/>
      <c r="V58" t="str">
        <f t="shared" si="8"/>
        <v/>
      </c>
      <c r="W58">
        <f t="shared" si="2"/>
        <v>1</v>
      </c>
      <c r="X58" s="41">
        <f t="shared" si="6"/>
        <v>138135.78812351506</v>
      </c>
      <c r="Y58" s="42">
        <f t="shared" si="7"/>
        <v>0</v>
      </c>
    </row>
    <row r="59" spans="2:25">
      <c r="B59" s="35">
        <v>51</v>
      </c>
      <c r="C59" s="83">
        <f t="shared" si="0"/>
        <v>133705.91629748527</v>
      </c>
      <c r="D59" s="83"/>
      <c r="E59" s="48">
        <v>2019</v>
      </c>
      <c r="F59" s="8">
        <v>43503</v>
      </c>
      <c r="G59" s="48" t="s">
        <v>3</v>
      </c>
      <c r="H59" s="84">
        <v>109.47</v>
      </c>
      <c r="I59" s="84"/>
      <c r="J59" s="48">
        <v>31</v>
      </c>
      <c r="K59" s="87">
        <f t="shared" si="4"/>
        <v>4011.177488924558</v>
      </c>
      <c r="L59" s="88"/>
      <c r="M59" s="6">
        <f>IF(J59="","",(K59/J59)/LOOKUP(RIGHT($D$2,3),定数!$A$6:$A$13,定数!$B$6:$B$13))</f>
        <v>1.2939282222337283</v>
      </c>
      <c r="N59" s="48">
        <v>2019</v>
      </c>
      <c r="O59" s="8">
        <v>43507</v>
      </c>
      <c r="P59" s="84">
        <v>108.85</v>
      </c>
      <c r="Q59" s="84"/>
      <c r="R59" s="85">
        <f>IF(P59="","",T59*M59*LOOKUP(RIGHT($D$2,3),定数!$A$6:$A$13,定数!$B$6:$B$13))</f>
        <v>8022.3549778491742</v>
      </c>
      <c r="S59" s="85"/>
      <c r="T59" s="86">
        <f t="shared" si="5"/>
        <v>62.000000000000455</v>
      </c>
      <c r="U59" s="86"/>
      <c r="V59" t="str">
        <f t="shared" si="8"/>
        <v/>
      </c>
      <c r="W59">
        <f t="shared" si="2"/>
        <v>0</v>
      </c>
      <c r="X59" s="41">
        <f t="shared" si="6"/>
        <v>138135.78812351506</v>
      </c>
      <c r="Y59" s="42">
        <f t="shared" si="7"/>
        <v>3.2068965517240144E-2</v>
      </c>
    </row>
    <row r="60" spans="2:25">
      <c r="B60" s="35">
        <v>52</v>
      </c>
      <c r="C60" s="83">
        <f t="shared" si="0"/>
        <v>141728.27127533444</v>
      </c>
      <c r="D60" s="83"/>
      <c r="E60" s="48">
        <v>2019</v>
      </c>
      <c r="F60" s="8">
        <v>43515</v>
      </c>
      <c r="G60" s="48" t="s">
        <v>4</v>
      </c>
      <c r="H60" s="84">
        <v>110.55</v>
      </c>
      <c r="I60" s="84"/>
      <c r="J60" s="48">
        <v>45</v>
      </c>
      <c r="K60" s="87">
        <f t="shared" si="4"/>
        <v>4251.848138260033</v>
      </c>
      <c r="L60" s="88"/>
      <c r="M60" s="6">
        <f>IF(J60="","",(K60/J60)/LOOKUP(RIGHT($D$2,3),定数!$A$6:$A$13,定数!$B$6:$B$13))</f>
        <v>0.94485514183556285</v>
      </c>
      <c r="N60" s="48">
        <v>2019</v>
      </c>
      <c r="O60" s="8">
        <v>43524</v>
      </c>
      <c r="P60" s="84">
        <v>111.46</v>
      </c>
      <c r="Q60" s="84"/>
      <c r="R60" s="85">
        <f>IF(P60="","",T60*M60*LOOKUP(RIGHT($D$2,3),定数!$A$6:$A$13,定数!$B$6:$B$13))</f>
        <v>8598.1817907035911</v>
      </c>
      <c r="S60" s="85"/>
      <c r="T60" s="86">
        <f t="shared" si="5"/>
        <v>90.999999999999659</v>
      </c>
      <c r="U60" s="86"/>
      <c r="V60" t="str">
        <f t="shared" si="8"/>
        <v/>
      </c>
      <c r="W60">
        <f t="shared" si="2"/>
        <v>0</v>
      </c>
      <c r="X60" s="41">
        <f t="shared" si="6"/>
        <v>141728.27127533444</v>
      </c>
      <c r="Y60" s="42">
        <f t="shared" si="7"/>
        <v>0</v>
      </c>
    </row>
    <row r="61" spans="2:25">
      <c r="B61" s="35">
        <v>53</v>
      </c>
      <c r="C61" s="83">
        <f t="shared" si="0"/>
        <v>150326.45306603803</v>
      </c>
      <c r="D61" s="83"/>
      <c r="E61" s="48">
        <v>2019</v>
      </c>
      <c r="F61" s="8">
        <v>43535</v>
      </c>
      <c r="G61" s="48" t="s">
        <v>3</v>
      </c>
      <c r="H61" s="84">
        <v>109.99</v>
      </c>
      <c r="I61" s="84"/>
      <c r="J61" s="48">
        <v>39</v>
      </c>
      <c r="K61" s="87">
        <f t="shared" si="4"/>
        <v>4509.7935919811407</v>
      </c>
      <c r="L61" s="88"/>
      <c r="M61" s="6">
        <f>IF(J61="","",(K61/J61)/LOOKUP(RIGHT($D$2,3),定数!$A$6:$A$13,定数!$B$6:$B$13))</f>
        <v>1.1563573312772155</v>
      </c>
      <c r="N61" s="48">
        <v>2019</v>
      </c>
      <c r="O61" s="8">
        <v>43536</v>
      </c>
      <c r="P61" s="84">
        <v>110.4</v>
      </c>
      <c r="Q61" s="84"/>
      <c r="R61" s="85">
        <f>IF(P61="","",T61*M61*LOOKUP(RIGHT($D$2,3),定数!$A$6:$A$13,定数!$B$6:$B$13))</f>
        <v>-4741.065058236708</v>
      </c>
      <c r="S61" s="85"/>
      <c r="T61" s="86">
        <f t="shared" si="5"/>
        <v>-41.00000000000108</v>
      </c>
      <c r="U61" s="86"/>
      <c r="V61" t="str">
        <f t="shared" si="8"/>
        <v/>
      </c>
      <c r="W61">
        <f t="shared" si="2"/>
        <v>1</v>
      </c>
      <c r="X61" s="41">
        <f t="shared" si="6"/>
        <v>150326.45306603803</v>
      </c>
      <c r="Y61" s="42">
        <f t="shared" si="7"/>
        <v>0</v>
      </c>
    </row>
    <row r="62" spans="2:25">
      <c r="B62" s="35">
        <v>54</v>
      </c>
      <c r="C62" s="83">
        <f t="shared" si="0"/>
        <v>145585.38800780132</v>
      </c>
      <c r="D62" s="83"/>
      <c r="E62" s="48">
        <v>2019</v>
      </c>
      <c r="F62" s="8">
        <v>43564</v>
      </c>
      <c r="G62" s="48" t="s">
        <v>3</v>
      </c>
      <c r="H62" s="84">
        <v>111.15</v>
      </c>
      <c r="I62" s="84"/>
      <c r="J62" s="48">
        <v>38</v>
      </c>
      <c r="K62" s="87">
        <f t="shared" si="4"/>
        <v>4367.5616402340393</v>
      </c>
      <c r="L62" s="88"/>
      <c r="M62" s="6">
        <f>IF(J62="","",(K62/J62)/LOOKUP(RIGHT($D$2,3),定数!$A$6:$A$13,定数!$B$6:$B$13))</f>
        <v>1.1493583263773788</v>
      </c>
      <c r="N62" s="48">
        <v>2019</v>
      </c>
      <c r="O62" s="8">
        <v>43567</v>
      </c>
      <c r="P62" s="84">
        <v>111.55</v>
      </c>
      <c r="Q62" s="84"/>
      <c r="R62" s="85">
        <f>IF(P62="","",T62*M62*LOOKUP(RIGHT($D$2,3),定数!$A$6:$A$13,定数!$B$6:$B$13))</f>
        <v>-4597.4333055094166</v>
      </c>
      <c r="S62" s="85"/>
      <c r="T62" s="86">
        <f t="shared" si="5"/>
        <v>-39.999999999999147</v>
      </c>
      <c r="U62" s="86"/>
      <c r="V62" t="str">
        <f t="shared" si="8"/>
        <v/>
      </c>
      <c r="W62">
        <f t="shared" si="2"/>
        <v>2</v>
      </c>
      <c r="X62" s="41">
        <f t="shared" si="6"/>
        <v>150326.45306603803</v>
      </c>
      <c r="Y62" s="42">
        <f t="shared" si="7"/>
        <v>3.1538461538462403E-2</v>
      </c>
    </row>
    <row r="63" spans="2:25">
      <c r="B63" s="35">
        <v>55</v>
      </c>
      <c r="C63" s="83">
        <f t="shared" si="0"/>
        <v>140987.9547022919</v>
      </c>
      <c r="D63" s="83"/>
      <c r="E63" s="48">
        <v>2019</v>
      </c>
      <c r="F63" s="8">
        <v>43585</v>
      </c>
      <c r="G63" s="48" t="s">
        <v>3</v>
      </c>
      <c r="H63" s="84">
        <v>109.4</v>
      </c>
      <c r="I63" s="84"/>
      <c r="J63" s="48">
        <v>17</v>
      </c>
      <c r="K63" s="87">
        <f t="shared" si="4"/>
        <v>4229.6386410687564</v>
      </c>
      <c r="L63" s="88"/>
      <c r="M63" s="6">
        <f>IF(J63="","",(K63/J63)/LOOKUP(RIGHT($D$2,3),定数!$A$6:$A$13,定数!$B$6:$B$13))</f>
        <v>2.4880227300404449</v>
      </c>
      <c r="N63" s="48">
        <v>2019</v>
      </c>
      <c r="O63" s="8">
        <v>43586</v>
      </c>
      <c r="P63" s="84">
        <v>109.6</v>
      </c>
      <c r="Q63" s="84"/>
      <c r="R63" s="85">
        <f>IF(P63="","",T63*M63*LOOKUP(RIGHT($D$2,3),定数!$A$6:$A$13,定数!$B$6:$B$13))</f>
        <v>-4976.045460080607</v>
      </c>
      <c r="S63" s="85"/>
      <c r="T63" s="86">
        <f t="shared" si="5"/>
        <v>-19.999999999998863</v>
      </c>
      <c r="U63" s="86"/>
      <c r="V63" t="str">
        <f t="shared" si="8"/>
        <v/>
      </c>
      <c r="W63">
        <f t="shared" si="2"/>
        <v>3</v>
      </c>
      <c r="X63" s="41">
        <f t="shared" si="6"/>
        <v>150326.45306603803</v>
      </c>
      <c r="Y63" s="42">
        <f t="shared" si="7"/>
        <v>6.212145748987874E-2</v>
      </c>
    </row>
    <row r="64" spans="2:25">
      <c r="B64" s="35">
        <v>56</v>
      </c>
      <c r="C64" s="83">
        <f t="shared" si="0"/>
        <v>136011.90924221129</v>
      </c>
      <c r="D64" s="83"/>
      <c r="E64" s="48">
        <v>2019</v>
      </c>
      <c r="F64" s="8">
        <v>43606</v>
      </c>
      <c r="G64" s="48" t="s">
        <v>4</v>
      </c>
      <c r="H64" s="84">
        <v>109.35</v>
      </c>
      <c r="I64" s="84"/>
      <c r="J64" s="48">
        <v>46</v>
      </c>
      <c r="K64" s="87">
        <f t="shared" si="4"/>
        <v>4080.3572772663383</v>
      </c>
      <c r="L64" s="88"/>
      <c r="M64" s="6">
        <f>IF(J64="","",(K64/J64)/LOOKUP(RIGHT($D$2,3),定数!$A$6:$A$13,定数!$B$6:$B$13))</f>
        <v>0.88703419071007361</v>
      </c>
      <c r="N64" s="48">
        <v>2019</v>
      </c>
      <c r="O64" s="8">
        <v>43612</v>
      </c>
      <c r="P64" s="84">
        <v>108.86</v>
      </c>
      <c r="Q64" s="84"/>
      <c r="R64" s="85">
        <f>IF(P64="","",T64*M64*LOOKUP(RIGHT($D$2,3),定数!$A$6:$A$13,定数!$B$6:$B$13))</f>
        <v>-4346.467534479315</v>
      </c>
      <c r="S64" s="85"/>
      <c r="T64" s="86">
        <f t="shared" si="5"/>
        <v>-48.999999999999488</v>
      </c>
      <c r="U64" s="86"/>
      <c r="V64" t="str">
        <f t="shared" si="8"/>
        <v/>
      </c>
      <c r="W64">
        <f t="shared" si="2"/>
        <v>4</v>
      </c>
      <c r="X64" s="41">
        <f t="shared" si="6"/>
        <v>150326.45306603803</v>
      </c>
      <c r="Y64" s="42">
        <f t="shared" si="7"/>
        <v>9.522305310788115E-2</v>
      </c>
    </row>
    <row r="65" spans="2:25">
      <c r="B65" s="35">
        <v>57</v>
      </c>
      <c r="C65" s="83">
        <f t="shared" si="0"/>
        <v>131665.44170773198</v>
      </c>
      <c r="D65" s="83"/>
      <c r="E65" s="48">
        <v>2019</v>
      </c>
      <c r="F65" s="8">
        <v>43613</v>
      </c>
      <c r="G65" s="48" t="s">
        <v>3</v>
      </c>
      <c r="H65" s="84">
        <v>108.9</v>
      </c>
      <c r="I65" s="84"/>
      <c r="J65" s="48">
        <v>22</v>
      </c>
      <c r="K65" s="87">
        <f t="shared" si="4"/>
        <v>3949.9632512319595</v>
      </c>
      <c r="L65" s="88"/>
      <c r="M65" s="6">
        <f>IF(J65="","",(K65/J65)/LOOKUP(RIGHT($D$2,3),定数!$A$6:$A$13,定数!$B$6:$B$13))</f>
        <v>1.7954378414690726</v>
      </c>
      <c r="N65" s="48">
        <v>2019</v>
      </c>
      <c r="O65" s="8">
        <v>43614</v>
      </c>
      <c r="P65" s="84">
        <v>108.46</v>
      </c>
      <c r="Q65" s="84"/>
      <c r="R65" s="85">
        <f>IF(P65="","",T65*M65*LOOKUP(RIGHT($D$2,3),定数!$A$6:$A$13,定数!$B$6:$B$13))</f>
        <v>7899.9265024641336</v>
      </c>
      <c r="S65" s="85"/>
      <c r="T65" s="86">
        <f t="shared" si="5"/>
        <v>44.000000000001194</v>
      </c>
      <c r="U65" s="86"/>
      <c r="V65" t="str">
        <f t="shared" si="8"/>
        <v/>
      </c>
      <c r="W65">
        <f t="shared" si="2"/>
        <v>0</v>
      </c>
      <c r="X65" s="41">
        <f t="shared" si="6"/>
        <v>150326.45306603803</v>
      </c>
      <c r="Y65" s="42">
        <f t="shared" si="7"/>
        <v>0.12413657728030281</v>
      </c>
    </row>
    <row r="66" spans="2:25">
      <c r="B66" s="35">
        <v>58</v>
      </c>
      <c r="C66" s="83">
        <f t="shared" si="0"/>
        <v>139565.36821019612</v>
      </c>
      <c r="D66" s="83"/>
      <c r="E66" s="48">
        <v>2019</v>
      </c>
      <c r="F66" s="8">
        <v>43629</v>
      </c>
      <c r="G66" s="48" t="s">
        <v>3</v>
      </c>
      <c r="H66" s="84">
        <v>108.95</v>
      </c>
      <c r="I66" s="84"/>
      <c r="J66" s="48">
        <v>34</v>
      </c>
      <c r="K66" s="87">
        <f t="shared" si="4"/>
        <v>4186.9610463058834</v>
      </c>
      <c r="L66" s="88"/>
      <c r="M66" s="6">
        <f>IF(J66="","",(K66/J66)/LOOKUP(RIGHT($D$2,3),定数!$A$6:$A$13,定数!$B$6:$B$13))</f>
        <v>1.2314591312664362</v>
      </c>
      <c r="N66" s="48">
        <v>2019</v>
      </c>
      <c r="O66" s="8">
        <v>43634</v>
      </c>
      <c r="P66" s="84">
        <v>108.28</v>
      </c>
      <c r="Q66" s="84"/>
      <c r="R66" s="85">
        <f>IF(P66="","",T66*M66*LOOKUP(RIGHT($D$2,3),定数!$A$6:$A$13,定数!$B$6:$B$13))</f>
        <v>8250.7761794851431</v>
      </c>
      <c r="S66" s="85"/>
      <c r="T66" s="86">
        <f t="shared" si="5"/>
        <v>67.000000000000171</v>
      </c>
      <c r="U66" s="86"/>
      <c r="V66" t="str">
        <f t="shared" si="8"/>
        <v/>
      </c>
      <c r="W66">
        <f t="shared" si="2"/>
        <v>0</v>
      </c>
      <c r="X66" s="41">
        <f t="shared" si="6"/>
        <v>150326.45306603803</v>
      </c>
      <c r="Y66" s="42">
        <f t="shared" si="7"/>
        <v>7.1584771917119538E-2</v>
      </c>
    </row>
    <row r="67" spans="2:25">
      <c r="B67" s="35">
        <v>59</v>
      </c>
      <c r="C67" s="83">
        <f t="shared" si="0"/>
        <v>147816.14438968126</v>
      </c>
      <c r="D67" s="83"/>
      <c r="E67" s="48">
        <v>2019</v>
      </c>
      <c r="F67" s="8">
        <v>43634</v>
      </c>
      <c r="G67" s="48" t="s">
        <v>3</v>
      </c>
      <c r="H67" s="84">
        <v>108.49</v>
      </c>
      <c r="I67" s="84"/>
      <c r="J67" s="48">
        <v>18</v>
      </c>
      <c r="K67" s="87">
        <f t="shared" si="4"/>
        <v>4434.4843316904371</v>
      </c>
      <c r="L67" s="88"/>
      <c r="M67" s="6">
        <f>IF(J67="","",(K67/J67)/LOOKUP(RIGHT($D$2,3),定数!$A$6:$A$13,定数!$B$6:$B$13))</f>
        <v>2.4636024064946871</v>
      </c>
      <c r="N67" s="48">
        <v>2019</v>
      </c>
      <c r="O67" s="8">
        <v>43635</v>
      </c>
      <c r="P67" s="84">
        <v>108.7</v>
      </c>
      <c r="Q67" s="84"/>
      <c r="R67" s="85">
        <f>IF(P67="","",T67*M67*LOOKUP(RIGHT($D$2,3),定数!$A$6:$A$13,定数!$B$6:$B$13))</f>
        <v>-5173.5650536390385</v>
      </c>
      <c r="S67" s="85"/>
      <c r="T67" s="86">
        <f t="shared" si="5"/>
        <v>-21.000000000000796</v>
      </c>
      <c r="U67" s="86"/>
      <c r="V67" t="str">
        <f t="shared" si="8"/>
        <v/>
      </c>
      <c r="W67">
        <f t="shared" si="2"/>
        <v>1</v>
      </c>
      <c r="X67" s="41">
        <f t="shared" si="6"/>
        <v>150326.45306603803</v>
      </c>
      <c r="Y67" s="42">
        <f t="shared" si="7"/>
        <v>1.6699048139278583E-2</v>
      </c>
    </row>
    <row r="68" spans="2:25">
      <c r="B68" s="35">
        <v>60</v>
      </c>
      <c r="C68" s="83">
        <f t="shared" si="0"/>
        <v>142642.57933604222</v>
      </c>
      <c r="D68" s="83"/>
      <c r="E68" s="48">
        <v>2019</v>
      </c>
      <c r="F68" s="8">
        <v>43636</v>
      </c>
      <c r="G68" s="48" t="s">
        <v>4</v>
      </c>
      <c r="H68" s="84">
        <v>109.16</v>
      </c>
      <c r="I68" s="84"/>
      <c r="J68" s="48">
        <v>57</v>
      </c>
      <c r="K68" s="87">
        <f t="shared" si="4"/>
        <v>4279.2773800812665</v>
      </c>
      <c r="L68" s="88"/>
      <c r="M68" s="6">
        <f>IF(J68="","",(K68/J68)/LOOKUP(RIGHT($D$2,3),定数!$A$6:$A$13,定数!$B$6:$B$13))</f>
        <v>0.750750417558117</v>
      </c>
      <c r="N68" s="48">
        <v>2019</v>
      </c>
      <c r="O68" s="8">
        <v>43640</v>
      </c>
      <c r="P68" s="84">
        <v>110.3</v>
      </c>
      <c r="Q68" s="84"/>
      <c r="R68" s="85">
        <f>IF(P68="","",T68*M68*LOOKUP(RIGHT($D$2,3),定数!$A$6:$A$13,定数!$B$6:$B$13))</f>
        <v>8558.5547601625385</v>
      </c>
      <c r="S68" s="85"/>
      <c r="T68" s="86">
        <f t="shared" si="5"/>
        <v>114.00000000000006</v>
      </c>
      <c r="U68" s="86"/>
      <c r="V68" t="str">
        <f t="shared" si="8"/>
        <v/>
      </c>
      <c r="W68">
        <f t="shared" si="2"/>
        <v>0</v>
      </c>
      <c r="X68" s="41">
        <f t="shared" si="6"/>
        <v>150326.45306603803</v>
      </c>
      <c r="Y68" s="42">
        <f t="shared" si="7"/>
        <v>5.1114581454405061E-2</v>
      </c>
    </row>
    <row r="69" spans="2:25">
      <c r="B69" s="35">
        <v>61</v>
      </c>
      <c r="C69" s="83">
        <f t="shared" si="0"/>
        <v>151201.13409620477</v>
      </c>
      <c r="D69" s="83"/>
      <c r="E69" s="35"/>
      <c r="F69" s="8"/>
      <c r="G69" s="35"/>
      <c r="H69" s="84"/>
      <c r="I69" s="84"/>
      <c r="J69" s="35"/>
      <c r="K69" s="87" t="str">
        <f t="shared" ref="K69:K74" si="9">IF(J69="","",C69*0.03)</f>
        <v/>
      </c>
      <c r="L69" s="88"/>
      <c r="M69" s="6" t="str">
        <f>IF(J69="","",(K69/J69)/LOOKUP(RIGHT($D$2,3),定数!$A$6:$A$13,定数!$B$6:$B$13))</f>
        <v/>
      </c>
      <c r="N69" s="35"/>
      <c r="O69" s="8"/>
      <c r="P69" s="84"/>
      <c r="Q69" s="84"/>
      <c r="R69" s="85" t="str">
        <f>IF(P69="","",T69*M69*LOOKUP(RIGHT($D$2,3),定数!$A$6:$A$13,定数!$B$6:$B$13))</f>
        <v/>
      </c>
      <c r="S69" s="85"/>
      <c r="T69" s="86" t="str">
        <f t="shared" si="5"/>
        <v/>
      </c>
      <c r="U69" s="86"/>
      <c r="V69" t="str">
        <f t="shared" si="8"/>
        <v/>
      </c>
      <c r="W69" t="str">
        <f t="shared" si="2"/>
        <v/>
      </c>
      <c r="X69" s="41">
        <f t="shared" si="6"/>
        <v>151201.13409620477</v>
      </c>
      <c r="Y69" s="42">
        <f t="shared" si="7"/>
        <v>0</v>
      </c>
    </row>
    <row r="70" spans="2:25">
      <c r="B70" s="35">
        <v>62</v>
      </c>
      <c r="C70" s="83" t="str">
        <f t="shared" si="0"/>
        <v/>
      </c>
      <c r="D70" s="83"/>
      <c r="E70" s="35"/>
      <c r="F70" s="8"/>
      <c r="G70" s="35"/>
      <c r="H70" s="84"/>
      <c r="I70" s="84"/>
      <c r="J70" s="35"/>
      <c r="K70" s="87" t="str">
        <f t="shared" si="9"/>
        <v/>
      </c>
      <c r="L70" s="88"/>
      <c r="M70" s="6" t="str">
        <f>IF(J70="","",(K70/J70)/LOOKUP(RIGHT($D$2,3),定数!$A$6:$A$13,定数!$B$6:$B$13))</f>
        <v/>
      </c>
      <c r="N70" s="35"/>
      <c r="O70" s="8"/>
      <c r="P70" s="84"/>
      <c r="Q70" s="84"/>
      <c r="R70" s="85" t="str">
        <f>IF(P70="","",T70*M70*LOOKUP(RIGHT($D$2,3),定数!$A$6:$A$13,定数!$B$6:$B$13))</f>
        <v/>
      </c>
      <c r="S70" s="85"/>
      <c r="T70" s="86" t="str">
        <f t="shared" si="5"/>
        <v/>
      </c>
      <c r="U70" s="86"/>
      <c r="V70" t="str">
        <f t="shared" si="8"/>
        <v/>
      </c>
      <c r="W70" t="str">
        <f t="shared" si="2"/>
        <v/>
      </c>
      <c r="X70" s="41" t="str">
        <f t="shared" si="6"/>
        <v/>
      </c>
      <c r="Y70" s="42" t="str">
        <f t="shared" si="7"/>
        <v/>
      </c>
    </row>
    <row r="71" spans="2:25">
      <c r="B71" s="35">
        <v>63</v>
      </c>
      <c r="C71" s="83" t="str">
        <f t="shared" si="0"/>
        <v/>
      </c>
      <c r="D71" s="83"/>
      <c r="E71" s="35"/>
      <c r="F71" s="8"/>
      <c r="G71" s="35"/>
      <c r="H71" s="84"/>
      <c r="I71" s="84"/>
      <c r="J71" s="35"/>
      <c r="K71" s="87" t="str">
        <f t="shared" si="9"/>
        <v/>
      </c>
      <c r="L71" s="88"/>
      <c r="M71" s="6" t="str">
        <f>IF(J71="","",(K71/J71)/LOOKUP(RIGHT($D$2,3),定数!$A$6:$A$13,定数!$B$6:$B$13))</f>
        <v/>
      </c>
      <c r="N71" s="35"/>
      <c r="O71" s="8"/>
      <c r="P71" s="84"/>
      <c r="Q71" s="84"/>
      <c r="R71" s="85" t="str">
        <f>IF(P71="","",T71*M71*LOOKUP(RIGHT($D$2,3),定数!$A$6:$A$13,定数!$B$6:$B$13))</f>
        <v/>
      </c>
      <c r="S71" s="85"/>
      <c r="T71" s="86" t="str">
        <f t="shared" si="5"/>
        <v/>
      </c>
      <c r="U71" s="86"/>
      <c r="V71" t="str">
        <f t="shared" si="8"/>
        <v/>
      </c>
      <c r="W71" t="str">
        <f t="shared" si="2"/>
        <v/>
      </c>
      <c r="X71" s="41" t="str">
        <f t="shared" si="6"/>
        <v/>
      </c>
      <c r="Y71" s="42" t="str">
        <f t="shared" si="7"/>
        <v/>
      </c>
    </row>
    <row r="72" spans="2:25">
      <c r="B72" s="35">
        <v>64</v>
      </c>
      <c r="C72" s="83" t="str">
        <f t="shared" si="0"/>
        <v/>
      </c>
      <c r="D72" s="83"/>
      <c r="E72" s="35"/>
      <c r="F72" s="8"/>
      <c r="G72" s="35"/>
      <c r="H72" s="84"/>
      <c r="I72" s="84"/>
      <c r="J72" s="35"/>
      <c r="K72" s="87" t="str">
        <f t="shared" si="9"/>
        <v/>
      </c>
      <c r="L72" s="88"/>
      <c r="M72" s="6" t="str">
        <f>IF(J72="","",(K72/J72)/LOOKUP(RIGHT($D$2,3),定数!$A$6:$A$13,定数!$B$6:$B$13))</f>
        <v/>
      </c>
      <c r="N72" s="35"/>
      <c r="O72" s="8"/>
      <c r="P72" s="84"/>
      <c r="Q72" s="84"/>
      <c r="R72" s="85" t="str">
        <f>IF(P72="","",T72*M72*LOOKUP(RIGHT($D$2,3),定数!$A$6:$A$13,定数!$B$6:$B$13))</f>
        <v/>
      </c>
      <c r="S72" s="85"/>
      <c r="T72" s="86" t="str">
        <f t="shared" si="5"/>
        <v/>
      </c>
      <c r="U72" s="86"/>
      <c r="V72" t="str">
        <f t="shared" si="8"/>
        <v/>
      </c>
      <c r="W72" t="str">
        <f t="shared" si="2"/>
        <v/>
      </c>
      <c r="X72" s="41" t="str">
        <f t="shared" si="6"/>
        <v/>
      </c>
      <c r="Y72" s="42" t="str">
        <f t="shared" si="7"/>
        <v/>
      </c>
    </row>
    <row r="73" spans="2:25">
      <c r="B73" s="35">
        <v>65</v>
      </c>
      <c r="C73" s="83" t="str">
        <f t="shared" si="0"/>
        <v/>
      </c>
      <c r="D73" s="83"/>
      <c r="E73" s="35"/>
      <c r="F73" s="8"/>
      <c r="G73" s="35"/>
      <c r="H73" s="84"/>
      <c r="I73" s="84"/>
      <c r="J73" s="35"/>
      <c r="K73" s="87" t="str">
        <f t="shared" si="9"/>
        <v/>
      </c>
      <c r="L73" s="88"/>
      <c r="M73" s="6" t="str">
        <f>IF(J73="","",(K73/J73)/LOOKUP(RIGHT($D$2,3),定数!$A$6:$A$13,定数!$B$6:$B$13))</f>
        <v/>
      </c>
      <c r="N73" s="35"/>
      <c r="O73" s="8"/>
      <c r="P73" s="84"/>
      <c r="Q73" s="84"/>
      <c r="R73" s="85" t="str">
        <f>IF(P73="","",T73*M73*LOOKUP(RIGHT($D$2,3),定数!$A$6:$A$13,定数!$B$6:$B$13))</f>
        <v/>
      </c>
      <c r="S73" s="85"/>
      <c r="T73" s="86" t="str">
        <f t="shared" si="5"/>
        <v/>
      </c>
      <c r="U73" s="86"/>
      <c r="V73" t="str">
        <f t="shared" si="8"/>
        <v/>
      </c>
      <c r="W73" t="str">
        <f t="shared" si="2"/>
        <v/>
      </c>
      <c r="X73" s="41" t="str">
        <f t="shared" si="6"/>
        <v/>
      </c>
      <c r="Y73" s="42" t="str">
        <f t="shared" si="7"/>
        <v/>
      </c>
    </row>
    <row r="74" spans="2:25">
      <c r="B74" s="35">
        <v>66</v>
      </c>
      <c r="C74" s="83" t="str">
        <f t="shared" ref="C74:C108" si="10">IF(R73="","",C73+R73)</f>
        <v/>
      </c>
      <c r="D74" s="83"/>
      <c r="E74" s="35"/>
      <c r="F74" s="8"/>
      <c r="G74" s="35"/>
      <c r="H74" s="84"/>
      <c r="I74" s="84"/>
      <c r="J74" s="35"/>
      <c r="K74" s="87" t="str">
        <f t="shared" si="9"/>
        <v/>
      </c>
      <c r="L74" s="88"/>
      <c r="M74" s="6" t="str">
        <f>IF(J74="","",(K74/J74)/LOOKUP(RIGHT($D$2,3),定数!$A$6:$A$13,定数!$B$6:$B$13))</f>
        <v/>
      </c>
      <c r="N74" s="35"/>
      <c r="O74" s="8"/>
      <c r="P74" s="84"/>
      <c r="Q74" s="84"/>
      <c r="R74" s="85" t="str">
        <f>IF(P74="","",T74*M74*LOOKUP(RIGHT($D$2,3),定数!$A$6:$A$13,定数!$B$6:$B$13))</f>
        <v/>
      </c>
      <c r="S74" s="85"/>
      <c r="T74" s="86" t="str">
        <f t="shared" si="5"/>
        <v/>
      </c>
      <c r="U74" s="86"/>
      <c r="V74" t="str">
        <f t="shared" si="8"/>
        <v/>
      </c>
      <c r="W74" t="str">
        <f t="shared" si="8"/>
        <v/>
      </c>
      <c r="X74" s="41" t="str">
        <f t="shared" si="6"/>
        <v/>
      </c>
      <c r="Y74" s="42" t="str">
        <f t="shared" si="7"/>
        <v/>
      </c>
    </row>
    <row r="75" spans="2:25">
      <c r="B75" s="35">
        <v>67</v>
      </c>
      <c r="C75" s="83" t="str">
        <f t="shared" si="10"/>
        <v/>
      </c>
      <c r="D75" s="83"/>
      <c r="E75" s="35"/>
      <c r="F75" s="8"/>
      <c r="G75" s="35"/>
      <c r="H75" s="84"/>
      <c r="I75" s="84"/>
      <c r="J75" s="35"/>
      <c r="K75" s="87" t="str">
        <f t="shared" ref="K75:K108" si="11">IF(J75="","",C75*0.03)</f>
        <v/>
      </c>
      <c r="L75" s="88"/>
      <c r="M75" s="6" t="str">
        <f>IF(J75="","",(K75/J75)/LOOKUP(RIGHT($D$2,3),定数!$A$6:$A$13,定数!$B$6:$B$13))</f>
        <v/>
      </c>
      <c r="N75" s="35"/>
      <c r="O75" s="8"/>
      <c r="P75" s="84"/>
      <c r="Q75" s="84"/>
      <c r="R75" s="85" t="str">
        <f>IF(P75="","",T75*M75*LOOKUP(RIGHT($D$2,3),定数!$A$6:$A$13,定数!$B$6:$B$13))</f>
        <v/>
      </c>
      <c r="S75" s="85"/>
      <c r="T75" s="86" t="str">
        <f t="shared" si="5"/>
        <v/>
      </c>
      <c r="U75" s="86"/>
      <c r="V75" t="str">
        <f t="shared" ref="V75:W90" si="12">IF(S75&lt;&gt;"",IF(S75&lt;0,1+V74,0),"")</f>
        <v/>
      </c>
      <c r="W75" t="str">
        <f t="shared" si="12"/>
        <v/>
      </c>
      <c r="X75" s="41" t="str">
        <f t="shared" si="6"/>
        <v/>
      </c>
      <c r="Y75" s="42" t="str">
        <f t="shared" si="7"/>
        <v/>
      </c>
    </row>
    <row r="76" spans="2:25">
      <c r="B76" s="35">
        <v>68</v>
      </c>
      <c r="C76" s="83" t="str">
        <f t="shared" si="10"/>
        <v/>
      </c>
      <c r="D76" s="83"/>
      <c r="E76" s="35"/>
      <c r="F76" s="8"/>
      <c r="G76" s="35"/>
      <c r="H76" s="84"/>
      <c r="I76" s="84"/>
      <c r="J76" s="35"/>
      <c r="K76" s="87" t="str">
        <f t="shared" si="11"/>
        <v/>
      </c>
      <c r="L76" s="88"/>
      <c r="M76" s="6" t="str">
        <f>IF(J76="","",(K76/J76)/LOOKUP(RIGHT($D$2,3),定数!$A$6:$A$13,定数!$B$6:$B$13))</f>
        <v/>
      </c>
      <c r="N76" s="35"/>
      <c r="O76" s="8"/>
      <c r="P76" s="84"/>
      <c r="Q76" s="84"/>
      <c r="R76" s="85" t="str">
        <f>IF(P76="","",T76*M76*LOOKUP(RIGHT($D$2,3),定数!$A$6:$A$13,定数!$B$6:$B$13))</f>
        <v/>
      </c>
      <c r="S76" s="85"/>
      <c r="T76" s="86" t="str">
        <f t="shared" ref="T76:T108" si="13">IF(P76="","",IF(G76="買",(P76-H76),(H76-P76))*IF(RIGHT($D$2,3)="JPY",100,10000))</f>
        <v/>
      </c>
      <c r="U76" s="86"/>
      <c r="V76" t="str">
        <f t="shared" si="12"/>
        <v/>
      </c>
      <c r="W76" t="str">
        <f t="shared" si="12"/>
        <v/>
      </c>
      <c r="X76" s="41" t="str">
        <f t="shared" ref="X76:X108" si="14">IF(C76&lt;&gt;"",MAX(X75,C76),"")</f>
        <v/>
      </c>
      <c r="Y76" s="42" t="str">
        <f t="shared" ref="Y76:Y108" si="15">IF(X76&lt;&gt;"",1-(C76/X76),"")</f>
        <v/>
      </c>
    </row>
    <row r="77" spans="2:25">
      <c r="B77" s="35">
        <v>69</v>
      </c>
      <c r="C77" s="83" t="str">
        <f t="shared" si="10"/>
        <v/>
      </c>
      <c r="D77" s="83"/>
      <c r="E77" s="35"/>
      <c r="F77" s="8"/>
      <c r="G77" s="35"/>
      <c r="H77" s="84"/>
      <c r="I77" s="84"/>
      <c r="J77" s="35"/>
      <c r="K77" s="87" t="str">
        <f t="shared" si="11"/>
        <v/>
      </c>
      <c r="L77" s="88"/>
      <c r="M77" s="6" t="str">
        <f>IF(J77="","",(K77/J77)/LOOKUP(RIGHT($D$2,3),定数!$A$6:$A$13,定数!$B$6:$B$13))</f>
        <v/>
      </c>
      <c r="N77" s="35"/>
      <c r="O77" s="8"/>
      <c r="P77" s="84"/>
      <c r="Q77" s="84"/>
      <c r="R77" s="85" t="str">
        <f>IF(P77="","",T77*M77*LOOKUP(RIGHT($D$2,3),定数!$A$6:$A$13,定数!$B$6:$B$13))</f>
        <v/>
      </c>
      <c r="S77" s="85"/>
      <c r="T77" s="86" t="str">
        <f t="shared" si="13"/>
        <v/>
      </c>
      <c r="U77" s="86"/>
      <c r="V77" t="str">
        <f t="shared" si="12"/>
        <v/>
      </c>
      <c r="W77" t="str">
        <f t="shared" si="12"/>
        <v/>
      </c>
      <c r="X77" s="41" t="str">
        <f t="shared" si="14"/>
        <v/>
      </c>
      <c r="Y77" s="42" t="str">
        <f t="shared" si="15"/>
        <v/>
      </c>
    </row>
    <row r="78" spans="2:25">
      <c r="B78" s="35">
        <v>70</v>
      </c>
      <c r="C78" s="83" t="str">
        <f t="shared" si="10"/>
        <v/>
      </c>
      <c r="D78" s="83"/>
      <c r="E78" s="35"/>
      <c r="F78" s="8"/>
      <c r="G78" s="35"/>
      <c r="H78" s="84"/>
      <c r="I78" s="84"/>
      <c r="J78" s="35"/>
      <c r="K78" s="87" t="str">
        <f t="shared" si="11"/>
        <v/>
      </c>
      <c r="L78" s="88"/>
      <c r="M78" s="6" t="str">
        <f>IF(J78="","",(K78/J78)/LOOKUP(RIGHT($D$2,3),定数!$A$6:$A$13,定数!$B$6:$B$13))</f>
        <v/>
      </c>
      <c r="N78" s="35"/>
      <c r="O78" s="8"/>
      <c r="P78" s="84"/>
      <c r="Q78" s="84"/>
      <c r="R78" s="85" t="str">
        <f>IF(P78="","",T78*M78*LOOKUP(RIGHT($D$2,3),定数!$A$6:$A$13,定数!$B$6:$B$13))</f>
        <v/>
      </c>
      <c r="S78" s="85"/>
      <c r="T78" s="86" t="str">
        <f t="shared" si="13"/>
        <v/>
      </c>
      <c r="U78" s="86"/>
      <c r="V78" t="str">
        <f t="shared" si="12"/>
        <v/>
      </c>
      <c r="W78" t="str">
        <f t="shared" si="12"/>
        <v/>
      </c>
      <c r="X78" s="41" t="str">
        <f t="shared" si="14"/>
        <v/>
      </c>
      <c r="Y78" s="42" t="str">
        <f t="shared" si="15"/>
        <v/>
      </c>
    </row>
    <row r="79" spans="2:25">
      <c r="B79" s="35">
        <v>71</v>
      </c>
      <c r="C79" s="83" t="str">
        <f t="shared" si="10"/>
        <v/>
      </c>
      <c r="D79" s="83"/>
      <c r="E79" s="35"/>
      <c r="F79" s="8"/>
      <c r="G79" s="35"/>
      <c r="H79" s="84"/>
      <c r="I79" s="84"/>
      <c r="J79" s="35"/>
      <c r="K79" s="87" t="str">
        <f t="shared" si="11"/>
        <v/>
      </c>
      <c r="L79" s="88"/>
      <c r="M79" s="6" t="str">
        <f>IF(J79="","",(K79/J79)/LOOKUP(RIGHT($D$2,3),定数!$A$6:$A$13,定数!$B$6:$B$13))</f>
        <v/>
      </c>
      <c r="N79" s="35"/>
      <c r="O79" s="8"/>
      <c r="P79" s="84"/>
      <c r="Q79" s="84"/>
      <c r="R79" s="85" t="str">
        <f>IF(P79="","",T79*M79*LOOKUP(RIGHT($D$2,3),定数!$A$6:$A$13,定数!$B$6:$B$13))</f>
        <v/>
      </c>
      <c r="S79" s="85"/>
      <c r="T79" s="86" t="str">
        <f t="shared" si="13"/>
        <v/>
      </c>
      <c r="U79" s="86"/>
      <c r="V79" t="str">
        <f t="shared" si="12"/>
        <v/>
      </c>
      <c r="W79" t="str">
        <f t="shared" si="12"/>
        <v/>
      </c>
      <c r="X79" s="41" t="str">
        <f t="shared" si="14"/>
        <v/>
      </c>
      <c r="Y79" s="42" t="str">
        <f t="shared" si="15"/>
        <v/>
      </c>
    </row>
    <row r="80" spans="2:25">
      <c r="B80" s="35">
        <v>72</v>
      </c>
      <c r="C80" s="83" t="str">
        <f t="shared" si="10"/>
        <v/>
      </c>
      <c r="D80" s="83"/>
      <c r="E80" s="35"/>
      <c r="F80" s="8"/>
      <c r="G80" s="35"/>
      <c r="H80" s="84"/>
      <c r="I80" s="84"/>
      <c r="J80" s="35"/>
      <c r="K80" s="87" t="str">
        <f t="shared" si="11"/>
        <v/>
      </c>
      <c r="L80" s="88"/>
      <c r="M80" s="6" t="str">
        <f>IF(J80="","",(K80/J80)/LOOKUP(RIGHT($D$2,3),定数!$A$6:$A$13,定数!$B$6:$B$13))</f>
        <v/>
      </c>
      <c r="N80" s="35"/>
      <c r="O80" s="8"/>
      <c r="P80" s="84"/>
      <c r="Q80" s="84"/>
      <c r="R80" s="85" t="str">
        <f>IF(P80="","",T80*M80*LOOKUP(RIGHT($D$2,3),定数!$A$6:$A$13,定数!$B$6:$B$13))</f>
        <v/>
      </c>
      <c r="S80" s="85"/>
      <c r="T80" s="86" t="str">
        <f t="shared" si="13"/>
        <v/>
      </c>
      <c r="U80" s="86"/>
      <c r="V80" t="str">
        <f t="shared" si="12"/>
        <v/>
      </c>
      <c r="W80" t="str">
        <f t="shared" si="12"/>
        <v/>
      </c>
      <c r="X80" s="41" t="str">
        <f t="shared" si="14"/>
        <v/>
      </c>
      <c r="Y80" s="42" t="str">
        <f t="shared" si="15"/>
        <v/>
      </c>
    </row>
    <row r="81" spans="2:25">
      <c r="B81" s="35">
        <v>73</v>
      </c>
      <c r="C81" s="83" t="str">
        <f t="shared" si="10"/>
        <v/>
      </c>
      <c r="D81" s="83"/>
      <c r="E81" s="35"/>
      <c r="F81" s="8"/>
      <c r="G81" s="35"/>
      <c r="H81" s="84"/>
      <c r="I81" s="84"/>
      <c r="J81" s="35"/>
      <c r="K81" s="87" t="str">
        <f t="shared" si="11"/>
        <v/>
      </c>
      <c r="L81" s="88"/>
      <c r="M81" s="6" t="str">
        <f>IF(J81="","",(K81/J81)/LOOKUP(RIGHT($D$2,3),定数!$A$6:$A$13,定数!$B$6:$B$13))</f>
        <v/>
      </c>
      <c r="N81" s="35"/>
      <c r="O81" s="8"/>
      <c r="P81" s="84"/>
      <c r="Q81" s="84"/>
      <c r="R81" s="85" t="str">
        <f>IF(P81="","",T81*M81*LOOKUP(RIGHT($D$2,3),定数!$A$6:$A$13,定数!$B$6:$B$13))</f>
        <v/>
      </c>
      <c r="S81" s="85"/>
      <c r="T81" s="86" t="str">
        <f t="shared" si="13"/>
        <v/>
      </c>
      <c r="U81" s="86"/>
      <c r="V81" t="str">
        <f t="shared" si="12"/>
        <v/>
      </c>
      <c r="W81" t="str">
        <f t="shared" si="12"/>
        <v/>
      </c>
      <c r="X81" s="41" t="str">
        <f t="shared" si="14"/>
        <v/>
      </c>
      <c r="Y81" s="42" t="str">
        <f t="shared" si="15"/>
        <v/>
      </c>
    </row>
    <row r="82" spans="2:25">
      <c r="B82" s="35">
        <v>74</v>
      </c>
      <c r="C82" s="83" t="str">
        <f t="shared" si="10"/>
        <v/>
      </c>
      <c r="D82" s="83"/>
      <c r="E82" s="35"/>
      <c r="F82" s="8"/>
      <c r="G82" s="35"/>
      <c r="H82" s="84"/>
      <c r="I82" s="84"/>
      <c r="J82" s="35"/>
      <c r="K82" s="87" t="str">
        <f t="shared" si="11"/>
        <v/>
      </c>
      <c r="L82" s="88"/>
      <c r="M82" s="6" t="str">
        <f>IF(J82="","",(K82/J82)/LOOKUP(RIGHT($D$2,3),定数!$A$6:$A$13,定数!$B$6:$B$13))</f>
        <v/>
      </c>
      <c r="N82" s="35"/>
      <c r="O82" s="8"/>
      <c r="P82" s="84"/>
      <c r="Q82" s="84"/>
      <c r="R82" s="85" t="str">
        <f>IF(P82="","",T82*M82*LOOKUP(RIGHT($D$2,3),定数!$A$6:$A$13,定数!$B$6:$B$13))</f>
        <v/>
      </c>
      <c r="S82" s="85"/>
      <c r="T82" s="86" t="str">
        <f t="shared" si="13"/>
        <v/>
      </c>
      <c r="U82" s="86"/>
      <c r="V82" t="str">
        <f t="shared" si="12"/>
        <v/>
      </c>
      <c r="W82" t="str">
        <f t="shared" si="12"/>
        <v/>
      </c>
      <c r="X82" s="41" t="str">
        <f t="shared" si="14"/>
        <v/>
      </c>
      <c r="Y82" s="42" t="str">
        <f t="shared" si="15"/>
        <v/>
      </c>
    </row>
    <row r="83" spans="2:25">
      <c r="B83" s="35">
        <v>75</v>
      </c>
      <c r="C83" s="83" t="str">
        <f t="shared" si="10"/>
        <v/>
      </c>
      <c r="D83" s="83"/>
      <c r="E83" s="35"/>
      <c r="F83" s="8"/>
      <c r="G83" s="35"/>
      <c r="H83" s="84"/>
      <c r="I83" s="84"/>
      <c r="J83" s="35"/>
      <c r="K83" s="87" t="str">
        <f t="shared" si="11"/>
        <v/>
      </c>
      <c r="L83" s="88"/>
      <c r="M83" s="6" t="str">
        <f>IF(J83="","",(K83/J83)/LOOKUP(RIGHT($D$2,3),定数!$A$6:$A$13,定数!$B$6:$B$13))</f>
        <v/>
      </c>
      <c r="N83" s="35"/>
      <c r="O83" s="8"/>
      <c r="P83" s="84"/>
      <c r="Q83" s="84"/>
      <c r="R83" s="85" t="str">
        <f>IF(P83="","",T83*M83*LOOKUP(RIGHT($D$2,3),定数!$A$6:$A$13,定数!$B$6:$B$13))</f>
        <v/>
      </c>
      <c r="S83" s="85"/>
      <c r="T83" s="86" t="str">
        <f t="shared" si="13"/>
        <v/>
      </c>
      <c r="U83" s="86"/>
      <c r="V83" t="str">
        <f t="shared" si="12"/>
        <v/>
      </c>
      <c r="W83" t="str">
        <f t="shared" si="12"/>
        <v/>
      </c>
      <c r="X83" s="41" t="str">
        <f t="shared" si="14"/>
        <v/>
      </c>
      <c r="Y83" s="42" t="str">
        <f t="shared" si="15"/>
        <v/>
      </c>
    </row>
    <row r="84" spans="2:25">
      <c r="B84" s="35">
        <v>76</v>
      </c>
      <c r="C84" s="83" t="str">
        <f t="shared" si="10"/>
        <v/>
      </c>
      <c r="D84" s="83"/>
      <c r="E84" s="35"/>
      <c r="F84" s="8"/>
      <c r="G84" s="35"/>
      <c r="H84" s="84"/>
      <c r="I84" s="84"/>
      <c r="J84" s="35"/>
      <c r="K84" s="87" t="str">
        <f t="shared" si="11"/>
        <v/>
      </c>
      <c r="L84" s="88"/>
      <c r="M84" s="6" t="str">
        <f>IF(J84="","",(K84/J84)/LOOKUP(RIGHT($D$2,3),定数!$A$6:$A$13,定数!$B$6:$B$13))</f>
        <v/>
      </c>
      <c r="N84" s="35"/>
      <c r="O84" s="8"/>
      <c r="P84" s="84"/>
      <c r="Q84" s="84"/>
      <c r="R84" s="85" t="str">
        <f>IF(P84="","",T84*M84*LOOKUP(RIGHT($D$2,3),定数!$A$6:$A$13,定数!$B$6:$B$13))</f>
        <v/>
      </c>
      <c r="S84" s="85"/>
      <c r="T84" s="86" t="str">
        <f t="shared" si="13"/>
        <v/>
      </c>
      <c r="U84" s="86"/>
      <c r="V84" t="str">
        <f t="shared" si="12"/>
        <v/>
      </c>
      <c r="W84" t="str">
        <f t="shared" si="12"/>
        <v/>
      </c>
      <c r="X84" s="41" t="str">
        <f t="shared" si="14"/>
        <v/>
      </c>
      <c r="Y84" s="42" t="str">
        <f t="shared" si="15"/>
        <v/>
      </c>
    </row>
    <row r="85" spans="2:25">
      <c r="B85" s="35">
        <v>77</v>
      </c>
      <c r="C85" s="83" t="str">
        <f t="shared" si="10"/>
        <v/>
      </c>
      <c r="D85" s="83"/>
      <c r="E85" s="35"/>
      <c r="F85" s="8"/>
      <c r="G85" s="35"/>
      <c r="H85" s="84"/>
      <c r="I85" s="84"/>
      <c r="J85" s="35"/>
      <c r="K85" s="87" t="str">
        <f t="shared" si="11"/>
        <v/>
      </c>
      <c r="L85" s="88"/>
      <c r="M85" s="6" t="str">
        <f>IF(J85="","",(K85/J85)/LOOKUP(RIGHT($D$2,3),定数!$A$6:$A$13,定数!$B$6:$B$13))</f>
        <v/>
      </c>
      <c r="N85" s="35"/>
      <c r="O85" s="8"/>
      <c r="P85" s="84"/>
      <c r="Q85" s="84"/>
      <c r="R85" s="85" t="str">
        <f>IF(P85="","",T85*M85*LOOKUP(RIGHT($D$2,3),定数!$A$6:$A$13,定数!$B$6:$B$13))</f>
        <v/>
      </c>
      <c r="S85" s="85"/>
      <c r="T85" s="86" t="str">
        <f t="shared" si="13"/>
        <v/>
      </c>
      <c r="U85" s="86"/>
      <c r="V85" t="str">
        <f t="shared" si="12"/>
        <v/>
      </c>
      <c r="W85" t="str">
        <f t="shared" si="12"/>
        <v/>
      </c>
      <c r="X85" s="41" t="str">
        <f t="shared" si="14"/>
        <v/>
      </c>
      <c r="Y85" s="42" t="str">
        <f t="shared" si="15"/>
        <v/>
      </c>
    </row>
    <row r="86" spans="2:25">
      <c r="B86" s="35">
        <v>78</v>
      </c>
      <c r="C86" s="83" t="str">
        <f t="shared" si="10"/>
        <v/>
      </c>
      <c r="D86" s="83"/>
      <c r="E86" s="35"/>
      <c r="F86" s="8"/>
      <c r="G86" s="35"/>
      <c r="H86" s="84"/>
      <c r="I86" s="84"/>
      <c r="J86" s="35"/>
      <c r="K86" s="87" t="str">
        <f t="shared" si="11"/>
        <v/>
      </c>
      <c r="L86" s="88"/>
      <c r="M86" s="6" t="str">
        <f>IF(J86="","",(K86/J86)/LOOKUP(RIGHT($D$2,3),定数!$A$6:$A$13,定数!$B$6:$B$13))</f>
        <v/>
      </c>
      <c r="N86" s="35"/>
      <c r="O86" s="8"/>
      <c r="P86" s="84"/>
      <c r="Q86" s="84"/>
      <c r="R86" s="85" t="str">
        <f>IF(P86="","",T86*M86*LOOKUP(RIGHT($D$2,3),定数!$A$6:$A$13,定数!$B$6:$B$13))</f>
        <v/>
      </c>
      <c r="S86" s="85"/>
      <c r="T86" s="86" t="str">
        <f t="shared" si="13"/>
        <v/>
      </c>
      <c r="U86" s="86"/>
      <c r="V86" t="str">
        <f t="shared" si="12"/>
        <v/>
      </c>
      <c r="W86" t="str">
        <f t="shared" si="12"/>
        <v/>
      </c>
      <c r="X86" s="41" t="str">
        <f t="shared" si="14"/>
        <v/>
      </c>
      <c r="Y86" s="42" t="str">
        <f t="shared" si="15"/>
        <v/>
      </c>
    </row>
    <row r="87" spans="2:25">
      <c r="B87" s="35">
        <v>79</v>
      </c>
      <c r="C87" s="83" t="str">
        <f t="shared" si="10"/>
        <v/>
      </c>
      <c r="D87" s="83"/>
      <c r="E87" s="35"/>
      <c r="F87" s="8"/>
      <c r="G87" s="35"/>
      <c r="H87" s="84"/>
      <c r="I87" s="84"/>
      <c r="J87" s="35"/>
      <c r="K87" s="87" t="str">
        <f t="shared" si="11"/>
        <v/>
      </c>
      <c r="L87" s="88"/>
      <c r="M87" s="6" t="str">
        <f>IF(J87="","",(K87/J87)/LOOKUP(RIGHT($D$2,3),定数!$A$6:$A$13,定数!$B$6:$B$13))</f>
        <v/>
      </c>
      <c r="N87" s="35"/>
      <c r="O87" s="8"/>
      <c r="P87" s="84"/>
      <c r="Q87" s="84"/>
      <c r="R87" s="85" t="str">
        <f>IF(P87="","",T87*M87*LOOKUP(RIGHT($D$2,3),定数!$A$6:$A$13,定数!$B$6:$B$13))</f>
        <v/>
      </c>
      <c r="S87" s="85"/>
      <c r="T87" s="86" t="str">
        <f t="shared" si="13"/>
        <v/>
      </c>
      <c r="U87" s="86"/>
      <c r="V87" t="str">
        <f t="shared" si="12"/>
        <v/>
      </c>
      <c r="W87" t="str">
        <f t="shared" si="12"/>
        <v/>
      </c>
      <c r="X87" s="41" t="str">
        <f t="shared" si="14"/>
        <v/>
      </c>
      <c r="Y87" s="42" t="str">
        <f t="shared" si="15"/>
        <v/>
      </c>
    </row>
    <row r="88" spans="2:25">
      <c r="B88" s="35">
        <v>80</v>
      </c>
      <c r="C88" s="83" t="str">
        <f t="shared" si="10"/>
        <v/>
      </c>
      <c r="D88" s="83"/>
      <c r="E88" s="35"/>
      <c r="F88" s="8"/>
      <c r="G88" s="35"/>
      <c r="H88" s="84"/>
      <c r="I88" s="84"/>
      <c r="J88" s="35"/>
      <c r="K88" s="87" t="str">
        <f t="shared" si="11"/>
        <v/>
      </c>
      <c r="L88" s="88"/>
      <c r="M88" s="6" t="str">
        <f>IF(J88="","",(K88/J88)/LOOKUP(RIGHT($D$2,3),定数!$A$6:$A$13,定数!$B$6:$B$13))</f>
        <v/>
      </c>
      <c r="N88" s="35"/>
      <c r="O88" s="8"/>
      <c r="P88" s="84"/>
      <c r="Q88" s="84"/>
      <c r="R88" s="85" t="str">
        <f>IF(P88="","",T88*M88*LOOKUP(RIGHT($D$2,3),定数!$A$6:$A$13,定数!$B$6:$B$13))</f>
        <v/>
      </c>
      <c r="S88" s="85"/>
      <c r="T88" s="86" t="str">
        <f t="shared" si="13"/>
        <v/>
      </c>
      <c r="U88" s="86"/>
      <c r="V88" t="str">
        <f t="shared" si="12"/>
        <v/>
      </c>
      <c r="W88" t="str">
        <f t="shared" si="12"/>
        <v/>
      </c>
      <c r="X88" s="41" t="str">
        <f t="shared" si="14"/>
        <v/>
      </c>
      <c r="Y88" s="42" t="str">
        <f t="shared" si="15"/>
        <v/>
      </c>
    </row>
    <row r="89" spans="2:25">
      <c r="B89" s="35">
        <v>81</v>
      </c>
      <c r="C89" s="83" t="str">
        <f t="shared" si="10"/>
        <v/>
      </c>
      <c r="D89" s="83"/>
      <c r="E89" s="35"/>
      <c r="F89" s="8"/>
      <c r="G89" s="35"/>
      <c r="H89" s="84"/>
      <c r="I89" s="84"/>
      <c r="J89" s="35"/>
      <c r="K89" s="87" t="str">
        <f t="shared" si="11"/>
        <v/>
      </c>
      <c r="L89" s="88"/>
      <c r="M89" s="6" t="str">
        <f>IF(J89="","",(K89/J89)/LOOKUP(RIGHT($D$2,3),定数!$A$6:$A$13,定数!$B$6:$B$13))</f>
        <v/>
      </c>
      <c r="N89" s="35"/>
      <c r="O89" s="8"/>
      <c r="P89" s="84"/>
      <c r="Q89" s="84"/>
      <c r="R89" s="85" t="str">
        <f>IF(P89="","",T89*M89*LOOKUP(RIGHT($D$2,3),定数!$A$6:$A$13,定数!$B$6:$B$13))</f>
        <v/>
      </c>
      <c r="S89" s="85"/>
      <c r="T89" s="86" t="str">
        <f t="shared" si="13"/>
        <v/>
      </c>
      <c r="U89" s="86"/>
      <c r="V89" t="str">
        <f t="shared" si="12"/>
        <v/>
      </c>
      <c r="W89" t="str">
        <f t="shared" si="12"/>
        <v/>
      </c>
      <c r="X89" s="41" t="str">
        <f t="shared" si="14"/>
        <v/>
      </c>
      <c r="Y89" s="42" t="str">
        <f t="shared" si="15"/>
        <v/>
      </c>
    </row>
    <row r="90" spans="2:25">
      <c r="B90" s="35">
        <v>82</v>
      </c>
      <c r="C90" s="83" t="str">
        <f t="shared" si="10"/>
        <v/>
      </c>
      <c r="D90" s="83"/>
      <c r="E90" s="35"/>
      <c r="F90" s="8"/>
      <c r="G90" s="35"/>
      <c r="H90" s="84"/>
      <c r="I90" s="84"/>
      <c r="J90" s="35"/>
      <c r="K90" s="87" t="str">
        <f t="shared" si="11"/>
        <v/>
      </c>
      <c r="L90" s="88"/>
      <c r="M90" s="6" t="str">
        <f>IF(J90="","",(K90/J90)/LOOKUP(RIGHT($D$2,3),定数!$A$6:$A$13,定数!$B$6:$B$13))</f>
        <v/>
      </c>
      <c r="N90" s="35"/>
      <c r="O90" s="8"/>
      <c r="P90" s="84"/>
      <c r="Q90" s="84"/>
      <c r="R90" s="85" t="str">
        <f>IF(P90="","",T90*M90*LOOKUP(RIGHT($D$2,3),定数!$A$6:$A$13,定数!$B$6:$B$13))</f>
        <v/>
      </c>
      <c r="S90" s="85"/>
      <c r="T90" s="86" t="str">
        <f t="shared" si="13"/>
        <v/>
      </c>
      <c r="U90" s="86"/>
      <c r="V90" t="str">
        <f t="shared" si="12"/>
        <v/>
      </c>
      <c r="W90" t="str">
        <f t="shared" si="12"/>
        <v/>
      </c>
      <c r="X90" s="41" t="str">
        <f t="shared" si="14"/>
        <v/>
      </c>
      <c r="Y90" s="42" t="str">
        <f t="shared" si="15"/>
        <v/>
      </c>
    </row>
    <row r="91" spans="2:25">
      <c r="B91" s="35">
        <v>83</v>
      </c>
      <c r="C91" s="83" t="str">
        <f t="shared" si="10"/>
        <v/>
      </c>
      <c r="D91" s="83"/>
      <c r="E91" s="35"/>
      <c r="F91" s="8"/>
      <c r="G91" s="35"/>
      <c r="H91" s="84"/>
      <c r="I91" s="84"/>
      <c r="J91" s="35"/>
      <c r="K91" s="87" t="str">
        <f t="shared" si="11"/>
        <v/>
      </c>
      <c r="L91" s="88"/>
      <c r="M91" s="6" t="str">
        <f>IF(J91="","",(K91/J91)/LOOKUP(RIGHT($D$2,3),定数!$A$6:$A$13,定数!$B$6:$B$13))</f>
        <v/>
      </c>
      <c r="N91" s="35"/>
      <c r="O91" s="8"/>
      <c r="P91" s="84"/>
      <c r="Q91" s="84"/>
      <c r="R91" s="85" t="str">
        <f>IF(P91="","",T91*M91*LOOKUP(RIGHT($D$2,3),定数!$A$6:$A$13,定数!$B$6:$B$13))</f>
        <v/>
      </c>
      <c r="S91" s="85"/>
      <c r="T91" s="86" t="str">
        <f t="shared" si="13"/>
        <v/>
      </c>
      <c r="U91" s="86"/>
      <c r="V91" t="str">
        <f t="shared" ref="V91:W106" si="16">IF(S91&lt;&gt;"",IF(S91&lt;0,1+V90,0),"")</f>
        <v/>
      </c>
      <c r="W91" t="str">
        <f t="shared" si="16"/>
        <v/>
      </c>
      <c r="X91" s="41" t="str">
        <f t="shared" si="14"/>
        <v/>
      </c>
      <c r="Y91" s="42" t="str">
        <f t="shared" si="15"/>
        <v/>
      </c>
    </row>
    <row r="92" spans="2:25">
      <c r="B92" s="35">
        <v>84</v>
      </c>
      <c r="C92" s="83" t="str">
        <f t="shared" si="10"/>
        <v/>
      </c>
      <c r="D92" s="83"/>
      <c r="E92" s="35"/>
      <c r="F92" s="8"/>
      <c r="G92" s="35"/>
      <c r="H92" s="84"/>
      <c r="I92" s="84"/>
      <c r="J92" s="35"/>
      <c r="K92" s="87" t="str">
        <f t="shared" si="11"/>
        <v/>
      </c>
      <c r="L92" s="88"/>
      <c r="M92" s="6" t="str">
        <f>IF(J92="","",(K92/J92)/LOOKUP(RIGHT($D$2,3),定数!$A$6:$A$13,定数!$B$6:$B$13))</f>
        <v/>
      </c>
      <c r="N92" s="35"/>
      <c r="O92" s="8"/>
      <c r="P92" s="84"/>
      <c r="Q92" s="84"/>
      <c r="R92" s="85" t="str">
        <f>IF(P92="","",T92*M92*LOOKUP(RIGHT($D$2,3),定数!$A$6:$A$13,定数!$B$6:$B$13))</f>
        <v/>
      </c>
      <c r="S92" s="85"/>
      <c r="T92" s="86" t="str">
        <f t="shared" si="13"/>
        <v/>
      </c>
      <c r="U92" s="86"/>
      <c r="V92" t="str">
        <f t="shared" si="16"/>
        <v/>
      </c>
      <c r="W92" t="str">
        <f t="shared" si="16"/>
        <v/>
      </c>
      <c r="X92" s="41" t="str">
        <f t="shared" si="14"/>
        <v/>
      </c>
      <c r="Y92" s="42" t="str">
        <f t="shared" si="15"/>
        <v/>
      </c>
    </row>
    <row r="93" spans="2:25">
      <c r="B93" s="35">
        <v>85</v>
      </c>
      <c r="C93" s="83" t="str">
        <f t="shared" si="10"/>
        <v/>
      </c>
      <c r="D93" s="83"/>
      <c r="E93" s="35"/>
      <c r="F93" s="8"/>
      <c r="G93" s="35"/>
      <c r="H93" s="84"/>
      <c r="I93" s="84"/>
      <c r="J93" s="35"/>
      <c r="K93" s="87" t="str">
        <f t="shared" si="11"/>
        <v/>
      </c>
      <c r="L93" s="88"/>
      <c r="M93" s="6" t="str">
        <f>IF(J93="","",(K93/J93)/LOOKUP(RIGHT($D$2,3),定数!$A$6:$A$13,定数!$B$6:$B$13))</f>
        <v/>
      </c>
      <c r="N93" s="35"/>
      <c r="O93" s="8"/>
      <c r="P93" s="84"/>
      <c r="Q93" s="84"/>
      <c r="R93" s="85" t="str">
        <f>IF(P93="","",T93*M93*LOOKUP(RIGHT($D$2,3),定数!$A$6:$A$13,定数!$B$6:$B$13))</f>
        <v/>
      </c>
      <c r="S93" s="85"/>
      <c r="T93" s="86" t="str">
        <f t="shared" si="13"/>
        <v/>
      </c>
      <c r="U93" s="86"/>
      <c r="V93" t="str">
        <f t="shared" si="16"/>
        <v/>
      </c>
      <c r="W93" t="str">
        <f t="shared" si="16"/>
        <v/>
      </c>
      <c r="X93" s="41" t="str">
        <f t="shared" si="14"/>
        <v/>
      </c>
      <c r="Y93" s="42" t="str">
        <f t="shared" si="15"/>
        <v/>
      </c>
    </row>
    <row r="94" spans="2:25">
      <c r="B94" s="35">
        <v>86</v>
      </c>
      <c r="C94" s="83" t="str">
        <f t="shared" si="10"/>
        <v/>
      </c>
      <c r="D94" s="83"/>
      <c r="E94" s="35"/>
      <c r="F94" s="8"/>
      <c r="G94" s="35"/>
      <c r="H94" s="84"/>
      <c r="I94" s="84"/>
      <c r="J94" s="35"/>
      <c r="K94" s="87" t="str">
        <f t="shared" si="11"/>
        <v/>
      </c>
      <c r="L94" s="88"/>
      <c r="M94" s="6" t="str">
        <f>IF(J94="","",(K94/J94)/LOOKUP(RIGHT($D$2,3),定数!$A$6:$A$13,定数!$B$6:$B$13))</f>
        <v/>
      </c>
      <c r="N94" s="35"/>
      <c r="O94" s="8"/>
      <c r="P94" s="84"/>
      <c r="Q94" s="84"/>
      <c r="R94" s="85" t="str">
        <f>IF(P94="","",T94*M94*LOOKUP(RIGHT($D$2,3),定数!$A$6:$A$13,定数!$B$6:$B$13))</f>
        <v/>
      </c>
      <c r="S94" s="85"/>
      <c r="T94" s="86" t="str">
        <f t="shared" si="13"/>
        <v/>
      </c>
      <c r="U94" s="86"/>
      <c r="V94" t="str">
        <f t="shared" si="16"/>
        <v/>
      </c>
      <c r="W94" t="str">
        <f t="shared" si="16"/>
        <v/>
      </c>
      <c r="X94" s="41" t="str">
        <f t="shared" si="14"/>
        <v/>
      </c>
      <c r="Y94" s="42" t="str">
        <f t="shared" si="15"/>
        <v/>
      </c>
    </row>
    <row r="95" spans="2:25">
      <c r="B95" s="35">
        <v>87</v>
      </c>
      <c r="C95" s="83" t="str">
        <f t="shared" si="10"/>
        <v/>
      </c>
      <c r="D95" s="83"/>
      <c r="E95" s="35"/>
      <c r="F95" s="8"/>
      <c r="G95" s="35"/>
      <c r="H95" s="84"/>
      <c r="I95" s="84"/>
      <c r="J95" s="35"/>
      <c r="K95" s="87" t="str">
        <f t="shared" si="11"/>
        <v/>
      </c>
      <c r="L95" s="88"/>
      <c r="M95" s="6" t="str">
        <f>IF(J95="","",(K95/J95)/LOOKUP(RIGHT($D$2,3),定数!$A$6:$A$13,定数!$B$6:$B$13))</f>
        <v/>
      </c>
      <c r="N95" s="35"/>
      <c r="O95" s="8"/>
      <c r="P95" s="84"/>
      <c r="Q95" s="84"/>
      <c r="R95" s="85" t="str">
        <f>IF(P95="","",T95*M95*LOOKUP(RIGHT($D$2,3),定数!$A$6:$A$13,定数!$B$6:$B$13))</f>
        <v/>
      </c>
      <c r="S95" s="85"/>
      <c r="T95" s="86" t="str">
        <f t="shared" si="13"/>
        <v/>
      </c>
      <c r="U95" s="86"/>
      <c r="V95" t="str">
        <f t="shared" si="16"/>
        <v/>
      </c>
      <c r="W95" t="str">
        <f t="shared" si="16"/>
        <v/>
      </c>
      <c r="X95" s="41" t="str">
        <f t="shared" si="14"/>
        <v/>
      </c>
      <c r="Y95" s="42" t="str">
        <f t="shared" si="15"/>
        <v/>
      </c>
    </row>
    <row r="96" spans="2:25">
      <c r="B96" s="35">
        <v>88</v>
      </c>
      <c r="C96" s="83" t="str">
        <f t="shared" si="10"/>
        <v/>
      </c>
      <c r="D96" s="83"/>
      <c r="E96" s="35"/>
      <c r="F96" s="8"/>
      <c r="G96" s="35"/>
      <c r="H96" s="84"/>
      <c r="I96" s="84"/>
      <c r="J96" s="35"/>
      <c r="K96" s="87" t="str">
        <f t="shared" si="11"/>
        <v/>
      </c>
      <c r="L96" s="88"/>
      <c r="M96" s="6" t="str">
        <f>IF(J96="","",(K96/J96)/LOOKUP(RIGHT($D$2,3),定数!$A$6:$A$13,定数!$B$6:$B$13))</f>
        <v/>
      </c>
      <c r="N96" s="35"/>
      <c r="O96" s="8"/>
      <c r="P96" s="84"/>
      <c r="Q96" s="84"/>
      <c r="R96" s="85" t="str">
        <f>IF(P96="","",T96*M96*LOOKUP(RIGHT($D$2,3),定数!$A$6:$A$13,定数!$B$6:$B$13))</f>
        <v/>
      </c>
      <c r="S96" s="85"/>
      <c r="T96" s="86" t="str">
        <f t="shared" si="13"/>
        <v/>
      </c>
      <c r="U96" s="86"/>
      <c r="V96" t="str">
        <f t="shared" si="16"/>
        <v/>
      </c>
      <c r="W96" t="str">
        <f t="shared" si="16"/>
        <v/>
      </c>
      <c r="X96" s="41" t="str">
        <f t="shared" si="14"/>
        <v/>
      </c>
      <c r="Y96" s="42" t="str">
        <f t="shared" si="15"/>
        <v/>
      </c>
    </row>
    <row r="97" spans="2:25">
      <c r="B97" s="35">
        <v>89</v>
      </c>
      <c r="C97" s="83" t="str">
        <f t="shared" si="10"/>
        <v/>
      </c>
      <c r="D97" s="83"/>
      <c r="E97" s="35"/>
      <c r="F97" s="8"/>
      <c r="G97" s="35"/>
      <c r="H97" s="84"/>
      <c r="I97" s="84"/>
      <c r="J97" s="35"/>
      <c r="K97" s="87" t="str">
        <f t="shared" si="11"/>
        <v/>
      </c>
      <c r="L97" s="88"/>
      <c r="M97" s="6" t="str">
        <f>IF(J97="","",(K97/J97)/LOOKUP(RIGHT($D$2,3),定数!$A$6:$A$13,定数!$B$6:$B$13))</f>
        <v/>
      </c>
      <c r="N97" s="35"/>
      <c r="O97" s="8"/>
      <c r="P97" s="84"/>
      <c r="Q97" s="84"/>
      <c r="R97" s="85" t="str">
        <f>IF(P97="","",T97*M97*LOOKUP(RIGHT($D$2,3),定数!$A$6:$A$13,定数!$B$6:$B$13))</f>
        <v/>
      </c>
      <c r="S97" s="85"/>
      <c r="T97" s="86" t="str">
        <f t="shared" si="13"/>
        <v/>
      </c>
      <c r="U97" s="86"/>
      <c r="V97" t="str">
        <f t="shared" si="16"/>
        <v/>
      </c>
      <c r="W97" t="str">
        <f t="shared" si="16"/>
        <v/>
      </c>
      <c r="X97" s="41" t="str">
        <f t="shared" si="14"/>
        <v/>
      </c>
      <c r="Y97" s="42" t="str">
        <f t="shared" si="15"/>
        <v/>
      </c>
    </row>
    <row r="98" spans="2:25">
      <c r="B98" s="35">
        <v>90</v>
      </c>
      <c r="C98" s="83" t="str">
        <f t="shared" si="10"/>
        <v/>
      </c>
      <c r="D98" s="83"/>
      <c r="E98" s="35"/>
      <c r="F98" s="8"/>
      <c r="G98" s="35"/>
      <c r="H98" s="84"/>
      <c r="I98" s="84"/>
      <c r="J98" s="35"/>
      <c r="K98" s="87" t="str">
        <f t="shared" si="11"/>
        <v/>
      </c>
      <c r="L98" s="88"/>
      <c r="M98" s="6" t="str">
        <f>IF(J98="","",(K98/J98)/LOOKUP(RIGHT($D$2,3),定数!$A$6:$A$13,定数!$B$6:$B$13))</f>
        <v/>
      </c>
      <c r="N98" s="35"/>
      <c r="O98" s="8"/>
      <c r="P98" s="84"/>
      <c r="Q98" s="84"/>
      <c r="R98" s="85" t="str">
        <f>IF(P98="","",T98*M98*LOOKUP(RIGHT($D$2,3),定数!$A$6:$A$13,定数!$B$6:$B$13))</f>
        <v/>
      </c>
      <c r="S98" s="85"/>
      <c r="T98" s="86" t="str">
        <f t="shared" si="13"/>
        <v/>
      </c>
      <c r="U98" s="86"/>
      <c r="V98" t="str">
        <f t="shared" si="16"/>
        <v/>
      </c>
      <c r="W98" t="str">
        <f t="shared" si="16"/>
        <v/>
      </c>
      <c r="X98" s="41" t="str">
        <f t="shared" si="14"/>
        <v/>
      </c>
      <c r="Y98" s="42" t="str">
        <f t="shared" si="15"/>
        <v/>
      </c>
    </row>
    <row r="99" spans="2:25">
      <c r="B99" s="35">
        <v>91</v>
      </c>
      <c r="C99" s="83" t="str">
        <f t="shared" si="10"/>
        <v/>
      </c>
      <c r="D99" s="83"/>
      <c r="E99" s="35"/>
      <c r="F99" s="8"/>
      <c r="G99" s="35"/>
      <c r="H99" s="84"/>
      <c r="I99" s="84"/>
      <c r="J99" s="35"/>
      <c r="K99" s="87" t="str">
        <f t="shared" si="11"/>
        <v/>
      </c>
      <c r="L99" s="88"/>
      <c r="M99" s="6" t="str">
        <f>IF(J99="","",(K99/J99)/LOOKUP(RIGHT($D$2,3),定数!$A$6:$A$13,定数!$B$6:$B$13))</f>
        <v/>
      </c>
      <c r="N99" s="35"/>
      <c r="O99" s="8"/>
      <c r="P99" s="84"/>
      <c r="Q99" s="84"/>
      <c r="R99" s="85" t="str">
        <f>IF(P99="","",T99*M99*LOOKUP(RIGHT($D$2,3),定数!$A$6:$A$13,定数!$B$6:$B$13))</f>
        <v/>
      </c>
      <c r="S99" s="85"/>
      <c r="T99" s="86" t="str">
        <f t="shared" si="13"/>
        <v/>
      </c>
      <c r="U99" s="86"/>
      <c r="V99" t="str">
        <f t="shared" si="16"/>
        <v/>
      </c>
      <c r="W99" t="str">
        <f t="shared" si="16"/>
        <v/>
      </c>
      <c r="X99" s="41" t="str">
        <f t="shared" si="14"/>
        <v/>
      </c>
      <c r="Y99" s="42" t="str">
        <f t="shared" si="15"/>
        <v/>
      </c>
    </row>
    <row r="100" spans="2:25">
      <c r="B100" s="35">
        <v>92</v>
      </c>
      <c r="C100" s="83" t="str">
        <f t="shared" si="10"/>
        <v/>
      </c>
      <c r="D100" s="83"/>
      <c r="E100" s="35"/>
      <c r="F100" s="8"/>
      <c r="G100" s="35"/>
      <c r="H100" s="84"/>
      <c r="I100" s="84"/>
      <c r="J100" s="35"/>
      <c r="K100" s="87" t="str">
        <f t="shared" si="11"/>
        <v/>
      </c>
      <c r="L100" s="88"/>
      <c r="M100" s="6" t="str">
        <f>IF(J100="","",(K100/J100)/LOOKUP(RIGHT($D$2,3),定数!$A$6:$A$13,定数!$B$6:$B$13))</f>
        <v/>
      </c>
      <c r="N100" s="35"/>
      <c r="O100" s="8"/>
      <c r="P100" s="84"/>
      <c r="Q100" s="84"/>
      <c r="R100" s="85" t="str">
        <f>IF(P100="","",T100*M100*LOOKUP(RIGHT($D$2,3),定数!$A$6:$A$13,定数!$B$6:$B$13))</f>
        <v/>
      </c>
      <c r="S100" s="85"/>
      <c r="T100" s="86" t="str">
        <f t="shared" si="13"/>
        <v/>
      </c>
      <c r="U100" s="86"/>
      <c r="V100" t="str">
        <f t="shared" si="16"/>
        <v/>
      </c>
      <c r="W100" t="str">
        <f t="shared" si="16"/>
        <v/>
      </c>
      <c r="X100" s="41" t="str">
        <f t="shared" si="14"/>
        <v/>
      </c>
      <c r="Y100" s="42" t="str">
        <f t="shared" si="15"/>
        <v/>
      </c>
    </row>
    <row r="101" spans="2:25">
      <c r="B101" s="35">
        <v>93</v>
      </c>
      <c r="C101" s="83" t="str">
        <f t="shared" si="10"/>
        <v/>
      </c>
      <c r="D101" s="83"/>
      <c r="E101" s="35"/>
      <c r="F101" s="8"/>
      <c r="G101" s="35"/>
      <c r="H101" s="84"/>
      <c r="I101" s="84"/>
      <c r="J101" s="35"/>
      <c r="K101" s="87" t="str">
        <f t="shared" si="11"/>
        <v/>
      </c>
      <c r="L101" s="88"/>
      <c r="M101" s="6" t="str">
        <f>IF(J101="","",(K101/J101)/LOOKUP(RIGHT($D$2,3),定数!$A$6:$A$13,定数!$B$6:$B$13))</f>
        <v/>
      </c>
      <c r="N101" s="35"/>
      <c r="O101" s="8"/>
      <c r="P101" s="84"/>
      <c r="Q101" s="84"/>
      <c r="R101" s="85" t="str">
        <f>IF(P101="","",T101*M101*LOOKUP(RIGHT($D$2,3),定数!$A$6:$A$13,定数!$B$6:$B$13))</f>
        <v/>
      </c>
      <c r="S101" s="85"/>
      <c r="T101" s="86" t="str">
        <f t="shared" si="13"/>
        <v/>
      </c>
      <c r="U101" s="86"/>
      <c r="V101" t="str">
        <f t="shared" si="16"/>
        <v/>
      </c>
      <c r="W101" t="str">
        <f t="shared" si="16"/>
        <v/>
      </c>
      <c r="X101" s="41" t="str">
        <f t="shared" si="14"/>
        <v/>
      </c>
      <c r="Y101" s="42" t="str">
        <f t="shared" si="15"/>
        <v/>
      </c>
    </row>
    <row r="102" spans="2:25">
      <c r="B102" s="35">
        <v>94</v>
      </c>
      <c r="C102" s="83" t="str">
        <f t="shared" si="10"/>
        <v/>
      </c>
      <c r="D102" s="83"/>
      <c r="E102" s="35"/>
      <c r="F102" s="8"/>
      <c r="G102" s="35"/>
      <c r="H102" s="84"/>
      <c r="I102" s="84"/>
      <c r="J102" s="35"/>
      <c r="K102" s="87" t="str">
        <f t="shared" si="11"/>
        <v/>
      </c>
      <c r="L102" s="88"/>
      <c r="M102" s="6" t="str">
        <f>IF(J102="","",(K102/J102)/LOOKUP(RIGHT($D$2,3),定数!$A$6:$A$13,定数!$B$6:$B$13))</f>
        <v/>
      </c>
      <c r="N102" s="35"/>
      <c r="O102" s="8"/>
      <c r="P102" s="84"/>
      <c r="Q102" s="84"/>
      <c r="R102" s="85" t="str">
        <f>IF(P102="","",T102*M102*LOOKUP(RIGHT($D$2,3),定数!$A$6:$A$13,定数!$B$6:$B$13))</f>
        <v/>
      </c>
      <c r="S102" s="85"/>
      <c r="T102" s="86" t="str">
        <f t="shared" si="13"/>
        <v/>
      </c>
      <c r="U102" s="86"/>
      <c r="V102" t="str">
        <f t="shared" si="16"/>
        <v/>
      </c>
      <c r="W102" t="str">
        <f t="shared" si="16"/>
        <v/>
      </c>
      <c r="X102" s="41" t="str">
        <f t="shared" si="14"/>
        <v/>
      </c>
      <c r="Y102" s="42" t="str">
        <f t="shared" si="15"/>
        <v/>
      </c>
    </row>
    <row r="103" spans="2:25">
      <c r="B103" s="35">
        <v>95</v>
      </c>
      <c r="C103" s="83" t="str">
        <f t="shared" si="10"/>
        <v/>
      </c>
      <c r="D103" s="83"/>
      <c r="E103" s="35"/>
      <c r="F103" s="8"/>
      <c r="G103" s="35"/>
      <c r="H103" s="84"/>
      <c r="I103" s="84"/>
      <c r="J103" s="35"/>
      <c r="K103" s="87" t="str">
        <f t="shared" si="11"/>
        <v/>
      </c>
      <c r="L103" s="88"/>
      <c r="M103" s="6" t="str">
        <f>IF(J103="","",(K103/J103)/LOOKUP(RIGHT($D$2,3),定数!$A$6:$A$13,定数!$B$6:$B$13))</f>
        <v/>
      </c>
      <c r="N103" s="35"/>
      <c r="O103" s="8"/>
      <c r="P103" s="84"/>
      <c r="Q103" s="84"/>
      <c r="R103" s="85" t="str">
        <f>IF(P103="","",T103*M103*LOOKUP(RIGHT($D$2,3),定数!$A$6:$A$13,定数!$B$6:$B$13))</f>
        <v/>
      </c>
      <c r="S103" s="85"/>
      <c r="T103" s="86" t="str">
        <f t="shared" si="13"/>
        <v/>
      </c>
      <c r="U103" s="86"/>
      <c r="V103" t="str">
        <f t="shared" si="16"/>
        <v/>
      </c>
      <c r="W103" t="str">
        <f t="shared" si="16"/>
        <v/>
      </c>
      <c r="X103" s="41" t="str">
        <f t="shared" si="14"/>
        <v/>
      </c>
      <c r="Y103" s="42" t="str">
        <f t="shared" si="15"/>
        <v/>
      </c>
    </row>
    <row r="104" spans="2:25">
      <c r="B104" s="35">
        <v>96</v>
      </c>
      <c r="C104" s="83" t="str">
        <f t="shared" si="10"/>
        <v/>
      </c>
      <c r="D104" s="83"/>
      <c r="E104" s="35"/>
      <c r="F104" s="8"/>
      <c r="G104" s="35"/>
      <c r="H104" s="84"/>
      <c r="I104" s="84"/>
      <c r="J104" s="35"/>
      <c r="K104" s="87" t="str">
        <f t="shared" si="11"/>
        <v/>
      </c>
      <c r="L104" s="88"/>
      <c r="M104" s="6" t="str">
        <f>IF(J104="","",(K104/J104)/LOOKUP(RIGHT($D$2,3),定数!$A$6:$A$13,定数!$B$6:$B$13))</f>
        <v/>
      </c>
      <c r="N104" s="35"/>
      <c r="O104" s="8"/>
      <c r="P104" s="84"/>
      <c r="Q104" s="84"/>
      <c r="R104" s="85" t="str">
        <f>IF(P104="","",T104*M104*LOOKUP(RIGHT($D$2,3),定数!$A$6:$A$13,定数!$B$6:$B$13))</f>
        <v/>
      </c>
      <c r="S104" s="85"/>
      <c r="T104" s="86" t="str">
        <f t="shared" si="13"/>
        <v/>
      </c>
      <c r="U104" s="86"/>
      <c r="V104" t="str">
        <f t="shared" si="16"/>
        <v/>
      </c>
      <c r="W104" t="str">
        <f t="shared" si="16"/>
        <v/>
      </c>
      <c r="X104" s="41" t="str">
        <f t="shared" si="14"/>
        <v/>
      </c>
      <c r="Y104" s="42" t="str">
        <f t="shared" si="15"/>
        <v/>
      </c>
    </row>
    <row r="105" spans="2:25">
      <c r="B105" s="35">
        <v>97</v>
      </c>
      <c r="C105" s="83" t="str">
        <f t="shared" si="10"/>
        <v/>
      </c>
      <c r="D105" s="83"/>
      <c r="E105" s="35"/>
      <c r="F105" s="8"/>
      <c r="G105" s="35"/>
      <c r="H105" s="84"/>
      <c r="I105" s="84"/>
      <c r="J105" s="35"/>
      <c r="K105" s="87" t="str">
        <f t="shared" si="11"/>
        <v/>
      </c>
      <c r="L105" s="88"/>
      <c r="M105" s="6" t="str">
        <f>IF(J105="","",(K105/J105)/LOOKUP(RIGHT($D$2,3),定数!$A$6:$A$13,定数!$B$6:$B$13))</f>
        <v/>
      </c>
      <c r="N105" s="35"/>
      <c r="O105" s="8"/>
      <c r="P105" s="84"/>
      <c r="Q105" s="84"/>
      <c r="R105" s="85" t="str">
        <f>IF(P105="","",T105*M105*LOOKUP(RIGHT($D$2,3),定数!$A$6:$A$13,定数!$B$6:$B$13))</f>
        <v/>
      </c>
      <c r="S105" s="85"/>
      <c r="T105" s="86" t="str">
        <f t="shared" si="13"/>
        <v/>
      </c>
      <c r="U105" s="86"/>
      <c r="V105" t="str">
        <f t="shared" si="16"/>
        <v/>
      </c>
      <c r="W105" t="str">
        <f t="shared" si="16"/>
        <v/>
      </c>
      <c r="X105" s="41" t="str">
        <f t="shared" si="14"/>
        <v/>
      </c>
      <c r="Y105" s="42" t="str">
        <f t="shared" si="15"/>
        <v/>
      </c>
    </row>
    <row r="106" spans="2:25">
      <c r="B106" s="35">
        <v>98</v>
      </c>
      <c r="C106" s="83" t="str">
        <f t="shared" si="10"/>
        <v/>
      </c>
      <c r="D106" s="83"/>
      <c r="E106" s="35"/>
      <c r="F106" s="8"/>
      <c r="G106" s="35"/>
      <c r="H106" s="84"/>
      <c r="I106" s="84"/>
      <c r="J106" s="35"/>
      <c r="K106" s="87" t="str">
        <f t="shared" si="11"/>
        <v/>
      </c>
      <c r="L106" s="88"/>
      <c r="M106" s="6" t="str">
        <f>IF(J106="","",(K106/J106)/LOOKUP(RIGHT($D$2,3),定数!$A$6:$A$13,定数!$B$6:$B$13))</f>
        <v/>
      </c>
      <c r="N106" s="35"/>
      <c r="O106" s="8"/>
      <c r="P106" s="84"/>
      <c r="Q106" s="84"/>
      <c r="R106" s="85" t="str">
        <f>IF(P106="","",T106*M106*LOOKUP(RIGHT($D$2,3),定数!$A$6:$A$13,定数!$B$6:$B$13))</f>
        <v/>
      </c>
      <c r="S106" s="85"/>
      <c r="T106" s="86" t="str">
        <f t="shared" si="13"/>
        <v/>
      </c>
      <c r="U106" s="86"/>
      <c r="V106" t="str">
        <f t="shared" si="16"/>
        <v/>
      </c>
      <c r="W106" t="str">
        <f t="shared" si="16"/>
        <v/>
      </c>
      <c r="X106" s="41" t="str">
        <f t="shared" si="14"/>
        <v/>
      </c>
      <c r="Y106" s="42" t="str">
        <f t="shared" si="15"/>
        <v/>
      </c>
    </row>
    <row r="107" spans="2:25">
      <c r="B107" s="35">
        <v>99</v>
      </c>
      <c r="C107" s="83" t="str">
        <f t="shared" si="10"/>
        <v/>
      </c>
      <c r="D107" s="83"/>
      <c r="E107" s="35"/>
      <c r="F107" s="8"/>
      <c r="G107" s="35"/>
      <c r="H107" s="84"/>
      <c r="I107" s="84"/>
      <c r="J107" s="35"/>
      <c r="K107" s="87" t="str">
        <f t="shared" si="11"/>
        <v/>
      </c>
      <c r="L107" s="88"/>
      <c r="M107" s="6" t="str">
        <f>IF(J107="","",(K107/J107)/LOOKUP(RIGHT($D$2,3),定数!$A$6:$A$13,定数!$B$6:$B$13))</f>
        <v/>
      </c>
      <c r="N107" s="35"/>
      <c r="O107" s="8"/>
      <c r="P107" s="84"/>
      <c r="Q107" s="84"/>
      <c r="R107" s="85" t="str">
        <f>IF(P107="","",T107*M107*LOOKUP(RIGHT($D$2,3),定数!$A$6:$A$13,定数!$B$6:$B$13))</f>
        <v/>
      </c>
      <c r="S107" s="85"/>
      <c r="T107" s="86" t="str">
        <f t="shared" si="13"/>
        <v/>
      </c>
      <c r="U107" s="86"/>
      <c r="V107" t="str">
        <f>IF(S107&lt;&gt;"",IF(S107&lt;0,1+V106,0),"")</f>
        <v/>
      </c>
      <c r="W107" t="str">
        <f>IF(T107&lt;&gt;"",IF(T107&lt;0,1+W106,0),"")</f>
        <v/>
      </c>
      <c r="X107" s="41" t="str">
        <f t="shared" si="14"/>
        <v/>
      </c>
      <c r="Y107" s="42" t="str">
        <f t="shared" si="15"/>
        <v/>
      </c>
    </row>
    <row r="108" spans="2:25">
      <c r="B108" s="35">
        <v>100</v>
      </c>
      <c r="C108" s="83" t="str">
        <f t="shared" si="10"/>
        <v/>
      </c>
      <c r="D108" s="83"/>
      <c r="E108" s="35"/>
      <c r="F108" s="8"/>
      <c r="G108" s="35"/>
      <c r="H108" s="84"/>
      <c r="I108" s="84"/>
      <c r="J108" s="35"/>
      <c r="K108" s="87" t="str">
        <f t="shared" si="11"/>
        <v/>
      </c>
      <c r="L108" s="88"/>
      <c r="M108" s="6" t="str">
        <f>IF(J108="","",(K108/J108)/LOOKUP(RIGHT($D$2,3),定数!$A$6:$A$13,定数!$B$6:$B$13))</f>
        <v/>
      </c>
      <c r="N108" s="35"/>
      <c r="O108" s="8"/>
      <c r="P108" s="84"/>
      <c r="Q108" s="84"/>
      <c r="R108" s="85" t="str">
        <f>IF(P108="","",T108*M108*LOOKUP(RIGHT($D$2,3),定数!$A$6:$A$13,定数!$B$6:$B$13))</f>
        <v/>
      </c>
      <c r="S108" s="85"/>
      <c r="T108" s="86" t="str">
        <f t="shared" si="13"/>
        <v/>
      </c>
      <c r="U108" s="86"/>
      <c r="V108" t="str">
        <f>IF(S108&lt;&gt;"",IF(S108&lt;0,1+V107,0),"")</f>
        <v/>
      </c>
      <c r="W108" t="str">
        <f>IF(T108&lt;&gt;"",IF(T108&lt;0,1+W107,0),"")</f>
        <v/>
      </c>
      <c r="X108" s="41" t="str">
        <f t="shared" si="14"/>
        <v/>
      </c>
      <c r="Y108" s="4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43" priority="133" stopIfTrue="1" operator="equal">
      <formula>"買"</formula>
    </cfRule>
    <cfRule type="cellIs" dxfId="142" priority="134" stopIfTrue="1" operator="equal">
      <formula>"売"</formula>
    </cfRule>
  </conditionalFormatting>
  <conditionalFormatting sqref="G9:G11 G14:G45 G47:G108">
    <cfRule type="cellIs" dxfId="141" priority="135" stopIfTrue="1" operator="equal">
      <formula>"買"</formula>
    </cfRule>
    <cfRule type="cellIs" dxfId="140" priority="136" stopIfTrue="1" operator="equal">
      <formula>"売"</formula>
    </cfRule>
  </conditionalFormatting>
  <conditionalFormatting sqref="G12">
    <cfRule type="cellIs" dxfId="139" priority="131" stopIfTrue="1" operator="equal">
      <formula>"買"</formula>
    </cfRule>
    <cfRule type="cellIs" dxfId="138" priority="132" stopIfTrue="1" operator="equal">
      <formula>"売"</formula>
    </cfRule>
  </conditionalFormatting>
  <conditionalFormatting sqref="G13">
    <cfRule type="cellIs" dxfId="137" priority="129" stopIfTrue="1" operator="equal">
      <formula>"買"</formula>
    </cfRule>
    <cfRule type="cellIs" dxfId="136" priority="130" stopIfTrue="1" operator="equal">
      <formula>"売"</formula>
    </cfRule>
  </conditionalFormatting>
  <conditionalFormatting sqref="G9">
    <cfRule type="cellIs" dxfId="135" priority="127" stopIfTrue="1" operator="equal">
      <formula>"買"</formula>
    </cfRule>
    <cfRule type="cellIs" dxfId="134" priority="128" stopIfTrue="1" operator="equal">
      <formula>"売"</formula>
    </cfRule>
  </conditionalFormatting>
  <conditionalFormatting sqref="G10">
    <cfRule type="cellIs" dxfId="133" priority="125" stopIfTrue="1" operator="equal">
      <formula>"買"</formula>
    </cfRule>
    <cfRule type="cellIs" dxfId="132" priority="126" stopIfTrue="1" operator="equal">
      <formula>"売"</formula>
    </cfRule>
  </conditionalFormatting>
  <conditionalFormatting sqref="G11">
    <cfRule type="cellIs" dxfId="131" priority="123" stopIfTrue="1" operator="equal">
      <formula>"買"</formula>
    </cfRule>
    <cfRule type="cellIs" dxfId="130" priority="124" stopIfTrue="1" operator="equal">
      <formula>"売"</formula>
    </cfRule>
  </conditionalFormatting>
  <conditionalFormatting sqref="G9">
    <cfRule type="cellIs" dxfId="129" priority="121" stopIfTrue="1" operator="equal">
      <formula>"買"</formula>
    </cfRule>
    <cfRule type="cellIs" dxfId="128" priority="122" stopIfTrue="1" operator="equal">
      <formula>"売"</formula>
    </cfRule>
  </conditionalFormatting>
  <conditionalFormatting sqref="G10">
    <cfRule type="cellIs" dxfId="127" priority="119" stopIfTrue="1" operator="equal">
      <formula>"買"</formula>
    </cfRule>
    <cfRule type="cellIs" dxfId="126" priority="120" stopIfTrue="1" operator="equal">
      <formula>"売"</formula>
    </cfRule>
  </conditionalFormatting>
  <conditionalFormatting sqref="G11">
    <cfRule type="cellIs" dxfId="125" priority="117" stopIfTrue="1" operator="equal">
      <formula>"買"</formula>
    </cfRule>
    <cfRule type="cellIs" dxfId="124" priority="118" stopIfTrue="1" operator="equal">
      <formula>"売"</formula>
    </cfRule>
  </conditionalFormatting>
  <conditionalFormatting sqref="G12">
    <cfRule type="cellIs" dxfId="123" priority="115" stopIfTrue="1" operator="equal">
      <formula>"買"</formula>
    </cfRule>
    <cfRule type="cellIs" dxfId="122" priority="116" stopIfTrue="1" operator="equal">
      <formula>"売"</formula>
    </cfRule>
  </conditionalFormatting>
  <conditionalFormatting sqref="G13">
    <cfRule type="cellIs" dxfId="121" priority="113" stopIfTrue="1" operator="equal">
      <formula>"買"</formula>
    </cfRule>
    <cfRule type="cellIs" dxfId="120" priority="114" stopIfTrue="1" operator="equal">
      <formula>"売"</formula>
    </cfRule>
  </conditionalFormatting>
  <conditionalFormatting sqref="G14">
    <cfRule type="cellIs" dxfId="119" priority="111" stopIfTrue="1" operator="equal">
      <formula>"買"</formula>
    </cfRule>
    <cfRule type="cellIs" dxfId="118" priority="112" stopIfTrue="1" operator="equal">
      <formula>"売"</formula>
    </cfRule>
  </conditionalFormatting>
  <conditionalFormatting sqref="G15">
    <cfRule type="cellIs" dxfId="117" priority="109" stopIfTrue="1" operator="equal">
      <formula>"買"</formula>
    </cfRule>
    <cfRule type="cellIs" dxfId="116" priority="110" stopIfTrue="1" operator="equal">
      <formula>"売"</formula>
    </cfRule>
  </conditionalFormatting>
  <conditionalFormatting sqref="G16">
    <cfRule type="cellIs" dxfId="115" priority="107" stopIfTrue="1" operator="equal">
      <formula>"買"</formula>
    </cfRule>
    <cfRule type="cellIs" dxfId="114" priority="108" stopIfTrue="1" operator="equal">
      <formula>"売"</formula>
    </cfRule>
  </conditionalFormatting>
  <conditionalFormatting sqref="G17">
    <cfRule type="cellIs" dxfId="113" priority="105" stopIfTrue="1" operator="equal">
      <formula>"買"</formula>
    </cfRule>
    <cfRule type="cellIs" dxfId="112" priority="106" stopIfTrue="1" operator="equal">
      <formula>"売"</formula>
    </cfRule>
  </conditionalFormatting>
  <conditionalFormatting sqref="G18">
    <cfRule type="cellIs" dxfId="111" priority="103" stopIfTrue="1" operator="equal">
      <formula>"買"</formula>
    </cfRule>
    <cfRule type="cellIs" dxfId="110" priority="104" stopIfTrue="1" operator="equal">
      <formula>"売"</formula>
    </cfRule>
  </conditionalFormatting>
  <conditionalFormatting sqref="G19">
    <cfRule type="cellIs" dxfId="109" priority="101" stopIfTrue="1" operator="equal">
      <formula>"買"</formula>
    </cfRule>
    <cfRule type="cellIs" dxfId="108" priority="102" stopIfTrue="1" operator="equal">
      <formula>"売"</formula>
    </cfRule>
  </conditionalFormatting>
  <conditionalFormatting sqref="G20">
    <cfRule type="cellIs" dxfId="107" priority="99" stopIfTrue="1" operator="equal">
      <formula>"買"</formula>
    </cfRule>
    <cfRule type="cellIs" dxfId="106" priority="100" stopIfTrue="1" operator="equal">
      <formula>"売"</formula>
    </cfRule>
  </conditionalFormatting>
  <conditionalFormatting sqref="G21">
    <cfRule type="cellIs" dxfId="105" priority="97" stopIfTrue="1" operator="equal">
      <formula>"買"</formula>
    </cfRule>
    <cfRule type="cellIs" dxfId="104" priority="98" stopIfTrue="1" operator="equal">
      <formula>"売"</formula>
    </cfRule>
  </conditionalFormatting>
  <conditionalFormatting sqref="G22">
    <cfRule type="cellIs" dxfId="103" priority="95" stopIfTrue="1" operator="equal">
      <formula>"買"</formula>
    </cfRule>
    <cfRule type="cellIs" dxfId="102" priority="96" stopIfTrue="1" operator="equal">
      <formula>"売"</formula>
    </cfRule>
  </conditionalFormatting>
  <conditionalFormatting sqref="G22">
    <cfRule type="cellIs" dxfId="101" priority="93" stopIfTrue="1" operator="equal">
      <formula>"買"</formula>
    </cfRule>
    <cfRule type="cellIs" dxfId="100" priority="94" stopIfTrue="1" operator="equal">
      <formula>"売"</formula>
    </cfRule>
  </conditionalFormatting>
  <conditionalFormatting sqref="G23">
    <cfRule type="cellIs" dxfId="99" priority="91" stopIfTrue="1" operator="equal">
      <formula>"買"</formula>
    </cfRule>
    <cfRule type="cellIs" dxfId="98" priority="92" stopIfTrue="1" operator="equal">
      <formula>"売"</formula>
    </cfRule>
  </conditionalFormatting>
  <conditionalFormatting sqref="G24">
    <cfRule type="cellIs" dxfId="97" priority="89" stopIfTrue="1" operator="equal">
      <formula>"買"</formula>
    </cfRule>
    <cfRule type="cellIs" dxfId="96" priority="90" stopIfTrue="1" operator="equal">
      <formula>"売"</formula>
    </cfRule>
  </conditionalFormatting>
  <conditionalFormatting sqref="G25">
    <cfRule type="cellIs" dxfId="95" priority="87" stopIfTrue="1" operator="equal">
      <formula>"買"</formula>
    </cfRule>
    <cfRule type="cellIs" dxfId="94" priority="88" stopIfTrue="1" operator="equal">
      <formula>"売"</formula>
    </cfRule>
  </conditionalFormatting>
  <conditionalFormatting sqref="G26">
    <cfRule type="cellIs" dxfId="93" priority="85" stopIfTrue="1" operator="equal">
      <formula>"買"</formula>
    </cfRule>
    <cfRule type="cellIs" dxfId="92" priority="86" stopIfTrue="1" operator="equal">
      <formula>"売"</formula>
    </cfRule>
  </conditionalFormatting>
  <conditionalFormatting sqref="G27">
    <cfRule type="cellIs" dxfId="91" priority="83" stopIfTrue="1" operator="equal">
      <formula>"買"</formula>
    </cfRule>
    <cfRule type="cellIs" dxfId="90" priority="84" stopIfTrue="1" operator="equal">
      <formula>"売"</formula>
    </cfRule>
  </conditionalFormatting>
  <conditionalFormatting sqref="G28">
    <cfRule type="cellIs" dxfId="89" priority="81" stopIfTrue="1" operator="equal">
      <formula>"買"</formula>
    </cfRule>
    <cfRule type="cellIs" dxfId="88" priority="82" stopIfTrue="1" operator="equal">
      <formula>"売"</formula>
    </cfRule>
  </conditionalFormatting>
  <conditionalFormatting sqref="G29">
    <cfRule type="cellIs" dxfId="87" priority="79" stopIfTrue="1" operator="equal">
      <formula>"買"</formula>
    </cfRule>
    <cfRule type="cellIs" dxfId="86" priority="80" stopIfTrue="1" operator="equal">
      <formula>"売"</formula>
    </cfRule>
  </conditionalFormatting>
  <conditionalFormatting sqref="G30">
    <cfRule type="cellIs" dxfId="85" priority="77" stopIfTrue="1" operator="equal">
      <formula>"買"</formula>
    </cfRule>
    <cfRule type="cellIs" dxfId="84" priority="78" stopIfTrue="1" operator="equal">
      <formula>"売"</formula>
    </cfRule>
  </conditionalFormatting>
  <conditionalFormatting sqref="G31">
    <cfRule type="cellIs" dxfId="83" priority="75" stopIfTrue="1" operator="equal">
      <formula>"買"</formula>
    </cfRule>
    <cfRule type="cellIs" dxfId="82" priority="76" stopIfTrue="1" operator="equal">
      <formula>"売"</formula>
    </cfRule>
  </conditionalFormatting>
  <conditionalFormatting sqref="G32">
    <cfRule type="cellIs" dxfId="81" priority="73" stopIfTrue="1" operator="equal">
      <formula>"買"</formula>
    </cfRule>
    <cfRule type="cellIs" dxfId="80" priority="74" stopIfTrue="1" operator="equal">
      <formula>"売"</formula>
    </cfRule>
  </conditionalFormatting>
  <conditionalFormatting sqref="G33">
    <cfRule type="cellIs" dxfId="79" priority="71" stopIfTrue="1" operator="equal">
      <formula>"買"</formula>
    </cfRule>
    <cfRule type="cellIs" dxfId="78" priority="72" stopIfTrue="1" operator="equal">
      <formula>"売"</formula>
    </cfRule>
  </conditionalFormatting>
  <conditionalFormatting sqref="G34">
    <cfRule type="cellIs" dxfId="77" priority="69" stopIfTrue="1" operator="equal">
      <formula>"買"</formula>
    </cfRule>
    <cfRule type="cellIs" dxfId="76" priority="70" stopIfTrue="1" operator="equal">
      <formula>"売"</formula>
    </cfRule>
  </conditionalFormatting>
  <conditionalFormatting sqref="G35">
    <cfRule type="cellIs" dxfId="75" priority="67" stopIfTrue="1" operator="equal">
      <formula>"買"</formula>
    </cfRule>
    <cfRule type="cellIs" dxfId="74" priority="68" stopIfTrue="1" operator="equal">
      <formula>"売"</formula>
    </cfRule>
  </conditionalFormatting>
  <conditionalFormatting sqref="G36">
    <cfRule type="cellIs" dxfId="73" priority="65" stopIfTrue="1" operator="equal">
      <formula>"買"</formula>
    </cfRule>
    <cfRule type="cellIs" dxfId="72" priority="66" stopIfTrue="1" operator="equal">
      <formula>"売"</formula>
    </cfRule>
  </conditionalFormatting>
  <conditionalFormatting sqref="G37">
    <cfRule type="cellIs" dxfId="71" priority="63" stopIfTrue="1" operator="equal">
      <formula>"買"</formula>
    </cfRule>
    <cfRule type="cellIs" dxfId="70" priority="64" stopIfTrue="1" operator="equal">
      <formula>"売"</formula>
    </cfRule>
  </conditionalFormatting>
  <conditionalFormatting sqref="G38">
    <cfRule type="cellIs" dxfId="69" priority="61" stopIfTrue="1" operator="equal">
      <formula>"買"</formula>
    </cfRule>
    <cfRule type="cellIs" dxfId="68" priority="62" stopIfTrue="1" operator="equal">
      <formula>"売"</formula>
    </cfRule>
  </conditionalFormatting>
  <conditionalFormatting sqref="G39">
    <cfRule type="cellIs" dxfId="67" priority="59" stopIfTrue="1" operator="equal">
      <formula>"買"</formula>
    </cfRule>
    <cfRule type="cellIs" dxfId="66" priority="60" stopIfTrue="1" operator="equal">
      <formula>"売"</formula>
    </cfRule>
  </conditionalFormatting>
  <conditionalFormatting sqref="G40">
    <cfRule type="cellIs" dxfId="65" priority="57" stopIfTrue="1" operator="equal">
      <formula>"買"</formula>
    </cfRule>
    <cfRule type="cellIs" dxfId="64" priority="58" stopIfTrue="1" operator="equal">
      <formula>"売"</formula>
    </cfRule>
  </conditionalFormatting>
  <conditionalFormatting sqref="G41">
    <cfRule type="cellIs" dxfId="63" priority="55" stopIfTrue="1" operator="equal">
      <formula>"買"</formula>
    </cfRule>
    <cfRule type="cellIs" dxfId="62" priority="56" stopIfTrue="1" operator="equal">
      <formula>"売"</formula>
    </cfRule>
  </conditionalFormatting>
  <conditionalFormatting sqref="G42">
    <cfRule type="cellIs" dxfId="61" priority="53" stopIfTrue="1" operator="equal">
      <formula>"買"</formula>
    </cfRule>
    <cfRule type="cellIs" dxfId="60" priority="54" stopIfTrue="1" operator="equal">
      <formula>"売"</formula>
    </cfRule>
  </conditionalFormatting>
  <conditionalFormatting sqref="G43">
    <cfRule type="cellIs" dxfId="59" priority="51" stopIfTrue="1" operator="equal">
      <formula>"買"</formula>
    </cfRule>
    <cfRule type="cellIs" dxfId="58" priority="52" stopIfTrue="1" operator="equal">
      <formula>"売"</formula>
    </cfRule>
  </conditionalFormatting>
  <conditionalFormatting sqref="G44">
    <cfRule type="cellIs" dxfId="57" priority="49" stopIfTrue="1" operator="equal">
      <formula>"買"</formula>
    </cfRule>
    <cfRule type="cellIs" dxfId="56" priority="50" stopIfTrue="1" operator="equal">
      <formula>"売"</formula>
    </cfRule>
  </conditionalFormatting>
  <conditionalFormatting sqref="G45">
    <cfRule type="cellIs" dxfId="55" priority="47" stopIfTrue="1" operator="equal">
      <formula>"買"</formula>
    </cfRule>
    <cfRule type="cellIs" dxfId="54" priority="48" stopIfTrue="1" operator="equal">
      <formula>"売"</formula>
    </cfRule>
  </conditionalFormatting>
  <conditionalFormatting sqref="G46">
    <cfRule type="cellIs" dxfId="53" priority="45" stopIfTrue="1" operator="equal">
      <formula>"買"</formula>
    </cfRule>
    <cfRule type="cellIs" dxfId="52" priority="46" stopIfTrue="1" operator="equal">
      <formula>"売"</formula>
    </cfRule>
  </conditionalFormatting>
  <conditionalFormatting sqref="G47">
    <cfRule type="cellIs" dxfId="51" priority="43" stopIfTrue="1" operator="equal">
      <formula>"買"</formula>
    </cfRule>
    <cfRule type="cellIs" dxfId="50" priority="44" stopIfTrue="1" operator="equal">
      <formula>"売"</formula>
    </cfRule>
  </conditionalFormatting>
  <conditionalFormatting sqref="G48">
    <cfRule type="cellIs" dxfId="49" priority="41" stopIfTrue="1" operator="equal">
      <formula>"買"</formula>
    </cfRule>
    <cfRule type="cellIs" dxfId="48" priority="42" stopIfTrue="1" operator="equal">
      <formula>"売"</formula>
    </cfRule>
  </conditionalFormatting>
  <conditionalFormatting sqref="G49">
    <cfRule type="cellIs" dxfId="47" priority="39" stopIfTrue="1" operator="equal">
      <formula>"買"</formula>
    </cfRule>
    <cfRule type="cellIs" dxfId="46" priority="40" stopIfTrue="1" operator="equal">
      <formula>"売"</formula>
    </cfRule>
  </conditionalFormatting>
  <conditionalFormatting sqref="G50">
    <cfRule type="cellIs" dxfId="45" priority="37" stopIfTrue="1" operator="equal">
      <formula>"買"</formula>
    </cfRule>
    <cfRule type="cellIs" dxfId="44" priority="38" stopIfTrue="1" operator="equal">
      <formula>"売"</formula>
    </cfRule>
  </conditionalFormatting>
  <conditionalFormatting sqref="G51">
    <cfRule type="cellIs" dxfId="43" priority="35" stopIfTrue="1" operator="equal">
      <formula>"買"</formula>
    </cfRule>
    <cfRule type="cellIs" dxfId="42" priority="36" stopIfTrue="1" operator="equal">
      <formula>"売"</formula>
    </cfRule>
  </conditionalFormatting>
  <conditionalFormatting sqref="G52">
    <cfRule type="cellIs" dxfId="41" priority="33" stopIfTrue="1" operator="equal">
      <formula>"買"</formula>
    </cfRule>
    <cfRule type="cellIs" dxfId="40" priority="34" stopIfTrue="1" operator="equal">
      <formula>"売"</formula>
    </cfRule>
  </conditionalFormatting>
  <conditionalFormatting sqref="G53">
    <cfRule type="cellIs" dxfId="39" priority="31" stopIfTrue="1" operator="equal">
      <formula>"買"</formula>
    </cfRule>
    <cfRule type="cellIs" dxfId="38" priority="32" stopIfTrue="1" operator="equal">
      <formula>"売"</formula>
    </cfRule>
  </conditionalFormatting>
  <conditionalFormatting sqref="G54">
    <cfRule type="cellIs" dxfId="37" priority="29" stopIfTrue="1" operator="equal">
      <formula>"買"</formula>
    </cfRule>
    <cfRule type="cellIs" dxfId="36" priority="30" stopIfTrue="1" operator="equal">
      <formula>"売"</formula>
    </cfRule>
  </conditionalFormatting>
  <conditionalFormatting sqref="G55">
    <cfRule type="cellIs" dxfId="35" priority="27" stopIfTrue="1" operator="equal">
      <formula>"買"</formula>
    </cfRule>
    <cfRule type="cellIs" dxfId="34" priority="28" stopIfTrue="1" operator="equal">
      <formula>"売"</formula>
    </cfRule>
  </conditionalFormatting>
  <conditionalFormatting sqref="G56">
    <cfRule type="cellIs" dxfId="33" priority="25" stopIfTrue="1" operator="equal">
      <formula>"買"</formula>
    </cfRule>
    <cfRule type="cellIs" dxfId="32" priority="26" stopIfTrue="1" operator="equal">
      <formula>"売"</formula>
    </cfRule>
  </conditionalFormatting>
  <conditionalFormatting sqref="G57">
    <cfRule type="cellIs" dxfId="31" priority="23" stopIfTrue="1" operator="equal">
      <formula>"買"</formula>
    </cfRule>
    <cfRule type="cellIs" dxfId="30" priority="24" stopIfTrue="1" operator="equal">
      <formula>"売"</formula>
    </cfRule>
  </conditionalFormatting>
  <conditionalFormatting sqref="G58">
    <cfRule type="cellIs" dxfId="29" priority="21" stopIfTrue="1" operator="equal">
      <formula>"買"</formula>
    </cfRule>
    <cfRule type="cellIs" dxfId="28" priority="22" stopIfTrue="1" operator="equal">
      <formula>"売"</formula>
    </cfRule>
  </conditionalFormatting>
  <conditionalFormatting sqref="G59">
    <cfRule type="cellIs" dxfId="27" priority="19" stopIfTrue="1" operator="equal">
      <formula>"買"</formula>
    </cfRule>
    <cfRule type="cellIs" dxfId="26" priority="20" stopIfTrue="1" operator="equal">
      <formula>"売"</formula>
    </cfRule>
  </conditionalFormatting>
  <conditionalFormatting sqref="G60">
    <cfRule type="cellIs" dxfId="25" priority="17" stopIfTrue="1" operator="equal">
      <formula>"買"</formula>
    </cfRule>
    <cfRule type="cellIs" dxfId="24" priority="18" stopIfTrue="1" operator="equal">
      <formula>"売"</formula>
    </cfRule>
  </conditionalFormatting>
  <conditionalFormatting sqref="G61">
    <cfRule type="cellIs" dxfId="23" priority="15" stopIfTrue="1" operator="equal">
      <formula>"買"</formula>
    </cfRule>
    <cfRule type="cellIs" dxfId="22" priority="16" stopIfTrue="1" operator="equal">
      <formula>"売"</formula>
    </cfRule>
  </conditionalFormatting>
  <conditionalFormatting sqref="G62">
    <cfRule type="cellIs" dxfId="21" priority="13" stopIfTrue="1" operator="equal">
      <formula>"買"</formula>
    </cfRule>
    <cfRule type="cellIs" dxfId="20" priority="14" stopIfTrue="1" operator="equal">
      <formula>"売"</formula>
    </cfRule>
  </conditionalFormatting>
  <conditionalFormatting sqref="G63">
    <cfRule type="cellIs" dxfId="19" priority="11" stopIfTrue="1" operator="equal">
      <formula>"買"</formula>
    </cfRule>
    <cfRule type="cellIs" dxfId="18" priority="12" stopIfTrue="1" operator="equal">
      <formula>"売"</formula>
    </cfRule>
  </conditionalFormatting>
  <conditionalFormatting sqref="G64">
    <cfRule type="cellIs" dxfId="17" priority="9" stopIfTrue="1" operator="equal">
      <formula>"買"</formula>
    </cfRule>
    <cfRule type="cellIs" dxfId="16" priority="10" stopIfTrue="1" operator="equal">
      <formula>"売"</formula>
    </cfRule>
  </conditionalFormatting>
  <conditionalFormatting sqref="G65">
    <cfRule type="cellIs" dxfId="15" priority="7" stopIfTrue="1" operator="equal">
      <formula>"買"</formula>
    </cfRule>
    <cfRule type="cellIs" dxfId="14" priority="8" stopIfTrue="1" operator="equal">
      <formula>"売"</formula>
    </cfRule>
  </conditionalFormatting>
  <conditionalFormatting sqref="G66">
    <cfRule type="cellIs" dxfId="13" priority="5" stopIfTrue="1" operator="equal">
      <formula>"買"</formula>
    </cfRule>
    <cfRule type="cellIs" dxfId="12" priority="6" stopIfTrue="1" operator="equal">
      <formula>"売"</formula>
    </cfRule>
  </conditionalFormatting>
  <conditionalFormatting sqref="G67">
    <cfRule type="cellIs" dxfId="11" priority="3" stopIfTrue="1" operator="equal">
      <formula>"買"</formula>
    </cfRule>
    <cfRule type="cellIs" dxfId="10" priority="4" stopIfTrue="1" operator="equal">
      <formula>"売"</formula>
    </cfRule>
  </conditionalFormatting>
  <conditionalFormatting sqref="G68">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topLeftCell="A271" workbookViewId="0">
      <selection activeCell="B288" sqref="B288"/>
    </sheetView>
  </sheetViews>
  <sheetFormatPr defaultRowHeight="14.2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9"/>
  <sheetViews>
    <sheetView topLeftCell="A12" zoomScale="145" zoomScaleNormal="145" zoomScaleSheetLayoutView="100" workbookViewId="0">
      <selection activeCell="A30" sqref="A30"/>
    </sheetView>
  </sheetViews>
  <sheetFormatPr defaultRowHeight="13.5"/>
  <sheetData>
    <row r="1" spans="1:10">
      <c r="A1" t="s">
        <v>0</v>
      </c>
    </row>
    <row r="2" spans="1:10">
      <c r="A2" s="89" t="s">
        <v>75</v>
      </c>
      <c r="B2" s="90"/>
      <c r="C2" s="90"/>
      <c r="D2" s="90"/>
      <c r="E2" s="90"/>
      <c r="F2" s="90"/>
      <c r="G2" s="90"/>
      <c r="H2" s="90"/>
      <c r="I2" s="90"/>
      <c r="J2" s="90"/>
    </row>
    <row r="3" spans="1:10">
      <c r="A3" s="90"/>
      <c r="B3" s="90"/>
      <c r="C3" s="90"/>
      <c r="D3" s="90"/>
      <c r="E3" s="90"/>
      <c r="F3" s="90"/>
      <c r="G3" s="90"/>
      <c r="H3" s="90"/>
      <c r="I3" s="90"/>
      <c r="J3" s="90"/>
    </row>
    <row r="4" spans="1:10">
      <c r="A4" s="90"/>
      <c r="B4" s="90"/>
      <c r="C4" s="90"/>
      <c r="D4" s="90"/>
      <c r="E4" s="90"/>
      <c r="F4" s="90"/>
      <c r="G4" s="90"/>
      <c r="H4" s="90"/>
      <c r="I4" s="90"/>
      <c r="J4" s="90"/>
    </row>
    <row r="5" spans="1:10">
      <c r="A5" s="90"/>
      <c r="B5" s="90"/>
      <c r="C5" s="90"/>
      <c r="D5" s="90"/>
      <c r="E5" s="90"/>
      <c r="F5" s="90"/>
      <c r="G5" s="90"/>
      <c r="H5" s="90"/>
      <c r="I5" s="90"/>
      <c r="J5" s="90"/>
    </row>
    <row r="6" spans="1:10">
      <c r="A6" s="90"/>
      <c r="B6" s="90"/>
      <c r="C6" s="90"/>
      <c r="D6" s="90"/>
      <c r="E6" s="90"/>
      <c r="F6" s="90"/>
      <c r="G6" s="90"/>
      <c r="H6" s="90"/>
      <c r="I6" s="90"/>
      <c r="J6" s="90"/>
    </row>
    <row r="7" spans="1:10">
      <c r="A7" s="90"/>
      <c r="B7" s="90"/>
      <c r="C7" s="90"/>
      <c r="D7" s="90"/>
      <c r="E7" s="90"/>
      <c r="F7" s="90"/>
      <c r="G7" s="90"/>
      <c r="H7" s="90"/>
      <c r="I7" s="90"/>
      <c r="J7" s="90"/>
    </row>
    <row r="8" spans="1:10">
      <c r="A8" s="90"/>
      <c r="B8" s="90"/>
      <c r="C8" s="90"/>
      <c r="D8" s="90"/>
      <c r="E8" s="90"/>
      <c r="F8" s="90"/>
      <c r="G8" s="90"/>
      <c r="H8" s="90"/>
      <c r="I8" s="90"/>
      <c r="J8" s="90"/>
    </row>
    <row r="9" spans="1:10">
      <c r="A9" s="90"/>
      <c r="B9" s="90"/>
      <c r="C9" s="90"/>
      <c r="D9" s="90"/>
      <c r="E9" s="90"/>
      <c r="F9" s="90"/>
      <c r="G9" s="90"/>
      <c r="H9" s="90"/>
      <c r="I9" s="90"/>
      <c r="J9" s="90"/>
    </row>
    <row r="11" spans="1:10">
      <c r="A11" t="s">
        <v>1</v>
      </c>
    </row>
    <row r="12" spans="1:10">
      <c r="A12" s="91" t="s">
        <v>76</v>
      </c>
      <c r="B12" s="92"/>
      <c r="C12" s="92"/>
      <c r="D12" s="92"/>
      <c r="E12" s="92"/>
      <c r="F12" s="92"/>
      <c r="G12" s="92"/>
      <c r="H12" s="92"/>
      <c r="I12" s="92"/>
      <c r="J12" s="92"/>
    </row>
    <row r="13" spans="1:10">
      <c r="A13" s="92"/>
      <c r="B13" s="92"/>
      <c r="C13" s="92"/>
      <c r="D13" s="92"/>
      <c r="E13" s="92"/>
      <c r="F13" s="92"/>
      <c r="G13" s="92"/>
      <c r="H13" s="92"/>
      <c r="I13" s="92"/>
      <c r="J13" s="92"/>
    </row>
    <row r="14" spans="1:10">
      <c r="A14" s="92"/>
      <c r="B14" s="92"/>
      <c r="C14" s="92"/>
      <c r="D14" s="92"/>
      <c r="E14" s="92"/>
      <c r="F14" s="92"/>
      <c r="G14" s="92"/>
      <c r="H14" s="92"/>
      <c r="I14" s="92"/>
      <c r="J14" s="92"/>
    </row>
    <row r="15" spans="1:10">
      <c r="A15" s="92"/>
      <c r="B15" s="92"/>
      <c r="C15" s="92"/>
      <c r="D15" s="92"/>
      <c r="E15" s="92"/>
      <c r="F15" s="92"/>
      <c r="G15" s="92"/>
      <c r="H15" s="92"/>
      <c r="I15" s="92"/>
      <c r="J15" s="92"/>
    </row>
    <row r="16" spans="1:10">
      <c r="A16" s="92"/>
      <c r="B16" s="92"/>
      <c r="C16" s="92"/>
      <c r="D16" s="92"/>
      <c r="E16" s="92"/>
      <c r="F16" s="92"/>
      <c r="G16" s="92"/>
      <c r="H16" s="92"/>
      <c r="I16" s="92"/>
      <c r="J16" s="92"/>
    </row>
    <row r="17" spans="1:10">
      <c r="A17" s="92"/>
      <c r="B17" s="92"/>
      <c r="C17" s="92"/>
      <c r="D17" s="92"/>
      <c r="E17" s="92"/>
      <c r="F17" s="92"/>
      <c r="G17" s="92"/>
      <c r="H17" s="92"/>
      <c r="I17" s="92"/>
      <c r="J17" s="92"/>
    </row>
    <row r="18" spans="1:10">
      <c r="A18" s="92"/>
      <c r="B18" s="92"/>
      <c r="C18" s="92"/>
      <c r="D18" s="92"/>
      <c r="E18" s="92"/>
      <c r="F18" s="92"/>
      <c r="G18" s="92"/>
      <c r="H18" s="92"/>
      <c r="I18" s="92"/>
      <c r="J18" s="92"/>
    </row>
    <row r="19" spans="1:10">
      <c r="A19" s="92"/>
      <c r="B19" s="92"/>
      <c r="C19" s="92"/>
      <c r="D19" s="92"/>
      <c r="E19" s="92"/>
      <c r="F19" s="92"/>
      <c r="G19" s="92"/>
      <c r="H19" s="92"/>
      <c r="I19" s="92"/>
      <c r="J19" s="92"/>
    </row>
    <row r="21" spans="1:10">
      <c r="A21" t="s">
        <v>2</v>
      </c>
    </row>
    <row r="22" spans="1:10">
      <c r="A22" s="91" t="s">
        <v>77</v>
      </c>
      <c r="B22" s="91"/>
      <c r="C22" s="91"/>
      <c r="D22" s="91"/>
      <c r="E22" s="91"/>
      <c r="F22" s="91"/>
      <c r="G22" s="91"/>
      <c r="H22" s="91"/>
      <c r="I22" s="91"/>
      <c r="J22" s="91"/>
    </row>
    <row r="23" spans="1:10">
      <c r="A23" s="91"/>
      <c r="B23" s="91"/>
      <c r="C23" s="91"/>
      <c r="D23" s="91"/>
      <c r="E23" s="91"/>
      <c r="F23" s="91"/>
      <c r="G23" s="91"/>
      <c r="H23" s="91"/>
      <c r="I23" s="91"/>
      <c r="J23" s="91"/>
    </row>
    <row r="24" spans="1:10">
      <c r="A24" s="91"/>
      <c r="B24" s="91"/>
      <c r="C24" s="91"/>
      <c r="D24" s="91"/>
      <c r="E24" s="91"/>
      <c r="F24" s="91"/>
      <c r="G24" s="91"/>
      <c r="H24" s="91"/>
      <c r="I24" s="91"/>
      <c r="J24" s="91"/>
    </row>
    <row r="25" spans="1:10">
      <c r="A25" s="91"/>
      <c r="B25" s="91"/>
      <c r="C25" s="91"/>
      <c r="D25" s="91"/>
      <c r="E25" s="91"/>
      <c r="F25" s="91"/>
      <c r="G25" s="91"/>
      <c r="H25" s="91"/>
      <c r="I25" s="91"/>
      <c r="J25" s="91"/>
    </row>
    <row r="26" spans="1:10">
      <c r="A26" s="91"/>
      <c r="B26" s="91"/>
      <c r="C26" s="91"/>
      <c r="D26" s="91"/>
      <c r="E26" s="91"/>
      <c r="F26" s="91"/>
      <c r="G26" s="91"/>
      <c r="H26" s="91"/>
      <c r="I26" s="91"/>
      <c r="J26" s="91"/>
    </row>
    <row r="27" spans="1:10">
      <c r="A27" s="91"/>
      <c r="B27" s="91"/>
      <c r="C27" s="91"/>
      <c r="D27" s="91"/>
      <c r="E27" s="91"/>
      <c r="F27" s="91"/>
      <c r="G27" s="91"/>
      <c r="H27" s="91"/>
      <c r="I27" s="91"/>
      <c r="J27" s="91"/>
    </row>
    <row r="28" spans="1:10">
      <c r="A28" s="91"/>
      <c r="B28" s="91"/>
      <c r="C28" s="91"/>
      <c r="D28" s="91"/>
      <c r="E28" s="91"/>
      <c r="F28" s="91"/>
      <c r="G28" s="91"/>
      <c r="H28" s="91"/>
      <c r="I28" s="91"/>
      <c r="J28" s="91"/>
    </row>
    <row r="29" spans="1:10">
      <c r="A29" s="91"/>
      <c r="B29" s="91"/>
      <c r="C29" s="91"/>
      <c r="D29" s="91"/>
      <c r="E29" s="91"/>
      <c r="F29" s="91"/>
      <c r="G29" s="91"/>
      <c r="H29" s="91"/>
      <c r="I29" s="91"/>
      <c r="J29" s="91"/>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I12"/>
  <sheetViews>
    <sheetView zoomScaleSheetLayoutView="100" workbookViewId="0">
      <selection activeCell="B5" sqref="B5:I12"/>
    </sheetView>
  </sheetViews>
  <sheetFormatPr defaultColWidth="8.875" defaultRowHeight="17.2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c r="B2" s="24" t="s">
        <v>39</v>
      </c>
      <c r="C2" s="26"/>
    </row>
    <row r="4" spans="2:9">
      <c r="B4" s="29" t="s">
        <v>42</v>
      </c>
      <c r="C4" s="29" t="s">
        <v>40</v>
      </c>
      <c r="D4" s="29" t="s">
        <v>43</v>
      </c>
      <c r="E4" s="30" t="s">
        <v>41</v>
      </c>
      <c r="F4" s="29" t="s">
        <v>44</v>
      </c>
      <c r="G4" s="30" t="s">
        <v>41</v>
      </c>
      <c r="H4" s="29" t="s">
        <v>45</v>
      </c>
      <c r="I4" s="30" t="s">
        <v>41</v>
      </c>
    </row>
    <row r="5" spans="2:9">
      <c r="B5" s="27" t="s">
        <v>70</v>
      </c>
      <c r="C5" s="28" t="s">
        <v>71</v>
      </c>
      <c r="D5" s="28"/>
      <c r="E5" s="32"/>
      <c r="F5" s="28">
        <v>49</v>
      </c>
      <c r="G5" s="32">
        <v>43646</v>
      </c>
      <c r="H5" s="28"/>
      <c r="I5" s="32"/>
    </row>
    <row r="6" spans="2:9">
      <c r="B6" s="27" t="s">
        <v>70</v>
      </c>
      <c r="C6" s="28" t="s">
        <v>72</v>
      </c>
      <c r="D6" s="28">
        <v>51</v>
      </c>
      <c r="E6" s="32">
        <v>43650</v>
      </c>
      <c r="F6" s="28">
        <v>27</v>
      </c>
      <c r="G6" s="32">
        <v>43655</v>
      </c>
      <c r="H6" s="28">
        <v>60</v>
      </c>
      <c r="I6" s="32">
        <v>43652</v>
      </c>
    </row>
    <row r="7" spans="2:9">
      <c r="B7" s="27" t="s">
        <v>70</v>
      </c>
      <c r="C7" s="28" t="s">
        <v>73</v>
      </c>
      <c r="D7" s="28">
        <v>39</v>
      </c>
      <c r="E7" s="32">
        <v>43651</v>
      </c>
      <c r="F7" s="28"/>
      <c r="G7" s="33"/>
      <c r="H7" s="28"/>
      <c r="I7" s="33"/>
    </row>
    <row r="8" spans="2:9">
      <c r="B8" s="27" t="s">
        <v>70</v>
      </c>
      <c r="C8" s="28" t="s">
        <v>74</v>
      </c>
      <c r="D8" s="28"/>
      <c r="E8" s="33"/>
      <c r="F8" s="28">
        <v>60</v>
      </c>
      <c r="G8" s="32">
        <v>43657</v>
      </c>
      <c r="H8" s="28"/>
      <c r="I8" s="33"/>
    </row>
    <row r="9" spans="2:9">
      <c r="B9" s="27" t="s">
        <v>70</v>
      </c>
      <c r="C9" s="28"/>
      <c r="D9" s="28"/>
      <c r="E9" s="33"/>
      <c r="F9" s="28"/>
      <c r="G9" s="33"/>
      <c r="H9" s="28"/>
      <c r="I9" s="33"/>
    </row>
    <row r="10" spans="2:9">
      <c r="B10" s="27" t="s">
        <v>70</v>
      </c>
      <c r="C10" s="28"/>
      <c r="D10" s="28"/>
      <c r="E10" s="33"/>
      <c r="F10" s="28"/>
      <c r="G10" s="33"/>
      <c r="H10" s="28"/>
      <c r="I10" s="33"/>
    </row>
    <row r="11" spans="2:9">
      <c r="B11" s="27" t="s">
        <v>70</v>
      </c>
      <c r="C11" s="28"/>
      <c r="D11" s="28"/>
      <c r="E11" s="33"/>
      <c r="F11" s="28"/>
      <c r="G11" s="33"/>
      <c r="H11" s="28"/>
      <c r="I11" s="33"/>
    </row>
    <row r="12" spans="2:9">
      <c r="B12" s="27" t="s">
        <v>70</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22" bestFit="1" customWidth="1"/>
  </cols>
  <sheetData>
    <row r="2" spans="2:21">
      <c r="B2" s="49" t="s">
        <v>5</v>
      </c>
      <c r="C2" s="49"/>
      <c r="D2" s="53"/>
      <c r="E2" s="53"/>
      <c r="F2" s="49" t="s">
        <v>6</v>
      </c>
      <c r="G2" s="49"/>
      <c r="H2" s="53" t="s">
        <v>36</v>
      </c>
      <c r="I2" s="53"/>
      <c r="J2" s="49" t="s">
        <v>7</v>
      </c>
      <c r="K2" s="49"/>
      <c r="L2" s="52">
        <f>C9</f>
        <v>1000000</v>
      </c>
      <c r="M2" s="53"/>
      <c r="N2" s="49" t="s">
        <v>8</v>
      </c>
      <c r="O2" s="49"/>
      <c r="P2" s="52" t="e">
        <f>C108+R108</f>
        <v>#VALUE!</v>
      </c>
      <c r="Q2" s="53"/>
      <c r="R2" s="1"/>
      <c r="S2" s="1"/>
      <c r="T2" s="1"/>
    </row>
    <row r="3" spans="2:21" ht="57" customHeight="1">
      <c r="B3" s="49" t="s">
        <v>9</v>
      </c>
      <c r="C3" s="49"/>
      <c r="D3" s="54" t="s">
        <v>38</v>
      </c>
      <c r="E3" s="54"/>
      <c r="F3" s="54"/>
      <c r="G3" s="54"/>
      <c r="H3" s="54"/>
      <c r="I3" s="54"/>
      <c r="J3" s="49" t="s">
        <v>10</v>
      </c>
      <c r="K3" s="49"/>
      <c r="L3" s="54" t="s">
        <v>35</v>
      </c>
      <c r="M3" s="55"/>
      <c r="N3" s="55"/>
      <c r="O3" s="55"/>
      <c r="P3" s="55"/>
      <c r="Q3" s="55"/>
      <c r="R3" s="1"/>
      <c r="S3" s="1"/>
    </row>
    <row r="4" spans="2:21">
      <c r="B4" s="49" t="s">
        <v>11</v>
      </c>
      <c r="C4" s="49"/>
      <c r="D4" s="56">
        <f>SUM($R$9:$S$993)</f>
        <v>153684.21052631587</v>
      </c>
      <c r="E4" s="56"/>
      <c r="F4" s="49" t="s">
        <v>12</v>
      </c>
      <c r="G4" s="49"/>
      <c r="H4" s="57">
        <f>SUM($T$9:$U$108)</f>
        <v>292.00000000000017</v>
      </c>
      <c r="I4" s="53"/>
      <c r="J4" s="58" t="s">
        <v>13</v>
      </c>
      <c r="K4" s="58"/>
      <c r="L4" s="52">
        <f>MAX($C$9:$D$990)-C9</f>
        <v>153684.21052631596</v>
      </c>
      <c r="M4" s="52"/>
      <c r="N4" s="58" t="s">
        <v>14</v>
      </c>
      <c r="O4" s="58"/>
      <c r="P4" s="56">
        <f>MIN($C$9:$D$990)-C9</f>
        <v>0</v>
      </c>
      <c r="Q4" s="56"/>
      <c r="R4" s="1"/>
      <c r="S4" s="1"/>
      <c r="T4" s="1"/>
    </row>
    <row r="5" spans="2:21">
      <c r="B5" s="21" t="s">
        <v>15</v>
      </c>
      <c r="C5" s="2">
        <f>COUNTIF($R$9:$R$990,"&gt;0")</f>
        <v>1</v>
      </c>
      <c r="D5" s="20" t="s">
        <v>16</v>
      </c>
      <c r="E5" s="15">
        <f>COUNTIF($R$9:$R$990,"&lt;0")</f>
        <v>0</v>
      </c>
      <c r="F5" s="20" t="s">
        <v>17</v>
      </c>
      <c r="G5" s="2">
        <f>COUNTIF($R$9:$R$990,"=0")</f>
        <v>0</v>
      </c>
      <c r="H5" s="20" t="s">
        <v>18</v>
      </c>
      <c r="I5" s="3">
        <f>C5/SUM(C5,E5,G5)</f>
        <v>1</v>
      </c>
      <c r="J5" s="60" t="s">
        <v>19</v>
      </c>
      <c r="K5" s="49"/>
      <c r="L5" s="61"/>
      <c r="M5" s="62"/>
      <c r="N5" s="17" t="s">
        <v>20</v>
      </c>
      <c r="O5" s="9"/>
      <c r="P5" s="61"/>
      <c r="Q5" s="62"/>
      <c r="R5" s="1"/>
      <c r="S5" s="1"/>
      <c r="T5" s="1"/>
    </row>
    <row r="6" spans="2:21">
      <c r="B6" s="11"/>
      <c r="C6" s="13"/>
      <c r="D6" s="14"/>
      <c r="E6" s="10"/>
      <c r="F6" s="11"/>
      <c r="G6" s="10"/>
      <c r="H6" s="11"/>
      <c r="I6" s="16"/>
      <c r="J6" s="11"/>
      <c r="K6" s="11"/>
      <c r="L6" s="10"/>
      <c r="M6" s="10"/>
      <c r="N6" s="12"/>
      <c r="O6" s="12"/>
      <c r="P6" s="10"/>
      <c r="Q6" s="7"/>
      <c r="R6" s="1"/>
      <c r="S6" s="1"/>
      <c r="T6" s="1"/>
    </row>
    <row r="7" spans="2:21">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row>
    <row r="9" spans="2:21">
      <c r="B9" s="19">
        <v>1</v>
      </c>
      <c r="C9" s="83">
        <v>1000000</v>
      </c>
      <c r="D9" s="83"/>
      <c r="E9" s="19">
        <v>2001</v>
      </c>
      <c r="F9" s="8">
        <v>42111</v>
      </c>
      <c r="G9" s="19" t="s">
        <v>4</v>
      </c>
      <c r="H9" s="84">
        <v>105.33</v>
      </c>
      <c r="I9" s="84"/>
      <c r="J9" s="19">
        <v>57</v>
      </c>
      <c r="K9" s="83">
        <f t="shared" ref="K9:K72" si="0">IF(F9="","",C9*0.03)</f>
        <v>30000</v>
      </c>
      <c r="L9" s="83"/>
      <c r="M9" s="6">
        <f>IF(J9="","",(K9/J9)/1000)</f>
        <v>0.52631578947368418</v>
      </c>
      <c r="N9" s="19">
        <v>2001</v>
      </c>
      <c r="O9" s="8">
        <v>42111</v>
      </c>
      <c r="P9" s="84">
        <v>108.25</v>
      </c>
      <c r="Q9" s="84"/>
      <c r="R9" s="85">
        <f>IF(O9="","",(IF(G9="売",H9-P9,P9-H9))*M9*100000)</f>
        <v>153684.21052631587</v>
      </c>
      <c r="S9" s="85"/>
      <c r="T9" s="86">
        <f>IF(O9="","",IF(R9&lt;0,J9*(-1),IF(G9="買",(P9-H9)*100,(H9-P9)*100)))</f>
        <v>292.00000000000017</v>
      </c>
      <c r="U9" s="86"/>
    </row>
    <row r="10" spans="2:21">
      <c r="B10" s="19">
        <v>2</v>
      </c>
      <c r="C10" s="83">
        <f t="shared" ref="C10:C73" si="1">IF(R9="","",C9+R9)</f>
        <v>1153684.210526316</v>
      </c>
      <c r="D10" s="83"/>
      <c r="E10" s="19"/>
      <c r="F10" s="8"/>
      <c r="G10" s="19" t="s">
        <v>4</v>
      </c>
      <c r="H10" s="84"/>
      <c r="I10" s="84"/>
      <c r="J10" s="19"/>
      <c r="K10" s="83" t="str">
        <f t="shared" si="0"/>
        <v/>
      </c>
      <c r="L10" s="83"/>
      <c r="M10" s="6" t="str">
        <f t="shared" ref="M10:M73" si="2">IF(J10="","",(K10/J10)/1000)</f>
        <v/>
      </c>
      <c r="N10" s="19"/>
      <c r="O10" s="8"/>
      <c r="P10" s="84"/>
      <c r="Q10" s="84"/>
      <c r="R10" s="85" t="str">
        <f t="shared" ref="R10:R73" si="3">IF(O10="","",(IF(G10="売",H10-P10,P10-H10))*M10*100000)</f>
        <v/>
      </c>
      <c r="S10" s="85"/>
      <c r="T10" s="86" t="str">
        <f t="shared" ref="T10:T73" si="4">IF(O10="","",IF(R10&lt;0,J10*(-1),IF(G10="買",(P10-H10)*100,(H10-P10)*100)))</f>
        <v/>
      </c>
      <c r="U10" s="86"/>
    </row>
    <row r="11" spans="2:21">
      <c r="B11" s="19">
        <v>3</v>
      </c>
      <c r="C11" s="83" t="str">
        <f t="shared" si="1"/>
        <v/>
      </c>
      <c r="D11" s="83"/>
      <c r="E11" s="19"/>
      <c r="F11" s="8"/>
      <c r="G11" s="19" t="s">
        <v>4</v>
      </c>
      <c r="H11" s="84"/>
      <c r="I11" s="84"/>
      <c r="J11" s="19"/>
      <c r="K11" s="83" t="str">
        <f t="shared" si="0"/>
        <v/>
      </c>
      <c r="L11" s="83"/>
      <c r="M11" s="6" t="str">
        <f t="shared" si="2"/>
        <v/>
      </c>
      <c r="N11" s="19"/>
      <c r="O11" s="8"/>
      <c r="P11" s="84"/>
      <c r="Q11" s="84"/>
      <c r="R11" s="85" t="str">
        <f t="shared" si="3"/>
        <v/>
      </c>
      <c r="S11" s="85"/>
      <c r="T11" s="86" t="str">
        <f t="shared" si="4"/>
        <v/>
      </c>
      <c r="U11" s="86"/>
    </row>
    <row r="12" spans="2:21">
      <c r="B12" s="19">
        <v>4</v>
      </c>
      <c r="C12" s="83" t="str">
        <f t="shared" si="1"/>
        <v/>
      </c>
      <c r="D12" s="83"/>
      <c r="E12" s="19"/>
      <c r="F12" s="8"/>
      <c r="G12" s="19" t="s">
        <v>3</v>
      </c>
      <c r="H12" s="84"/>
      <c r="I12" s="84"/>
      <c r="J12" s="19"/>
      <c r="K12" s="83" t="str">
        <f t="shared" si="0"/>
        <v/>
      </c>
      <c r="L12" s="83"/>
      <c r="M12" s="6" t="str">
        <f t="shared" si="2"/>
        <v/>
      </c>
      <c r="N12" s="19"/>
      <c r="O12" s="8"/>
      <c r="P12" s="84"/>
      <c r="Q12" s="84"/>
      <c r="R12" s="85" t="str">
        <f t="shared" si="3"/>
        <v/>
      </c>
      <c r="S12" s="85"/>
      <c r="T12" s="86" t="str">
        <f t="shared" si="4"/>
        <v/>
      </c>
      <c r="U12" s="86"/>
    </row>
    <row r="13" spans="2:21">
      <c r="B13" s="19">
        <v>5</v>
      </c>
      <c r="C13" s="83" t="str">
        <f t="shared" si="1"/>
        <v/>
      </c>
      <c r="D13" s="83"/>
      <c r="E13" s="19"/>
      <c r="F13" s="8"/>
      <c r="G13" s="19" t="s">
        <v>3</v>
      </c>
      <c r="H13" s="84"/>
      <c r="I13" s="84"/>
      <c r="J13" s="19"/>
      <c r="K13" s="83" t="str">
        <f t="shared" si="0"/>
        <v/>
      </c>
      <c r="L13" s="83"/>
      <c r="M13" s="6" t="str">
        <f t="shared" si="2"/>
        <v/>
      </c>
      <c r="N13" s="19"/>
      <c r="O13" s="8"/>
      <c r="P13" s="84"/>
      <c r="Q13" s="84"/>
      <c r="R13" s="85" t="str">
        <f t="shared" si="3"/>
        <v/>
      </c>
      <c r="S13" s="85"/>
      <c r="T13" s="86" t="str">
        <f t="shared" si="4"/>
        <v/>
      </c>
      <c r="U13" s="86"/>
    </row>
    <row r="14" spans="2:21">
      <c r="B14" s="19">
        <v>6</v>
      </c>
      <c r="C14" s="83" t="str">
        <f t="shared" si="1"/>
        <v/>
      </c>
      <c r="D14" s="83"/>
      <c r="E14" s="19"/>
      <c r="F14" s="8"/>
      <c r="G14" s="19" t="s">
        <v>4</v>
      </c>
      <c r="H14" s="84"/>
      <c r="I14" s="84"/>
      <c r="J14" s="19"/>
      <c r="K14" s="83" t="str">
        <f t="shared" si="0"/>
        <v/>
      </c>
      <c r="L14" s="83"/>
      <c r="M14" s="6" t="str">
        <f t="shared" si="2"/>
        <v/>
      </c>
      <c r="N14" s="19"/>
      <c r="O14" s="8"/>
      <c r="P14" s="84"/>
      <c r="Q14" s="84"/>
      <c r="R14" s="85" t="str">
        <f t="shared" si="3"/>
        <v/>
      </c>
      <c r="S14" s="85"/>
      <c r="T14" s="86" t="str">
        <f t="shared" si="4"/>
        <v/>
      </c>
      <c r="U14" s="86"/>
    </row>
    <row r="15" spans="2:21">
      <c r="B15" s="19">
        <v>7</v>
      </c>
      <c r="C15" s="83" t="str">
        <f t="shared" si="1"/>
        <v/>
      </c>
      <c r="D15" s="83"/>
      <c r="E15" s="19"/>
      <c r="F15" s="8"/>
      <c r="G15" s="19" t="s">
        <v>4</v>
      </c>
      <c r="H15" s="84"/>
      <c r="I15" s="84"/>
      <c r="J15" s="19"/>
      <c r="K15" s="83" t="str">
        <f t="shared" si="0"/>
        <v/>
      </c>
      <c r="L15" s="83"/>
      <c r="M15" s="6" t="str">
        <f t="shared" si="2"/>
        <v/>
      </c>
      <c r="N15" s="19"/>
      <c r="O15" s="8"/>
      <c r="P15" s="84"/>
      <c r="Q15" s="84"/>
      <c r="R15" s="85" t="str">
        <f t="shared" si="3"/>
        <v/>
      </c>
      <c r="S15" s="85"/>
      <c r="T15" s="86" t="str">
        <f t="shared" si="4"/>
        <v/>
      </c>
      <c r="U15" s="86"/>
    </row>
    <row r="16" spans="2:21">
      <c r="B16" s="19">
        <v>8</v>
      </c>
      <c r="C16" s="83" t="str">
        <f t="shared" si="1"/>
        <v/>
      </c>
      <c r="D16" s="83"/>
      <c r="E16" s="19"/>
      <c r="F16" s="8"/>
      <c r="G16" s="19" t="s">
        <v>4</v>
      </c>
      <c r="H16" s="84"/>
      <c r="I16" s="84"/>
      <c r="J16" s="19"/>
      <c r="K16" s="83" t="str">
        <f t="shared" si="0"/>
        <v/>
      </c>
      <c r="L16" s="83"/>
      <c r="M16" s="6" t="str">
        <f t="shared" si="2"/>
        <v/>
      </c>
      <c r="N16" s="19"/>
      <c r="O16" s="8"/>
      <c r="P16" s="84"/>
      <c r="Q16" s="84"/>
      <c r="R16" s="85" t="str">
        <f t="shared" si="3"/>
        <v/>
      </c>
      <c r="S16" s="85"/>
      <c r="T16" s="86" t="str">
        <f t="shared" si="4"/>
        <v/>
      </c>
      <c r="U16" s="86"/>
    </row>
    <row r="17" spans="2:21">
      <c r="B17" s="19">
        <v>9</v>
      </c>
      <c r="C17" s="83" t="str">
        <f t="shared" si="1"/>
        <v/>
      </c>
      <c r="D17" s="83"/>
      <c r="E17" s="19"/>
      <c r="F17" s="8"/>
      <c r="G17" s="19" t="s">
        <v>4</v>
      </c>
      <c r="H17" s="84"/>
      <c r="I17" s="84"/>
      <c r="J17" s="19"/>
      <c r="K17" s="83" t="str">
        <f t="shared" si="0"/>
        <v/>
      </c>
      <c r="L17" s="83"/>
      <c r="M17" s="6" t="str">
        <f t="shared" si="2"/>
        <v/>
      </c>
      <c r="N17" s="19"/>
      <c r="O17" s="8"/>
      <c r="P17" s="84"/>
      <c r="Q17" s="84"/>
      <c r="R17" s="85" t="str">
        <f t="shared" si="3"/>
        <v/>
      </c>
      <c r="S17" s="85"/>
      <c r="T17" s="86" t="str">
        <f t="shared" si="4"/>
        <v/>
      </c>
      <c r="U17" s="86"/>
    </row>
    <row r="18" spans="2:21">
      <c r="B18" s="19">
        <v>10</v>
      </c>
      <c r="C18" s="83" t="str">
        <f t="shared" si="1"/>
        <v/>
      </c>
      <c r="D18" s="83"/>
      <c r="E18" s="19"/>
      <c r="F18" s="8"/>
      <c r="G18" s="19" t="s">
        <v>4</v>
      </c>
      <c r="H18" s="84"/>
      <c r="I18" s="84"/>
      <c r="J18" s="19"/>
      <c r="K18" s="83" t="str">
        <f t="shared" si="0"/>
        <v/>
      </c>
      <c r="L18" s="83"/>
      <c r="M18" s="6" t="str">
        <f t="shared" si="2"/>
        <v/>
      </c>
      <c r="N18" s="19"/>
      <c r="O18" s="8"/>
      <c r="P18" s="84"/>
      <c r="Q18" s="84"/>
      <c r="R18" s="85" t="str">
        <f t="shared" si="3"/>
        <v/>
      </c>
      <c r="S18" s="85"/>
      <c r="T18" s="86" t="str">
        <f t="shared" si="4"/>
        <v/>
      </c>
      <c r="U18" s="86"/>
    </row>
    <row r="19" spans="2:21">
      <c r="B19" s="19">
        <v>11</v>
      </c>
      <c r="C19" s="83" t="str">
        <f t="shared" si="1"/>
        <v/>
      </c>
      <c r="D19" s="83"/>
      <c r="E19" s="19"/>
      <c r="F19" s="8"/>
      <c r="G19" s="19" t="s">
        <v>4</v>
      </c>
      <c r="H19" s="84"/>
      <c r="I19" s="84"/>
      <c r="J19" s="19"/>
      <c r="K19" s="83" t="str">
        <f t="shared" si="0"/>
        <v/>
      </c>
      <c r="L19" s="83"/>
      <c r="M19" s="6" t="str">
        <f t="shared" si="2"/>
        <v/>
      </c>
      <c r="N19" s="19"/>
      <c r="O19" s="8"/>
      <c r="P19" s="84"/>
      <c r="Q19" s="84"/>
      <c r="R19" s="85" t="str">
        <f t="shared" si="3"/>
        <v/>
      </c>
      <c r="S19" s="85"/>
      <c r="T19" s="86" t="str">
        <f t="shared" si="4"/>
        <v/>
      </c>
      <c r="U19" s="86"/>
    </row>
    <row r="20" spans="2:21">
      <c r="B20" s="19">
        <v>12</v>
      </c>
      <c r="C20" s="83" t="str">
        <f t="shared" si="1"/>
        <v/>
      </c>
      <c r="D20" s="83"/>
      <c r="E20" s="19"/>
      <c r="F20" s="8"/>
      <c r="G20" s="19" t="s">
        <v>4</v>
      </c>
      <c r="H20" s="84"/>
      <c r="I20" s="84"/>
      <c r="J20" s="19"/>
      <c r="K20" s="83" t="str">
        <f t="shared" si="0"/>
        <v/>
      </c>
      <c r="L20" s="83"/>
      <c r="M20" s="6" t="str">
        <f t="shared" si="2"/>
        <v/>
      </c>
      <c r="N20" s="19"/>
      <c r="O20" s="8"/>
      <c r="P20" s="84"/>
      <c r="Q20" s="84"/>
      <c r="R20" s="85" t="str">
        <f t="shared" si="3"/>
        <v/>
      </c>
      <c r="S20" s="85"/>
      <c r="T20" s="86" t="str">
        <f t="shared" si="4"/>
        <v/>
      </c>
      <c r="U20" s="86"/>
    </row>
    <row r="21" spans="2:21">
      <c r="B21" s="19">
        <v>13</v>
      </c>
      <c r="C21" s="83" t="str">
        <f t="shared" si="1"/>
        <v/>
      </c>
      <c r="D21" s="83"/>
      <c r="E21" s="19"/>
      <c r="F21" s="8"/>
      <c r="G21" s="19" t="s">
        <v>4</v>
      </c>
      <c r="H21" s="84"/>
      <c r="I21" s="84"/>
      <c r="J21" s="19"/>
      <c r="K21" s="83" t="str">
        <f t="shared" si="0"/>
        <v/>
      </c>
      <c r="L21" s="83"/>
      <c r="M21" s="6" t="str">
        <f t="shared" si="2"/>
        <v/>
      </c>
      <c r="N21" s="19"/>
      <c r="O21" s="8"/>
      <c r="P21" s="84"/>
      <c r="Q21" s="84"/>
      <c r="R21" s="85" t="str">
        <f t="shared" si="3"/>
        <v/>
      </c>
      <c r="S21" s="85"/>
      <c r="T21" s="86" t="str">
        <f t="shared" si="4"/>
        <v/>
      </c>
      <c r="U21" s="86"/>
    </row>
    <row r="22" spans="2:21">
      <c r="B22" s="19">
        <v>14</v>
      </c>
      <c r="C22" s="83" t="str">
        <f t="shared" si="1"/>
        <v/>
      </c>
      <c r="D22" s="83"/>
      <c r="E22" s="19"/>
      <c r="F22" s="8"/>
      <c r="G22" s="19" t="s">
        <v>3</v>
      </c>
      <c r="H22" s="84"/>
      <c r="I22" s="84"/>
      <c r="J22" s="19"/>
      <c r="K22" s="83" t="str">
        <f t="shared" si="0"/>
        <v/>
      </c>
      <c r="L22" s="83"/>
      <c r="M22" s="6" t="str">
        <f t="shared" si="2"/>
        <v/>
      </c>
      <c r="N22" s="19"/>
      <c r="O22" s="8"/>
      <c r="P22" s="84"/>
      <c r="Q22" s="84"/>
      <c r="R22" s="85" t="str">
        <f t="shared" si="3"/>
        <v/>
      </c>
      <c r="S22" s="85"/>
      <c r="T22" s="86" t="str">
        <f t="shared" si="4"/>
        <v/>
      </c>
      <c r="U22" s="86"/>
    </row>
    <row r="23" spans="2:21">
      <c r="B23" s="19">
        <v>15</v>
      </c>
      <c r="C23" s="83" t="str">
        <f t="shared" si="1"/>
        <v/>
      </c>
      <c r="D23" s="83"/>
      <c r="E23" s="19"/>
      <c r="F23" s="8"/>
      <c r="G23" s="19" t="s">
        <v>4</v>
      </c>
      <c r="H23" s="84"/>
      <c r="I23" s="84"/>
      <c r="J23" s="19"/>
      <c r="K23" s="83" t="str">
        <f t="shared" si="0"/>
        <v/>
      </c>
      <c r="L23" s="83"/>
      <c r="M23" s="6" t="str">
        <f t="shared" si="2"/>
        <v/>
      </c>
      <c r="N23" s="19"/>
      <c r="O23" s="8"/>
      <c r="P23" s="84"/>
      <c r="Q23" s="84"/>
      <c r="R23" s="85" t="str">
        <f t="shared" si="3"/>
        <v/>
      </c>
      <c r="S23" s="85"/>
      <c r="T23" s="86" t="str">
        <f t="shared" si="4"/>
        <v/>
      </c>
      <c r="U23" s="86"/>
    </row>
    <row r="24" spans="2:21">
      <c r="B24" s="19">
        <v>16</v>
      </c>
      <c r="C24" s="83" t="str">
        <f t="shared" si="1"/>
        <v/>
      </c>
      <c r="D24" s="83"/>
      <c r="E24" s="19"/>
      <c r="F24" s="8"/>
      <c r="G24" s="19" t="s">
        <v>4</v>
      </c>
      <c r="H24" s="84"/>
      <c r="I24" s="84"/>
      <c r="J24" s="19"/>
      <c r="K24" s="83" t="str">
        <f t="shared" si="0"/>
        <v/>
      </c>
      <c r="L24" s="83"/>
      <c r="M24" s="6" t="str">
        <f t="shared" si="2"/>
        <v/>
      </c>
      <c r="N24" s="19"/>
      <c r="O24" s="8"/>
      <c r="P24" s="84"/>
      <c r="Q24" s="84"/>
      <c r="R24" s="85" t="str">
        <f t="shared" si="3"/>
        <v/>
      </c>
      <c r="S24" s="85"/>
      <c r="T24" s="86" t="str">
        <f t="shared" si="4"/>
        <v/>
      </c>
      <c r="U24" s="86"/>
    </row>
    <row r="25" spans="2:21">
      <c r="B25" s="19">
        <v>17</v>
      </c>
      <c r="C25" s="83" t="str">
        <f t="shared" si="1"/>
        <v/>
      </c>
      <c r="D25" s="83"/>
      <c r="E25" s="19"/>
      <c r="F25" s="8"/>
      <c r="G25" s="19" t="s">
        <v>4</v>
      </c>
      <c r="H25" s="84"/>
      <c r="I25" s="84"/>
      <c r="J25" s="19"/>
      <c r="K25" s="83" t="str">
        <f t="shared" si="0"/>
        <v/>
      </c>
      <c r="L25" s="83"/>
      <c r="M25" s="6" t="str">
        <f t="shared" si="2"/>
        <v/>
      </c>
      <c r="N25" s="19"/>
      <c r="O25" s="8"/>
      <c r="P25" s="84"/>
      <c r="Q25" s="84"/>
      <c r="R25" s="85" t="str">
        <f t="shared" si="3"/>
        <v/>
      </c>
      <c r="S25" s="85"/>
      <c r="T25" s="86" t="str">
        <f t="shared" si="4"/>
        <v/>
      </c>
      <c r="U25" s="86"/>
    </row>
    <row r="26" spans="2:21">
      <c r="B26" s="19">
        <v>18</v>
      </c>
      <c r="C26" s="83" t="str">
        <f t="shared" si="1"/>
        <v/>
      </c>
      <c r="D26" s="83"/>
      <c r="E26" s="19"/>
      <c r="F26" s="8"/>
      <c r="G26" s="19" t="s">
        <v>4</v>
      </c>
      <c r="H26" s="84"/>
      <c r="I26" s="84"/>
      <c r="J26" s="19"/>
      <c r="K26" s="83" t="str">
        <f t="shared" si="0"/>
        <v/>
      </c>
      <c r="L26" s="83"/>
      <c r="M26" s="6" t="str">
        <f t="shared" si="2"/>
        <v/>
      </c>
      <c r="N26" s="19"/>
      <c r="O26" s="8"/>
      <c r="P26" s="84"/>
      <c r="Q26" s="84"/>
      <c r="R26" s="85" t="str">
        <f t="shared" si="3"/>
        <v/>
      </c>
      <c r="S26" s="85"/>
      <c r="T26" s="86" t="str">
        <f t="shared" si="4"/>
        <v/>
      </c>
      <c r="U26" s="86"/>
    </row>
    <row r="27" spans="2:21">
      <c r="B27" s="19">
        <v>19</v>
      </c>
      <c r="C27" s="83" t="str">
        <f t="shared" si="1"/>
        <v/>
      </c>
      <c r="D27" s="83"/>
      <c r="E27" s="19"/>
      <c r="F27" s="8"/>
      <c r="G27" s="19" t="s">
        <v>3</v>
      </c>
      <c r="H27" s="84"/>
      <c r="I27" s="84"/>
      <c r="J27" s="19"/>
      <c r="K27" s="83" t="str">
        <f t="shared" si="0"/>
        <v/>
      </c>
      <c r="L27" s="83"/>
      <c r="M27" s="6" t="str">
        <f t="shared" si="2"/>
        <v/>
      </c>
      <c r="N27" s="19"/>
      <c r="O27" s="8"/>
      <c r="P27" s="84"/>
      <c r="Q27" s="84"/>
      <c r="R27" s="85" t="str">
        <f t="shared" si="3"/>
        <v/>
      </c>
      <c r="S27" s="85"/>
      <c r="T27" s="86" t="str">
        <f t="shared" si="4"/>
        <v/>
      </c>
      <c r="U27" s="86"/>
    </row>
    <row r="28" spans="2:21">
      <c r="B28" s="19">
        <v>20</v>
      </c>
      <c r="C28" s="83" t="str">
        <f t="shared" si="1"/>
        <v/>
      </c>
      <c r="D28" s="83"/>
      <c r="E28" s="19"/>
      <c r="F28" s="8"/>
      <c r="G28" s="19" t="s">
        <v>4</v>
      </c>
      <c r="H28" s="84"/>
      <c r="I28" s="84"/>
      <c r="J28" s="19"/>
      <c r="K28" s="83" t="str">
        <f t="shared" si="0"/>
        <v/>
      </c>
      <c r="L28" s="83"/>
      <c r="M28" s="6" t="str">
        <f t="shared" si="2"/>
        <v/>
      </c>
      <c r="N28" s="19"/>
      <c r="O28" s="8"/>
      <c r="P28" s="84"/>
      <c r="Q28" s="84"/>
      <c r="R28" s="85" t="str">
        <f t="shared" si="3"/>
        <v/>
      </c>
      <c r="S28" s="85"/>
      <c r="T28" s="86" t="str">
        <f t="shared" si="4"/>
        <v/>
      </c>
      <c r="U28" s="86"/>
    </row>
    <row r="29" spans="2:21">
      <c r="B29" s="19">
        <v>21</v>
      </c>
      <c r="C29" s="83" t="str">
        <f t="shared" si="1"/>
        <v/>
      </c>
      <c r="D29" s="83"/>
      <c r="E29" s="19"/>
      <c r="F29" s="8"/>
      <c r="G29" s="19" t="s">
        <v>3</v>
      </c>
      <c r="H29" s="84"/>
      <c r="I29" s="84"/>
      <c r="J29" s="19"/>
      <c r="K29" s="83" t="str">
        <f t="shared" si="0"/>
        <v/>
      </c>
      <c r="L29" s="83"/>
      <c r="M29" s="6" t="str">
        <f t="shared" si="2"/>
        <v/>
      </c>
      <c r="N29" s="19"/>
      <c r="O29" s="8"/>
      <c r="P29" s="84"/>
      <c r="Q29" s="84"/>
      <c r="R29" s="85" t="str">
        <f t="shared" si="3"/>
        <v/>
      </c>
      <c r="S29" s="85"/>
      <c r="T29" s="86" t="str">
        <f t="shared" si="4"/>
        <v/>
      </c>
      <c r="U29" s="86"/>
    </row>
    <row r="30" spans="2:21">
      <c r="B30" s="19">
        <v>22</v>
      </c>
      <c r="C30" s="83" t="str">
        <f t="shared" si="1"/>
        <v/>
      </c>
      <c r="D30" s="83"/>
      <c r="E30" s="19"/>
      <c r="F30" s="8"/>
      <c r="G30" s="19" t="s">
        <v>3</v>
      </c>
      <c r="H30" s="84"/>
      <c r="I30" s="84"/>
      <c r="J30" s="19"/>
      <c r="K30" s="83" t="str">
        <f t="shared" si="0"/>
        <v/>
      </c>
      <c r="L30" s="83"/>
      <c r="M30" s="6" t="str">
        <f t="shared" si="2"/>
        <v/>
      </c>
      <c r="N30" s="19"/>
      <c r="O30" s="8"/>
      <c r="P30" s="84"/>
      <c r="Q30" s="84"/>
      <c r="R30" s="85" t="str">
        <f t="shared" si="3"/>
        <v/>
      </c>
      <c r="S30" s="85"/>
      <c r="T30" s="86" t="str">
        <f t="shared" si="4"/>
        <v/>
      </c>
      <c r="U30" s="86"/>
    </row>
    <row r="31" spans="2:21">
      <c r="B31" s="19">
        <v>23</v>
      </c>
      <c r="C31" s="83" t="str">
        <f t="shared" si="1"/>
        <v/>
      </c>
      <c r="D31" s="83"/>
      <c r="E31" s="19"/>
      <c r="F31" s="8"/>
      <c r="G31" s="19" t="s">
        <v>3</v>
      </c>
      <c r="H31" s="84"/>
      <c r="I31" s="84"/>
      <c r="J31" s="19"/>
      <c r="K31" s="83" t="str">
        <f t="shared" si="0"/>
        <v/>
      </c>
      <c r="L31" s="83"/>
      <c r="M31" s="6" t="str">
        <f t="shared" si="2"/>
        <v/>
      </c>
      <c r="N31" s="19"/>
      <c r="O31" s="8"/>
      <c r="P31" s="84"/>
      <c r="Q31" s="84"/>
      <c r="R31" s="85" t="str">
        <f t="shared" si="3"/>
        <v/>
      </c>
      <c r="S31" s="85"/>
      <c r="T31" s="86" t="str">
        <f t="shared" si="4"/>
        <v/>
      </c>
      <c r="U31" s="86"/>
    </row>
    <row r="32" spans="2:21">
      <c r="B32" s="19">
        <v>24</v>
      </c>
      <c r="C32" s="83" t="str">
        <f t="shared" si="1"/>
        <v/>
      </c>
      <c r="D32" s="83"/>
      <c r="E32" s="19"/>
      <c r="F32" s="8"/>
      <c r="G32" s="19" t="s">
        <v>3</v>
      </c>
      <c r="H32" s="84"/>
      <c r="I32" s="84"/>
      <c r="J32" s="19"/>
      <c r="K32" s="83" t="str">
        <f t="shared" si="0"/>
        <v/>
      </c>
      <c r="L32" s="83"/>
      <c r="M32" s="6" t="str">
        <f t="shared" si="2"/>
        <v/>
      </c>
      <c r="N32" s="19"/>
      <c r="O32" s="8"/>
      <c r="P32" s="84"/>
      <c r="Q32" s="84"/>
      <c r="R32" s="85" t="str">
        <f t="shared" si="3"/>
        <v/>
      </c>
      <c r="S32" s="85"/>
      <c r="T32" s="86" t="str">
        <f t="shared" si="4"/>
        <v/>
      </c>
      <c r="U32" s="86"/>
    </row>
    <row r="33" spans="2:21">
      <c r="B33" s="19">
        <v>25</v>
      </c>
      <c r="C33" s="83" t="str">
        <f t="shared" si="1"/>
        <v/>
      </c>
      <c r="D33" s="83"/>
      <c r="E33" s="19"/>
      <c r="F33" s="8"/>
      <c r="G33" s="19" t="s">
        <v>4</v>
      </c>
      <c r="H33" s="84"/>
      <c r="I33" s="84"/>
      <c r="J33" s="19"/>
      <c r="K33" s="83" t="str">
        <f t="shared" si="0"/>
        <v/>
      </c>
      <c r="L33" s="83"/>
      <c r="M33" s="6" t="str">
        <f t="shared" si="2"/>
        <v/>
      </c>
      <c r="N33" s="19"/>
      <c r="O33" s="8"/>
      <c r="P33" s="84"/>
      <c r="Q33" s="84"/>
      <c r="R33" s="85" t="str">
        <f t="shared" si="3"/>
        <v/>
      </c>
      <c r="S33" s="85"/>
      <c r="T33" s="86" t="str">
        <f t="shared" si="4"/>
        <v/>
      </c>
      <c r="U33" s="86"/>
    </row>
    <row r="34" spans="2:21">
      <c r="B34" s="19">
        <v>26</v>
      </c>
      <c r="C34" s="83" t="str">
        <f t="shared" si="1"/>
        <v/>
      </c>
      <c r="D34" s="83"/>
      <c r="E34" s="19"/>
      <c r="F34" s="8"/>
      <c r="G34" s="19" t="s">
        <v>3</v>
      </c>
      <c r="H34" s="84"/>
      <c r="I34" s="84"/>
      <c r="J34" s="19"/>
      <c r="K34" s="83" t="str">
        <f t="shared" si="0"/>
        <v/>
      </c>
      <c r="L34" s="83"/>
      <c r="M34" s="6" t="str">
        <f t="shared" si="2"/>
        <v/>
      </c>
      <c r="N34" s="19"/>
      <c r="O34" s="8"/>
      <c r="P34" s="84"/>
      <c r="Q34" s="84"/>
      <c r="R34" s="85" t="str">
        <f t="shared" si="3"/>
        <v/>
      </c>
      <c r="S34" s="85"/>
      <c r="T34" s="86" t="str">
        <f t="shared" si="4"/>
        <v/>
      </c>
      <c r="U34" s="86"/>
    </row>
    <row r="35" spans="2:21">
      <c r="B35" s="19">
        <v>27</v>
      </c>
      <c r="C35" s="83" t="str">
        <f t="shared" si="1"/>
        <v/>
      </c>
      <c r="D35" s="83"/>
      <c r="E35" s="19"/>
      <c r="F35" s="8"/>
      <c r="G35" s="19" t="s">
        <v>3</v>
      </c>
      <c r="H35" s="84"/>
      <c r="I35" s="84"/>
      <c r="J35" s="19"/>
      <c r="K35" s="83" t="str">
        <f t="shared" si="0"/>
        <v/>
      </c>
      <c r="L35" s="83"/>
      <c r="M35" s="6" t="str">
        <f t="shared" si="2"/>
        <v/>
      </c>
      <c r="N35" s="19"/>
      <c r="O35" s="8"/>
      <c r="P35" s="84"/>
      <c r="Q35" s="84"/>
      <c r="R35" s="85" t="str">
        <f t="shared" si="3"/>
        <v/>
      </c>
      <c r="S35" s="85"/>
      <c r="T35" s="86" t="str">
        <f t="shared" si="4"/>
        <v/>
      </c>
      <c r="U35" s="86"/>
    </row>
    <row r="36" spans="2:21">
      <c r="B36" s="19">
        <v>28</v>
      </c>
      <c r="C36" s="83" t="str">
        <f t="shared" si="1"/>
        <v/>
      </c>
      <c r="D36" s="83"/>
      <c r="E36" s="19"/>
      <c r="F36" s="8"/>
      <c r="G36" s="19" t="s">
        <v>3</v>
      </c>
      <c r="H36" s="84"/>
      <c r="I36" s="84"/>
      <c r="J36" s="19"/>
      <c r="K36" s="83" t="str">
        <f t="shared" si="0"/>
        <v/>
      </c>
      <c r="L36" s="83"/>
      <c r="M36" s="6" t="str">
        <f t="shared" si="2"/>
        <v/>
      </c>
      <c r="N36" s="19"/>
      <c r="O36" s="8"/>
      <c r="P36" s="84"/>
      <c r="Q36" s="84"/>
      <c r="R36" s="85" t="str">
        <f t="shared" si="3"/>
        <v/>
      </c>
      <c r="S36" s="85"/>
      <c r="T36" s="86" t="str">
        <f t="shared" si="4"/>
        <v/>
      </c>
      <c r="U36" s="86"/>
    </row>
    <row r="37" spans="2:21">
      <c r="B37" s="19">
        <v>29</v>
      </c>
      <c r="C37" s="83" t="str">
        <f t="shared" si="1"/>
        <v/>
      </c>
      <c r="D37" s="83"/>
      <c r="E37" s="19"/>
      <c r="F37" s="8"/>
      <c r="G37" s="19" t="s">
        <v>3</v>
      </c>
      <c r="H37" s="84"/>
      <c r="I37" s="84"/>
      <c r="J37" s="19"/>
      <c r="K37" s="83" t="str">
        <f t="shared" si="0"/>
        <v/>
      </c>
      <c r="L37" s="83"/>
      <c r="M37" s="6" t="str">
        <f t="shared" si="2"/>
        <v/>
      </c>
      <c r="N37" s="19"/>
      <c r="O37" s="8"/>
      <c r="P37" s="84"/>
      <c r="Q37" s="84"/>
      <c r="R37" s="85" t="str">
        <f t="shared" si="3"/>
        <v/>
      </c>
      <c r="S37" s="85"/>
      <c r="T37" s="86" t="str">
        <f t="shared" si="4"/>
        <v/>
      </c>
      <c r="U37" s="86"/>
    </row>
    <row r="38" spans="2:21">
      <c r="B38" s="19">
        <v>30</v>
      </c>
      <c r="C38" s="83" t="str">
        <f t="shared" si="1"/>
        <v/>
      </c>
      <c r="D38" s="83"/>
      <c r="E38" s="19"/>
      <c r="F38" s="8"/>
      <c r="G38" s="19" t="s">
        <v>4</v>
      </c>
      <c r="H38" s="84"/>
      <c r="I38" s="84"/>
      <c r="J38" s="19"/>
      <c r="K38" s="83" t="str">
        <f t="shared" si="0"/>
        <v/>
      </c>
      <c r="L38" s="83"/>
      <c r="M38" s="6" t="str">
        <f t="shared" si="2"/>
        <v/>
      </c>
      <c r="N38" s="19"/>
      <c r="O38" s="8"/>
      <c r="P38" s="84"/>
      <c r="Q38" s="84"/>
      <c r="R38" s="85" t="str">
        <f t="shared" si="3"/>
        <v/>
      </c>
      <c r="S38" s="85"/>
      <c r="T38" s="86" t="str">
        <f t="shared" si="4"/>
        <v/>
      </c>
      <c r="U38" s="86"/>
    </row>
    <row r="39" spans="2:21">
      <c r="B39" s="19">
        <v>31</v>
      </c>
      <c r="C39" s="83" t="str">
        <f t="shared" si="1"/>
        <v/>
      </c>
      <c r="D39" s="83"/>
      <c r="E39" s="19"/>
      <c r="F39" s="8"/>
      <c r="G39" s="19" t="s">
        <v>4</v>
      </c>
      <c r="H39" s="84"/>
      <c r="I39" s="84"/>
      <c r="J39" s="19"/>
      <c r="K39" s="83" t="str">
        <f t="shared" si="0"/>
        <v/>
      </c>
      <c r="L39" s="83"/>
      <c r="M39" s="6" t="str">
        <f t="shared" si="2"/>
        <v/>
      </c>
      <c r="N39" s="19"/>
      <c r="O39" s="8"/>
      <c r="P39" s="84"/>
      <c r="Q39" s="84"/>
      <c r="R39" s="85" t="str">
        <f t="shared" si="3"/>
        <v/>
      </c>
      <c r="S39" s="85"/>
      <c r="T39" s="86" t="str">
        <f t="shared" si="4"/>
        <v/>
      </c>
      <c r="U39" s="86"/>
    </row>
    <row r="40" spans="2:21">
      <c r="B40" s="19">
        <v>32</v>
      </c>
      <c r="C40" s="83" t="str">
        <f t="shared" si="1"/>
        <v/>
      </c>
      <c r="D40" s="83"/>
      <c r="E40" s="19"/>
      <c r="F40" s="8"/>
      <c r="G40" s="19" t="s">
        <v>4</v>
      </c>
      <c r="H40" s="84"/>
      <c r="I40" s="84"/>
      <c r="J40" s="19"/>
      <c r="K40" s="83" t="str">
        <f t="shared" si="0"/>
        <v/>
      </c>
      <c r="L40" s="83"/>
      <c r="M40" s="6" t="str">
        <f t="shared" si="2"/>
        <v/>
      </c>
      <c r="N40" s="19"/>
      <c r="O40" s="8"/>
      <c r="P40" s="84"/>
      <c r="Q40" s="84"/>
      <c r="R40" s="85" t="str">
        <f t="shared" si="3"/>
        <v/>
      </c>
      <c r="S40" s="85"/>
      <c r="T40" s="86" t="str">
        <f t="shared" si="4"/>
        <v/>
      </c>
      <c r="U40" s="86"/>
    </row>
    <row r="41" spans="2:21">
      <c r="B41" s="19">
        <v>33</v>
      </c>
      <c r="C41" s="83" t="str">
        <f t="shared" si="1"/>
        <v/>
      </c>
      <c r="D41" s="83"/>
      <c r="E41" s="19"/>
      <c r="F41" s="8"/>
      <c r="G41" s="19" t="s">
        <v>3</v>
      </c>
      <c r="H41" s="84"/>
      <c r="I41" s="84"/>
      <c r="J41" s="19"/>
      <c r="K41" s="83" t="str">
        <f t="shared" si="0"/>
        <v/>
      </c>
      <c r="L41" s="83"/>
      <c r="M41" s="6" t="str">
        <f t="shared" si="2"/>
        <v/>
      </c>
      <c r="N41" s="19"/>
      <c r="O41" s="8"/>
      <c r="P41" s="84"/>
      <c r="Q41" s="84"/>
      <c r="R41" s="85" t="str">
        <f t="shared" si="3"/>
        <v/>
      </c>
      <c r="S41" s="85"/>
      <c r="T41" s="86" t="str">
        <f t="shared" si="4"/>
        <v/>
      </c>
      <c r="U41" s="86"/>
    </row>
    <row r="42" spans="2:21">
      <c r="B42" s="19">
        <v>34</v>
      </c>
      <c r="C42" s="83" t="str">
        <f t="shared" si="1"/>
        <v/>
      </c>
      <c r="D42" s="83"/>
      <c r="E42" s="19"/>
      <c r="F42" s="8"/>
      <c r="G42" s="19" t="s">
        <v>4</v>
      </c>
      <c r="H42" s="84"/>
      <c r="I42" s="84"/>
      <c r="J42" s="19"/>
      <c r="K42" s="83" t="str">
        <f t="shared" si="0"/>
        <v/>
      </c>
      <c r="L42" s="83"/>
      <c r="M42" s="6" t="str">
        <f t="shared" si="2"/>
        <v/>
      </c>
      <c r="N42" s="19"/>
      <c r="O42" s="8"/>
      <c r="P42" s="84"/>
      <c r="Q42" s="84"/>
      <c r="R42" s="85" t="str">
        <f t="shared" si="3"/>
        <v/>
      </c>
      <c r="S42" s="85"/>
      <c r="T42" s="86" t="str">
        <f t="shared" si="4"/>
        <v/>
      </c>
      <c r="U42" s="86"/>
    </row>
    <row r="43" spans="2:21">
      <c r="B43" s="19">
        <v>35</v>
      </c>
      <c r="C43" s="83" t="str">
        <f t="shared" si="1"/>
        <v/>
      </c>
      <c r="D43" s="83"/>
      <c r="E43" s="19"/>
      <c r="F43" s="8"/>
      <c r="G43" s="19" t="s">
        <v>3</v>
      </c>
      <c r="H43" s="84"/>
      <c r="I43" s="84"/>
      <c r="J43" s="19"/>
      <c r="K43" s="83" t="str">
        <f t="shared" si="0"/>
        <v/>
      </c>
      <c r="L43" s="83"/>
      <c r="M43" s="6" t="str">
        <f t="shared" si="2"/>
        <v/>
      </c>
      <c r="N43" s="19"/>
      <c r="O43" s="8"/>
      <c r="P43" s="84"/>
      <c r="Q43" s="84"/>
      <c r="R43" s="85" t="str">
        <f t="shared" si="3"/>
        <v/>
      </c>
      <c r="S43" s="85"/>
      <c r="T43" s="86" t="str">
        <f t="shared" si="4"/>
        <v/>
      </c>
      <c r="U43" s="86"/>
    </row>
    <row r="44" spans="2:21">
      <c r="B44" s="19">
        <v>36</v>
      </c>
      <c r="C44" s="83" t="str">
        <f t="shared" si="1"/>
        <v/>
      </c>
      <c r="D44" s="83"/>
      <c r="E44" s="19"/>
      <c r="F44" s="8"/>
      <c r="G44" s="19" t="s">
        <v>4</v>
      </c>
      <c r="H44" s="84"/>
      <c r="I44" s="84"/>
      <c r="J44" s="19"/>
      <c r="K44" s="83" t="str">
        <f t="shared" si="0"/>
        <v/>
      </c>
      <c r="L44" s="83"/>
      <c r="M44" s="6" t="str">
        <f t="shared" si="2"/>
        <v/>
      </c>
      <c r="N44" s="19"/>
      <c r="O44" s="8"/>
      <c r="P44" s="84"/>
      <c r="Q44" s="84"/>
      <c r="R44" s="85" t="str">
        <f t="shared" si="3"/>
        <v/>
      </c>
      <c r="S44" s="85"/>
      <c r="T44" s="86" t="str">
        <f t="shared" si="4"/>
        <v/>
      </c>
      <c r="U44" s="86"/>
    </row>
    <row r="45" spans="2:21">
      <c r="B45" s="19">
        <v>37</v>
      </c>
      <c r="C45" s="83" t="str">
        <f t="shared" si="1"/>
        <v/>
      </c>
      <c r="D45" s="83"/>
      <c r="E45" s="19"/>
      <c r="F45" s="8"/>
      <c r="G45" s="19" t="s">
        <v>3</v>
      </c>
      <c r="H45" s="84"/>
      <c r="I45" s="84"/>
      <c r="J45" s="19"/>
      <c r="K45" s="83" t="str">
        <f t="shared" si="0"/>
        <v/>
      </c>
      <c r="L45" s="83"/>
      <c r="M45" s="6" t="str">
        <f t="shared" si="2"/>
        <v/>
      </c>
      <c r="N45" s="19"/>
      <c r="O45" s="8"/>
      <c r="P45" s="84"/>
      <c r="Q45" s="84"/>
      <c r="R45" s="85" t="str">
        <f t="shared" si="3"/>
        <v/>
      </c>
      <c r="S45" s="85"/>
      <c r="T45" s="86" t="str">
        <f t="shared" si="4"/>
        <v/>
      </c>
      <c r="U45" s="86"/>
    </row>
    <row r="46" spans="2:21">
      <c r="B46" s="19">
        <v>38</v>
      </c>
      <c r="C46" s="83" t="str">
        <f t="shared" si="1"/>
        <v/>
      </c>
      <c r="D46" s="83"/>
      <c r="E46" s="19"/>
      <c r="F46" s="8"/>
      <c r="G46" s="19" t="s">
        <v>4</v>
      </c>
      <c r="H46" s="84"/>
      <c r="I46" s="84"/>
      <c r="J46" s="19"/>
      <c r="K46" s="83" t="str">
        <f t="shared" si="0"/>
        <v/>
      </c>
      <c r="L46" s="83"/>
      <c r="M46" s="6" t="str">
        <f t="shared" si="2"/>
        <v/>
      </c>
      <c r="N46" s="19"/>
      <c r="O46" s="8"/>
      <c r="P46" s="84"/>
      <c r="Q46" s="84"/>
      <c r="R46" s="85" t="str">
        <f t="shared" si="3"/>
        <v/>
      </c>
      <c r="S46" s="85"/>
      <c r="T46" s="86" t="str">
        <f t="shared" si="4"/>
        <v/>
      </c>
      <c r="U46" s="86"/>
    </row>
    <row r="47" spans="2:21">
      <c r="B47" s="19">
        <v>39</v>
      </c>
      <c r="C47" s="83" t="str">
        <f t="shared" si="1"/>
        <v/>
      </c>
      <c r="D47" s="83"/>
      <c r="E47" s="19"/>
      <c r="F47" s="8"/>
      <c r="G47" s="19" t="s">
        <v>4</v>
      </c>
      <c r="H47" s="84"/>
      <c r="I47" s="84"/>
      <c r="J47" s="19"/>
      <c r="K47" s="83" t="str">
        <f t="shared" si="0"/>
        <v/>
      </c>
      <c r="L47" s="83"/>
      <c r="M47" s="6" t="str">
        <f t="shared" si="2"/>
        <v/>
      </c>
      <c r="N47" s="19"/>
      <c r="O47" s="8"/>
      <c r="P47" s="84"/>
      <c r="Q47" s="84"/>
      <c r="R47" s="85" t="str">
        <f t="shared" si="3"/>
        <v/>
      </c>
      <c r="S47" s="85"/>
      <c r="T47" s="86" t="str">
        <f t="shared" si="4"/>
        <v/>
      </c>
      <c r="U47" s="86"/>
    </row>
    <row r="48" spans="2:21">
      <c r="B48" s="19">
        <v>40</v>
      </c>
      <c r="C48" s="83" t="str">
        <f t="shared" si="1"/>
        <v/>
      </c>
      <c r="D48" s="83"/>
      <c r="E48" s="19"/>
      <c r="F48" s="8"/>
      <c r="G48" s="19" t="s">
        <v>37</v>
      </c>
      <c r="H48" s="84"/>
      <c r="I48" s="84"/>
      <c r="J48" s="19"/>
      <c r="K48" s="83" t="str">
        <f t="shared" si="0"/>
        <v/>
      </c>
      <c r="L48" s="83"/>
      <c r="M48" s="6" t="str">
        <f t="shared" si="2"/>
        <v/>
      </c>
      <c r="N48" s="19"/>
      <c r="O48" s="8"/>
      <c r="P48" s="84"/>
      <c r="Q48" s="84"/>
      <c r="R48" s="85" t="str">
        <f t="shared" si="3"/>
        <v/>
      </c>
      <c r="S48" s="85"/>
      <c r="T48" s="86" t="str">
        <f t="shared" si="4"/>
        <v/>
      </c>
      <c r="U48" s="86"/>
    </row>
    <row r="49" spans="2:21">
      <c r="B49" s="19">
        <v>41</v>
      </c>
      <c r="C49" s="83" t="str">
        <f t="shared" si="1"/>
        <v/>
      </c>
      <c r="D49" s="83"/>
      <c r="E49" s="19"/>
      <c r="F49" s="8"/>
      <c r="G49" s="19" t="s">
        <v>4</v>
      </c>
      <c r="H49" s="84"/>
      <c r="I49" s="84"/>
      <c r="J49" s="19"/>
      <c r="K49" s="83" t="str">
        <f t="shared" si="0"/>
        <v/>
      </c>
      <c r="L49" s="83"/>
      <c r="M49" s="6" t="str">
        <f t="shared" si="2"/>
        <v/>
      </c>
      <c r="N49" s="19"/>
      <c r="O49" s="8"/>
      <c r="P49" s="84"/>
      <c r="Q49" s="84"/>
      <c r="R49" s="85" t="str">
        <f t="shared" si="3"/>
        <v/>
      </c>
      <c r="S49" s="85"/>
      <c r="T49" s="86" t="str">
        <f t="shared" si="4"/>
        <v/>
      </c>
      <c r="U49" s="86"/>
    </row>
    <row r="50" spans="2:21">
      <c r="B50" s="19">
        <v>42</v>
      </c>
      <c r="C50" s="83" t="str">
        <f t="shared" si="1"/>
        <v/>
      </c>
      <c r="D50" s="83"/>
      <c r="E50" s="19"/>
      <c r="F50" s="8"/>
      <c r="G50" s="19" t="s">
        <v>4</v>
      </c>
      <c r="H50" s="84"/>
      <c r="I50" s="84"/>
      <c r="J50" s="19"/>
      <c r="K50" s="83" t="str">
        <f t="shared" si="0"/>
        <v/>
      </c>
      <c r="L50" s="83"/>
      <c r="M50" s="6" t="str">
        <f t="shared" si="2"/>
        <v/>
      </c>
      <c r="N50" s="19"/>
      <c r="O50" s="8"/>
      <c r="P50" s="84"/>
      <c r="Q50" s="84"/>
      <c r="R50" s="85" t="str">
        <f t="shared" si="3"/>
        <v/>
      </c>
      <c r="S50" s="85"/>
      <c r="T50" s="86" t="str">
        <f t="shared" si="4"/>
        <v/>
      </c>
      <c r="U50" s="86"/>
    </row>
    <row r="51" spans="2:21">
      <c r="B51" s="19">
        <v>43</v>
      </c>
      <c r="C51" s="83" t="str">
        <f t="shared" si="1"/>
        <v/>
      </c>
      <c r="D51" s="83"/>
      <c r="E51" s="19"/>
      <c r="F51" s="8"/>
      <c r="G51" s="19" t="s">
        <v>3</v>
      </c>
      <c r="H51" s="84"/>
      <c r="I51" s="84"/>
      <c r="J51" s="19"/>
      <c r="K51" s="83" t="str">
        <f t="shared" si="0"/>
        <v/>
      </c>
      <c r="L51" s="83"/>
      <c r="M51" s="6" t="str">
        <f t="shared" si="2"/>
        <v/>
      </c>
      <c r="N51" s="19"/>
      <c r="O51" s="8"/>
      <c r="P51" s="84"/>
      <c r="Q51" s="84"/>
      <c r="R51" s="85" t="str">
        <f t="shared" si="3"/>
        <v/>
      </c>
      <c r="S51" s="85"/>
      <c r="T51" s="86" t="str">
        <f t="shared" si="4"/>
        <v/>
      </c>
      <c r="U51" s="86"/>
    </row>
    <row r="52" spans="2:21">
      <c r="B52" s="19">
        <v>44</v>
      </c>
      <c r="C52" s="83" t="str">
        <f t="shared" si="1"/>
        <v/>
      </c>
      <c r="D52" s="83"/>
      <c r="E52" s="19"/>
      <c r="F52" s="8"/>
      <c r="G52" s="19" t="s">
        <v>3</v>
      </c>
      <c r="H52" s="84"/>
      <c r="I52" s="84"/>
      <c r="J52" s="19"/>
      <c r="K52" s="83" t="str">
        <f t="shared" si="0"/>
        <v/>
      </c>
      <c r="L52" s="83"/>
      <c r="M52" s="6" t="str">
        <f t="shared" si="2"/>
        <v/>
      </c>
      <c r="N52" s="19"/>
      <c r="O52" s="8"/>
      <c r="P52" s="84"/>
      <c r="Q52" s="84"/>
      <c r="R52" s="85" t="str">
        <f t="shared" si="3"/>
        <v/>
      </c>
      <c r="S52" s="85"/>
      <c r="T52" s="86" t="str">
        <f t="shared" si="4"/>
        <v/>
      </c>
      <c r="U52" s="86"/>
    </row>
    <row r="53" spans="2:21">
      <c r="B53" s="19">
        <v>45</v>
      </c>
      <c r="C53" s="83" t="str">
        <f t="shared" si="1"/>
        <v/>
      </c>
      <c r="D53" s="83"/>
      <c r="E53" s="19"/>
      <c r="F53" s="8"/>
      <c r="G53" s="19" t="s">
        <v>4</v>
      </c>
      <c r="H53" s="84"/>
      <c r="I53" s="84"/>
      <c r="J53" s="19"/>
      <c r="K53" s="83" t="str">
        <f t="shared" si="0"/>
        <v/>
      </c>
      <c r="L53" s="83"/>
      <c r="M53" s="6" t="str">
        <f t="shared" si="2"/>
        <v/>
      </c>
      <c r="N53" s="19"/>
      <c r="O53" s="8"/>
      <c r="P53" s="84"/>
      <c r="Q53" s="84"/>
      <c r="R53" s="85" t="str">
        <f t="shared" si="3"/>
        <v/>
      </c>
      <c r="S53" s="85"/>
      <c r="T53" s="86" t="str">
        <f t="shared" si="4"/>
        <v/>
      </c>
      <c r="U53" s="86"/>
    </row>
    <row r="54" spans="2:21">
      <c r="B54" s="19">
        <v>46</v>
      </c>
      <c r="C54" s="83" t="str">
        <f t="shared" si="1"/>
        <v/>
      </c>
      <c r="D54" s="83"/>
      <c r="E54" s="19"/>
      <c r="F54" s="8"/>
      <c r="G54" s="19" t="s">
        <v>4</v>
      </c>
      <c r="H54" s="84"/>
      <c r="I54" s="84"/>
      <c r="J54" s="19"/>
      <c r="K54" s="83" t="str">
        <f t="shared" si="0"/>
        <v/>
      </c>
      <c r="L54" s="83"/>
      <c r="M54" s="6" t="str">
        <f t="shared" si="2"/>
        <v/>
      </c>
      <c r="N54" s="19"/>
      <c r="O54" s="8"/>
      <c r="P54" s="84"/>
      <c r="Q54" s="84"/>
      <c r="R54" s="85" t="str">
        <f t="shared" si="3"/>
        <v/>
      </c>
      <c r="S54" s="85"/>
      <c r="T54" s="86" t="str">
        <f t="shared" si="4"/>
        <v/>
      </c>
      <c r="U54" s="86"/>
    </row>
    <row r="55" spans="2:21">
      <c r="B55" s="19">
        <v>47</v>
      </c>
      <c r="C55" s="83" t="str">
        <f t="shared" si="1"/>
        <v/>
      </c>
      <c r="D55" s="83"/>
      <c r="E55" s="19"/>
      <c r="F55" s="8"/>
      <c r="G55" s="19" t="s">
        <v>3</v>
      </c>
      <c r="H55" s="84"/>
      <c r="I55" s="84"/>
      <c r="J55" s="19"/>
      <c r="K55" s="83" t="str">
        <f t="shared" si="0"/>
        <v/>
      </c>
      <c r="L55" s="83"/>
      <c r="M55" s="6" t="str">
        <f t="shared" si="2"/>
        <v/>
      </c>
      <c r="N55" s="19"/>
      <c r="O55" s="8"/>
      <c r="P55" s="84"/>
      <c r="Q55" s="84"/>
      <c r="R55" s="85" t="str">
        <f t="shared" si="3"/>
        <v/>
      </c>
      <c r="S55" s="85"/>
      <c r="T55" s="86" t="str">
        <f t="shared" si="4"/>
        <v/>
      </c>
      <c r="U55" s="86"/>
    </row>
    <row r="56" spans="2:21">
      <c r="B56" s="19">
        <v>48</v>
      </c>
      <c r="C56" s="83" t="str">
        <f t="shared" si="1"/>
        <v/>
      </c>
      <c r="D56" s="83"/>
      <c r="E56" s="19"/>
      <c r="F56" s="8"/>
      <c r="G56" s="19" t="s">
        <v>3</v>
      </c>
      <c r="H56" s="84"/>
      <c r="I56" s="84"/>
      <c r="J56" s="19"/>
      <c r="K56" s="83" t="str">
        <f t="shared" si="0"/>
        <v/>
      </c>
      <c r="L56" s="83"/>
      <c r="M56" s="6" t="str">
        <f t="shared" si="2"/>
        <v/>
      </c>
      <c r="N56" s="19"/>
      <c r="O56" s="8"/>
      <c r="P56" s="84"/>
      <c r="Q56" s="84"/>
      <c r="R56" s="85" t="str">
        <f t="shared" si="3"/>
        <v/>
      </c>
      <c r="S56" s="85"/>
      <c r="T56" s="86" t="str">
        <f t="shared" si="4"/>
        <v/>
      </c>
      <c r="U56" s="86"/>
    </row>
    <row r="57" spans="2:21">
      <c r="B57" s="19">
        <v>49</v>
      </c>
      <c r="C57" s="83" t="str">
        <f t="shared" si="1"/>
        <v/>
      </c>
      <c r="D57" s="83"/>
      <c r="E57" s="19"/>
      <c r="F57" s="8"/>
      <c r="G57" s="19" t="s">
        <v>3</v>
      </c>
      <c r="H57" s="84"/>
      <c r="I57" s="84"/>
      <c r="J57" s="19"/>
      <c r="K57" s="83" t="str">
        <f t="shared" si="0"/>
        <v/>
      </c>
      <c r="L57" s="83"/>
      <c r="M57" s="6" t="str">
        <f t="shared" si="2"/>
        <v/>
      </c>
      <c r="N57" s="19"/>
      <c r="O57" s="8"/>
      <c r="P57" s="84"/>
      <c r="Q57" s="84"/>
      <c r="R57" s="85" t="str">
        <f t="shared" si="3"/>
        <v/>
      </c>
      <c r="S57" s="85"/>
      <c r="T57" s="86" t="str">
        <f t="shared" si="4"/>
        <v/>
      </c>
      <c r="U57" s="86"/>
    </row>
    <row r="58" spans="2:21">
      <c r="B58" s="19">
        <v>50</v>
      </c>
      <c r="C58" s="83" t="str">
        <f t="shared" si="1"/>
        <v/>
      </c>
      <c r="D58" s="83"/>
      <c r="E58" s="19"/>
      <c r="F58" s="8"/>
      <c r="G58" s="19" t="s">
        <v>3</v>
      </c>
      <c r="H58" s="84"/>
      <c r="I58" s="84"/>
      <c r="J58" s="19"/>
      <c r="K58" s="83" t="str">
        <f t="shared" si="0"/>
        <v/>
      </c>
      <c r="L58" s="83"/>
      <c r="M58" s="6" t="str">
        <f t="shared" si="2"/>
        <v/>
      </c>
      <c r="N58" s="19"/>
      <c r="O58" s="8"/>
      <c r="P58" s="84"/>
      <c r="Q58" s="84"/>
      <c r="R58" s="85" t="str">
        <f t="shared" si="3"/>
        <v/>
      </c>
      <c r="S58" s="85"/>
      <c r="T58" s="86" t="str">
        <f t="shared" si="4"/>
        <v/>
      </c>
      <c r="U58" s="86"/>
    </row>
    <row r="59" spans="2:21">
      <c r="B59" s="19">
        <v>51</v>
      </c>
      <c r="C59" s="83" t="str">
        <f t="shared" si="1"/>
        <v/>
      </c>
      <c r="D59" s="83"/>
      <c r="E59" s="19"/>
      <c r="F59" s="8"/>
      <c r="G59" s="19" t="s">
        <v>3</v>
      </c>
      <c r="H59" s="84"/>
      <c r="I59" s="84"/>
      <c r="J59" s="19"/>
      <c r="K59" s="83" t="str">
        <f t="shared" si="0"/>
        <v/>
      </c>
      <c r="L59" s="83"/>
      <c r="M59" s="6" t="str">
        <f t="shared" si="2"/>
        <v/>
      </c>
      <c r="N59" s="19"/>
      <c r="O59" s="8"/>
      <c r="P59" s="84"/>
      <c r="Q59" s="84"/>
      <c r="R59" s="85" t="str">
        <f t="shared" si="3"/>
        <v/>
      </c>
      <c r="S59" s="85"/>
      <c r="T59" s="86" t="str">
        <f t="shared" si="4"/>
        <v/>
      </c>
      <c r="U59" s="86"/>
    </row>
    <row r="60" spans="2:21">
      <c r="B60" s="19">
        <v>52</v>
      </c>
      <c r="C60" s="83" t="str">
        <f t="shared" si="1"/>
        <v/>
      </c>
      <c r="D60" s="83"/>
      <c r="E60" s="19"/>
      <c r="F60" s="8"/>
      <c r="G60" s="19" t="s">
        <v>3</v>
      </c>
      <c r="H60" s="84"/>
      <c r="I60" s="84"/>
      <c r="J60" s="19"/>
      <c r="K60" s="83" t="str">
        <f t="shared" si="0"/>
        <v/>
      </c>
      <c r="L60" s="83"/>
      <c r="M60" s="6" t="str">
        <f t="shared" si="2"/>
        <v/>
      </c>
      <c r="N60" s="19"/>
      <c r="O60" s="8"/>
      <c r="P60" s="84"/>
      <c r="Q60" s="84"/>
      <c r="R60" s="85" t="str">
        <f t="shared" si="3"/>
        <v/>
      </c>
      <c r="S60" s="85"/>
      <c r="T60" s="86" t="str">
        <f t="shared" si="4"/>
        <v/>
      </c>
      <c r="U60" s="86"/>
    </row>
    <row r="61" spans="2:21">
      <c r="B61" s="19">
        <v>53</v>
      </c>
      <c r="C61" s="83" t="str">
        <f t="shared" si="1"/>
        <v/>
      </c>
      <c r="D61" s="83"/>
      <c r="E61" s="19"/>
      <c r="F61" s="8"/>
      <c r="G61" s="19" t="s">
        <v>3</v>
      </c>
      <c r="H61" s="84"/>
      <c r="I61" s="84"/>
      <c r="J61" s="19"/>
      <c r="K61" s="83" t="str">
        <f t="shared" si="0"/>
        <v/>
      </c>
      <c r="L61" s="83"/>
      <c r="M61" s="6" t="str">
        <f t="shared" si="2"/>
        <v/>
      </c>
      <c r="N61" s="19"/>
      <c r="O61" s="8"/>
      <c r="P61" s="84"/>
      <c r="Q61" s="84"/>
      <c r="R61" s="85" t="str">
        <f t="shared" si="3"/>
        <v/>
      </c>
      <c r="S61" s="85"/>
      <c r="T61" s="86" t="str">
        <f t="shared" si="4"/>
        <v/>
      </c>
      <c r="U61" s="86"/>
    </row>
    <row r="62" spans="2:21">
      <c r="B62" s="19">
        <v>54</v>
      </c>
      <c r="C62" s="83" t="str">
        <f t="shared" si="1"/>
        <v/>
      </c>
      <c r="D62" s="83"/>
      <c r="E62" s="19"/>
      <c r="F62" s="8"/>
      <c r="G62" s="19" t="s">
        <v>3</v>
      </c>
      <c r="H62" s="84"/>
      <c r="I62" s="84"/>
      <c r="J62" s="19"/>
      <c r="K62" s="83" t="str">
        <f t="shared" si="0"/>
        <v/>
      </c>
      <c r="L62" s="83"/>
      <c r="M62" s="6" t="str">
        <f t="shared" si="2"/>
        <v/>
      </c>
      <c r="N62" s="19"/>
      <c r="O62" s="8"/>
      <c r="P62" s="84"/>
      <c r="Q62" s="84"/>
      <c r="R62" s="85" t="str">
        <f t="shared" si="3"/>
        <v/>
      </c>
      <c r="S62" s="85"/>
      <c r="T62" s="86" t="str">
        <f t="shared" si="4"/>
        <v/>
      </c>
      <c r="U62" s="86"/>
    </row>
    <row r="63" spans="2:21">
      <c r="B63" s="19">
        <v>55</v>
      </c>
      <c r="C63" s="83" t="str">
        <f t="shared" si="1"/>
        <v/>
      </c>
      <c r="D63" s="83"/>
      <c r="E63" s="19"/>
      <c r="F63" s="8"/>
      <c r="G63" s="19" t="s">
        <v>4</v>
      </c>
      <c r="H63" s="84"/>
      <c r="I63" s="84"/>
      <c r="J63" s="19"/>
      <c r="K63" s="83" t="str">
        <f t="shared" si="0"/>
        <v/>
      </c>
      <c r="L63" s="83"/>
      <c r="M63" s="6" t="str">
        <f t="shared" si="2"/>
        <v/>
      </c>
      <c r="N63" s="19"/>
      <c r="O63" s="8"/>
      <c r="P63" s="84"/>
      <c r="Q63" s="84"/>
      <c r="R63" s="85" t="str">
        <f t="shared" si="3"/>
        <v/>
      </c>
      <c r="S63" s="85"/>
      <c r="T63" s="86" t="str">
        <f t="shared" si="4"/>
        <v/>
      </c>
      <c r="U63" s="86"/>
    </row>
    <row r="64" spans="2:21">
      <c r="B64" s="19">
        <v>56</v>
      </c>
      <c r="C64" s="83" t="str">
        <f t="shared" si="1"/>
        <v/>
      </c>
      <c r="D64" s="83"/>
      <c r="E64" s="19"/>
      <c r="F64" s="8"/>
      <c r="G64" s="19" t="s">
        <v>3</v>
      </c>
      <c r="H64" s="84"/>
      <c r="I64" s="84"/>
      <c r="J64" s="19"/>
      <c r="K64" s="83" t="str">
        <f t="shared" si="0"/>
        <v/>
      </c>
      <c r="L64" s="83"/>
      <c r="M64" s="6" t="str">
        <f t="shared" si="2"/>
        <v/>
      </c>
      <c r="N64" s="19"/>
      <c r="O64" s="8"/>
      <c r="P64" s="84"/>
      <c r="Q64" s="84"/>
      <c r="R64" s="85" t="str">
        <f t="shared" si="3"/>
        <v/>
      </c>
      <c r="S64" s="85"/>
      <c r="T64" s="86" t="str">
        <f t="shared" si="4"/>
        <v/>
      </c>
      <c r="U64" s="86"/>
    </row>
    <row r="65" spans="2:21">
      <c r="B65" s="19">
        <v>57</v>
      </c>
      <c r="C65" s="83" t="str">
        <f t="shared" si="1"/>
        <v/>
      </c>
      <c r="D65" s="83"/>
      <c r="E65" s="19"/>
      <c r="F65" s="8"/>
      <c r="G65" s="19" t="s">
        <v>3</v>
      </c>
      <c r="H65" s="84"/>
      <c r="I65" s="84"/>
      <c r="J65" s="19"/>
      <c r="K65" s="83" t="str">
        <f t="shared" si="0"/>
        <v/>
      </c>
      <c r="L65" s="83"/>
      <c r="M65" s="6" t="str">
        <f t="shared" si="2"/>
        <v/>
      </c>
      <c r="N65" s="19"/>
      <c r="O65" s="8"/>
      <c r="P65" s="84"/>
      <c r="Q65" s="84"/>
      <c r="R65" s="85" t="str">
        <f t="shared" si="3"/>
        <v/>
      </c>
      <c r="S65" s="85"/>
      <c r="T65" s="86" t="str">
        <f t="shared" si="4"/>
        <v/>
      </c>
      <c r="U65" s="86"/>
    </row>
    <row r="66" spans="2:21">
      <c r="B66" s="19">
        <v>58</v>
      </c>
      <c r="C66" s="83" t="str">
        <f t="shared" si="1"/>
        <v/>
      </c>
      <c r="D66" s="83"/>
      <c r="E66" s="19"/>
      <c r="F66" s="8"/>
      <c r="G66" s="19" t="s">
        <v>3</v>
      </c>
      <c r="H66" s="84"/>
      <c r="I66" s="84"/>
      <c r="J66" s="19"/>
      <c r="K66" s="83" t="str">
        <f t="shared" si="0"/>
        <v/>
      </c>
      <c r="L66" s="83"/>
      <c r="M66" s="6" t="str">
        <f t="shared" si="2"/>
        <v/>
      </c>
      <c r="N66" s="19"/>
      <c r="O66" s="8"/>
      <c r="P66" s="84"/>
      <c r="Q66" s="84"/>
      <c r="R66" s="85" t="str">
        <f t="shared" si="3"/>
        <v/>
      </c>
      <c r="S66" s="85"/>
      <c r="T66" s="86" t="str">
        <f t="shared" si="4"/>
        <v/>
      </c>
      <c r="U66" s="86"/>
    </row>
    <row r="67" spans="2:21">
      <c r="B67" s="19">
        <v>59</v>
      </c>
      <c r="C67" s="83" t="str">
        <f t="shared" si="1"/>
        <v/>
      </c>
      <c r="D67" s="83"/>
      <c r="E67" s="19"/>
      <c r="F67" s="8"/>
      <c r="G67" s="19" t="s">
        <v>3</v>
      </c>
      <c r="H67" s="84"/>
      <c r="I67" s="84"/>
      <c r="J67" s="19"/>
      <c r="K67" s="83" t="str">
        <f t="shared" si="0"/>
        <v/>
      </c>
      <c r="L67" s="83"/>
      <c r="M67" s="6" t="str">
        <f t="shared" si="2"/>
        <v/>
      </c>
      <c r="N67" s="19"/>
      <c r="O67" s="8"/>
      <c r="P67" s="84"/>
      <c r="Q67" s="84"/>
      <c r="R67" s="85" t="str">
        <f t="shared" si="3"/>
        <v/>
      </c>
      <c r="S67" s="85"/>
      <c r="T67" s="86" t="str">
        <f t="shared" si="4"/>
        <v/>
      </c>
      <c r="U67" s="86"/>
    </row>
    <row r="68" spans="2:21">
      <c r="B68" s="19">
        <v>60</v>
      </c>
      <c r="C68" s="83" t="str">
        <f t="shared" si="1"/>
        <v/>
      </c>
      <c r="D68" s="83"/>
      <c r="E68" s="19"/>
      <c r="F68" s="8"/>
      <c r="G68" s="19" t="s">
        <v>4</v>
      </c>
      <c r="H68" s="84"/>
      <c r="I68" s="84"/>
      <c r="J68" s="19"/>
      <c r="K68" s="83" t="str">
        <f t="shared" si="0"/>
        <v/>
      </c>
      <c r="L68" s="83"/>
      <c r="M68" s="6" t="str">
        <f t="shared" si="2"/>
        <v/>
      </c>
      <c r="N68" s="19"/>
      <c r="O68" s="8"/>
      <c r="P68" s="84"/>
      <c r="Q68" s="84"/>
      <c r="R68" s="85" t="str">
        <f t="shared" si="3"/>
        <v/>
      </c>
      <c r="S68" s="85"/>
      <c r="T68" s="86" t="str">
        <f t="shared" si="4"/>
        <v/>
      </c>
      <c r="U68" s="86"/>
    </row>
    <row r="69" spans="2:21">
      <c r="B69" s="19">
        <v>61</v>
      </c>
      <c r="C69" s="83" t="str">
        <f t="shared" si="1"/>
        <v/>
      </c>
      <c r="D69" s="83"/>
      <c r="E69" s="19"/>
      <c r="F69" s="8"/>
      <c r="G69" s="19" t="s">
        <v>4</v>
      </c>
      <c r="H69" s="84"/>
      <c r="I69" s="84"/>
      <c r="J69" s="19"/>
      <c r="K69" s="83" t="str">
        <f t="shared" si="0"/>
        <v/>
      </c>
      <c r="L69" s="83"/>
      <c r="M69" s="6" t="str">
        <f t="shared" si="2"/>
        <v/>
      </c>
      <c r="N69" s="19"/>
      <c r="O69" s="8"/>
      <c r="P69" s="84"/>
      <c r="Q69" s="84"/>
      <c r="R69" s="85" t="str">
        <f t="shared" si="3"/>
        <v/>
      </c>
      <c r="S69" s="85"/>
      <c r="T69" s="86" t="str">
        <f t="shared" si="4"/>
        <v/>
      </c>
      <c r="U69" s="86"/>
    </row>
    <row r="70" spans="2:21">
      <c r="B70" s="19">
        <v>62</v>
      </c>
      <c r="C70" s="83" t="str">
        <f t="shared" si="1"/>
        <v/>
      </c>
      <c r="D70" s="83"/>
      <c r="E70" s="19"/>
      <c r="F70" s="8"/>
      <c r="G70" s="19" t="s">
        <v>3</v>
      </c>
      <c r="H70" s="84"/>
      <c r="I70" s="84"/>
      <c r="J70" s="19"/>
      <c r="K70" s="83" t="str">
        <f t="shared" si="0"/>
        <v/>
      </c>
      <c r="L70" s="83"/>
      <c r="M70" s="6" t="str">
        <f t="shared" si="2"/>
        <v/>
      </c>
      <c r="N70" s="19"/>
      <c r="O70" s="8"/>
      <c r="P70" s="84"/>
      <c r="Q70" s="84"/>
      <c r="R70" s="85" t="str">
        <f t="shared" si="3"/>
        <v/>
      </c>
      <c r="S70" s="85"/>
      <c r="T70" s="86" t="str">
        <f t="shared" si="4"/>
        <v/>
      </c>
      <c r="U70" s="86"/>
    </row>
    <row r="71" spans="2:21">
      <c r="B71" s="19">
        <v>63</v>
      </c>
      <c r="C71" s="83" t="str">
        <f t="shared" si="1"/>
        <v/>
      </c>
      <c r="D71" s="83"/>
      <c r="E71" s="19"/>
      <c r="F71" s="8"/>
      <c r="G71" s="19" t="s">
        <v>4</v>
      </c>
      <c r="H71" s="84"/>
      <c r="I71" s="84"/>
      <c r="J71" s="19"/>
      <c r="K71" s="83" t="str">
        <f t="shared" si="0"/>
        <v/>
      </c>
      <c r="L71" s="83"/>
      <c r="M71" s="6" t="str">
        <f t="shared" si="2"/>
        <v/>
      </c>
      <c r="N71" s="19"/>
      <c r="O71" s="8"/>
      <c r="P71" s="84"/>
      <c r="Q71" s="84"/>
      <c r="R71" s="85" t="str">
        <f t="shared" si="3"/>
        <v/>
      </c>
      <c r="S71" s="85"/>
      <c r="T71" s="86" t="str">
        <f t="shared" si="4"/>
        <v/>
      </c>
      <c r="U71" s="86"/>
    </row>
    <row r="72" spans="2:21">
      <c r="B72" s="19">
        <v>64</v>
      </c>
      <c r="C72" s="83" t="str">
        <f t="shared" si="1"/>
        <v/>
      </c>
      <c r="D72" s="83"/>
      <c r="E72" s="19"/>
      <c r="F72" s="8"/>
      <c r="G72" s="19" t="s">
        <v>3</v>
      </c>
      <c r="H72" s="84"/>
      <c r="I72" s="84"/>
      <c r="J72" s="19"/>
      <c r="K72" s="83" t="str">
        <f t="shared" si="0"/>
        <v/>
      </c>
      <c r="L72" s="83"/>
      <c r="M72" s="6" t="str">
        <f t="shared" si="2"/>
        <v/>
      </c>
      <c r="N72" s="19"/>
      <c r="O72" s="8"/>
      <c r="P72" s="84"/>
      <c r="Q72" s="84"/>
      <c r="R72" s="85" t="str">
        <f t="shared" si="3"/>
        <v/>
      </c>
      <c r="S72" s="85"/>
      <c r="T72" s="86" t="str">
        <f t="shared" si="4"/>
        <v/>
      </c>
      <c r="U72" s="86"/>
    </row>
    <row r="73" spans="2:21">
      <c r="B73" s="19">
        <v>65</v>
      </c>
      <c r="C73" s="83" t="str">
        <f t="shared" si="1"/>
        <v/>
      </c>
      <c r="D73" s="83"/>
      <c r="E73" s="19"/>
      <c r="F73" s="8"/>
      <c r="G73" s="19" t="s">
        <v>4</v>
      </c>
      <c r="H73" s="84"/>
      <c r="I73" s="84"/>
      <c r="J73" s="19"/>
      <c r="K73" s="83" t="str">
        <f t="shared" ref="K73:K108" si="5">IF(F73="","",C73*0.03)</f>
        <v/>
      </c>
      <c r="L73" s="83"/>
      <c r="M73" s="6" t="str">
        <f t="shared" si="2"/>
        <v/>
      </c>
      <c r="N73" s="19"/>
      <c r="O73" s="8"/>
      <c r="P73" s="84"/>
      <c r="Q73" s="84"/>
      <c r="R73" s="85" t="str">
        <f t="shared" si="3"/>
        <v/>
      </c>
      <c r="S73" s="85"/>
      <c r="T73" s="86" t="str">
        <f t="shared" si="4"/>
        <v/>
      </c>
      <c r="U73" s="86"/>
    </row>
    <row r="74" spans="2:21">
      <c r="B74" s="19">
        <v>66</v>
      </c>
      <c r="C74" s="83" t="str">
        <f t="shared" ref="C74:C108" si="6">IF(R73="","",C73+R73)</f>
        <v/>
      </c>
      <c r="D74" s="83"/>
      <c r="E74" s="19"/>
      <c r="F74" s="8"/>
      <c r="G74" s="19" t="s">
        <v>4</v>
      </c>
      <c r="H74" s="84"/>
      <c r="I74" s="84"/>
      <c r="J74" s="19"/>
      <c r="K74" s="83" t="str">
        <f t="shared" si="5"/>
        <v/>
      </c>
      <c r="L74" s="83"/>
      <c r="M74" s="6" t="str">
        <f t="shared" ref="M74:M108" si="7">IF(J74="","",(K74/J74)/1000)</f>
        <v/>
      </c>
      <c r="N74" s="19"/>
      <c r="O74" s="8"/>
      <c r="P74" s="84"/>
      <c r="Q74" s="84"/>
      <c r="R74" s="85" t="str">
        <f t="shared" ref="R74:R108" si="8">IF(O74="","",(IF(G74="売",H74-P74,P74-H74))*M74*100000)</f>
        <v/>
      </c>
      <c r="S74" s="85"/>
      <c r="T74" s="86" t="str">
        <f t="shared" ref="T74:T108" si="9">IF(O74="","",IF(R74&lt;0,J74*(-1),IF(G74="買",(P74-H74)*100,(H74-P74)*100)))</f>
        <v/>
      </c>
      <c r="U74" s="86"/>
    </row>
    <row r="75" spans="2:21">
      <c r="B75" s="19">
        <v>67</v>
      </c>
      <c r="C75" s="83" t="str">
        <f t="shared" si="6"/>
        <v/>
      </c>
      <c r="D75" s="83"/>
      <c r="E75" s="19"/>
      <c r="F75" s="8"/>
      <c r="G75" s="19" t="s">
        <v>3</v>
      </c>
      <c r="H75" s="84"/>
      <c r="I75" s="84"/>
      <c r="J75" s="19"/>
      <c r="K75" s="83" t="str">
        <f t="shared" si="5"/>
        <v/>
      </c>
      <c r="L75" s="83"/>
      <c r="M75" s="6" t="str">
        <f t="shared" si="7"/>
        <v/>
      </c>
      <c r="N75" s="19"/>
      <c r="O75" s="8"/>
      <c r="P75" s="84"/>
      <c r="Q75" s="84"/>
      <c r="R75" s="85" t="str">
        <f t="shared" si="8"/>
        <v/>
      </c>
      <c r="S75" s="85"/>
      <c r="T75" s="86" t="str">
        <f t="shared" si="9"/>
        <v/>
      </c>
      <c r="U75" s="86"/>
    </row>
    <row r="76" spans="2:21">
      <c r="B76" s="19">
        <v>68</v>
      </c>
      <c r="C76" s="83" t="str">
        <f t="shared" si="6"/>
        <v/>
      </c>
      <c r="D76" s="83"/>
      <c r="E76" s="19"/>
      <c r="F76" s="8"/>
      <c r="G76" s="19" t="s">
        <v>3</v>
      </c>
      <c r="H76" s="84"/>
      <c r="I76" s="84"/>
      <c r="J76" s="19"/>
      <c r="K76" s="83" t="str">
        <f t="shared" si="5"/>
        <v/>
      </c>
      <c r="L76" s="83"/>
      <c r="M76" s="6" t="str">
        <f t="shared" si="7"/>
        <v/>
      </c>
      <c r="N76" s="19"/>
      <c r="O76" s="8"/>
      <c r="P76" s="84"/>
      <c r="Q76" s="84"/>
      <c r="R76" s="85" t="str">
        <f t="shared" si="8"/>
        <v/>
      </c>
      <c r="S76" s="85"/>
      <c r="T76" s="86" t="str">
        <f t="shared" si="9"/>
        <v/>
      </c>
      <c r="U76" s="86"/>
    </row>
    <row r="77" spans="2:21">
      <c r="B77" s="19">
        <v>69</v>
      </c>
      <c r="C77" s="83" t="str">
        <f t="shared" si="6"/>
        <v/>
      </c>
      <c r="D77" s="83"/>
      <c r="E77" s="19"/>
      <c r="F77" s="8"/>
      <c r="G77" s="19" t="s">
        <v>3</v>
      </c>
      <c r="H77" s="84"/>
      <c r="I77" s="84"/>
      <c r="J77" s="19"/>
      <c r="K77" s="83" t="str">
        <f t="shared" si="5"/>
        <v/>
      </c>
      <c r="L77" s="83"/>
      <c r="M77" s="6" t="str">
        <f t="shared" si="7"/>
        <v/>
      </c>
      <c r="N77" s="19"/>
      <c r="O77" s="8"/>
      <c r="P77" s="84"/>
      <c r="Q77" s="84"/>
      <c r="R77" s="85" t="str">
        <f t="shared" si="8"/>
        <v/>
      </c>
      <c r="S77" s="85"/>
      <c r="T77" s="86" t="str">
        <f t="shared" si="9"/>
        <v/>
      </c>
      <c r="U77" s="86"/>
    </row>
    <row r="78" spans="2:21">
      <c r="B78" s="19">
        <v>70</v>
      </c>
      <c r="C78" s="83" t="str">
        <f t="shared" si="6"/>
        <v/>
      </c>
      <c r="D78" s="83"/>
      <c r="E78" s="19"/>
      <c r="F78" s="8"/>
      <c r="G78" s="19" t="s">
        <v>4</v>
      </c>
      <c r="H78" s="84"/>
      <c r="I78" s="84"/>
      <c r="J78" s="19"/>
      <c r="K78" s="83" t="str">
        <f t="shared" si="5"/>
        <v/>
      </c>
      <c r="L78" s="83"/>
      <c r="M78" s="6" t="str">
        <f t="shared" si="7"/>
        <v/>
      </c>
      <c r="N78" s="19"/>
      <c r="O78" s="8"/>
      <c r="P78" s="84"/>
      <c r="Q78" s="84"/>
      <c r="R78" s="85" t="str">
        <f t="shared" si="8"/>
        <v/>
      </c>
      <c r="S78" s="85"/>
      <c r="T78" s="86" t="str">
        <f t="shared" si="9"/>
        <v/>
      </c>
      <c r="U78" s="86"/>
    </row>
    <row r="79" spans="2:21">
      <c r="B79" s="19">
        <v>71</v>
      </c>
      <c r="C79" s="83" t="str">
        <f t="shared" si="6"/>
        <v/>
      </c>
      <c r="D79" s="83"/>
      <c r="E79" s="19"/>
      <c r="F79" s="8"/>
      <c r="G79" s="19" t="s">
        <v>3</v>
      </c>
      <c r="H79" s="84"/>
      <c r="I79" s="84"/>
      <c r="J79" s="19"/>
      <c r="K79" s="83" t="str">
        <f t="shared" si="5"/>
        <v/>
      </c>
      <c r="L79" s="83"/>
      <c r="M79" s="6" t="str">
        <f t="shared" si="7"/>
        <v/>
      </c>
      <c r="N79" s="19"/>
      <c r="O79" s="8"/>
      <c r="P79" s="84"/>
      <c r="Q79" s="84"/>
      <c r="R79" s="85" t="str">
        <f t="shared" si="8"/>
        <v/>
      </c>
      <c r="S79" s="85"/>
      <c r="T79" s="86" t="str">
        <f t="shared" si="9"/>
        <v/>
      </c>
      <c r="U79" s="86"/>
    </row>
    <row r="80" spans="2:21">
      <c r="B80" s="19">
        <v>72</v>
      </c>
      <c r="C80" s="83" t="str">
        <f t="shared" si="6"/>
        <v/>
      </c>
      <c r="D80" s="83"/>
      <c r="E80" s="19"/>
      <c r="F80" s="8"/>
      <c r="G80" s="19" t="s">
        <v>4</v>
      </c>
      <c r="H80" s="84"/>
      <c r="I80" s="84"/>
      <c r="J80" s="19"/>
      <c r="K80" s="83" t="str">
        <f t="shared" si="5"/>
        <v/>
      </c>
      <c r="L80" s="83"/>
      <c r="M80" s="6" t="str">
        <f t="shared" si="7"/>
        <v/>
      </c>
      <c r="N80" s="19"/>
      <c r="O80" s="8"/>
      <c r="P80" s="84"/>
      <c r="Q80" s="84"/>
      <c r="R80" s="85" t="str">
        <f t="shared" si="8"/>
        <v/>
      </c>
      <c r="S80" s="85"/>
      <c r="T80" s="86" t="str">
        <f t="shared" si="9"/>
        <v/>
      </c>
      <c r="U80" s="86"/>
    </row>
    <row r="81" spans="2:21">
      <c r="B81" s="19">
        <v>73</v>
      </c>
      <c r="C81" s="83" t="str">
        <f t="shared" si="6"/>
        <v/>
      </c>
      <c r="D81" s="83"/>
      <c r="E81" s="19"/>
      <c r="F81" s="8"/>
      <c r="G81" s="19" t="s">
        <v>3</v>
      </c>
      <c r="H81" s="84"/>
      <c r="I81" s="84"/>
      <c r="J81" s="19"/>
      <c r="K81" s="83" t="str">
        <f t="shared" si="5"/>
        <v/>
      </c>
      <c r="L81" s="83"/>
      <c r="M81" s="6" t="str">
        <f t="shared" si="7"/>
        <v/>
      </c>
      <c r="N81" s="19"/>
      <c r="O81" s="8"/>
      <c r="P81" s="84"/>
      <c r="Q81" s="84"/>
      <c r="R81" s="85" t="str">
        <f t="shared" si="8"/>
        <v/>
      </c>
      <c r="S81" s="85"/>
      <c r="T81" s="86" t="str">
        <f t="shared" si="9"/>
        <v/>
      </c>
      <c r="U81" s="86"/>
    </row>
    <row r="82" spans="2:21">
      <c r="B82" s="19">
        <v>74</v>
      </c>
      <c r="C82" s="83" t="str">
        <f t="shared" si="6"/>
        <v/>
      </c>
      <c r="D82" s="83"/>
      <c r="E82" s="19"/>
      <c r="F82" s="8"/>
      <c r="G82" s="19" t="s">
        <v>3</v>
      </c>
      <c r="H82" s="84"/>
      <c r="I82" s="84"/>
      <c r="J82" s="19"/>
      <c r="K82" s="83" t="str">
        <f t="shared" si="5"/>
        <v/>
      </c>
      <c r="L82" s="83"/>
      <c r="M82" s="6" t="str">
        <f t="shared" si="7"/>
        <v/>
      </c>
      <c r="N82" s="19"/>
      <c r="O82" s="8"/>
      <c r="P82" s="84"/>
      <c r="Q82" s="84"/>
      <c r="R82" s="85" t="str">
        <f t="shared" si="8"/>
        <v/>
      </c>
      <c r="S82" s="85"/>
      <c r="T82" s="86" t="str">
        <f t="shared" si="9"/>
        <v/>
      </c>
      <c r="U82" s="86"/>
    </row>
    <row r="83" spans="2:21">
      <c r="B83" s="19">
        <v>75</v>
      </c>
      <c r="C83" s="83" t="str">
        <f t="shared" si="6"/>
        <v/>
      </c>
      <c r="D83" s="83"/>
      <c r="E83" s="19"/>
      <c r="F83" s="8"/>
      <c r="G83" s="19" t="s">
        <v>3</v>
      </c>
      <c r="H83" s="84"/>
      <c r="I83" s="84"/>
      <c r="J83" s="19"/>
      <c r="K83" s="83" t="str">
        <f t="shared" si="5"/>
        <v/>
      </c>
      <c r="L83" s="83"/>
      <c r="M83" s="6" t="str">
        <f t="shared" si="7"/>
        <v/>
      </c>
      <c r="N83" s="19"/>
      <c r="O83" s="8"/>
      <c r="P83" s="84"/>
      <c r="Q83" s="84"/>
      <c r="R83" s="85" t="str">
        <f t="shared" si="8"/>
        <v/>
      </c>
      <c r="S83" s="85"/>
      <c r="T83" s="86" t="str">
        <f t="shared" si="9"/>
        <v/>
      </c>
      <c r="U83" s="86"/>
    </row>
    <row r="84" spans="2:21">
      <c r="B84" s="19">
        <v>76</v>
      </c>
      <c r="C84" s="83" t="str">
        <f t="shared" si="6"/>
        <v/>
      </c>
      <c r="D84" s="83"/>
      <c r="E84" s="19"/>
      <c r="F84" s="8"/>
      <c r="G84" s="19" t="s">
        <v>3</v>
      </c>
      <c r="H84" s="84"/>
      <c r="I84" s="84"/>
      <c r="J84" s="19"/>
      <c r="K84" s="83" t="str">
        <f t="shared" si="5"/>
        <v/>
      </c>
      <c r="L84" s="83"/>
      <c r="M84" s="6" t="str">
        <f t="shared" si="7"/>
        <v/>
      </c>
      <c r="N84" s="19"/>
      <c r="O84" s="8"/>
      <c r="P84" s="84"/>
      <c r="Q84" s="84"/>
      <c r="R84" s="85" t="str">
        <f t="shared" si="8"/>
        <v/>
      </c>
      <c r="S84" s="85"/>
      <c r="T84" s="86" t="str">
        <f t="shared" si="9"/>
        <v/>
      </c>
      <c r="U84" s="86"/>
    </row>
    <row r="85" spans="2:21">
      <c r="B85" s="19">
        <v>77</v>
      </c>
      <c r="C85" s="83" t="str">
        <f t="shared" si="6"/>
        <v/>
      </c>
      <c r="D85" s="83"/>
      <c r="E85" s="19"/>
      <c r="F85" s="8"/>
      <c r="G85" s="19" t="s">
        <v>4</v>
      </c>
      <c r="H85" s="84"/>
      <c r="I85" s="84"/>
      <c r="J85" s="19"/>
      <c r="K85" s="83" t="str">
        <f t="shared" si="5"/>
        <v/>
      </c>
      <c r="L85" s="83"/>
      <c r="M85" s="6" t="str">
        <f t="shared" si="7"/>
        <v/>
      </c>
      <c r="N85" s="19"/>
      <c r="O85" s="8"/>
      <c r="P85" s="84"/>
      <c r="Q85" s="84"/>
      <c r="R85" s="85" t="str">
        <f t="shared" si="8"/>
        <v/>
      </c>
      <c r="S85" s="85"/>
      <c r="T85" s="86" t="str">
        <f t="shared" si="9"/>
        <v/>
      </c>
      <c r="U85" s="86"/>
    </row>
    <row r="86" spans="2:21">
      <c r="B86" s="19">
        <v>78</v>
      </c>
      <c r="C86" s="83" t="str">
        <f t="shared" si="6"/>
        <v/>
      </c>
      <c r="D86" s="83"/>
      <c r="E86" s="19"/>
      <c r="F86" s="8"/>
      <c r="G86" s="19" t="s">
        <v>3</v>
      </c>
      <c r="H86" s="84"/>
      <c r="I86" s="84"/>
      <c r="J86" s="19"/>
      <c r="K86" s="83" t="str">
        <f t="shared" si="5"/>
        <v/>
      </c>
      <c r="L86" s="83"/>
      <c r="M86" s="6" t="str">
        <f t="shared" si="7"/>
        <v/>
      </c>
      <c r="N86" s="19"/>
      <c r="O86" s="8"/>
      <c r="P86" s="84"/>
      <c r="Q86" s="84"/>
      <c r="R86" s="85" t="str">
        <f t="shared" si="8"/>
        <v/>
      </c>
      <c r="S86" s="85"/>
      <c r="T86" s="86" t="str">
        <f t="shared" si="9"/>
        <v/>
      </c>
      <c r="U86" s="86"/>
    </row>
    <row r="87" spans="2:21">
      <c r="B87" s="19">
        <v>79</v>
      </c>
      <c r="C87" s="83" t="str">
        <f t="shared" si="6"/>
        <v/>
      </c>
      <c r="D87" s="83"/>
      <c r="E87" s="19"/>
      <c r="F87" s="8"/>
      <c r="G87" s="19" t="s">
        <v>4</v>
      </c>
      <c r="H87" s="84"/>
      <c r="I87" s="84"/>
      <c r="J87" s="19"/>
      <c r="K87" s="83" t="str">
        <f t="shared" si="5"/>
        <v/>
      </c>
      <c r="L87" s="83"/>
      <c r="M87" s="6" t="str">
        <f t="shared" si="7"/>
        <v/>
      </c>
      <c r="N87" s="19"/>
      <c r="O87" s="8"/>
      <c r="P87" s="84"/>
      <c r="Q87" s="84"/>
      <c r="R87" s="85" t="str">
        <f t="shared" si="8"/>
        <v/>
      </c>
      <c r="S87" s="85"/>
      <c r="T87" s="86" t="str">
        <f t="shared" si="9"/>
        <v/>
      </c>
      <c r="U87" s="86"/>
    </row>
    <row r="88" spans="2:21">
      <c r="B88" s="19">
        <v>80</v>
      </c>
      <c r="C88" s="83" t="str">
        <f t="shared" si="6"/>
        <v/>
      </c>
      <c r="D88" s="83"/>
      <c r="E88" s="19"/>
      <c r="F88" s="8"/>
      <c r="G88" s="19" t="s">
        <v>4</v>
      </c>
      <c r="H88" s="84"/>
      <c r="I88" s="84"/>
      <c r="J88" s="19"/>
      <c r="K88" s="83" t="str">
        <f t="shared" si="5"/>
        <v/>
      </c>
      <c r="L88" s="83"/>
      <c r="M88" s="6" t="str">
        <f t="shared" si="7"/>
        <v/>
      </c>
      <c r="N88" s="19"/>
      <c r="O88" s="8"/>
      <c r="P88" s="84"/>
      <c r="Q88" s="84"/>
      <c r="R88" s="85" t="str">
        <f t="shared" si="8"/>
        <v/>
      </c>
      <c r="S88" s="85"/>
      <c r="T88" s="86" t="str">
        <f t="shared" si="9"/>
        <v/>
      </c>
      <c r="U88" s="86"/>
    </row>
    <row r="89" spans="2:21">
      <c r="B89" s="19">
        <v>81</v>
      </c>
      <c r="C89" s="83" t="str">
        <f t="shared" si="6"/>
        <v/>
      </c>
      <c r="D89" s="83"/>
      <c r="E89" s="19"/>
      <c r="F89" s="8"/>
      <c r="G89" s="19" t="s">
        <v>4</v>
      </c>
      <c r="H89" s="84"/>
      <c r="I89" s="84"/>
      <c r="J89" s="19"/>
      <c r="K89" s="83" t="str">
        <f t="shared" si="5"/>
        <v/>
      </c>
      <c r="L89" s="83"/>
      <c r="M89" s="6" t="str">
        <f t="shared" si="7"/>
        <v/>
      </c>
      <c r="N89" s="19"/>
      <c r="O89" s="8"/>
      <c r="P89" s="84"/>
      <c r="Q89" s="84"/>
      <c r="R89" s="85" t="str">
        <f t="shared" si="8"/>
        <v/>
      </c>
      <c r="S89" s="85"/>
      <c r="T89" s="86" t="str">
        <f t="shared" si="9"/>
        <v/>
      </c>
      <c r="U89" s="86"/>
    </row>
    <row r="90" spans="2:21">
      <c r="B90" s="19">
        <v>82</v>
      </c>
      <c r="C90" s="83" t="str">
        <f t="shared" si="6"/>
        <v/>
      </c>
      <c r="D90" s="83"/>
      <c r="E90" s="19"/>
      <c r="F90" s="8"/>
      <c r="G90" s="19" t="s">
        <v>4</v>
      </c>
      <c r="H90" s="84"/>
      <c r="I90" s="84"/>
      <c r="J90" s="19"/>
      <c r="K90" s="83" t="str">
        <f t="shared" si="5"/>
        <v/>
      </c>
      <c r="L90" s="83"/>
      <c r="M90" s="6" t="str">
        <f t="shared" si="7"/>
        <v/>
      </c>
      <c r="N90" s="19"/>
      <c r="O90" s="8"/>
      <c r="P90" s="84"/>
      <c r="Q90" s="84"/>
      <c r="R90" s="85" t="str">
        <f t="shared" si="8"/>
        <v/>
      </c>
      <c r="S90" s="85"/>
      <c r="T90" s="86" t="str">
        <f t="shared" si="9"/>
        <v/>
      </c>
      <c r="U90" s="86"/>
    </row>
    <row r="91" spans="2:21">
      <c r="B91" s="19">
        <v>83</v>
      </c>
      <c r="C91" s="83" t="str">
        <f t="shared" si="6"/>
        <v/>
      </c>
      <c r="D91" s="83"/>
      <c r="E91" s="19"/>
      <c r="F91" s="8"/>
      <c r="G91" s="19" t="s">
        <v>4</v>
      </c>
      <c r="H91" s="84"/>
      <c r="I91" s="84"/>
      <c r="J91" s="19"/>
      <c r="K91" s="83" t="str">
        <f t="shared" si="5"/>
        <v/>
      </c>
      <c r="L91" s="83"/>
      <c r="M91" s="6" t="str">
        <f t="shared" si="7"/>
        <v/>
      </c>
      <c r="N91" s="19"/>
      <c r="O91" s="8"/>
      <c r="P91" s="84"/>
      <c r="Q91" s="84"/>
      <c r="R91" s="85" t="str">
        <f t="shared" si="8"/>
        <v/>
      </c>
      <c r="S91" s="85"/>
      <c r="T91" s="86" t="str">
        <f t="shared" si="9"/>
        <v/>
      </c>
      <c r="U91" s="86"/>
    </row>
    <row r="92" spans="2:21">
      <c r="B92" s="19">
        <v>84</v>
      </c>
      <c r="C92" s="83" t="str">
        <f t="shared" si="6"/>
        <v/>
      </c>
      <c r="D92" s="83"/>
      <c r="E92" s="19"/>
      <c r="F92" s="8"/>
      <c r="G92" s="19" t="s">
        <v>3</v>
      </c>
      <c r="H92" s="84"/>
      <c r="I92" s="84"/>
      <c r="J92" s="19"/>
      <c r="K92" s="83" t="str">
        <f t="shared" si="5"/>
        <v/>
      </c>
      <c r="L92" s="83"/>
      <c r="M92" s="6" t="str">
        <f t="shared" si="7"/>
        <v/>
      </c>
      <c r="N92" s="19"/>
      <c r="O92" s="8"/>
      <c r="P92" s="84"/>
      <c r="Q92" s="84"/>
      <c r="R92" s="85" t="str">
        <f t="shared" si="8"/>
        <v/>
      </c>
      <c r="S92" s="85"/>
      <c r="T92" s="86" t="str">
        <f t="shared" si="9"/>
        <v/>
      </c>
      <c r="U92" s="86"/>
    </row>
    <row r="93" spans="2:21">
      <c r="B93" s="19">
        <v>85</v>
      </c>
      <c r="C93" s="83" t="str">
        <f t="shared" si="6"/>
        <v/>
      </c>
      <c r="D93" s="83"/>
      <c r="E93" s="19"/>
      <c r="F93" s="8"/>
      <c r="G93" s="19" t="s">
        <v>4</v>
      </c>
      <c r="H93" s="84"/>
      <c r="I93" s="84"/>
      <c r="J93" s="19"/>
      <c r="K93" s="83" t="str">
        <f t="shared" si="5"/>
        <v/>
      </c>
      <c r="L93" s="83"/>
      <c r="M93" s="6" t="str">
        <f t="shared" si="7"/>
        <v/>
      </c>
      <c r="N93" s="19"/>
      <c r="O93" s="8"/>
      <c r="P93" s="84"/>
      <c r="Q93" s="84"/>
      <c r="R93" s="85" t="str">
        <f t="shared" si="8"/>
        <v/>
      </c>
      <c r="S93" s="85"/>
      <c r="T93" s="86" t="str">
        <f t="shared" si="9"/>
        <v/>
      </c>
      <c r="U93" s="86"/>
    </row>
    <row r="94" spans="2:21">
      <c r="B94" s="19">
        <v>86</v>
      </c>
      <c r="C94" s="83" t="str">
        <f t="shared" si="6"/>
        <v/>
      </c>
      <c r="D94" s="83"/>
      <c r="E94" s="19"/>
      <c r="F94" s="8"/>
      <c r="G94" s="19" t="s">
        <v>3</v>
      </c>
      <c r="H94" s="84"/>
      <c r="I94" s="84"/>
      <c r="J94" s="19"/>
      <c r="K94" s="83" t="str">
        <f t="shared" si="5"/>
        <v/>
      </c>
      <c r="L94" s="83"/>
      <c r="M94" s="6" t="str">
        <f t="shared" si="7"/>
        <v/>
      </c>
      <c r="N94" s="19"/>
      <c r="O94" s="8"/>
      <c r="P94" s="84"/>
      <c r="Q94" s="84"/>
      <c r="R94" s="85" t="str">
        <f t="shared" si="8"/>
        <v/>
      </c>
      <c r="S94" s="85"/>
      <c r="T94" s="86" t="str">
        <f t="shared" si="9"/>
        <v/>
      </c>
      <c r="U94" s="86"/>
    </row>
    <row r="95" spans="2:21">
      <c r="B95" s="19">
        <v>87</v>
      </c>
      <c r="C95" s="83" t="str">
        <f t="shared" si="6"/>
        <v/>
      </c>
      <c r="D95" s="83"/>
      <c r="E95" s="19"/>
      <c r="F95" s="8"/>
      <c r="G95" s="19" t="s">
        <v>4</v>
      </c>
      <c r="H95" s="84"/>
      <c r="I95" s="84"/>
      <c r="J95" s="19"/>
      <c r="K95" s="83" t="str">
        <f t="shared" si="5"/>
        <v/>
      </c>
      <c r="L95" s="83"/>
      <c r="M95" s="6" t="str">
        <f t="shared" si="7"/>
        <v/>
      </c>
      <c r="N95" s="19"/>
      <c r="O95" s="8"/>
      <c r="P95" s="84"/>
      <c r="Q95" s="84"/>
      <c r="R95" s="85" t="str">
        <f t="shared" si="8"/>
        <v/>
      </c>
      <c r="S95" s="85"/>
      <c r="T95" s="86" t="str">
        <f t="shared" si="9"/>
        <v/>
      </c>
      <c r="U95" s="86"/>
    </row>
    <row r="96" spans="2:21">
      <c r="B96" s="19">
        <v>88</v>
      </c>
      <c r="C96" s="83" t="str">
        <f t="shared" si="6"/>
        <v/>
      </c>
      <c r="D96" s="83"/>
      <c r="E96" s="19"/>
      <c r="F96" s="8"/>
      <c r="G96" s="19" t="s">
        <v>3</v>
      </c>
      <c r="H96" s="84"/>
      <c r="I96" s="84"/>
      <c r="J96" s="19"/>
      <c r="K96" s="83" t="str">
        <f t="shared" si="5"/>
        <v/>
      </c>
      <c r="L96" s="83"/>
      <c r="M96" s="6" t="str">
        <f t="shared" si="7"/>
        <v/>
      </c>
      <c r="N96" s="19"/>
      <c r="O96" s="8"/>
      <c r="P96" s="84"/>
      <c r="Q96" s="84"/>
      <c r="R96" s="85" t="str">
        <f t="shared" si="8"/>
        <v/>
      </c>
      <c r="S96" s="85"/>
      <c r="T96" s="86" t="str">
        <f t="shared" si="9"/>
        <v/>
      </c>
      <c r="U96" s="86"/>
    </row>
    <row r="97" spans="2:21">
      <c r="B97" s="19">
        <v>89</v>
      </c>
      <c r="C97" s="83" t="str">
        <f t="shared" si="6"/>
        <v/>
      </c>
      <c r="D97" s="83"/>
      <c r="E97" s="19"/>
      <c r="F97" s="8"/>
      <c r="G97" s="19" t="s">
        <v>4</v>
      </c>
      <c r="H97" s="84"/>
      <c r="I97" s="84"/>
      <c r="J97" s="19"/>
      <c r="K97" s="83" t="str">
        <f t="shared" si="5"/>
        <v/>
      </c>
      <c r="L97" s="83"/>
      <c r="M97" s="6" t="str">
        <f t="shared" si="7"/>
        <v/>
      </c>
      <c r="N97" s="19"/>
      <c r="O97" s="8"/>
      <c r="P97" s="84"/>
      <c r="Q97" s="84"/>
      <c r="R97" s="85" t="str">
        <f t="shared" si="8"/>
        <v/>
      </c>
      <c r="S97" s="85"/>
      <c r="T97" s="86" t="str">
        <f t="shared" si="9"/>
        <v/>
      </c>
      <c r="U97" s="86"/>
    </row>
    <row r="98" spans="2:21">
      <c r="B98" s="19">
        <v>90</v>
      </c>
      <c r="C98" s="83" t="str">
        <f t="shared" si="6"/>
        <v/>
      </c>
      <c r="D98" s="83"/>
      <c r="E98" s="19"/>
      <c r="F98" s="8"/>
      <c r="G98" s="19" t="s">
        <v>3</v>
      </c>
      <c r="H98" s="84"/>
      <c r="I98" s="84"/>
      <c r="J98" s="19"/>
      <c r="K98" s="83" t="str">
        <f t="shared" si="5"/>
        <v/>
      </c>
      <c r="L98" s="83"/>
      <c r="M98" s="6" t="str">
        <f t="shared" si="7"/>
        <v/>
      </c>
      <c r="N98" s="19"/>
      <c r="O98" s="8"/>
      <c r="P98" s="84"/>
      <c r="Q98" s="84"/>
      <c r="R98" s="85" t="str">
        <f t="shared" si="8"/>
        <v/>
      </c>
      <c r="S98" s="85"/>
      <c r="T98" s="86" t="str">
        <f t="shared" si="9"/>
        <v/>
      </c>
      <c r="U98" s="86"/>
    </row>
    <row r="99" spans="2:21">
      <c r="B99" s="19">
        <v>91</v>
      </c>
      <c r="C99" s="83" t="str">
        <f t="shared" si="6"/>
        <v/>
      </c>
      <c r="D99" s="83"/>
      <c r="E99" s="19"/>
      <c r="F99" s="8"/>
      <c r="G99" s="19" t="s">
        <v>4</v>
      </c>
      <c r="H99" s="84"/>
      <c r="I99" s="84"/>
      <c r="J99" s="19"/>
      <c r="K99" s="83" t="str">
        <f t="shared" si="5"/>
        <v/>
      </c>
      <c r="L99" s="83"/>
      <c r="M99" s="6" t="str">
        <f t="shared" si="7"/>
        <v/>
      </c>
      <c r="N99" s="19"/>
      <c r="O99" s="8"/>
      <c r="P99" s="84"/>
      <c r="Q99" s="84"/>
      <c r="R99" s="85" t="str">
        <f t="shared" si="8"/>
        <v/>
      </c>
      <c r="S99" s="85"/>
      <c r="T99" s="86" t="str">
        <f t="shared" si="9"/>
        <v/>
      </c>
      <c r="U99" s="86"/>
    </row>
    <row r="100" spans="2:21">
      <c r="B100" s="19">
        <v>92</v>
      </c>
      <c r="C100" s="83" t="str">
        <f t="shared" si="6"/>
        <v/>
      </c>
      <c r="D100" s="83"/>
      <c r="E100" s="19"/>
      <c r="F100" s="8"/>
      <c r="G100" s="19" t="s">
        <v>4</v>
      </c>
      <c r="H100" s="84"/>
      <c r="I100" s="84"/>
      <c r="J100" s="19"/>
      <c r="K100" s="83" t="str">
        <f t="shared" si="5"/>
        <v/>
      </c>
      <c r="L100" s="83"/>
      <c r="M100" s="6" t="str">
        <f t="shared" si="7"/>
        <v/>
      </c>
      <c r="N100" s="19"/>
      <c r="O100" s="8"/>
      <c r="P100" s="84"/>
      <c r="Q100" s="84"/>
      <c r="R100" s="85" t="str">
        <f t="shared" si="8"/>
        <v/>
      </c>
      <c r="S100" s="85"/>
      <c r="T100" s="86" t="str">
        <f t="shared" si="9"/>
        <v/>
      </c>
      <c r="U100" s="86"/>
    </row>
    <row r="101" spans="2:21">
      <c r="B101" s="19">
        <v>93</v>
      </c>
      <c r="C101" s="83" t="str">
        <f t="shared" si="6"/>
        <v/>
      </c>
      <c r="D101" s="83"/>
      <c r="E101" s="19"/>
      <c r="F101" s="8"/>
      <c r="G101" s="19" t="s">
        <v>3</v>
      </c>
      <c r="H101" s="84"/>
      <c r="I101" s="84"/>
      <c r="J101" s="19"/>
      <c r="K101" s="83" t="str">
        <f t="shared" si="5"/>
        <v/>
      </c>
      <c r="L101" s="83"/>
      <c r="M101" s="6" t="str">
        <f t="shared" si="7"/>
        <v/>
      </c>
      <c r="N101" s="19"/>
      <c r="O101" s="8"/>
      <c r="P101" s="84"/>
      <c r="Q101" s="84"/>
      <c r="R101" s="85" t="str">
        <f t="shared" si="8"/>
        <v/>
      </c>
      <c r="S101" s="85"/>
      <c r="T101" s="86" t="str">
        <f t="shared" si="9"/>
        <v/>
      </c>
      <c r="U101" s="86"/>
    </row>
    <row r="102" spans="2:21">
      <c r="B102" s="19">
        <v>94</v>
      </c>
      <c r="C102" s="83" t="str">
        <f t="shared" si="6"/>
        <v/>
      </c>
      <c r="D102" s="83"/>
      <c r="E102" s="19"/>
      <c r="F102" s="8"/>
      <c r="G102" s="19" t="s">
        <v>3</v>
      </c>
      <c r="H102" s="84"/>
      <c r="I102" s="84"/>
      <c r="J102" s="19"/>
      <c r="K102" s="83" t="str">
        <f t="shared" si="5"/>
        <v/>
      </c>
      <c r="L102" s="83"/>
      <c r="M102" s="6" t="str">
        <f t="shared" si="7"/>
        <v/>
      </c>
      <c r="N102" s="19"/>
      <c r="O102" s="8"/>
      <c r="P102" s="84"/>
      <c r="Q102" s="84"/>
      <c r="R102" s="85" t="str">
        <f t="shared" si="8"/>
        <v/>
      </c>
      <c r="S102" s="85"/>
      <c r="T102" s="86" t="str">
        <f t="shared" si="9"/>
        <v/>
      </c>
      <c r="U102" s="86"/>
    </row>
    <row r="103" spans="2:21">
      <c r="B103" s="19">
        <v>95</v>
      </c>
      <c r="C103" s="83" t="str">
        <f t="shared" si="6"/>
        <v/>
      </c>
      <c r="D103" s="83"/>
      <c r="E103" s="19"/>
      <c r="F103" s="8"/>
      <c r="G103" s="19" t="s">
        <v>3</v>
      </c>
      <c r="H103" s="84"/>
      <c r="I103" s="84"/>
      <c r="J103" s="19"/>
      <c r="K103" s="83" t="str">
        <f t="shared" si="5"/>
        <v/>
      </c>
      <c r="L103" s="83"/>
      <c r="M103" s="6" t="str">
        <f t="shared" si="7"/>
        <v/>
      </c>
      <c r="N103" s="19"/>
      <c r="O103" s="8"/>
      <c r="P103" s="84"/>
      <c r="Q103" s="84"/>
      <c r="R103" s="85" t="str">
        <f t="shared" si="8"/>
        <v/>
      </c>
      <c r="S103" s="85"/>
      <c r="T103" s="86" t="str">
        <f t="shared" si="9"/>
        <v/>
      </c>
      <c r="U103" s="86"/>
    </row>
    <row r="104" spans="2:21">
      <c r="B104" s="19">
        <v>96</v>
      </c>
      <c r="C104" s="83" t="str">
        <f t="shared" si="6"/>
        <v/>
      </c>
      <c r="D104" s="83"/>
      <c r="E104" s="19"/>
      <c r="F104" s="8"/>
      <c r="G104" s="19" t="s">
        <v>4</v>
      </c>
      <c r="H104" s="84"/>
      <c r="I104" s="84"/>
      <c r="J104" s="19"/>
      <c r="K104" s="83" t="str">
        <f t="shared" si="5"/>
        <v/>
      </c>
      <c r="L104" s="83"/>
      <c r="M104" s="6" t="str">
        <f t="shared" si="7"/>
        <v/>
      </c>
      <c r="N104" s="19"/>
      <c r="O104" s="8"/>
      <c r="P104" s="84"/>
      <c r="Q104" s="84"/>
      <c r="R104" s="85" t="str">
        <f t="shared" si="8"/>
        <v/>
      </c>
      <c r="S104" s="85"/>
      <c r="T104" s="86" t="str">
        <f t="shared" si="9"/>
        <v/>
      </c>
      <c r="U104" s="86"/>
    </row>
    <row r="105" spans="2:21">
      <c r="B105" s="19">
        <v>97</v>
      </c>
      <c r="C105" s="83" t="str">
        <f t="shared" si="6"/>
        <v/>
      </c>
      <c r="D105" s="83"/>
      <c r="E105" s="19"/>
      <c r="F105" s="8"/>
      <c r="G105" s="19" t="s">
        <v>3</v>
      </c>
      <c r="H105" s="84"/>
      <c r="I105" s="84"/>
      <c r="J105" s="19"/>
      <c r="K105" s="83" t="str">
        <f t="shared" si="5"/>
        <v/>
      </c>
      <c r="L105" s="83"/>
      <c r="M105" s="6" t="str">
        <f t="shared" si="7"/>
        <v/>
      </c>
      <c r="N105" s="19"/>
      <c r="O105" s="8"/>
      <c r="P105" s="84"/>
      <c r="Q105" s="84"/>
      <c r="R105" s="85" t="str">
        <f t="shared" si="8"/>
        <v/>
      </c>
      <c r="S105" s="85"/>
      <c r="T105" s="86" t="str">
        <f t="shared" si="9"/>
        <v/>
      </c>
      <c r="U105" s="86"/>
    </row>
    <row r="106" spans="2:21">
      <c r="B106" s="19">
        <v>98</v>
      </c>
      <c r="C106" s="83" t="str">
        <f t="shared" si="6"/>
        <v/>
      </c>
      <c r="D106" s="83"/>
      <c r="E106" s="19"/>
      <c r="F106" s="8"/>
      <c r="G106" s="19" t="s">
        <v>4</v>
      </c>
      <c r="H106" s="84"/>
      <c r="I106" s="84"/>
      <c r="J106" s="19"/>
      <c r="K106" s="83" t="str">
        <f t="shared" si="5"/>
        <v/>
      </c>
      <c r="L106" s="83"/>
      <c r="M106" s="6" t="str">
        <f t="shared" si="7"/>
        <v/>
      </c>
      <c r="N106" s="19"/>
      <c r="O106" s="8"/>
      <c r="P106" s="84"/>
      <c r="Q106" s="84"/>
      <c r="R106" s="85" t="str">
        <f t="shared" si="8"/>
        <v/>
      </c>
      <c r="S106" s="85"/>
      <c r="T106" s="86" t="str">
        <f t="shared" si="9"/>
        <v/>
      </c>
      <c r="U106" s="86"/>
    </row>
    <row r="107" spans="2:21">
      <c r="B107" s="19">
        <v>99</v>
      </c>
      <c r="C107" s="83" t="str">
        <f t="shared" si="6"/>
        <v/>
      </c>
      <c r="D107" s="83"/>
      <c r="E107" s="19"/>
      <c r="F107" s="8"/>
      <c r="G107" s="19" t="s">
        <v>4</v>
      </c>
      <c r="H107" s="84"/>
      <c r="I107" s="84"/>
      <c r="J107" s="19"/>
      <c r="K107" s="83" t="str">
        <f t="shared" si="5"/>
        <v/>
      </c>
      <c r="L107" s="83"/>
      <c r="M107" s="6" t="str">
        <f t="shared" si="7"/>
        <v/>
      </c>
      <c r="N107" s="19"/>
      <c r="O107" s="8"/>
      <c r="P107" s="84"/>
      <c r="Q107" s="84"/>
      <c r="R107" s="85" t="str">
        <f t="shared" si="8"/>
        <v/>
      </c>
      <c r="S107" s="85"/>
      <c r="T107" s="86" t="str">
        <f t="shared" si="9"/>
        <v/>
      </c>
      <c r="U107" s="86"/>
    </row>
    <row r="108" spans="2:21">
      <c r="B108" s="19">
        <v>100</v>
      </c>
      <c r="C108" s="83" t="str">
        <f t="shared" si="6"/>
        <v/>
      </c>
      <c r="D108" s="83"/>
      <c r="E108" s="19"/>
      <c r="F108" s="8"/>
      <c r="G108" s="19" t="s">
        <v>3</v>
      </c>
      <c r="H108" s="84"/>
      <c r="I108" s="84"/>
      <c r="J108" s="19"/>
      <c r="K108" s="83" t="str">
        <f t="shared" si="5"/>
        <v/>
      </c>
      <c r="L108" s="83"/>
      <c r="M108" s="6" t="str">
        <f t="shared" si="7"/>
        <v/>
      </c>
      <c r="N108" s="19"/>
      <c r="O108" s="8"/>
      <c r="P108" s="84"/>
      <c r="Q108" s="84"/>
      <c r="R108" s="85" t="str">
        <f t="shared" si="8"/>
        <v/>
      </c>
      <c r="S108" s="85"/>
      <c r="T108" s="86" t="str">
        <f t="shared" si="9"/>
        <v/>
      </c>
      <c r="U108" s="86"/>
    </row>
    <row r="109" spans="2:2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inoriK55AB</cp:lastModifiedBy>
  <cp:revision/>
  <cp:lastPrinted>2015-07-15T10:17:15Z</cp:lastPrinted>
  <dcterms:created xsi:type="dcterms:W3CDTF">2013-10-09T23:04:08Z</dcterms:created>
  <dcterms:modified xsi:type="dcterms:W3CDTF">2019-07-12T21:33:06Z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