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670" firstSheet="1" activeTab="6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25725"/>
</workbook>
</file>

<file path=xl/calcChain.xml><?xml version="1.0" encoding="utf-8"?>
<calcChain xmlns="http://schemas.openxmlformats.org/spreadsheetml/2006/main">
  <c r="M68" i="31"/>
  <c r="K68"/>
  <c r="K68" i="32"/>
  <c r="M68" s="1"/>
  <c r="K67" i="31"/>
  <c r="M67" s="1"/>
  <c r="K67" i="32"/>
  <c r="M67" s="1"/>
  <c r="R67" s="1"/>
  <c r="C68" s="1"/>
  <c r="X68" s="1"/>
  <c r="Y68" s="1"/>
  <c r="K66" i="31"/>
  <c r="M66" s="1"/>
  <c r="K66" i="32"/>
  <c r="M66" s="1"/>
  <c r="M65" i="31"/>
  <c r="K65"/>
  <c r="M65" i="32"/>
  <c r="K65"/>
  <c r="M64" i="31"/>
  <c r="K64"/>
  <c r="M64" i="32"/>
  <c r="K64"/>
  <c r="K63" i="31"/>
  <c r="M63" s="1"/>
  <c r="M63" i="32"/>
  <c r="K63"/>
  <c r="M62" i="31"/>
  <c r="R62" s="1"/>
  <c r="C63" s="1"/>
  <c r="X63" s="1"/>
  <c r="Y63" s="1"/>
  <c r="K62"/>
  <c r="M62" i="32"/>
  <c r="K62"/>
  <c r="K61" i="31"/>
  <c r="M61" s="1"/>
  <c r="R61" s="1"/>
  <c r="C62" s="1"/>
  <c r="X62" s="1"/>
  <c r="Y62" s="1"/>
  <c r="K61" i="32"/>
  <c r="M61" s="1"/>
  <c r="R61" s="1"/>
  <c r="C62" s="1"/>
  <c r="X62" s="1"/>
  <c r="Y62" s="1"/>
  <c r="M60" i="31"/>
  <c r="K60"/>
  <c r="K60" i="32"/>
  <c r="M60" s="1"/>
  <c r="R60" s="1"/>
  <c r="C61" s="1"/>
  <c r="X61" s="1"/>
  <c r="Y61" s="1"/>
  <c r="M59" i="31"/>
  <c r="K59"/>
  <c r="K59" i="32"/>
  <c r="M59" s="1"/>
  <c r="M58" i="31"/>
  <c r="K58"/>
  <c r="M58" i="32"/>
  <c r="K58"/>
  <c r="K57" i="31"/>
  <c r="M57" s="1"/>
  <c r="M57" i="32"/>
  <c r="K57"/>
  <c r="K56" i="31"/>
  <c r="M56" s="1"/>
  <c r="K56" i="32"/>
  <c r="M56" s="1"/>
  <c r="R56" s="1"/>
  <c r="C57" s="1"/>
  <c r="X57" s="1"/>
  <c r="Y57" s="1"/>
  <c r="M55" i="31"/>
  <c r="K55"/>
  <c r="K55" i="32"/>
  <c r="M55" s="1"/>
  <c r="R55" s="1"/>
  <c r="C56" s="1"/>
  <c r="X56" s="1"/>
  <c r="Y56" s="1"/>
  <c r="K54" i="31"/>
  <c r="M54" s="1"/>
  <c r="R54" s="1"/>
  <c r="C55" s="1"/>
  <c r="X55" s="1"/>
  <c r="Y55" s="1"/>
  <c r="M54" i="32"/>
  <c r="K54"/>
  <c r="K53" i="31"/>
  <c r="M53" s="1"/>
  <c r="M53" i="32"/>
  <c r="K53"/>
  <c r="M52" i="31"/>
  <c r="K52"/>
  <c r="M52" i="32"/>
  <c r="K52"/>
  <c r="M51" i="31"/>
  <c r="K51"/>
  <c r="K51" i="32"/>
  <c r="M51" s="1"/>
  <c r="R51" s="1"/>
  <c r="C52" s="1"/>
  <c r="X52" s="1"/>
  <c r="Y52" s="1"/>
  <c r="K50" i="31"/>
  <c r="M50" s="1"/>
  <c r="K50" i="32"/>
  <c r="M50" s="1"/>
  <c r="K49" i="31"/>
  <c r="M49" s="1"/>
  <c r="M49" i="32"/>
  <c r="R49" s="1"/>
  <c r="C50" s="1"/>
  <c r="X50" s="1"/>
  <c r="Y50" s="1"/>
  <c r="K49"/>
  <c r="K48" i="31"/>
  <c r="M48" s="1"/>
  <c r="K48" i="32"/>
  <c r="M48" s="1"/>
  <c r="R48" s="1"/>
  <c r="C49" s="1"/>
  <c r="X49" s="1"/>
  <c r="Y49" s="1"/>
  <c r="K47" i="31"/>
  <c r="M47" s="1"/>
  <c r="M47" i="32"/>
  <c r="K47"/>
  <c r="M46" i="31"/>
  <c r="K46"/>
  <c r="K46" i="32"/>
  <c r="M46" s="1"/>
  <c r="M45" i="31"/>
  <c r="K45"/>
  <c r="K45" i="32"/>
  <c r="M45" s="1"/>
  <c r="M44" i="31"/>
  <c r="K44"/>
  <c r="K44" i="32"/>
  <c r="M44" s="1"/>
  <c r="M43" i="31"/>
  <c r="K43"/>
  <c r="M43" i="32"/>
  <c r="K43"/>
  <c r="M42" i="31"/>
  <c r="K42"/>
  <c r="M42" i="32"/>
  <c r="K42"/>
  <c r="K41" i="31"/>
  <c r="M41" s="1"/>
  <c r="R41" s="1"/>
  <c r="C42" s="1"/>
  <c r="X42" s="1"/>
  <c r="Y42" s="1"/>
  <c r="K41" i="32"/>
  <c r="M41" s="1"/>
  <c r="K40" i="31"/>
  <c r="M40" s="1"/>
  <c r="R40" s="1"/>
  <c r="C41" s="1"/>
  <c r="X41" s="1"/>
  <c r="Y41" s="1"/>
  <c r="M40" i="32"/>
  <c r="K40"/>
  <c r="M39" i="31"/>
  <c r="K39"/>
  <c r="M39" i="32"/>
  <c r="R39" s="1"/>
  <c r="C40" s="1"/>
  <c r="X40" s="1"/>
  <c r="Y40" s="1"/>
  <c r="K39"/>
  <c r="K38" i="31"/>
  <c r="M38" s="1"/>
  <c r="K38" i="32"/>
  <c r="M38" s="1"/>
  <c r="K37" i="31"/>
  <c r="M37" s="1"/>
  <c r="M37" i="32"/>
  <c r="K37"/>
  <c r="K36" i="31"/>
  <c r="M36" s="1"/>
  <c r="K36" i="32"/>
  <c r="M36" s="1"/>
  <c r="K35" i="31"/>
  <c r="M35" s="1"/>
  <c r="K35" i="32"/>
  <c r="M35" s="1"/>
  <c r="K34" i="31"/>
  <c r="M34" s="1"/>
  <c r="K34" i="32"/>
  <c r="M34" s="1"/>
  <c r="K33" i="31"/>
  <c r="M33" s="1"/>
  <c r="R33" s="1"/>
  <c r="C34" s="1"/>
  <c r="X34" s="1"/>
  <c r="Y34" s="1"/>
  <c r="K33" i="32"/>
  <c r="M33" s="1"/>
  <c r="R33" s="1"/>
  <c r="C34" s="1"/>
  <c r="X34" s="1"/>
  <c r="Y34" s="1"/>
  <c r="M32" i="31"/>
  <c r="K32"/>
  <c r="K32" i="32"/>
  <c r="M32" s="1"/>
  <c r="M31" i="31"/>
  <c r="K31"/>
  <c r="K31" i="32"/>
  <c r="M31" s="1"/>
  <c r="R31" s="1"/>
  <c r="C32" s="1"/>
  <c r="X32" s="1"/>
  <c r="Y32" s="1"/>
  <c r="M30" i="31"/>
  <c r="K30"/>
  <c r="M30" i="32"/>
  <c r="K30"/>
  <c r="K29" i="31"/>
  <c r="M29" s="1"/>
  <c r="M29" i="32"/>
  <c r="K29"/>
  <c r="M28" i="31"/>
  <c r="K28"/>
  <c r="K28" i="32"/>
  <c r="M28" s="1"/>
  <c r="K27" i="31"/>
  <c r="M27" s="1"/>
  <c r="K27" i="32"/>
  <c r="M27" s="1"/>
  <c r="M26" i="31"/>
  <c r="K26"/>
  <c r="K26" i="32"/>
  <c r="M26" s="1"/>
  <c r="M25" i="31"/>
  <c r="R25" s="1"/>
  <c r="C26" s="1"/>
  <c r="X26" s="1"/>
  <c r="Y26" s="1"/>
  <c r="K25"/>
  <c r="M25" i="32"/>
  <c r="K25"/>
  <c r="M24" i="31"/>
  <c r="K24"/>
  <c r="M24" i="32"/>
  <c r="K24"/>
  <c r="M23" i="31"/>
  <c r="K23"/>
  <c r="M23" i="32"/>
  <c r="K23"/>
  <c r="M22" i="31"/>
  <c r="K22"/>
  <c r="M22" i="32"/>
  <c r="K22"/>
  <c r="M21" i="31"/>
  <c r="K21"/>
  <c r="K21" i="32"/>
  <c r="M21" s="1"/>
  <c r="M20" i="31"/>
  <c r="K20"/>
  <c r="K20" i="32"/>
  <c r="M20" s="1"/>
  <c r="R20" s="1"/>
  <c r="C21" s="1"/>
  <c r="X21" s="1"/>
  <c r="Y21" s="1"/>
  <c r="M19" i="31"/>
  <c r="K19"/>
  <c r="K19" i="32"/>
  <c r="M19" s="1"/>
  <c r="M18" i="31"/>
  <c r="K18"/>
  <c r="K18" i="32"/>
  <c r="M18" s="1"/>
  <c r="R18" s="1"/>
  <c r="C19" s="1"/>
  <c r="X19" s="1"/>
  <c r="Y19" s="1"/>
  <c r="K17" i="31"/>
  <c r="M17" s="1"/>
  <c r="K17" i="32"/>
  <c r="M17" s="1"/>
  <c r="M16" i="31"/>
  <c r="K16"/>
  <c r="M16" i="32"/>
  <c r="R16" s="1"/>
  <c r="C17" s="1"/>
  <c r="X17" s="1"/>
  <c r="Y17" s="1"/>
  <c r="K16"/>
  <c r="K15" i="31"/>
  <c r="M15" s="1"/>
  <c r="K15" i="32"/>
  <c r="M15" s="1"/>
  <c r="K14" i="31"/>
  <c r="M14" s="1"/>
  <c r="K14" i="32"/>
  <c r="M14" s="1"/>
  <c r="R14" s="1"/>
  <c r="C15" s="1"/>
  <c r="X15" s="1"/>
  <c r="Y15" s="1"/>
  <c r="M13" i="31"/>
  <c r="R13" s="1"/>
  <c r="C14" s="1"/>
  <c r="X14" s="1"/>
  <c r="Y14" s="1"/>
  <c r="K13"/>
  <c r="K13" i="32"/>
  <c r="M13" s="1"/>
  <c r="M12" i="31"/>
  <c r="K12"/>
  <c r="M12" i="32"/>
  <c r="K12"/>
  <c r="K11" i="31"/>
  <c r="M11" s="1"/>
  <c r="K11" i="32"/>
  <c r="M11" s="1"/>
  <c r="M10" i="31"/>
  <c r="K10"/>
  <c r="M10" i="32"/>
  <c r="K10"/>
  <c r="M9" i="31"/>
  <c r="K9"/>
  <c r="M9" i="32"/>
  <c r="K9"/>
  <c r="V108" i="33"/>
  <c r="T108"/>
  <c r="W108"/>
  <c r="R108"/>
  <c r="M108"/>
  <c r="K108"/>
  <c r="V107"/>
  <c r="T107"/>
  <c r="W107" s="1"/>
  <c r="R107"/>
  <c r="C108" s="1"/>
  <c r="X108" s="1"/>
  <c r="Y108" s="1"/>
  <c r="M107"/>
  <c r="K107"/>
  <c r="V106"/>
  <c r="T106"/>
  <c r="W106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/>
  <c r="R88"/>
  <c r="C89" s="1"/>
  <c r="X89" s="1"/>
  <c r="Y89" s="1"/>
  <c r="M88"/>
  <c r="K88"/>
  <c r="W87"/>
  <c r="V87"/>
  <c r="T87"/>
  <c r="R87"/>
  <c r="C88" s="1"/>
  <c r="X88" s="1"/>
  <c r="Y88" s="1"/>
  <c r="M87"/>
  <c r="K87"/>
  <c r="V86"/>
  <c r="T86"/>
  <c r="W86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 s="1"/>
  <c r="R83"/>
  <c r="C84" s="1"/>
  <c r="X84" s="1"/>
  <c r="Y84" s="1"/>
  <c r="M83"/>
  <c r="K83"/>
  <c r="V82"/>
  <c r="T82"/>
  <c r="W82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/>
  <c r="R78"/>
  <c r="C79" s="1"/>
  <c r="X79" s="1"/>
  <c r="Y79" s="1"/>
  <c r="M78"/>
  <c r="K78"/>
  <c r="V77"/>
  <c r="T77"/>
  <c r="W77" s="1"/>
  <c r="R77"/>
  <c r="C78" s="1"/>
  <c r="X78" s="1"/>
  <c r="Y78" s="1"/>
  <c r="M77"/>
  <c r="K77"/>
  <c r="V76"/>
  <c r="T76"/>
  <c r="W76" s="1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 s="1"/>
  <c r="R73"/>
  <c r="C74" s="1"/>
  <c r="X74" s="1"/>
  <c r="Y74" s="1"/>
  <c r="M73"/>
  <c r="K73"/>
  <c r="V72"/>
  <c r="T72"/>
  <c r="W72" s="1"/>
  <c r="R72"/>
  <c r="C73" s="1"/>
  <c r="X73" s="1"/>
  <c r="Y73" s="1"/>
  <c r="M72"/>
  <c r="K72"/>
  <c r="V71"/>
  <c r="T71"/>
  <c r="W71" s="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 s="1"/>
  <c r="K68"/>
  <c r="M68" s="1"/>
  <c r="V67"/>
  <c r="T67"/>
  <c r="W67" s="1"/>
  <c r="K67"/>
  <c r="M67" s="1"/>
  <c r="V66"/>
  <c r="T66"/>
  <c r="W66" s="1"/>
  <c r="R66"/>
  <c r="C67" s="1"/>
  <c r="X67" s="1"/>
  <c r="Y67" s="1"/>
  <c r="M66"/>
  <c r="K66"/>
  <c r="V65"/>
  <c r="T65"/>
  <c r="W65" s="1"/>
  <c r="R65"/>
  <c r="C66" s="1"/>
  <c r="X66" s="1"/>
  <c r="Y66" s="1"/>
  <c r="K65"/>
  <c r="M65" s="1"/>
  <c r="V64"/>
  <c r="T64"/>
  <c r="W64" s="1"/>
  <c r="M64"/>
  <c r="K64"/>
  <c r="V63"/>
  <c r="T63"/>
  <c r="W63" s="1"/>
  <c r="R63"/>
  <c r="C64" s="1"/>
  <c r="X64" s="1"/>
  <c r="Y64" s="1"/>
  <c r="M63"/>
  <c r="K63"/>
  <c r="V62"/>
  <c r="T62"/>
  <c r="W62" s="1"/>
  <c r="K62"/>
  <c r="M62" s="1"/>
  <c r="V61"/>
  <c r="T61"/>
  <c r="W61" s="1"/>
  <c r="R61"/>
  <c r="C62" s="1"/>
  <c r="X62" s="1"/>
  <c r="Y62" s="1"/>
  <c r="M61"/>
  <c r="K61"/>
  <c r="V60"/>
  <c r="T60"/>
  <c r="W60" s="1"/>
  <c r="M60"/>
  <c r="K60"/>
  <c r="V59"/>
  <c r="T59"/>
  <c r="W59" s="1"/>
  <c r="M59"/>
  <c r="K59"/>
  <c r="V58"/>
  <c r="T58"/>
  <c r="W58" s="1"/>
  <c r="K58"/>
  <c r="M58" s="1"/>
  <c r="V57"/>
  <c r="T57"/>
  <c r="W57" s="1"/>
  <c r="R57"/>
  <c r="C58" s="1"/>
  <c r="X58" s="1"/>
  <c r="Y58" s="1"/>
  <c r="M57"/>
  <c r="K57"/>
  <c r="V56"/>
  <c r="T56"/>
  <c r="W56" s="1"/>
  <c r="K56"/>
  <c r="M56" s="1"/>
  <c r="V55"/>
  <c r="T55"/>
  <c r="W55" s="1"/>
  <c r="K55"/>
  <c r="M55" s="1"/>
  <c r="V54"/>
  <c r="T54"/>
  <c r="W54" s="1"/>
  <c r="R54"/>
  <c r="C55" s="1"/>
  <c r="X55" s="1"/>
  <c r="Y55" s="1"/>
  <c r="M54"/>
  <c r="K54"/>
  <c r="V53"/>
  <c r="T53"/>
  <c r="W53" s="1"/>
  <c r="K53"/>
  <c r="M53" s="1"/>
  <c r="V52"/>
  <c r="T52"/>
  <c r="W52" s="1"/>
  <c r="R52"/>
  <c r="C53" s="1"/>
  <c r="X53" s="1"/>
  <c r="Y53" s="1"/>
  <c r="M52"/>
  <c r="K52"/>
  <c r="V51"/>
  <c r="T51"/>
  <c r="W51" s="1"/>
  <c r="R51"/>
  <c r="C52" s="1"/>
  <c r="X52" s="1"/>
  <c r="Y52" s="1"/>
  <c r="K51"/>
  <c r="M51" s="1"/>
  <c r="V50"/>
  <c r="T50"/>
  <c r="W50" s="1"/>
  <c r="M50"/>
  <c r="K50"/>
  <c r="V49"/>
  <c r="T49"/>
  <c r="W49" s="1"/>
  <c r="K49"/>
  <c r="M49" s="1"/>
  <c r="V48"/>
  <c r="T48"/>
  <c r="W48" s="1"/>
  <c r="K48"/>
  <c r="M48" s="1"/>
  <c r="V47"/>
  <c r="T47"/>
  <c r="W47" s="1"/>
  <c r="K47"/>
  <c r="M47" s="1"/>
  <c r="V46"/>
  <c r="T46"/>
  <c r="W46" s="1"/>
  <c r="V45"/>
  <c r="T45"/>
  <c r="W45" s="1"/>
  <c r="V44"/>
  <c r="T44"/>
  <c r="W44" s="1"/>
  <c r="V43"/>
  <c r="T43"/>
  <c r="V42"/>
  <c r="T42"/>
  <c r="W42" s="1"/>
  <c r="V41"/>
  <c r="T41"/>
  <c r="V40"/>
  <c r="T40"/>
  <c r="V39"/>
  <c r="T39"/>
  <c r="V38"/>
  <c r="T38"/>
  <c r="W38" s="1"/>
  <c r="V37"/>
  <c r="T37"/>
  <c r="W37" s="1"/>
  <c r="V36"/>
  <c r="T36"/>
  <c r="V35"/>
  <c r="T35"/>
  <c r="W35" s="1"/>
  <c r="V34"/>
  <c r="T34"/>
  <c r="W34" s="1"/>
  <c r="V33"/>
  <c r="T33"/>
  <c r="W33" s="1"/>
  <c r="V32"/>
  <c r="T32"/>
  <c r="W32" s="1"/>
  <c r="V31"/>
  <c r="T31"/>
  <c r="V30"/>
  <c r="T30"/>
  <c r="W30" s="1"/>
  <c r="W31" s="1"/>
  <c r="V29"/>
  <c r="T29"/>
  <c r="W29" s="1"/>
  <c r="V28"/>
  <c r="T28"/>
  <c r="W28" s="1"/>
  <c r="V27"/>
  <c r="T27"/>
  <c r="W27" s="1"/>
  <c r="V26"/>
  <c r="T26"/>
  <c r="W26" s="1"/>
  <c r="V25"/>
  <c r="T25"/>
  <c r="V24"/>
  <c r="T24"/>
  <c r="V23"/>
  <c r="T23"/>
  <c r="T22"/>
  <c r="W22" s="1"/>
  <c r="T21"/>
  <c r="W21" s="1"/>
  <c r="T20"/>
  <c r="V20" s="1"/>
  <c r="T19"/>
  <c r="T18"/>
  <c r="T17"/>
  <c r="T16"/>
  <c r="T15"/>
  <c r="W15" s="1"/>
  <c r="T14"/>
  <c r="W14" s="1"/>
  <c r="T13"/>
  <c r="V13" s="1"/>
  <c r="T12"/>
  <c r="W12" s="1"/>
  <c r="T11"/>
  <c r="V11" s="1"/>
  <c r="T10"/>
  <c r="W10" s="1"/>
  <c r="T9"/>
  <c r="W9" s="1"/>
  <c r="C9"/>
  <c r="K9" s="1"/>
  <c r="M9" s="1"/>
  <c r="V108" i="32"/>
  <c r="T108"/>
  <c r="W108"/>
  <c r="R108"/>
  <c r="M108"/>
  <c r="K108"/>
  <c r="V107"/>
  <c r="T107"/>
  <c r="W107"/>
  <c r="R107"/>
  <c r="C108" s="1"/>
  <c r="X108" s="1"/>
  <c r="Y108" s="1"/>
  <c r="M107"/>
  <c r="K107"/>
  <c r="V106"/>
  <c r="T106"/>
  <c r="W106"/>
  <c r="R106"/>
  <c r="C107" s="1"/>
  <c r="X107" s="1"/>
  <c r="Y107" s="1"/>
  <c r="M106"/>
  <c r="K106"/>
  <c r="V105"/>
  <c r="T105"/>
  <c r="W105"/>
  <c r="R105"/>
  <c r="C106" s="1"/>
  <c r="X106" s="1"/>
  <c r="Y106" s="1"/>
  <c r="M105"/>
  <c r="K105"/>
  <c r="V104"/>
  <c r="T104"/>
  <c r="W104"/>
  <c r="R104"/>
  <c r="C105" s="1"/>
  <c r="X105" s="1"/>
  <c r="Y105" s="1"/>
  <c r="M104"/>
  <c r="K104"/>
  <c r="V103"/>
  <c r="T103"/>
  <c r="W103"/>
  <c r="R103"/>
  <c r="C104" s="1"/>
  <c r="X104" s="1"/>
  <c r="Y104" s="1"/>
  <c r="M103"/>
  <c r="K103"/>
  <c r="W102"/>
  <c r="V102"/>
  <c r="T102"/>
  <c r="R102"/>
  <c r="C103" s="1"/>
  <c r="X103" s="1"/>
  <c r="Y103" s="1"/>
  <c r="M102"/>
  <c r="K102"/>
  <c r="V101"/>
  <c r="T101"/>
  <c r="W101"/>
  <c r="R101"/>
  <c r="C102" s="1"/>
  <c r="X102" s="1"/>
  <c r="Y102" s="1"/>
  <c r="M101"/>
  <c r="K101"/>
  <c r="V100"/>
  <c r="T100"/>
  <c r="W100"/>
  <c r="R100"/>
  <c r="C101" s="1"/>
  <c r="X101" s="1"/>
  <c r="Y101" s="1"/>
  <c r="M100"/>
  <c r="K100"/>
  <c r="V99"/>
  <c r="T99"/>
  <c r="W99"/>
  <c r="R99"/>
  <c r="C100" s="1"/>
  <c r="X100" s="1"/>
  <c r="Y100" s="1"/>
  <c r="M99"/>
  <c r="K99"/>
  <c r="V98"/>
  <c r="T98"/>
  <c r="W98"/>
  <c r="R98"/>
  <c r="C99" s="1"/>
  <c r="X99" s="1"/>
  <c r="Y99" s="1"/>
  <c r="M98"/>
  <c r="K98"/>
  <c r="W97"/>
  <c r="V97"/>
  <c r="T97"/>
  <c r="R97"/>
  <c r="C98" s="1"/>
  <c r="X98" s="1"/>
  <c r="Y98" s="1"/>
  <c r="M97"/>
  <c r="K97"/>
  <c r="W96"/>
  <c r="V96"/>
  <c r="T96"/>
  <c r="R96"/>
  <c r="C97" s="1"/>
  <c r="X97" s="1"/>
  <c r="Y97" s="1"/>
  <c r="M96"/>
  <c r="K96"/>
  <c r="V95"/>
  <c r="T95"/>
  <c r="W95"/>
  <c r="R95"/>
  <c r="C96" s="1"/>
  <c r="X96" s="1"/>
  <c r="Y96" s="1"/>
  <c r="M95"/>
  <c r="K95"/>
  <c r="W94"/>
  <c r="V94"/>
  <c r="T94"/>
  <c r="R94"/>
  <c r="C95" s="1"/>
  <c r="X95" s="1"/>
  <c r="Y95" s="1"/>
  <c r="M94"/>
  <c r="K94"/>
  <c r="V93"/>
  <c r="T93"/>
  <c r="W93"/>
  <c r="R93"/>
  <c r="C94" s="1"/>
  <c r="X94" s="1"/>
  <c r="Y94" s="1"/>
  <c r="M93"/>
  <c r="K93"/>
  <c r="V92"/>
  <c r="T92"/>
  <c r="W92"/>
  <c r="R92"/>
  <c r="C93" s="1"/>
  <c r="X93" s="1"/>
  <c r="Y93" s="1"/>
  <c r="M92"/>
  <c r="K92"/>
  <c r="V91"/>
  <c r="T91"/>
  <c r="W91"/>
  <c r="R91"/>
  <c r="C92" s="1"/>
  <c r="X92" s="1"/>
  <c r="Y92" s="1"/>
  <c r="M91"/>
  <c r="K91"/>
  <c r="V90"/>
  <c r="T90"/>
  <c r="W90"/>
  <c r="R90"/>
  <c r="C91" s="1"/>
  <c r="X91" s="1"/>
  <c r="Y91" s="1"/>
  <c r="M90"/>
  <c r="K90"/>
  <c r="W89"/>
  <c r="V89"/>
  <c r="T89"/>
  <c r="R89"/>
  <c r="C90" s="1"/>
  <c r="X90" s="1"/>
  <c r="Y90" s="1"/>
  <c r="M89"/>
  <c r="K89"/>
  <c r="V88"/>
  <c r="T88"/>
  <c r="W88"/>
  <c r="R88"/>
  <c r="C89" s="1"/>
  <c r="X89" s="1"/>
  <c r="Y89" s="1"/>
  <c r="M88"/>
  <c r="K88"/>
  <c r="V87"/>
  <c r="T87"/>
  <c r="W87"/>
  <c r="R87"/>
  <c r="C88" s="1"/>
  <c r="X88" s="1"/>
  <c r="Y88" s="1"/>
  <c r="M87"/>
  <c r="K87"/>
  <c r="W86"/>
  <c r="V86"/>
  <c r="T86"/>
  <c r="R86"/>
  <c r="C87" s="1"/>
  <c r="X87" s="1"/>
  <c r="Y87" s="1"/>
  <c r="M86"/>
  <c r="K86"/>
  <c r="V85"/>
  <c r="T85"/>
  <c r="W85"/>
  <c r="R85"/>
  <c r="C86" s="1"/>
  <c r="X86" s="1"/>
  <c r="Y86" s="1"/>
  <c r="M85"/>
  <c r="K85"/>
  <c r="V84"/>
  <c r="T84"/>
  <c r="W84"/>
  <c r="R84"/>
  <c r="C85" s="1"/>
  <c r="X85" s="1"/>
  <c r="Y85" s="1"/>
  <c r="M84"/>
  <c r="K84"/>
  <c r="V83"/>
  <c r="T83"/>
  <c r="W83"/>
  <c r="R83"/>
  <c r="C84" s="1"/>
  <c r="X84" s="1"/>
  <c r="Y84" s="1"/>
  <c r="M83"/>
  <c r="K83"/>
  <c r="V82"/>
  <c r="T82"/>
  <c r="W82"/>
  <c r="R82"/>
  <c r="C83" s="1"/>
  <c r="X83" s="1"/>
  <c r="Y83" s="1"/>
  <c r="M82"/>
  <c r="K82"/>
  <c r="W81"/>
  <c r="V81"/>
  <c r="T81"/>
  <c r="R81"/>
  <c r="C82" s="1"/>
  <c r="X82" s="1"/>
  <c r="Y82" s="1"/>
  <c r="M81"/>
  <c r="K81"/>
  <c r="V80"/>
  <c r="T80"/>
  <c r="W80"/>
  <c r="R80"/>
  <c r="C81" s="1"/>
  <c r="X81" s="1"/>
  <c r="Y81" s="1"/>
  <c r="M80"/>
  <c r="K80"/>
  <c r="V79"/>
  <c r="T79"/>
  <c r="W79"/>
  <c r="R79"/>
  <c r="C80" s="1"/>
  <c r="X80" s="1"/>
  <c r="Y80" s="1"/>
  <c r="M79"/>
  <c r="K79"/>
  <c r="W78"/>
  <c r="V78"/>
  <c r="T78"/>
  <c r="R78"/>
  <c r="C79" s="1"/>
  <c r="X79" s="1"/>
  <c r="Y79" s="1"/>
  <c r="M78"/>
  <c r="K78"/>
  <c r="V77"/>
  <c r="T77"/>
  <c r="W77"/>
  <c r="R77"/>
  <c r="C78" s="1"/>
  <c r="X78" s="1"/>
  <c r="Y78" s="1"/>
  <c r="M77"/>
  <c r="K77"/>
  <c r="V76"/>
  <c r="T76"/>
  <c r="W76"/>
  <c r="R76"/>
  <c r="C77" s="1"/>
  <c r="X77" s="1"/>
  <c r="Y77" s="1"/>
  <c r="M76"/>
  <c r="K76"/>
  <c r="V75"/>
  <c r="T75"/>
  <c r="W75"/>
  <c r="R75"/>
  <c r="C76" s="1"/>
  <c r="X76" s="1"/>
  <c r="Y76" s="1"/>
  <c r="M75"/>
  <c r="K75"/>
  <c r="V74"/>
  <c r="T74"/>
  <c r="W74"/>
  <c r="R74"/>
  <c r="C75" s="1"/>
  <c r="X75" s="1"/>
  <c r="Y75" s="1"/>
  <c r="M74"/>
  <c r="K74"/>
  <c r="W73"/>
  <c r="V73"/>
  <c r="T73"/>
  <c r="R73"/>
  <c r="C74" s="1"/>
  <c r="X74" s="1"/>
  <c r="Y74" s="1"/>
  <c r="M73"/>
  <c r="K73"/>
  <c r="V72"/>
  <c r="T72"/>
  <c r="W72"/>
  <c r="R72"/>
  <c r="C73" s="1"/>
  <c r="X73" s="1"/>
  <c r="Y73" s="1"/>
  <c r="M72"/>
  <c r="K72"/>
  <c r="V71"/>
  <c r="T71"/>
  <c r="W71"/>
  <c r="R71"/>
  <c r="C72" s="1"/>
  <c r="X72" s="1"/>
  <c r="Y72" s="1"/>
  <c r="M71"/>
  <c r="K71"/>
  <c r="W70"/>
  <c r="V70"/>
  <c r="T70"/>
  <c r="R70"/>
  <c r="C71" s="1"/>
  <c r="X71" s="1"/>
  <c r="Y71" s="1"/>
  <c r="M70"/>
  <c r="K70"/>
  <c r="V69"/>
  <c r="T69"/>
  <c r="W69"/>
  <c r="R69"/>
  <c r="C70" s="1"/>
  <c r="X70" s="1"/>
  <c r="Y70" s="1"/>
  <c r="M69"/>
  <c r="K69"/>
  <c r="V68"/>
  <c r="T68"/>
  <c r="W68" s="1"/>
  <c r="V67"/>
  <c r="T67"/>
  <c r="W67"/>
  <c r="V66"/>
  <c r="T66"/>
  <c r="W66" s="1"/>
  <c r="V65"/>
  <c r="T65"/>
  <c r="W65" s="1"/>
  <c r="V64"/>
  <c r="T64"/>
  <c r="R64" s="1"/>
  <c r="C65" s="1"/>
  <c r="X65" s="1"/>
  <c r="Y65" s="1"/>
  <c r="V63"/>
  <c r="T63"/>
  <c r="W63" s="1"/>
  <c r="V62"/>
  <c r="T62"/>
  <c r="W62" s="1"/>
  <c r="V61"/>
  <c r="T61"/>
  <c r="W61"/>
  <c r="V60"/>
  <c r="T60"/>
  <c r="W60" s="1"/>
  <c r="V59"/>
  <c r="T59"/>
  <c r="W59" s="1"/>
  <c r="V58"/>
  <c r="T58"/>
  <c r="W58" s="1"/>
  <c r="R58"/>
  <c r="C59" s="1"/>
  <c r="X59" s="1"/>
  <c r="Y59" s="1"/>
  <c r="V57"/>
  <c r="T57"/>
  <c r="R57" s="1"/>
  <c r="C58" s="1"/>
  <c r="X58" s="1"/>
  <c r="Y58" s="1"/>
  <c r="V56"/>
  <c r="T56"/>
  <c r="W56" s="1"/>
  <c r="V55"/>
  <c r="T55"/>
  <c r="W55"/>
  <c r="W54"/>
  <c r="V54"/>
  <c r="T54"/>
  <c r="R54"/>
  <c r="C55" s="1"/>
  <c r="X55" s="1"/>
  <c r="Y55" s="1"/>
  <c r="V53"/>
  <c r="T53"/>
  <c r="R53" s="1"/>
  <c r="C54" s="1"/>
  <c r="X54" s="1"/>
  <c r="Y54" s="1"/>
  <c r="V52"/>
  <c r="T52"/>
  <c r="W52" s="1"/>
  <c r="R52"/>
  <c r="C53" s="1"/>
  <c r="X53" s="1"/>
  <c r="Y53" s="1"/>
  <c r="V51"/>
  <c r="T51"/>
  <c r="W51"/>
  <c r="V50"/>
  <c r="T50"/>
  <c r="R50" s="1"/>
  <c r="C51" s="1"/>
  <c r="X51" s="1"/>
  <c r="Y51" s="1"/>
  <c r="W49"/>
  <c r="V49"/>
  <c r="T49"/>
  <c r="V48"/>
  <c r="T48"/>
  <c r="W48" s="1"/>
  <c r="V47"/>
  <c r="T47"/>
  <c r="R47" s="1"/>
  <c r="C48" s="1"/>
  <c r="X48" s="1"/>
  <c r="Y48" s="1"/>
  <c r="V46"/>
  <c r="T46"/>
  <c r="R46" s="1"/>
  <c r="C47" s="1"/>
  <c r="X47" s="1"/>
  <c r="Y47" s="1"/>
  <c r="V45"/>
  <c r="T45"/>
  <c r="W45" s="1"/>
  <c r="V44"/>
  <c r="T44"/>
  <c r="W44" s="1"/>
  <c r="V43"/>
  <c r="T43"/>
  <c r="W43" s="1"/>
  <c r="R43"/>
  <c r="C44" s="1"/>
  <c r="X44" s="1"/>
  <c r="Y44" s="1"/>
  <c r="V42"/>
  <c r="T42"/>
  <c r="W42" s="1"/>
  <c r="V41"/>
  <c r="T41"/>
  <c r="V40"/>
  <c r="T40"/>
  <c r="W40" s="1"/>
  <c r="R40"/>
  <c r="C41" s="1"/>
  <c r="X41" s="1"/>
  <c r="Y41" s="1"/>
  <c r="V39"/>
  <c r="T39"/>
  <c r="W39"/>
  <c r="V38"/>
  <c r="T38"/>
  <c r="W38" s="1"/>
  <c r="V37"/>
  <c r="T37"/>
  <c r="R37" s="1"/>
  <c r="C38" s="1"/>
  <c r="X38" s="1"/>
  <c r="Y38" s="1"/>
  <c r="V36"/>
  <c r="T36"/>
  <c r="R36" s="1"/>
  <c r="C37" s="1"/>
  <c r="X37" s="1"/>
  <c r="Y37" s="1"/>
  <c r="V35"/>
  <c r="T35"/>
  <c r="W35" s="1"/>
  <c r="V34"/>
  <c r="T34"/>
  <c r="R34" s="1"/>
  <c r="C35" s="1"/>
  <c r="X35" s="1"/>
  <c r="Y35" s="1"/>
  <c r="W33"/>
  <c r="V33"/>
  <c r="T33"/>
  <c r="V32"/>
  <c r="T32"/>
  <c r="W32" s="1"/>
  <c r="V31"/>
  <c r="T31"/>
  <c r="W31"/>
  <c r="V30"/>
  <c r="T30"/>
  <c r="W30" s="1"/>
  <c r="V29"/>
  <c r="T29"/>
  <c r="W29" s="1"/>
  <c r="V28"/>
  <c r="T28"/>
  <c r="W28" s="1"/>
  <c r="V27"/>
  <c r="T27"/>
  <c r="W27" s="1"/>
  <c r="V26"/>
  <c r="T26"/>
  <c r="W26" s="1"/>
  <c r="V25"/>
  <c r="T25"/>
  <c r="W25" s="1"/>
  <c r="V24"/>
  <c r="T24"/>
  <c r="R24" s="1"/>
  <c r="C25" s="1"/>
  <c r="X25" s="1"/>
  <c r="Y25" s="1"/>
  <c r="V23"/>
  <c r="T23"/>
  <c r="W23" s="1"/>
  <c r="R23"/>
  <c r="C24" s="1"/>
  <c r="X24" s="1"/>
  <c r="Y24" s="1"/>
  <c r="T22"/>
  <c r="W22" s="1"/>
  <c r="T21"/>
  <c r="R21" s="1"/>
  <c r="C22" s="1"/>
  <c r="X22" s="1"/>
  <c r="Y22" s="1"/>
  <c r="V20"/>
  <c r="T20"/>
  <c r="W20"/>
  <c r="T19"/>
  <c r="T18"/>
  <c r="V18" s="1"/>
  <c r="W18"/>
  <c r="V17"/>
  <c r="T17"/>
  <c r="W17" s="1"/>
  <c r="T16"/>
  <c r="V16"/>
  <c r="T15"/>
  <c r="V15" s="1"/>
  <c r="T14"/>
  <c r="V14" s="1"/>
  <c r="W14"/>
  <c r="T13"/>
  <c r="R13" s="1"/>
  <c r="C14" s="1"/>
  <c r="X14" s="1"/>
  <c r="Y14" s="1"/>
  <c r="T12"/>
  <c r="R12" s="1"/>
  <c r="C13" s="1"/>
  <c r="X13" s="1"/>
  <c r="Y13" s="1"/>
  <c r="T11"/>
  <c r="T10"/>
  <c r="T9"/>
  <c r="R9" s="1"/>
  <c r="C10" s="1"/>
  <c r="C9"/>
  <c r="V108" i="31"/>
  <c r="T108"/>
  <c r="W108"/>
  <c r="R108"/>
  <c r="M108"/>
  <c r="K108"/>
  <c r="W107"/>
  <c r="V107"/>
  <c r="T107"/>
  <c r="R107"/>
  <c r="C108" s="1"/>
  <c r="X108" s="1"/>
  <c r="Y108" s="1"/>
  <c r="M107"/>
  <c r="K107"/>
  <c r="V106"/>
  <c r="T106"/>
  <c r="W106"/>
  <c r="R106"/>
  <c r="C107" s="1"/>
  <c r="X107" s="1"/>
  <c r="Y107" s="1"/>
  <c r="M106"/>
  <c r="K106"/>
  <c r="V105"/>
  <c r="T105"/>
  <c r="W105"/>
  <c r="R105"/>
  <c r="C106" s="1"/>
  <c r="X106" s="1"/>
  <c r="Y106" s="1"/>
  <c r="M105"/>
  <c r="K105"/>
  <c r="W104"/>
  <c r="V104"/>
  <c r="T104"/>
  <c r="R104"/>
  <c r="C105" s="1"/>
  <c r="X105" s="1"/>
  <c r="Y105" s="1"/>
  <c r="M104"/>
  <c r="K104"/>
  <c r="V103"/>
  <c r="T103"/>
  <c r="W103"/>
  <c r="R103"/>
  <c r="C104" s="1"/>
  <c r="X104" s="1"/>
  <c r="Y104" s="1"/>
  <c r="M103"/>
  <c r="K103"/>
  <c r="V102"/>
  <c r="T102"/>
  <c r="W102"/>
  <c r="R102"/>
  <c r="C103" s="1"/>
  <c r="X103" s="1"/>
  <c r="Y103" s="1"/>
  <c r="M102"/>
  <c r="K102"/>
  <c r="V101"/>
  <c r="T101"/>
  <c r="W101"/>
  <c r="R101"/>
  <c r="C102" s="1"/>
  <c r="X102" s="1"/>
  <c r="Y102" s="1"/>
  <c r="M101"/>
  <c r="K101"/>
  <c r="W100"/>
  <c r="V100"/>
  <c r="T100"/>
  <c r="R100"/>
  <c r="C101" s="1"/>
  <c r="X101" s="1"/>
  <c r="Y101" s="1"/>
  <c r="M100"/>
  <c r="K100"/>
  <c r="W99"/>
  <c r="V99"/>
  <c r="T99"/>
  <c r="R99"/>
  <c r="C100" s="1"/>
  <c r="X100" s="1"/>
  <c r="Y100" s="1"/>
  <c r="M99"/>
  <c r="K99"/>
  <c r="V98"/>
  <c r="T98"/>
  <c r="W98"/>
  <c r="R98"/>
  <c r="C99" s="1"/>
  <c r="X99" s="1"/>
  <c r="Y99" s="1"/>
  <c r="M98"/>
  <c r="K98"/>
  <c r="V97"/>
  <c r="T97"/>
  <c r="W97"/>
  <c r="R97"/>
  <c r="C98" s="1"/>
  <c r="X98" s="1"/>
  <c r="Y98" s="1"/>
  <c r="M97"/>
  <c r="K97"/>
  <c r="W96"/>
  <c r="V96"/>
  <c r="T96"/>
  <c r="R96"/>
  <c r="C97" s="1"/>
  <c r="X97" s="1"/>
  <c r="Y97" s="1"/>
  <c r="M96"/>
  <c r="K96"/>
  <c r="V95"/>
  <c r="T95"/>
  <c r="W95"/>
  <c r="R95"/>
  <c r="C96" s="1"/>
  <c r="X96" s="1"/>
  <c r="Y96" s="1"/>
  <c r="M95"/>
  <c r="K95"/>
  <c r="V94"/>
  <c r="T94"/>
  <c r="W94"/>
  <c r="R94"/>
  <c r="C95" s="1"/>
  <c r="X95" s="1"/>
  <c r="Y95" s="1"/>
  <c r="M94"/>
  <c r="K94"/>
  <c r="V93"/>
  <c r="T93"/>
  <c r="W93"/>
  <c r="R93"/>
  <c r="C94" s="1"/>
  <c r="X94" s="1"/>
  <c r="Y94" s="1"/>
  <c r="M93"/>
  <c r="K93"/>
  <c r="W92"/>
  <c r="V92"/>
  <c r="T92"/>
  <c r="R92"/>
  <c r="C93" s="1"/>
  <c r="X93" s="1"/>
  <c r="Y93" s="1"/>
  <c r="M92"/>
  <c r="K92"/>
  <c r="W91"/>
  <c r="V91"/>
  <c r="T91"/>
  <c r="R91"/>
  <c r="C92" s="1"/>
  <c r="X92" s="1"/>
  <c r="Y92" s="1"/>
  <c r="M91"/>
  <c r="K91"/>
  <c r="V90"/>
  <c r="T90"/>
  <c r="W90"/>
  <c r="R90"/>
  <c r="C91" s="1"/>
  <c r="X91" s="1"/>
  <c r="Y91" s="1"/>
  <c r="M90"/>
  <c r="K90"/>
  <c r="V89"/>
  <c r="T89"/>
  <c r="W89"/>
  <c r="R89"/>
  <c r="C90" s="1"/>
  <c r="X90" s="1"/>
  <c r="Y90" s="1"/>
  <c r="M89"/>
  <c r="K89"/>
  <c r="W88"/>
  <c r="V88"/>
  <c r="T88"/>
  <c r="R88"/>
  <c r="C89" s="1"/>
  <c r="X89" s="1"/>
  <c r="Y89" s="1"/>
  <c r="M88"/>
  <c r="K88"/>
  <c r="V87"/>
  <c r="T87"/>
  <c r="W87"/>
  <c r="R87"/>
  <c r="C88" s="1"/>
  <c r="X88" s="1"/>
  <c r="Y88" s="1"/>
  <c r="M87"/>
  <c r="K87"/>
  <c r="V86"/>
  <c r="T86"/>
  <c r="W86"/>
  <c r="R86"/>
  <c r="C87" s="1"/>
  <c r="X87" s="1"/>
  <c r="Y87" s="1"/>
  <c r="M86"/>
  <c r="K86"/>
  <c r="V85"/>
  <c r="T85"/>
  <c r="W85"/>
  <c r="R85"/>
  <c r="C86" s="1"/>
  <c r="X86" s="1"/>
  <c r="Y86" s="1"/>
  <c r="M85"/>
  <c r="K85"/>
  <c r="W84"/>
  <c r="V84"/>
  <c r="T84"/>
  <c r="R84"/>
  <c r="C85" s="1"/>
  <c r="X85" s="1"/>
  <c r="Y85" s="1"/>
  <c r="M84"/>
  <c r="K84"/>
  <c r="W83"/>
  <c r="V83"/>
  <c r="T83"/>
  <c r="R83"/>
  <c r="C84" s="1"/>
  <c r="X84" s="1"/>
  <c r="Y84" s="1"/>
  <c r="M83"/>
  <c r="K83"/>
  <c r="V82"/>
  <c r="T82"/>
  <c r="W82"/>
  <c r="R82"/>
  <c r="C83" s="1"/>
  <c r="X83" s="1"/>
  <c r="Y83" s="1"/>
  <c r="M82"/>
  <c r="K82"/>
  <c r="V81"/>
  <c r="T81"/>
  <c r="W81"/>
  <c r="R81"/>
  <c r="C82" s="1"/>
  <c r="X82" s="1"/>
  <c r="Y82" s="1"/>
  <c r="M81"/>
  <c r="K81"/>
  <c r="W80"/>
  <c r="V80"/>
  <c r="T80"/>
  <c r="R80"/>
  <c r="C81" s="1"/>
  <c r="X81" s="1"/>
  <c r="Y81" s="1"/>
  <c r="M80"/>
  <c r="K80"/>
  <c r="V79"/>
  <c r="T79"/>
  <c r="W79"/>
  <c r="R79"/>
  <c r="C80" s="1"/>
  <c r="X80" s="1"/>
  <c r="Y80" s="1"/>
  <c r="M79"/>
  <c r="K79"/>
  <c r="V78"/>
  <c r="T78"/>
  <c r="W78"/>
  <c r="R78"/>
  <c r="C79" s="1"/>
  <c r="X79" s="1"/>
  <c r="Y79" s="1"/>
  <c r="M78"/>
  <c r="K78"/>
  <c r="V77"/>
  <c r="T77"/>
  <c r="W77"/>
  <c r="R77"/>
  <c r="C78" s="1"/>
  <c r="X78" s="1"/>
  <c r="Y78" s="1"/>
  <c r="M77"/>
  <c r="K77"/>
  <c r="W76"/>
  <c r="V76"/>
  <c r="T76"/>
  <c r="R76"/>
  <c r="C77" s="1"/>
  <c r="X77" s="1"/>
  <c r="Y77" s="1"/>
  <c r="M76"/>
  <c r="K76"/>
  <c r="W75"/>
  <c r="V75"/>
  <c r="T75"/>
  <c r="R75"/>
  <c r="C76" s="1"/>
  <c r="X76" s="1"/>
  <c r="Y76" s="1"/>
  <c r="M75"/>
  <c r="K75"/>
  <c r="V74"/>
  <c r="T74"/>
  <c r="W74"/>
  <c r="R74"/>
  <c r="C75" s="1"/>
  <c r="X75" s="1"/>
  <c r="Y75" s="1"/>
  <c r="M74"/>
  <c r="K74"/>
  <c r="V73"/>
  <c r="T73"/>
  <c r="W73"/>
  <c r="R73"/>
  <c r="C74" s="1"/>
  <c r="X74" s="1"/>
  <c r="Y74" s="1"/>
  <c r="M73"/>
  <c r="K73"/>
  <c r="W72"/>
  <c r="V72"/>
  <c r="T72"/>
  <c r="R72"/>
  <c r="C73" s="1"/>
  <c r="X73" s="1"/>
  <c r="Y73" s="1"/>
  <c r="M72"/>
  <c r="K72"/>
  <c r="V71"/>
  <c r="T71"/>
  <c r="W71"/>
  <c r="R71"/>
  <c r="C72" s="1"/>
  <c r="X72" s="1"/>
  <c r="Y72" s="1"/>
  <c r="M71"/>
  <c r="K71"/>
  <c r="V70"/>
  <c r="T70"/>
  <c r="W70"/>
  <c r="R70"/>
  <c r="C71" s="1"/>
  <c r="X71" s="1"/>
  <c r="Y71" s="1"/>
  <c r="M70"/>
  <c r="K70"/>
  <c r="V69"/>
  <c r="T69"/>
  <c r="W69"/>
  <c r="R69"/>
  <c r="C70" s="1"/>
  <c r="X70" s="1"/>
  <c r="Y70" s="1"/>
  <c r="M69"/>
  <c r="K69"/>
  <c r="V68"/>
  <c r="T68"/>
  <c r="R68" s="1"/>
  <c r="C69" s="1"/>
  <c r="X69" s="1"/>
  <c r="Y69" s="1"/>
  <c r="V67"/>
  <c r="T67"/>
  <c r="W67" s="1"/>
  <c r="V66"/>
  <c r="T66"/>
  <c r="W66" s="1"/>
  <c r="V65"/>
  <c r="T65"/>
  <c r="R65" s="1"/>
  <c r="C66" s="1"/>
  <c r="X66" s="1"/>
  <c r="Y66" s="1"/>
  <c r="V64"/>
  <c r="T64"/>
  <c r="R64" s="1"/>
  <c r="C65" s="1"/>
  <c r="X65" s="1"/>
  <c r="Y65" s="1"/>
  <c r="V63"/>
  <c r="T63"/>
  <c r="R63" s="1"/>
  <c r="C64" s="1"/>
  <c r="X64" s="1"/>
  <c r="Y64" s="1"/>
  <c r="V62"/>
  <c r="T62"/>
  <c r="W62"/>
  <c r="V61"/>
  <c r="T61"/>
  <c r="W61"/>
  <c r="V60"/>
  <c r="T60"/>
  <c r="W60" s="1"/>
  <c r="R60"/>
  <c r="C61" s="1"/>
  <c r="X61" s="1"/>
  <c r="Y61" s="1"/>
  <c r="V59"/>
  <c r="T59"/>
  <c r="W59" s="1"/>
  <c r="V58"/>
  <c r="T58"/>
  <c r="W58" s="1"/>
  <c r="R58"/>
  <c r="C59" s="1"/>
  <c r="X59" s="1"/>
  <c r="Y59" s="1"/>
  <c r="V57"/>
  <c r="T57"/>
  <c r="W57" s="1"/>
  <c r="V56"/>
  <c r="T56"/>
  <c r="W56" s="1"/>
  <c r="V55"/>
  <c r="T55"/>
  <c r="W55" s="1"/>
  <c r="V54"/>
  <c r="T54"/>
  <c r="W54"/>
  <c r="V53"/>
  <c r="T53"/>
  <c r="R53" s="1"/>
  <c r="C54" s="1"/>
  <c r="X54" s="1"/>
  <c r="Y54" s="1"/>
  <c r="V52"/>
  <c r="T52"/>
  <c r="R52" s="1"/>
  <c r="C53" s="1"/>
  <c r="X53" s="1"/>
  <c r="Y53" s="1"/>
  <c r="W51"/>
  <c r="V51"/>
  <c r="T51"/>
  <c r="R51"/>
  <c r="C52" s="1"/>
  <c r="X52" s="1"/>
  <c r="Y52" s="1"/>
  <c r="V50"/>
  <c r="T50"/>
  <c r="W50" s="1"/>
  <c r="V49"/>
  <c r="T49"/>
  <c r="W49" s="1"/>
  <c r="W48"/>
  <c r="V48"/>
  <c r="T48"/>
  <c r="V47"/>
  <c r="T47"/>
  <c r="R47" s="1"/>
  <c r="C48" s="1"/>
  <c r="X48" s="1"/>
  <c r="Y48" s="1"/>
  <c r="V46"/>
  <c r="T46"/>
  <c r="W46" s="1"/>
  <c r="V45"/>
  <c r="T45"/>
  <c r="W45" s="1"/>
  <c r="V44"/>
  <c r="T44"/>
  <c r="W44" s="1"/>
  <c r="V43"/>
  <c r="T43"/>
  <c r="R43" s="1"/>
  <c r="C44" s="1"/>
  <c r="X44" s="1"/>
  <c r="Y44" s="1"/>
  <c r="V42"/>
  <c r="T42"/>
  <c r="R42" s="1"/>
  <c r="C43" s="1"/>
  <c r="X43" s="1"/>
  <c r="Y43" s="1"/>
  <c r="V41"/>
  <c r="T41"/>
  <c r="W41"/>
  <c r="W40"/>
  <c r="V40"/>
  <c r="T40"/>
  <c r="V39"/>
  <c r="T39"/>
  <c r="W39" s="1"/>
  <c r="R39"/>
  <c r="C40" s="1"/>
  <c r="X40" s="1"/>
  <c r="Y40" s="1"/>
  <c r="V38"/>
  <c r="T38"/>
  <c r="R38" s="1"/>
  <c r="C39" s="1"/>
  <c r="X39" s="1"/>
  <c r="Y39" s="1"/>
  <c r="V37"/>
  <c r="T37"/>
  <c r="W37" s="1"/>
  <c r="V36"/>
  <c r="T36"/>
  <c r="W36" s="1"/>
  <c r="V35"/>
  <c r="T35"/>
  <c r="W35" s="1"/>
  <c r="V34"/>
  <c r="T34"/>
  <c r="W34" s="1"/>
  <c r="V33"/>
  <c r="T33"/>
  <c r="W33" s="1"/>
  <c r="V32"/>
  <c r="T32"/>
  <c r="R32" s="1"/>
  <c r="C33" s="1"/>
  <c r="X33" s="1"/>
  <c r="Y33" s="1"/>
  <c r="V31"/>
  <c r="T31"/>
  <c r="R31" s="1"/>
  <c r="C32" s="1"/>
  <c r="X32" s="1"/>
  <c r="Y32" s="1"/>
  <c r="V30"/>
  <c r="T30"/>
  <c r="W30" s="1"/>
  <c r="V29"/>
  <c r="T29"/>
  <c r="W29" s="1"/>
  <c r="V28"/>
  <c r="T28"/>
  <c r="W28" s="1"/>
  <c r="V27"/>
  <c r="T27"/>
  <c r="W27" s="1"/>
  <c r="V26"/>
  <c r="T26"/>
  <c r="R26" s="1"/>
  <c r="C27" s="1"/>
  <c r="X27" s="1"/>
  <c r="Y27" s="1"/>
  <c r="V25"/>
  <c r="T25"/>
  <c r="W25"/>
  <c r="V24"/>
  <c r="T24"/>
  <c r="W24" s="1"/>
  <c r="V23"/>
  <c r="T23"/>
  <c r="W23" s="1"/>
  <c r="R23"/>
  <c r="C24" s="1"/>
  <c r="X24" s="1"/>
  <c r="Y24" s="1"/>
  <c r="T22"/>
  <c r="W22"/>
  <c r="T21"/>
  <c r="R21" s="1"/>
  <c r="C22" s="1"/>
  <c r="X22" s="1"/>
  <c r="Y22" s="1"/>
  <c r="T20"/>
  <c r="R20" s="1"/>
  <c r="C21" s="1"/>
  <c r="X21" s="1"/>
  <c r="Y21" s="1"/>
  <c r="W19"/>
  <c r="T19"/>
  <c r="R19" s="1"/>
  <c r="C20" s="1"/>
  <c r="X20" s="1"/>
  <c r="Y20" s="1"/>
  <c r="V18"/>
  <c r="T18"/>
  <c r="W18" s="1"/>
  <c r="R18"/>
  <c r="C19" s="1"/>
  <c r="X19" s="1"/>
  <c r="Y19" s="1"/>
  <c r="T17"/>
  <c r="W17" s="1"/>
  <c r="T16"/>
  <c r="W16" s="1"/>
  <c r="T15"/>
  <c r="R15" s="1"/>
  <c r="C16" s="1"/>
  <c r="X16" s="1"/>
  <c r="Y16" s="1"/>
  <c r="T14"/>
  <c r="V14" s="1"/>
  <c r="T13"/>
  <c r="W13"/>
  <c r="V12"/>
  <c r="T12"/>
  <c r="R12" s="1"/>
  <c r="C13" s="1"/>
  <c r="X13" s="1"/>
  <c r="Y13" s="1"/>
  <c r="T11"/>
  <c r="V11" s="1"/>
  <c r="T10"/>
  <c r="W10" s="1"/>
  <c r="T9"/>
  <c r="V9" s="1"/>
  <c r="V10" s="1"/>
  <c r="C9"/>
  <c r="R10" i="17"/>
  <c r="T10"/>
  <c r="R11"/>
  <c r="C12"/>
  <c r="T11"/>
  <c r="R12"/>
  <c r="C13"/>
  <c r="T12"/>
  <c r="R13"/>
  <c r="T13"/>
  <c r="R14"/>
  <c r="T14"/>
  <c r="R15"/>
  <c r="T15"/>
  <c r="R16"/>
  <c r="C17"/>
  <c r="T16"/>
  <c r="R17"/>
  <c r="T17"/>
  <c r="R18"/>
  <c r="T18"/>
  <c r="R19"/>
  <c r="T19"/>
  <c r="R20"/>
  <c r="C21"/>
  <c r="T20"/>
  <c r="R21"/>
  <c r="T21"/>
  <c r="R22"/>
  <c r="T22"/>
  <c r="R23"/>
  <c r="T23"/>
  <c r="R24"/>
  <c r="C25"/>
  <c r="T24"/>
  <c r="R25"/>
  <c r="T25"/>
  <c r="R26"/>
  <c r="T26"/>
  <c r="R27"/>
  <c r="T27"/>
  <c r="R28"/>
  <c r="C29"/>
  <c r="T28"/>
  <c r="R29"/>
  <c r="T29"/>
  <c r="R30"/>
  <c r="T30"/>
  <c r="R31"/>
  <c r="T31"/>
  <c r="R32"/>
  <c r="C33"/>
  <c r="T32"/>
  <c r="R33"/>
  <c r="T33"/>
  <c r="R34"/>
  <c r="T34"/>
  <c r="R35"/>
  <c r="T35"/>
  <c r="R36"/>
  <c r="C37"/>
  <c r="T36"/>
  <c r="R37"/>
  <c r="T37"/>
  <c r="R38"/>
  <c r="T38"/>
  <c r="R39"/>
  <c r="T39"/>
  <c r="R40"/>
  <c r="C41"/>
  <c r="T40"/>
  <c r="R41"/>
  <c r="T41"/>
  <c r="R42"/>
  <c r="T42"/>
  <c r="R43"/>
  <c r="T43"/>
  <c r="R44"/>
  <c r="C45"/>
  <c r="T44"/>
  <c r="R45"/>
  <c r="T45"/>
  <c r="R46"/>
  <c r="T46"/>
  <c r="R47"/>
  <c r="T47"/>
  <c r="R48"/>
  <c r="C49"/>
  <c r="T48"/>
  <c r="R49"/>
  <c r="T49"/>
  <c r="R50"/>
  <c r="T50"/>
  <c r="R51"/>
  <c r="T51"/>
  <c r="R52"/>
  <c r="C53"/>
  <c r="T52"/>
  <c r="R53"/>
  <c r="T53"/>
  <c r="R54"/>
  <c r="T54"/>
  <c r="R55"/>
  <c r="T55"/>
  <c r="R56"/>
  <c r="C57"/>
  <c r="T56"/>
  <c r="R57"/>
  <c r="T57"/>
  <c r="R58"/>
  <c r="T58"/>
  <c r="R59"/>
  <c r="T59"/>
  <c r="R60"/>
  <c r="C61"/>
  <c r="T60"/>
  <c r="R61"/>
  <c r="T61"/>
  <c r="R62"/>
  <c r="T62"/>
  <c r="R63"/>
  <c r="T63"/>
  <c r="R64"/>
  <c r="C65"/>
  <c r="T64"/>
  <c r="R65"/>
  <c r="T65"/>
  <c r="R66"/>
  <c r="T66"/>
  <c r="R67"/>
  <c r="T67"/>
  <c r="R68"/>
  <c r="C69"/>
  <c r="T68"/>
  <c r="R69"/>
  <c r="T69"/>
  <c r="R70"/>
  <c r="T70"/>
  <c r="R71"/>
  <c r="T71"/>
  <c r="R72"/>
  <c r="C73"/>
  <c r="T72"/>
  <c r="R73"/>
  <c r="T73"/>
  <c r="R74"/>
  <c r="T74"/>
  <c r="R75"/>
  <c r="C76"/>
  <c r="T75"/>
  <c r="R76"/>
  <c r="C77"/>
  <c r="T76"/>
  <c r="R77"/>
  <c r="T77"/>
  <c r="R78"/>
  <c r="T78"/>
  <c r="R79"/>
  <c r="C80"/>
  <c r="T79"/>
  <c r="R80"/>
  <c r="C81"/>
  <c r="T80"/>
  <c r="R81"/>
  <c r="T81"/>
  <c r="R82"/>
  <c r="T82"/>
  <c r="R83"/>
  <c r="C84"/>
  <c r="T83"/>
  <c r="R84"/>
  <c r="C85"/>
  <c r="T84"/>
  <c r="R85"/>
  <c r="T85"/>
  <c r="R86"/>
  <c r="T86"/>
  <c r="R87"/>
  <c r="C88"/>
  <c r="T87"/>
  <c r="R88"/>
  <c r="C89"/>
  <c r="T88"/>
  <c r="R89"/>
  <c r="T89"/>
  <c r="R90"/>
  <c r="T90"/>
  <c r="R91"/>
  <c r="C92"/>
  <c r="T91"/>
  <c r="R92"/>
  <c r="C93"/>
  <c r="T92"/>
  <c r="R93"/>
  <c r="T93"/>
  <c r="R94"/>
  <c r="T94"/>
  <c r="R95"/>
  <c r="C96"/>
  <c r="T95"/>
  <c r="R96"/>
  <c r="C97"/>
  <c r="T96"/>
  <c r="R97"/>
  <c r="T97"/>
  <c r="R98"/>
  <c r="T98"/>
  <c r="R99"/>
  <c r="C100"/>
  <c r="T99"/>
  <c r="R100"/>
  <c r="C101"/>
  <c r="T100"/>
  <c r="R101"/>
  <c r="T101"/>
  <c r="R102"/>
  <c r="T102"/>
  <c r="R103"/>
  <c r="C104"/>
  <c r="T103"/>
  <c r="R104"/>
  <c r="C105"/>
  <c r="T104"/>
  <c r="R105"/>
  <c r="T105"/>
  <c r="R106"/>
  <c r="T106"/>
  <c r="R107"/>
  <c r="C108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C107"/>
  <c r="K106"/>
  <c r="C106"/>
  <c r="K105"/>
  <c r="K104"/>
  <c r="K103"/>
  <c r="C103"/>
  <c r="K102"/>
  <c r="C102"/>
  <c r="K101"/>
  <c r="K100"/>
  <c r="K99"/>
  <c r="C99"/>
  <c r="K98"/>
  <c r="C98"/>
  <c r="K97"/>
  <c r="K96"/>
  <c r="K95"/>
  <c r="C95"/>
  <c r="K94"/>
  <c r="C94"/>
  <c r="K93"/>
  <c r="K92"/>
  <c r="K91"/>
  <c r="C91"/>
  <c r="K90"/>
  <c r="C90"/>
  <c r="K89"/>
  <c r="K88"/>
  <c r="K87"/>
  <c r="C87"/>
  <c r="K86"/>
  <c r="C86"/>
  <c r="K85"/>
  <c r="K84"/>
  <c r="K83"/>
  <c r="C83"/>
  <c r="K82"/>
  <c r="C82"/>
  <c r="K81"/>
  <c r="K80"/>
  <c r="K79"/>
  <c r="C79"/>
  <c r="K78"/>
  <c r="C78"/>
  <c r="K77"/>
  <c r="K76"/>
  <c r="K75"/>
  <c r="C75"/>
  <c r="K74"/>
  <c r="C74"/>
  <c r="K73"/>
  <c r="K72"/>
  <c r="C72"/>
  <c r="K71"/>
  <c r="C71"/>
  <c r="K70"/>
  <c r="C70"/>
  <c r="K69"/>
  <c r="K68"/>
  <c r="C68"/>
  <c r="K67"/>
  <c r="C67"/>
  <c r="K66"/>
  <c r="C66"/>
  <c r="K65"/>
  <c r="K64"/>
  <c r="C64"/>
  <c r="K63"/>
  <c r="C63"/>
  <c r="K62"/>
  <c r="C62"/>
  <c r="K61"/>
  <c r="K60"/>
  <c r="C60"/>
  <c r="K59"/>
  <c r="C59"/>
  <c r="K58"/>
  <c r="C58"/>
  <c r="K57"/>
  <c r="K56"/>
  <c r="C56"/>
  <c r="K55"/>
  <c r="C55"/>
  <c r="K54"/>
  <c r="C54"/>
  <c r="K53"/>
  <c r="K52"/>
  <c r="C52"/>
  <c r="K51"/>
  <c r="C51"/>
  <c r="K50"/>
  <c r="C50"/>
  <c r="K49"/>
  <c r="K48"/>
  <c r="C48"/>
  <c r="K47"/>
  <c r="C47"/>
  <c r="K46"/>
  <c r="C46"/>
  <c r="K45"/>
  <c r="K44"/>
  <c r="C44"/>
  <c r="K43"/>
  <c r="C43"/>
  <c r="K42"/>
  <c r="C42"/>
  <c r="K41"/>
  <c r="K40"/>
  <c r="C40"/>
  <c r="K39"/>
  <c r="C39"/>
  <c r="K38"/>
  <c r="C38"/>
  <c r="K37"/>
  <c r="K36"/>
  <c r="C36"/>
  <c r="K35"/>
  <c r="C35"/>
  <c r="K34"/>
  <c r="C34"/>
  <c r="K33"/>
  <c r="K32"/>
  <c r="C32"/>
  <c r="K31"/>
  <c r="C31"/>
  <c r="K30"/>
  <c r="C30"/>
  <c r="K29"/>
  <c r="K28"/>
  <c r="C28"/>
  <c r="K27"/>
  <c r="C27"/>
  <c r="K26"/>
  <c r="C26"/>
  <c r="K25"/>
  <c r="K24"/>
  <c r="C24"/>
  <c r="K23"/>
  <c r="C23"/>
  <c r="K22"/>
  <c r="C22"/>
  <c r="K21"/>
  <c r="K20"/>
  <c r="C20"/>
  <c r="K19"/>
  <c r="C19"/>
  <c r="K18"/>
  <c r="C18"/>
  <c r="K17"/>
  <c r="K16"/>
  <c r="C16"/>
  <c r="K15"/>
  <c r="C15"/>
  <c r="K14"/>
  <c r="C14"/>
  <c r="K13"/>
  <c r="K12"/>
  <c r="K11"/>
  <c r="C11"/>
  <c r="K10"/>
  <c r="K9"/>
  <c r="M9"/>
  <c r="R9" s="1"/>
  <c r="L2"/>
  <c r="V22" i="31"/>
  <c r="W17" i="33"/>
  <c r="W9" i="32"/>
  <c r="V16" i="33"/>
  <c r="W10" i="32"/>
  <c r="W11" s="1"/>
  <c r="V13" i="31"/>
  <c r="V11" i="32"/>
  <c r="V9"/>
  <c r="V10" s="1"/>
  <c r="W16"/>
  <c r="W68" i="31" l="1"/>
  <c r="R68" i="32"/>
  <c r="C69" s="1"/>
  <c r="X69" s="1"/>
  <c r="Y69" s="1"/>
  <c r="R68" i="33"/>
  <c r="C69" s="1"/>
  <c r="X69" s="1"/>
  <c r="Y69" s="1"/>
  <c r="R67" i="31"/>
  <c r="C68" s="1"/>
  <c r="X68" s="1"/>
  <c r="Y68" s="1"/>
  <c r="R67" i="33"/>
  <c r="C68" s="1"/>
  <c r="X68" s="1"/>
  <c r="Y68" s="1"/>
  <c r="R66" i="31"/>
  <c r="C67" s="1"/>
  <c r="X67" s="1"/>
  <c r="Y67" s="1"/>
  <c r="R66" i="32"/>
  <c r="C67" s="1"/>
  <c r="X67" s="1"/>
  <c r="Y67" s="1"/>
  <c r="W65" i="31"/>
  <c r="R65" i="32"/>
  <c r="C66" s="1"/>
  <c r="X66" s="1"/>
  <c r="Y66" s="1"/>
  <c r="W64" i="31"/>
  <c r="W64" i="32"/>
  <c r="R64" i="33"/>
  <c r="C65" s="1"/>
  <c r="X65" s="1"/>
  <c r="Y65" s="1"/>
  <c r="R63" i="32"/>
  <c r="C64" s="1"/>
  <c r="X64" s="1"/>
  <c r="Y64" s="1"/>
  <c r="W63" i="31"/>
  <c r="R62" i="32"/>
  <c r="C63" s="1"/>
  <c r="X63" s="1"/>
  <c r="Y63" s="1"/>
  <c r="R62" i="33"/>
  <c r="C63" s="1"/>
  <c r="X63" s="1"/>
  <c r="Y63" s="1"/>
  <c r="R60"/>
  <c r="C61" s="1"/>
  <c r="X61" s="1"/>
  <c r="Y61" s="1"/>
  <c r="R59" i="32"/>
  <c r="C60" s="1"/>
  <c r="X60" s="1"/>
  <c r="Y60" s="1"/>
  <c r="R59" i="31"/>
  <c r="C60" s="1"/>
  <c r="X60" s="1"/>
  <c r="Y60" s="1"/>
  <c r="R59" i="33"/>
  <c r="C60" s="1"/>
  <c r="X60" s="1"/>
  <c r="Y60" s="1"/>
  <c r="R58"/>
  <c r="C59" s="1"/>
  <c r="X59" s="1"/>
  <c r="Y59" s="1"/>
  <c r="R57" i="31"/>
  <c r="C58" s="1"/>
  <c r="X58" s="1"/>
  <c r="Y58" s="1"/>
  <c r="W57" i="32"/>
  <c r="R56" i="31"/>
  <c r="C57" s="1"/>
  <c r="X57" s="1"/>
  <c r="Y57" s="1"/>
  <c r="R56" i="33"/>
  <c r="C57" s="1"/>
  <c r="X57" s="1"/>
  <c r="Y57" s="1"/>
  <c r="R55" i="31"/>
  <c r="C56" s="1"/>
  <c r="X56" s="1"/>
  <c r="Y56" s="1"/>
  <c r="R55" i="33"/>
  <c r="C56" s="1"/>
  <c r="X56" s="1"/>
  <c r="Y56" s="1"/>
  <c r="W53" i="31"/>
  <c r="W53" i="32"/>
  <c r="R53" i="33"/>
  <c r="C54" s="1"/>
  <c r="X54" s="1"/>
  <c r="Y54" s="1"/>
  <c r="W52" i="31"/>
  <c r="R50"/>
  <c r="C51" s="1"/>
  <c r="X51" s="1"/>
  <c r="Y51" s="1"/>
  <c r="W50" i="32"/>
  <c r="R50" i="33"/>
  <c r="C51" s="1"/>
  <c r="X51" s="1"/>
  <c r="Y51" s="1"/>
  <c r="R49" i="31"/>
  <c r="C50" s="1"/>
  <c r="X50" s="1"/>
  <c r="Y50" s="1"/>
  <c r="R49" i="33"/>
  <c r="C50" s="1"/>
  <c r="X50" s="1"/>
  <c r="Y50" s="1"/>
  <c r="R48" i="31"/>
  <c r="C49" s="1"/>
  <c r="X49" s="1"/>
  <c r="Y49" s="1"/>
  <c r="R48" i="33"/>
  <c r="C49" s="1"/>
  <c r="X49" s="1"/>
  <c r="Y49" s="1"/>
  <c r="W47" i="31"/>
  <c r="W47" i="32"/>
  <c r="R47" i="33"/>
  <c r="C48" s="1"/>
  <c r="X48" s="1"/>
  <c r="Y48" s="1"/>
  <c r="W16"/>
  <c r="W23"/>
  <c r="W18"/>
  <c r="W36"/>
  <c r="W19"/>
  <c r="W39"/>
  <c r="W40" s="1"/>
  <c r="W41" s="1"/>
  <c r="V17"/>
  <c r="W24"/>
  <c r="W25" s="1"/>
  <c r="W43"/>
  <c r="R46" i="31"/>
  <c r="C47" s="1"/>
  <c r="X47" s="1"/>
  <c r="Y47" s="1"/>
  <c r="W46" i="32"/>
  <c r="R45" i="31"/>
  <c r="C46" s="1"/>
  <c r="X46" s="1"/>
  <c r="Y46" s="1"/>
  <c r="R45" i="32"/>
  <c r="C46" s="1"/>
  <c r="X46" s="1"/>
  <c r="Y46" s="1"/>
  <c r="R44" i="31"/>
  <c r="C45" s="1"/>
  <c r="X45" s="1"/>
  <c r="Y45" s="1"/>
  <c r="R44" i="32"/>
  <c r="C45" s="1"/>
  <c r="X45" s="1"/>
  <c r="Y45" s="1"/>
  <c r="W43" i="31"/>
  <c r="R42" i="32"/>
  <c r="C43" s="1"/>
  <c r="X43" s="1"/>
  <c r="Y43" s="1"/>
  <c r="W42" i="31"/>
  <c r="R41" i="32"/>
  <c r="C42" s="1"/>
  <c r="X42" s="1"/>
  <c r="Y42" s="1"/>
  <c r="W41"/>
  <c r="W38" i="31"/>
  <c r="R38" i="32"/>
  <c r="C39" s="1"/>
  <c r="X39" s="1"/>
  <c r="Y39" s="1"/>
  <c r="R37" i="31"/>
  <c r="C38" s="1"/>
  <c r="X38" s="1"/>
  <c r="Y38" s="1"/>
  <c r="W37" i="32"/>
  <c r="R36" i="31"/>
  <c r="C37" s="1"/>
  <c r="X37" s="1"/>
  <c r="Y37" s="1"/>
  <c r="W36" i="32"/>
  <c r="R35"/>
  <c r="C36" s="1"/>
  <c r="X36" s="1"/>
  <c r="Y36" s="1"/>
  <c r="R35" i="31"/>
  <c r="C36" s="1"/>
  <c r="X36" s="1"/>
  <c r="Y36" s="1"/>
  <c r="R34"/>
  <c r="C35" s="1"/>
  <c r="X35" s="1"/>
  <c r="Y35" s="1"/>
  <c r="W34" i="32"/>
  <c r="R32"/>
  <c r="C33" s="1"/>
  <c r="X33" s="1"/>
  <c r="Y33" s="1"/>
  <c r="W32" i="31"/>
  <c r="W31"/>
  <c r="R30"/>
  <c r="C31" s="1"/>
  <c r="X31" s="1"/>
  <c r="Y31" s="1"/>
  <c r="R30" i="32"/>
  <c r="C31" s="1"/>
  <c r="X31" s="1"/>
  <c r="Y31" s="1"/>
  <c r="R29" i="31"/>
  <c r="C30" s="1"/>
  <c r="X30" s="1"/>
  <c r="Y30" s="1"/>
  <c r="R29" i="32"/>
  <c r="C30" s="1"/>
  <c r="X30" s="1"/>
  <c r="Y30" s="1"/>
  <c r="R28" i="31"/>
  <c r="C29" s="1"/>
  <c r="X29" s="1"/>
  <c r="Y29" s="1"/>
  <c r="R28" i="32"/>
  <c r="C29" s="1"/>
  <c r="X29" s="1"/>
  <c r="Y29" s="1"/>
  <c r="R27" i="31"/>
  <c r="C28" s="1"/>
  <c r="X28" s="1"/>
  <c r="Y28" s="1"/>
  <c r="R27" i="32"/>
  <c r="C28" s="1"/>
  <c r="X28" s="1"/>
  <c r="Y28" s="1"/>
  <c r="R26"/>
  <c r="C27" s="1"/>
  <c r="X27" s="1"/>
  <c r="Y27" s="1"/>
  <c r="W26" i="31"/>
  <c r="R25" i="32"/>
  <c r="C26" s="1"/>
  <c r="X26" s="1"/>
  <c r="Y26" s="1"/>
  <c r="R24" i="31"/>
  <c r="C25" s="1"/>
  <c r="X25" s="1"/>
  <c r="Y25" s="1"/>
  <c r="W24" i="32"/>
  <c r="R22" i="31"/>
  <c r="C23" s="1"/>
  <c r="X23" s="1"/>
  <c r="Y23" s="1"/>
  <c r="V22" i="32"/>
  <c r="R22"/>
  <c r="C23" s="1"/>
  <c r="X23" s="1"/>
  <c r="Y23" s="1"/>
  <c r="W21" i="31"/>
  <c r="V21"/>
  <c r="V21" i="32"/>
  <c r="W21"/>
  <c r="V21" i="33"/>
  <c r="V22" s="1"/>
  <c r="V20" i="31"/>
  <c r="W20"/>
  <c r="W20" i="33"/>
  <c r="V19" i="31"/>
  <c r="R19" i="32"/>
  <c r="C20" s="1"/>
  <c r="X20" s="1"/>
  <c r="Y20" s="1"/>
  <c r="W19"/>
  <c r="V19"/>
  <c r="V19" i="33"/>
  <c r="V18"/>
  <c r="V17" i="31"/>
  <c r="R17"/>
  <c r="C18" s="1"/>
  <c r="X18" s="1"/>
  <c r="Y18" s="1"/>
  <c r="R17" i="32"/>
  <c r="C18" s="1"/>
  <c r="X18" s="1"/>
  <c r="Y18" s="1"/>
  <c r="R16" i="31"/>
  <c r="C17" s="1"/>
  <c r="X17" s="1"/>
  <c r="Y17" s="1"/>
  <c r="V16"/>
  <c r="W15"/>
  <c r="V15"/>
  <c r="W15" i="32"/>
  <c r="R15"/>
  <c r="C16" s="1"/>
  <c r="X16" s="1"/>
  <c r="Y16" s="1"/>
  <c r="W14" i="31"/>
  <c r="R14"/>
  <c r="C15" s="1"/>
  <c r="X15" s="1"/>
  <c r="Y15" s="1"/>
  <c r="V14" i="33"/>
  <c r="V15" s="1"/>
  <c r="V13" i="32"/>
  <c r="W13"/>
  <c r="W13" i="33"/>
  <c r="H4" i="32"/>
  <c r="W12" i="31"/>
  <c r="V12" i="32"/>
  <c r="W12"/>
  <c r="V12" i="33"/>
  <c r="W11"/>
  <c r="R10" i="32"/>
  <c r="C11" s="1"/>
  <c r="R9" i="31"/>
  <c r="C10" s="1"/>
  <c r="H4"/>
  <c r="W9"/>
  <c r="R9" i="33"/>
  <c r="C10" s="1"/>
  <c r="X10" s="1"/>
  <c r="H4"/>
  <c r="V9"/>
  <c r="V10" s="1"/>
  <c r="C10" i="17"/>
  <c r="T9"/>
  <c r="H4" s="1"/>
  <c r="D4"/>
  <c r="G5"/>
  <c r="E5"/>
  <c r="C5"/>
  <c r="W11" i="31"/>
  <c r="X10" i="32"/>
  <c r="L5" i="33" l="1"/>
  <c r="L5" i="31"/>
  <c r="P5"/>
  <c r="P5" i="32"/>
  <c r="L5"/>
  <c r="P5" i="33"/>
  <c r="K10"/>
  <c r="M10" s="1"/>
  <c r="R10" s="1"/>
  <c r="C11" s="1"/>
  <c r="X11" s="1"/>
  <c r="Y11" s="1"/>
  <c r="I5" i="17"/>
  <c r="L4"/>
  <c r="P4"/>
  <c r="X10" i="31"/>
  <c r="R10"/>
  <c r="R11" i="32"/>
  <c r="X11"/>
  <c r="Y11" s="1"/>
  <c r="K11" i="33" l="1"/>
  <c r="M11" s="1"/>
  <c r="R11" s="1"/>
  <c r="C12" i="32"/>
  <c r="D4"/>
  <c r="P2" s="1"/>
  <c r="C5"/>
  <c r="E5"/>
  <c r="G5"/>
  <c r="C11" i="31"/>
  <c r="C12" i="33" l="1"/>
  <c r="R11" i="31"/>
  <c r="X11"/>
  <c r="Y11" s="1"/>
  <c r="X12" i="32"/>
  <c r="Y12" s="1"/>
  <c r="P4" s="1"/>
  <c r="L4"/>
  <c r="I5"/>
  <c r="X12" i="33" l="1"/>
  <c r="Y12" s="1"/>
  <c r="K12"/>
  <c r="M12" s="1"/>
  <c r="R12" s="1"/>
  <c r="C13" s="1"/>
  <c r="C12" i="31"/>
  <c r="D4"/>
  <c r="P2" s="1"/>
  <c r="G5"/>
  <c r="C5"/>
  <c r="E5"/>
  <c r="X13" i="33" l="1"/>
  <c r="Y13" s="1"/>
  <c r="K13"/>
  <c r="M13" s="1"/>
  <c r="R13" s="1"/>
  <c r="C14" s="1"/>
  <c r="I5" i="31"/>
  <c r="X12"/>
  <c r="Y12" s="1"/>
  <c r="P4" s="1"/>
  <c r="L4"/>
  <c r="K14" i="33" l="1"/>
  <c r="M14" s="1"/>
  <c r="R14" s="1"/>
  <c r="C15" s="1"/>
  <c r="X14"/>
  <c r="Y14" s="1"/>
  <c r="X15" l="1"/>
  <c r="Y15" s="1"/>
  <c r="K15"/>
  <c r="M15" s="1"/>
  <c r="R15" s="1"/>
  <c r="C16" s="1"/>
  <c r="K16" l="1"/>
  <c r="M16" s="1"/>
  <c r="R16" s="1"/>
  <c r="C17" s="1"/>
  <c r="X16"/>
  <c r="Y16" s="1"/>
  <c r="K17" l="1"/>
  <c r="M17" s="1"/>
  <c r="R17" s="1"/>
  <c r="C18" s="1"/>
  <c r="X17"/>
  <c r="Y17" s="1"/>
  <c r="K18" l="1"/>
  <c r="M18" s="1"/>
  <c r="R18" s="1"/>
  <c r="C19" s="1"/>
  <c r="K19" s="1"/>
  <c r="M19" s="1"/>
  <c r="R19" s="1"/>
  <c r="X18"/>
  <c r="Y18" s="1"/>
  <c r="X19" l="1"/>
  <c r="Y19" s="1"/>
  <c r="C20"/>
  <c r="X20" l="1"/>
  <c r="Y20" s="1"/>
  <c r="K20"/>
  <c r="M20" s="1"/>
  <c r="R20" s="1"/>
  <c r="C21" l="1"/>
  <c r="X21" l="1"/>
  <c r="Y21" s="1"/>
  <c r="K21"/>
  <c r="M21" s="1"/>
  <c r="R21" s="1"/>
  <c r="C22" s="1"/>
  <c r="X22" l="1"/>
  <c r="Y22" s="1"/>
  <c r="K22"/>
  <c r="M22" s="1"/>
  <c r="R22" s="1"/>
  <c r="C23" s="1"/>
  <c r="X23" l="1"/>
  <c r="Y23" s="1"/>
  <c r="K23"/>
  <c r="M23" s="1"/>
  <c r="R23" s="1"/>
  <c r="C24" s="1"/>
  <c r="X24" l="1"/>
  <c r="Y24" s="1"/>
  <c r="K24"/>
  <c r="M24" s="1"/>
  <c r="R24" s="1"/>
  <c r="C25" s="1"/>
  <c r="X25" l="1"/>
  <c r="Y25" s="1"/>
  <c r="K25"/>
  <c r="M25" s="1"/>
  <c r="R25" s="1"/>
  <c r="C26" s="1"/>
  <c r="X26" l="1"/>
  <c r="Y26" s="1"/>
  <c r="K26"/>
  <c r="M26" s="1"/>
  <c r="R26" s="1"/>
  <c r="C27" s="1"/>
  <c r="X27" l="1"/>
  <c r="Y27" s="1"/>
  <c r="K27"/>
  <c r="M27" s="1"/>
  <c r="R27" s="1"/>
  <c r="C28" s="1"/>
  <c r="X28" l="1"/>
  <c r="Y28" s="1"/>
  <c r="K28"/>
  <c r="M28" s="1"/>
  <c r="R28" s="1"/>
  <c r="C29" s="1"/>
  <c r="X29" l="1"/>
  <c r="Y29" s="1"/>
  <c r="K29"/>
  <c r="M29" s="1"/>
  <c r="R29" s="1"/>
  <c r="C30" s="1"/>
  <c r="X30" l="1"/>
  <c r="Y30" s="1"/>
  <c r="K30"/>
  <c r="M30" s="1"/>
  <c r="R30" s="1"/>
  <c r="C31" s="1"/>
  <c r="X31" l="1"/>
  <c r="Y31" s="1"/>
  <c r="K31"/>
  <c r="M31" s="1"/>
  <c r="R31" s="1"/>
  <c r="C32" s="1"/>
  <c r="X32" l="1"/>
  <c r="Y32" s="1"/>
  <c r="K32"/>
  <c r="M32" s="1"/>
  <c r="R32" s="1"/>
  <c r="C33" s="1"/>
  <c r="X33" l="1"/>
  <c r="Y33" s="1"/>
  <c r="K33"/>
  <c r="M33" s="1"/>
  <c r="R33" s="1"/>
  <c r="C34" s="1"/>
  <c r="X34" l="1"/>
  <c r="Y34" s="1"/>
  <c r="K34"/>
  <c r="M34" s="1"/>
  <c r="R34" s="1"/>
  <c r="C35" s="1"/>
  <c r="X35" l="1"/>
  <c r="Y35" s="1"/>
  <c r="K35"/>
  <c r="M35" s="1"/>
  <c r="R35" s="1"/>
  <c r="C36" s="1"/>
  <c r="X36" l="1"/>
  <c r="Y36" s="1"/>
  <c r="K36"/>
  <c r="M36" s="1"/>
  <c r="R36" s="1"/>
  <c r="C37" s="1"/>
  <c r="X37" l="1"/>
  <c r="Y37" s="1"/>
  <c r="K37"/>
  <c r="M37" s="1"/>
  <c r="R37" s="1"/>
  <c r="C38" s="1"/>
  <c r="X38" l="1"/>
  <c r="Y38" s="1"/>
  <c r="K38"/>
  <c r="M38" s="1"/>
  <c r="R38" s="1"/>
  <c r="C39" s="1"/>
  <c r="X39" l="1"/>
  <c r="Y39" s="1"/>
  <c r="K39"/>
  <c r="M39" s="1"/>
  <c r="R39" s="1"/>
  <c r="C40" s="1"/>
  <c r="X40" l="1"/>
  <c r="Y40" s="1"/>
  <c r="K40"/>
  <c r="M40" s="1"/>
  <c r="R40" s="1"/>
  <c r="C41" s="1"/>
  <c r="X41" l="1"/>
  <c r="Y41" s="1"/>
  <c r="K41"/>
  <c r="M41" s="1"/>
  <c r="R41" s="1"/>
  <c r="C42" s="1"/>
  <c r="X42" l="1"/>
  <c r="Y42" s="1"/>
  <c r="K42"/>
  <c r="M42" s="1"/>
  <c r="R42" s="1"/>
  <c r="C43" s="1"/>
  <c r="X43" l="1"/>
  <c r="Y43" s="1"/>
  <c r="K43"/>
  <c r="M43" s="1"/>
  <c r="R43" s="1"/>
  <c r="C44" s="1"/>
  <c r="X44" l="1"/>
  <c r="Y44" s="1"/>
  <c r="K44"/>
  <c r="M44" s="1"/>
  <c r="R44" s="1"/>
  <c r="C45" s="1"/>
  <c r="X45" l="1"/>
  <c r="Y45" s="1"/>
  <c r="K45"/>
  <c r="M45" s="1"/>
  <c r="R45" s="1"/>
  <c r="C46" s="1"/>
  <c r="X46" l="1"/>
  <c r="Y46" s="1"/>
  <c r="K46"/>
  <c r="M46" s="1"/>
  <c r="R46" s="1"/>
  <c r="C47" l="1"/>
  <c r="X47" s="1"/>
  <c r="Y47" s="1"/>
  <c r="P4" s="1"/>
  <c r="G5"/>
  <c r="C5"/>
  <c r="D4"/>
  <c r="P2" s="1"/>
  <c r="E5"/>
  <c r="I5" l="1"/>
</calcChain>
</file>

<file path=xl/sharedStrings.xml><?xml version="1.0" encoding="utf-8"?>
<sst xmlns="http://schemas.openxmlformats.org/spreadsheetml/2006/main" count="472" uniqueCount="76">
  <si>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</si>
  <si>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</si>
  <si>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</si>
  <si>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</si>
  <si>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</si>
  <si>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</si>
  <si>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</si>
  <si>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</si>
  <si>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</si>
  <si>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</si>
  <si>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</si>
  <si>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</si>
  <si>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</si>
  <si>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</si>
  <si>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</si>
  <si>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</si>
  <si>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</si>
  <si>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</si>
  <si>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</si>
  <si>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</si>
  <si>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</si>
  <si>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</si>
  <si>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</si>
  <si>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</si>
  <si>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</si>
  <si>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</si>
  <si>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</si>
  <si>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</si>
  <si>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</si>
  <si>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</si>
  <si>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</si>
  <si>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</si>
  <si>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</si>
  <si>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</si>
  <si>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</si>
  <si>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</si>
  <si>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</si>
  <si>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</si>
  <si>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</si>
  <si>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</si>
  <si>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</si>
  <si>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</si>
  <si>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</si>
  <si>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</si>
  <si>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</si>
  <si>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</si>
  <si>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</si>
  <si>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</si>
  <si>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</si>
  <si>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</si>
  <si>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</si>
  <si>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</si>
  <si>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</si>
  <si>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</si>
  <si>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</si>
  <si>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</si>
  <si>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</si>
  <si>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</si>
  <si>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</si>
  <si>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</si>
  <si>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</si>
  <si>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</si>
  <si>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</si>
  <si>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</si>
  <si>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</si>
  <si>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USDJPY</t>
    <phoneticPr fontId="2"/>
  </si>
  <si>
    <t>=MT4|TAB!660414</t>
  </si>
  <si>
    <t>１時間足</t>
    <rPh sb="1" eb="3">
      <t>ジカン</t>
    </rPh>
    <rPh sb="3" eb="4">
      <t>アシ</t>
    </rPh>
    <phoneticPr fontId="3"/>
  </si>
  <si>
    <t>EB</t>
    <phoneticPr fontId="2"/>
  </si>
  <si>
    <t>EUR/USD</t>
    <phoneticPr fontId="2"/>
  </si>
  <si>
    <t>USD/JPY</t>
    <phoneticPr fontId="2"/>
  </si>
  <si>
    <t>EUR/JPY</t>
    <phoneticPr fontId="2"/>
  </si>
  <si>
    <t>10MA・20MA・50MAの上側にキャンドルがあれば買い方向、下側なら売り方向。MAに触れてEB出現でエントリー待ち、EB高値or安値ブレイクでエントリー。</t>
    <phoneticPr fontId="2"/>
  </si>
  <si>
    <t>USD/JPYの日足勝率が良かったので１時間足の検証を行いました。残念ながら結果は良くありませんでした。同じパターンで損切りが発生していて、チャートパターンも同じでした。</t>
    <rPh sb="8" eb="10">
      <t>ヒアシ</t>
    </rPh>
    <rPh sb="10" eb="12">
      <t>ショウリツ</t>
    </rPh>
    <rPh sb="13" eb="14">
      <t>ヨ</t>
    </rPh>
    <rPh sb="20" eb="22">
      <t>ジカン</t>
    </rPh>
    <rPh sb="22" eb="23">
      <t>アシ</t>
    </rPh>
    <rPh sb="24" eb="26">
      <t>ケンショウ</t>
    </rPh>
    <rPh sb="27" eb="28">
      <t>オコナ</t>
    </rPh>
    <rPh sb="33" eb="35">
      <t>ザンネン</t>
    </rPh>
    <rPh sb="38" eb="40">
      <t>ケッカ</t>
    </rPh>
    <rPh sb="41" eb="42">
      <t>ヨ</t>
    </rPh>
    <rPh sb="52" eb="53">
      <t>オナ</t>
    </rPh>
    <rPh sb="59" eb="60">
      <t>ソン</t>
    </rPh>
    <rPh sb="60" eb="61">
      <t>ギ</t>
    </rPh>
    <rPh sb="63" eb="65">
      <t>ハッセイ</t>
    </rPh>
    <rPh sb="79" eb="80">
      <t>オナ</t>
    </rPh>
    <phoneticPr fontId="2"/>
  </si>
  <si>
    <t>今回のルールで、この組み合せは運用できません。４時間足を検証し確認したいです。</t>
    <rPh sb="0" eb="2">
      <t>コンカイ</t>
    </rPh>
    <rPh sb="10" eb="11">
      <t>ク</t>
    </rPh>
    <rPh sb="12" eb="13">
      <t>ア</t>
    </rPh>
    <rPh sb="15" eb="17">
      <t>ウンヨウ</t>
    </rPh>
    <rPh sb="24" eb="26">
      <t>ジカン</t>
    </rPh>
    <rPh sb="26" eb="27">
      <t>アシ</t>
    </rPh>
    <rPh sb="28" eb="30">
      <t>ケンショウ</t>
    </rPh>
    <rPh sb="31" eb="33">
      <t>カクニン</t>
    </rPh>
    <phoneticPr fontId="2"/>
  </si>
  <si>
    <t>検証を継続します。</t>
    <rPh sb="0" eb="2">
      <t>ケンショウ</t>
    </rPh>
    <rPh sb="3" eb="5">
      <t>ケイゾク</t>
    </rPh>
    <phoneticPr fontId="2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</si>
</sst>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28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395043</xdr:colOff>
      <xdr:row>30</xdr:row>
      <xdr:rowOff>97484</xdr:rowOff>
    </xdr:to>
    <xdr:pic>
      <xdr:nvPicPr>
        <xdr:cNvPr id="2" name="図 1" descr="2019-07-05_17h22_2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177343" cy="55267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16</xdr:col>
      <xdr:colOff>414101</xdr:colOff>
      <xdr:row>62</xdr:row>
      <xdr:rowOff>154657</xdr:rowOff>
    </xdr:to>
    <xdr:pic>
      <xdr:nvPicPr>
        <xdr:cNvPr id="3" name="図 2" descr="2019-07-05_17h29_3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791200"/>
          <a:ext cx="11196401" cy="55839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16</xdr:col>
      <xdr:colOff>414101</xdr:colOff>
      <xdr:row>94</xdr:row>
      <xdr:rowOff>107013</xdr:rowOff>
    </xdr:to>
    <xdr:pic>
      <xdr:nvPicPr>
        <xdr:cNvPr id="4" name="図 3" descr="2019-07-05_17h38_1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1582400"/>
          <a:ext cx="11196401" cy="55362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16</xdr:col>
      <xdr:colOff>404572</xdr:colOff>
      <xdr:row>126</xdr:row>
      <xdr:rowOff>145128</xdr:rowOff>
    </xdr:to>
    <xdr:pic>
      <xdr:nvPicPr>
        <xdr:cNvPr id="5" name="図 4" descr="2019-07-05_17h42_57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7373600"/>
          <a:ext cx="11186872" cy="55743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16</xdr:col>
      <xdr:colOff>404572</xdr:colOff>
      <xdr:row>158</xdr:row>
      <xdr:rowOff>78426</xdr:rowOff>
    </xdr:to>
    <xdr:pic>
      <xdr:nvPicPr>
        <xdr:cNvPr id="6" name="図 5" descr="2019-07-05_19h09_02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3164800"/>
          <a:ext cx="11186872" cy="55076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16</xdr:col>
      <xdr:colOff>404572</xdr:colOff>
      <xdr:row>190</xdr:row>
      <xdr:rowOff>135599</xdr:rowOff>
    </xdr:to>
    <xdr:pic>
      <xdr:nvPicPr>
        <xdr:cNvPr id="7" name="図 6" descr="2019-07-05_19h17_43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8956000"/>
          <a:ext cx="11186872" cy="55648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16</xdr:col>
      <xdr:colOff>404572</xdr:colOff>
      <xdr:row>222</xdr:row>
      <xdr:rowOff>126070</xdr:rowOff>
    </xdr:to>
    <xdr:pic>
      <xdr:nvPicPr>
        <xdr:cNvPr id="8" name="図 7" descr="2019-07-05_19h26_31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34747200"/>
          <a:ext cx="11186872" cy="55553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16</xdr:col>
      <xdr:colOff>404572</xdr:colOff>
      <xdr:row>254</xdr:row>
      <xdr:rowOff>135599</xdr:rowOff>
    </xdr:to>
    <xdr:pic>
      <xdr:nvPicPr>
        <xdr:cNvPr id="9" name="図 8" descr="2019-07-05_19h30_33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40538400"/>
          <a:ext cx="11186872" cy="55648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16</xdr:col>
      <xdr:colOff>414101</xdr:colOff>
      <xdr:row>286</xdr:row>
      <xdr:rowOff>126070</xdr:rowOff>
    </xdr:to>
    <xdr:pic>
      <xdr:nvPicPr>
        <xdr:cNvPr id="10" name="図 9" descr="2019-07-05_19h36_25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6329600"/>
          <a:ext cx="11196401" cy="55553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16</xdr:col>
      <xdr:colOff>414101</xdr:colOff>
      <xdr:row>318</xdr:row>
      <xdr:rowOff>164186</xdr:rowOff>
    </xdr:to>
    <xdr:pic>
      <xdr:nvPicPr>
        <xdr:cNvPr id="11" name="図 10" descr="2019-07-05_19h42_26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52120800"/>
          <a:ext cx="11196401" cy="5593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46</v>
      </c>
    </row>
    <row r="3" spans="1:2">
      <c r="A3">
        <v>100000</v>
      </c>
    </row>
    <row r="5" spans="1:2">
      <c r="A5" t="s">
        <v>47</v>
      </c>
    </row>
    <row r="6" spans="1:2">
      <c r="A6" t="s">
        <v>54</v>
      </c>
      <c r="B6">
        <v>90</v>
      </c>
    </row>
    <row r="7" spans="1:2">
      <c r="A7" t="s">
        <v>53</v>
      </c>
      <c r="B7">
        <v>90</v>
      </c>
    </row>
    <row r="8" spans="1:2">
      <c r="A8" t="s">
        <v>51</v>
      </c>
      <c r="B8">
        <v>110</v>
      </c>
    </row>
    <row r="9" spans="1:2">
      <c r="A9" t="s">
        <v>49</v>
      </c>
      <c r="B9">
        <v>120</v>
      </c>
    </row>
    <row r="10" spans="1:2">
      <c r="A10" t="s">
        <v>50</v>
      </c>
      <c r="B10">
        <v>150</v>
      </c>
    </row>
    <row r="11" spans="1:2">
      <c r="A11" t="s">
        <v>55</v>
      </c>
      <c r="B11">
        <v>100</v>
      </c>
    </row>
    <row r="12" spans="1:2">
      <c r="A12" t="s">
        <v>52</v>
      </c>
      <c r="B12">
        <v>80</v>
      </c>
    </row>
    <row r="13" spans="1:2">
      <c r="A13" t="s">
        <v>48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65" activePane="bottomLeft" state="frozen"/>
      <selection pane="bottomLeft" activeCell="F70" sqref="F70:I75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7" t="s">
        <v>5</v>
      </c>
      <c r="C2" s="47"/>
      <c r="D2" s="49" t="s">
        <v>65</v>
      </c>
      <c r="E2" s="49"/>
      <c r="F2" s="47" t="s">
        <v>6</v>
      </c>
      <c r="G2" s="47"/>
      <c r="H2" s="51" t="s">
        <v>67</v>
      </c>
      <c r="I2" s="51"/>
      <c r="J2" s="47" t="s">
        <v>7</v>
      </c>
      <c r="K2" s="47"/>
      <c r="L2" s="48">
        <v>100000</v>
      </c>
      <c r="M2" s="49"/>
      <c r="N2" s="47" t="s">
        <v>8</v>
      </c>
      <c r="O2" s="47"/>
      <c r="P2" s="50">
        <f>SUM(L2,D4)</f>
        <v>117950.58471441506</v>
      </c>
      <c r="Q2" s="51"/>
      <c r="R2" s="1"/>
      <c r="S2" s="1"/>
      <c r="T2" s="1"/>
    </row>
    <row r="3" spans="2:25" ht="57" customHeight="1">
      <c r="B3" s="47" t="s">
        <v>9</v>
      </c>
      <c r="C3" s="47"/>
      <c r="D3" s="52" t="s">
        <v>72</v>
      </c>
      <c r="E3" s="52"/>
      <c r="F3" s="52"/>
      <c r="G3" s="52"/>
      <c r="H3" s="52"/>
      <c r="I3" s="52"/>
      <c r="J3" s="47" t="s">
        <v>10</v>
      </c>
      <c r="K3" s="47"/>
      <c r="L3" s="52" t="s">
        <v>60</v>
      </c>
      <c r="M3" s="53"/>
      <c r="N3" s="53"/>
      <c r="O3" s="53"/>
      <c r="P3" s="53"/>
      <c r="Q3" s="53"/>
      <c r="R3" s="1"/>
      <c r="S3" s="1"/>
    </row>
    <row r="4" spans="2:25">
      <c r="B4" s="47" t="s">
        <v>11</v>
      </c>
      <c r="C4" s="47"/>
      <c r="D4" s="54">
        <f>SUM($R$9:$S$993)</f>
        <v>17950.584714415065</v>
      </c>
      <c r="E4" s="54"/>
      <c r="F4" s="47" t="s">
        <v>12</v>
      </c>
      <c r="G4" s="47"/>
      <c r="H4" s="55">
        <f>SUM($T$9:$U$108)</f>
        <v>240.00000000000057</v>
      </c>
      <c r="I4" s="51"/>
      <c r="J4" s="56"/>
      <c r="K4" s="56"/>
      <c r="L4" s="50"/>
      <c r="M4" s="50"/>
      <c r="N4" s="56" t="s">
        <v>57</v>
      </c>
      <c r="O4" s="56"/>
      <c r="P4" s="57">
        <f>MAX(Y:Y)</f>
        <v>0.20242682245344712</v>
      </c>
      <c r="Q4" s="57"/>
      <c r="R4" s="1"/>
      <c r="S4" s="1"/>
      <c r="T4" s="1"/>
    </row>
    <row r="5" spans="2:25">
      <c r="B5" s="39" t="s">
        <v>15</v>
      </c>
      <c r="C5" s="2">
        <f>COUNTIF($R$9:$R$990,"&gt;0")</f>
        <v>31</v>
      </c>
      <c r="D5" s="38" t="s">
        <v>16</v>
      </c>
      <c r="E5" s="15">
        <f>COUNTIF($R$9:$R$990,"&lt;0")</f>
        <v>29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0.51666666666666672</v>
      </c>
      <c r="J5" s="58" t="s">
        <v>19</v>
      </c>
      <c r="K5" s="47"/>
      <c r="L5" s="59">
        <f>MAX(V9:V993)</f>
        <v>2</v>
      </c>
      <c r="M5" s="60"/>
      <c r="N5" s="17" t="s">
        <v>20</v>
      </c>
      <c r="O5" s="9"/>
      <c r="P5" s="59">
        <f>MAX(W9:W993)</f>
        <v>5</v>
      </c>
      <c r="Q5" s="60"/>
      <c r="R5" s="1"/>
      <c r="S5" s="1"/>
      <c r="T5" s="1"/>
    </row>
    <row r="6" spans="2:25">
      <c r="B6" s="11"/>
      <c r="C6" s="13"/>
      <c r="D6" s="14"/>
      <c r="E6" s="10"/>
      <c r="F6" s="11"/>
      <c r="G6" s="10" t="s">
        <v>66</v>
      </c>
      <c r="H6" s="11"/>
      <c r="I6" s="16"/>
      <c r="J6" s="11"/>
      <c r="K6" s="11"/>
      <c r="L6" s="10"/>
      <c r="M6" s="44" t="s">
        <v>63</v>
      </c>
      <c r="N6" s="12"/>
      <c r="O6" s="12"/>
      <c r="P6" s="10"/>
      <c r="Q6" s="7"/>
      <c r="R6" s="1"/>
      <c r="S6" s="1"/>
      <c r="T6" s="1"/>
    </row>
    <row r="7" spans="2:25">
      <c r="B7" s="61" t="s">
        <v>21</v>
      </c>
      <c r="C7" s="63" t="s">
        <v>22</v>
      </c>
      <c r="D7" s="64"/>
      <c r="E7" s="67" t="s">
        <v>23</v>
      </c>
      <c r="F7" s="68"/>
      <c r="G7" s="68"/>
      <c r="H7" s="68"/>
      <c r="I7" s="69"/>
      <c r="J7" s="70" t="s">
        <v>24</v>
      </c>
      <c r="K7" s="71"/>
      <c r="L7" s="72"/>
      <c r="M7" s="73" t="s">
        <v>25</v>
      </c>
      <c r="N7" s="74" t="s">
        <v>26</v>
      </c>
      <c r="O7" s="75"/>
      <c r="P7" s="75"/>
      <c r="Q7" s="76"/>
      <c r="R7" s="77" t="s">
        <v>27</v>
      </c>
      <c r="S7" s="77"/>
      <c r="T7" s="77"/>
      <c r="U7" s="77"/>
    </row>
    <row r="8" spans="2:25">
      <c r="B8" s="62"/>
      <c r="C8" s="65"/>
      <c r="D8" s="66"/>
      <c r="E8" s="18" t="s">
        <v>28</v>
      </c>
      <c r="F8" s="18" t="s">
        <v>29</v>
      </c>
      <c r="G8" s="18" t="s">
        <v>30</v>
      </c>
      <c r="H8" s="78" t="s">
        <v>31</v>
      </c>
      <c r="I8" s="69"/>
      <c r="J8" s="4" t="s">
        <v>32</v>
      </c>
      <c r="K8" s="79" t="s">
        <v>33</v>
      </c>
      <c r="L8" s="72"/>
      <c r="M8" s="73"/>
      <c r="N8" s="5" t="s">
        <v>28</v>
      </c>
      <c r="O8" s="5" t="s">
        <v>29</v>
      </c>
      <c r="P8" s="80" t="s">
        <v>31</v>
      </c>
      <c r="Q8" s="76"/>
      <c r="R8" s="77" t="s">
        <v>34</v>
      </c>
      <c r="S8" s="77"/>
      <c r="T8" s="77" t="s">
        <v>32</v>
      </c>
      <c r="U8" s="77"/>
      <c r="Y8" t="s">
        <v>56</v>
      </c>
    </row>
    <row r="9" spans="2:25">
      <c r="B9" s="40">
        <v>1</v>
      </c>
      <c r="C9" s="81">
        <f>L2</f>
        <v>100000</v>
      </c>
      <c r="D9" s="81"/>
      <c r="E9" s="40">
        <v>2017</v>
      </c>
      <c r="F9" s="8">
        <v>43476</v>
      </c>
      <c r="G9" s="45" t="s">
        <v>4</v>
      </c>
      <c r="H9" s="82">
        <v>116.21</v>
      </c>
      <c r="I9" s="82"/>
      <c r="J9" s="40">
        <v>38</v>
      </c>
      <c r="K9" s="81">
        <f>IF(J9="","",C9*0.03)</f>
        <v>3000</v>
      </c>
      <c r="L9" s="81"/>
      <c r="M9" s="6">
        <f>IF(J9="","",(K9/J9)/LOOKUP(RIGHT($D$2,3),定数!$A$6:$A$13,定数!$B$6:$B$13))</f>
        <v>0.78947368421052633</v>
      </c>
      <c r="N9" s="40">
        <v>2017</v>
      </c>
      <c r="O9" s="8">
        <v>43477</v>
      </c>
      <c r="P9" s="82">
        <v>116.68</v>
      </c>
      <c r="Q9" s="82"/>
      <c r="R9" s="83">
        <f>IF(P9="","",T9*M9*LOOKUP(RIGHT($D$2,3),定数!$A$6:$A$13,定数!$B$6:$B$13))</f>
        <v>3710.526315789577</v>
      </c>
      <c r="S9" s="83"/>
      <c r="T9" s="84">
        <f>IF(P9="","",IF(G9="買",(P9-H9),(H9-P9))*IF(RIGHT($D$2,3)="JPY",100,10000))</f>
        <v>47.000000000001307</v>
      </c>
      <c r="U9" s="84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81">
        <f t="shared" ref="C10:C73" si="0">IF(R9="","",C9+R9)</f>
        <v>103710.52631578958</v>
      </c>
      <c r="D10" s="81"/>
      <c r="E10" s="40">
        <v>2017</v>
      </c>
      <c r="F10" s="8">
        <v>43482</v>
      </c>
      <c r="G10" s="43" t="s">
        <v>3</v>
      </c>
      <c r="H10" s="82">
        <v>113.76</v>
      </c>
      <c r="I10" s="82"/>
      <c r="J10" s="40">
        <v>36</v>
      </c>
      <c r="K10" s="85">
        <f>IF(J10="","",C10*0.03)</f>
        <v>3111.3157894736873</v>
      </c>
      <c r="L10" s="86"/>
      <c r="M10" s="6">
        <f>IF(J10="","",(K10/J10)/LOOKUP(RIGHT($D$2,3),定数!$A$6:$A$13,定数!$B$6:$B$13))</f>
        <v>0.86425438596491322</v>
      </c>
      <c r="N10" s="40">
        <v>2017</v>
      </c>
      <c r="O10" s="8">
        <v>43482</v>
      </c>
      <c r="P10" s="82">
        <v>113.3</v>
      </c>
      <c r="Q10" s="82"/>
      <c r="R10" s="83">
        <f>IF(P10="","",T10*M10*LOOKUP(RIGHT($D$2,3),定数!$A$6:$A$13,定数!$B$6:$B$13))</f>
        <v>3975.57017543867</v>
      </c>
      <c r="S10" s="83"/>
      <c r="T10" s="84">
        <f>IF(P10="","",IF(G10="買",(P10-H10),(H10-P10))*IF(RIGHT($D$2,3)="JPY",100,10000))</f>
        <v>46.000000000000796</v>
      </c>
      <c r="U10" s="84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103710.52631578958</v>
      </c>
    </row>
    <row r="11" spans="2:25">
      <c r="B11" s="40">
        <v>3</v>
      </c>
      <c r="C11" s="81">
        <f t="shared" si="0"/>
        <v>107686.09649122825</v>
      </c>
      <c r="D11" s="81"/>
      <c r="E11" s="40">
        <v>2017</v>
      </c>
      <c r="F11" s="8">
        <v>43483</v>
      </c>
      <c r="G11" s="43" t="s">
        <v>3</v>
      </c>
      <c r="H11" s="82">
        <v>112.62</v>
      </c>
      <c r="I11" s="82"/>
      <c r="J11" s="40">
        <v>47</v>
      </c>
      <c r="K11" s="85">
        <f t="shared" ref="K11:K74" si="3">IF(J11="","",C11*0.03)</f>
        <v>3230.5828947368473</v>
      </c>
      <c r="L11" s="86"/>
      <c r="M11" s="6">
        <f>IF(J11="","",(K11/J11)/LOOKUP(RIGHT($D$2,3),定数!$A$6:$A$13,定数!$B$6:$B$13))</f>
        <v>0.68735806270996747</v>
      </c>
      <c r="N11" s="40">
        <v>2017</v>
      </c>
      <c r="O11" s="8">
        <v>43483</v>
      </c>
      <c r="P11" s="82">
        <v>113.11</v>
      </c>
      <c r="Q11" s="82"/>
      <c r="R11" s="83">
        <f>IF(P11="","",T11*M11*LOOKUP(RIGHT($D$2,3),定数!$A$6:$A$13,定数!$B$6:$B$13))</f>
        <v>-3368.0545072788059</v>
      </c>
      <c r="S11" s="83"/>
      <c r="T11" s="84">
        <f>IF(P11="","",IF(G11="買",(P11-H11),(H11-P11))*IF(RIGHT($D$2,3)="JPY",100,10000))</f>
        <v>-48.999999999999488</v>
      </c>
      <c r="U11" s="84"/>
      <c r="V11" s="22">
        <f t="shared" si="1"/>
        <v>0</v>
      </c>
      <c r="W11">
        <f t="shared" si="2"/>
        <v>1</v>
      </c>
      <c r="X11" s="41">
        <f>IF(C11&lt;&gt;"",MAX(X10,C11),"")</f>
        <v>107686.09649122825</v>
      </c>
      <c r="Y11" s="42">
        <f>IF(X11&lt;&gt;"",1-(C11/X11),"")</f>
        <v>0</v>
      </c>
    </row>
    <row r="12" spans="2:25">
      <c r="B12" s="40">
        <v>4</v>
      </c>
      <c r="C12" s="81">
        <f t="shared" si="0"/>
        <v>104318.04198394944</v>
      </c>
      <c r="D12" s="81"/>
      <c r="E12" s="40">
        <v>2017</v>
      </c>
      <c r="F12" s="8">
        <v>43484</v>
      </c>
      <c r="G12" s="45" t="s">
        <v>4</v>
      </c>
      <c r="H12" s="82">
        <v>114.75</v>
      </c>
      <c r="I12" s="82"/>
      <c r="J12" s="40">
        <v>34</v>
      </c>
      <c r="K12" s="85">
        <f t="shared" si="3"/>
        <v>3129.541259518483</v>
      </c>
      <c r="L12" s="86"/>
      <c r="M12" s="6">
        <f>IF(J12="","",(K12/J12)/LOOKUP(RIGHT($D$2,3),定数!$A$6:$A$13,定数!$B$6:$B$13))</f>
        <v>0.9204533116230833</v>
      </c>
      <c r="N12" s="40">
        <v>2017</v>
      </c>
      <c r="O12" s="8">
        <v>43484</v>
      </c>
      <c r="P12" s="82">
        <v>115.17</v>
      </c>
      <c r="Q12" s="82"/>
      <c r="R12" s="83">
        <f>IF(P12="","",T12*M12*LOOKUP(RIGHT($D$2,3),定数!$A$6:$A$13,定数!$B$6:$B$13))</f>
        <v>3865.9039088169657</v>
      </c>
      <c r="S12" s="83"/>
      <c r="T12" s="84">
        <f t="shared" ref="T12:T75" si="4">IF(P12="","",IF(G12="買",(P12-H12),(H12-P12))*IF(RIGHT($D$2,3)="JPY",100,10000))</f>
        <v>42.000000000000171</v>
      </c>
      <c r="U12" s="84"/>
      <c r="V12" s="22">
        <f t="shared" si="1"/>
        <v>1</v>
      </c>
      <c r="W12">
        <f t="shared" si="2"/>
        <v>0</v>
      </c>
      <c r="X12" s="41">
        <f t="shared" ref="X12:X75" si="5">IF(C12&lt;&gt;"",MAX(X11,C12),"")</f>
        <v>107686.09649122825</v>
      </c>
      <c r="Y12" s="42">
        <f t="shared" ref="Y12:Y75" si="6">IF(X12&lt;&gt;"",1-(C12/X12),"")</f>
        <v>3.1276595744680558E-2</v>
      </c>
    </row>
    <row r="13" spans="2:25">
      <c r="B13" s="40">
        <v>5</v>
      </c>
      <c r="C13" s="81">
        <f t="shared" si="0"/>
        <v>108183.94589276641</v>
      </c>
      <c r="D13" s="81"/>
      <c r="E13" s="40">
        <v>2017</v>
      </c>
      <c r="F13" s="8">
        <v>43488</v>
      </c>
      <c r="G13" s="45" t="s">
        <v>3</v>
      </c>
      <c r="H13" s="82">
        <v>113.34</v>
      </c>
      <c r="I13" s="82"/>
      <c r="J13" s="40">
        <v>44</v>
      </c>
      <c r="K13" s="85">
        <f t="shared" si="3"/>
        <v>3245.5183767829922</v>
      </c>
      <c r="L13" s="86"/>
      <c r="M13" s="6">
        <f>IF(J13="","",(K13/J13)/LOOKUP(RIGHT($D$2,3),定数!$A$6:$A$13,定数!$B$6:$B$13))</f>
        <v>0.73761781290522554</v>
      </c>
      <c r="N13" s="40">
        <v>2017</v>
      </c>
      <c r="O13" s="8">
        <v>43488</v>
      </c>
      <c r="P13" s="82">
        <v>113.8</v>
      </c>
      <c r="Q13" s="82"/>
      <c r="R13" s="83">
        <f>IF(P13="","",T13*M13*LOOKUP(RIGHT($D$2,3),定数!$A$6:$A$13,定数!$B$6:$B$13))</f>
        <v>-3393.0419393639918</v>
      </c>
      <c r="S13" s="83"/>
      <c r="T13" s="84">
        <f t="shared" si="4"/>
        <v>-45.999999999999375</v>
      </c>
      <c r="U13" s="84"/>
      <c r="V13" s="22">
        <f t="shared" si="1"/>
        <v>0</v>
      </c>
      <c r="W13">
        <f t="shared" si="2"/>
        <v>1</v>
      </c>
      <c r="X13" s="41">
        <f t="shared" si="5"/>
        <v>108183.94589276641</v>
      </c>
      <c r="Y13" s="42">
        <f t="shared" si="6"/>
        <v>0</v>
      </c>
    </row>
    <row r="14" spans="2:25">
      <c r="B14" s="40">
        <v>6</v>
      </c>
      <c r="C14" s="81">
        <f t="shared" si="0"/>
        <v>104790.90395340242</v>
      </c>
      <c r="D14" s="81"/>
      <c r="E14" s="40">
        <v>2017</v>
      </c>
      <c r="F14" s="8">
        <v>43498</v>
      </c>
      <c r="G14" s="45" t="s">
        <v>3</v>
      </c>
      <c r="H14" s="82">
        <v>112.92</v>
      </c>
      <c r="I14" s="82"/>
      <c r="J14" s="40">
        <v>42</v>
      </c>
      <c r="K14" s="85">
        <f t="shared" si="3"/>
        <v>3143.7271186020726</v>
      </c>
      <c r="L14" s="86"/>
      <c r="M14" s="6">
        <f>IF(J14="","",(K14/J14)/LOOKUP(RIGHT($D$2,3),定数!$A$6:$A$13,定数!$B$6:$B$13))</f>
        <v>0.74850645681001726</v>
      </c>
      <c r="N14" s="40">
        <v>2017</v>
      </c>
      <c r="O14" s="8">
        <v>43498</v>
      </c>
      <c r="P14" s="82">
        <v>112.38</v>
      </c>
      <c r="Q14" s="82"/>
      <c r="R14" s="83">
        <f>IF(P14="","",T14*M14*LOOKUP(RIGHT($D$2,3),定数!$A$6:$A$13,定数!$B$6:$B$13))</f>
        <v>4041.9348667741401</v>
      </c>
      <c r="S14" s="83"/>
      <c r="T14" s="84">
        <f t="shared" si="4"/>
        <v>54.000000000000625</v>
      </c>
      <c r="U14" s="84"/>
      <c r="V14" s="22">
        <f t="shared" si="1"/>
        <v>1</v>
      </c>
      <c r="W14">
        <f t="shared" si="2"/>
        <v>0</v>
      </c>
      <c r="X14" s="41">
        <f t="shared" si="5"/>
        <v>108183.94589276641</v>
      </c>
      <c r="Y14" s="42">
        <f t="shared" si="6"/>
        <v>3.1363636363635927E-2</v>
      </c>
    </row>
    <row r="15" spans="2:25">
      <c r="B15" s="40">
        <v>7</v>
      </c>
      <c r="C15" s="81">
        <f t="shared" si="0"/>
        <v>108832.83882017656</v>
      </c>
      <c r="D15" s="81"/>
      <c r="E15" s="40">
        <v>2017</v>
      </c>
      <c r="F15" s="8">
        <v>43510</v>
      </c>
      <c r="G15" s="45" t="s">
        <v>3</v>
      </c>
      <c r="H15" s="82">
        <v>113.54</v>
      </c>
      <c r="I15" s="82"/>
      <c r="J15" s="40">
        <v>21</v>
      </c>
      <c r="K15" s="85">
        <f t="shared" si="3"/>
        <v>3264.9851646052966</v>
      </c>
      <c r="L15" s="86"/>
      <c r="M15" s="6">
        <f>IF(J15="","",(K15/J15)/LOOKUP(RIGHT($D$2,3),定数!$A$6:$A$13,定数!$B$6:$B$13))</f>
        <v>1.5547548402882365</v>
      </c>
      <c r="N15" s="40">
        <v>2017</v>
      </c>
      <c r="O15" s="8">
        <v>43510</v>
      </c>
      <c r="P15" s="82">
        <v>113.28</v>
      </c>
      <c r="Q15" s="82"/>
      <c r="R15" s="83">
        <f>IF(P15="","",T15*M15*LOOKUP(RIGHT($D$2,3),定数!$A$6:$A$13,定数!$B$6:$B$13))</f>
        <v>4042.3625847494945</v>
      </c>
      <c r="S15" s="83"/>
      <c r="T15" s="84">
        <f t="shared" si="4"/>
        <v>26.000000000000512</v>
      </c>
      <c r="U15" s="84"/>
      <c r="V15" s="22">
        <f t="shared" si="1"/>
        <v>2</v>
      </c>
      <c r="W15">
        <f t="shared" si="2"/>
        <v>0</v>
      </c>
      <c r="X15" s="41">
        <f t="shared" si="5"/>
        <v>108832.83882017656</v>
      </c>
      <c r="Y15" s="42">
        <f t="shared" si="6"/>
        <v>0</v>
      </c>
    </row>
    <row r="16" spans="2:25">
      <c r="B16" s="40">
        <v>8</v>
      </c>
      <c r="C16" s="81">
        <f t="shared" si="0"/>
        <v>112875.20140492606</v>
      </c>
      <c r="D16" s="81"/>
      <c r="E16" s="40">
        <v>2017</v>
      </c>
      <c r="F16" s="8">
        <v>43511</v>
      </c>
      <c r="G16" s="45" t="s">
        <v>4</v>
      </c>
      <c r="H16" s="82">
        <v>114.59</v>
      </c>
      <c r="I16" s="82"/>
      <c r="J16" s="40">
        <v>29</v>
      </c>
      <c r="K16" s="85">
        <f t="shared" si="3"/>
        <v>3386.2560421477815</v>
      </c>
      <c r="L16" s="86"/>
      <c r="M16" s="6">
        <f>IF(J16="","",(K16/J16)/LOOKUP(RIGHT($D$2,3),定数!$A$6:$A$13,定数!$B$6:$B$13))</f>
        <v>1.1676744972923385</v>
      </c>
      <c r="N16" s="40">
        <v>2017</v>
      </c>
      <c r="O16" s="8">
        <v>43512</v>
      </c>
      <c r="P16" s="82">
        <v>114.27</v>
      </c>
      <c r="Q16" s="82"/>
      <c r="R16" s="83">
        <f>IF(P16="","",T16*M16*LOOKUP(RIGHT($D$2,3),定数!$A$6:$A$13,定数!$B$6:$B$13))</f>
        <v>-3736.5583913355695</v>
      </c>
      <c r="S16" s="83"/>
      <c r="T16" s="84">
        <f t="shared" si="4"/>
        <v>-32.000000000000739</v>
      </c>
      <c r="U16" s="84"/>
      <c r="V16" s="22">
        <f t="shared" si="1"/>
        <v>0</v>
      </c>
      <c r="W16">
        <f t="shared" si="2"/>
        <v>1</v>
      </c>
      <c r="X16" s="41">
        <f t="shared" si="5"/>
        <v>112875.20140492606</v>
      </c>
      <c r="Y16" s="42">
        <f t="shared" si="6"/>
        <v>0</v>
      </c>
    </row>
    <row r="17" spans="2:25">
      <c r="B17" s="40">
        <v>9</v>
      </c>
      <c r="C17" s="81">
        <f t="shared" si="0"/>
        <v>109138.6430135905</v>
      </c>
      <c r="D17" s="81"/>
      <c r="E17" s="40">
        <v>2017</v>
      </c>
      <c r="F17" s="8">
        <v>43517</v>
      </c>
      <c r="G17" s="45" t="s">
        <v>4</v>
      </c>
      <c r="H17" s="82">
        <v>113.16</v>
      </c>
      <c r="I17" s="82"/>
      <c r="J17" s="40">
        <v>8</v>
      </c>
      <c r="K17" s="85">
        <f t="shared" si="3"/>
        <v>3274.1592904077147</v>
      </c>
      <c r="L17" s="86"/>
      <c r="M17" s="6">
        <f>IF(J17="","",(K17/J17)/LOOKUP(RIGHT($D$2,3),定数!$A$6:$A$13,定数!$B$6:$B$13))</f>
        <v>4.0926991130096431</v>
      </c>
      <c r="N17" s="40">
        <v>2017</v>
      </c>
      <c r="O17" s="8">
        <v>43517</v>
      </c>
      <c r="P17" s="82">
        <v>113.26</v>
      </c>
      <c r="Q17" s="82"/>
      <c r="R17" s="83">
        <f>IF(P17="","",T17*M17*LOOKUP(RIGHT($D$2,3),定数!$A$6:$A$13,定数!$B$6:$B$13))</f>
        <v>4092.6991130099923</v>
      </c>
      <c r="S17" s="83"/>
      <c r="T17" s="84">
        <f t="shared" si="4"/>
        <v>10.000000000000853</v>
      </c>
      <c r="U17" s="84"/>
      <c r="V17" s="22">
        <f t="shared" si="1"/>
        <v>1</v>
      </c>
      <c r="W17">
        <f t="shared" si="2"/>
        <v>0</v>
      </c>
      <c r="X17" s="41">
        <f t="shared" si="5"/>
        <v>112875.20140492606</v>
      </c>
      <c r="Y17" s="42">
        <f t="shared" si="6"/>
        <v>3.3103448275862757E-2</v>
      </c>
    </row>
    <row r="18" spans="2:25">
      <c r="B18" s="40">
        <v>10</v>
      </c>
      <c r="C18" s="81">
        <f t="shared" si="0"/>
        <v>113231.34212660049</v>
      </c>
      <c r="D18" s="81"/>
      <c r="E18" s="40">
        <v>2017</v>
      </c>
      <c r="F18" s="8">
        <v>43527</v>
      </c>
      <c r="G18" s="45" t="s">
        <v>4</v>
      </c>
      <c r="H18" s="82">
        <v>114.48</v>
      </c>
      <c r="I18" s="82"/>
      <c r="J18" s="40">
        <v>23</v>
      </c>
      <c r="K18" s="85">
        <f t="shared" si="3"/>
        <v>3396.9402637980147</v>
      </c>
      <c r="L18" s="86"/>
      <c r="M18" s="6">
        <f>IF(J18="","",(K18/J18)/LOOKUP(RIGHT($D$2,3),定数!$A$6:$A$13,定数!$B$6:$B$13))</f>
        <v>1.4769305494773977</v>
      </c>
      <c r="N18" s="40">
        <v>2017</v>
      </c>
      <c r="O18" s="8">
        <v>43528</v>
      </c>
      <c r="P18" s="82">
        <v>114.23</v>
      </c>
      <c r="Q18" s="82"/>
      <c r="R18" s="83">
        <f>IF(P18="","",T18*M18*LOOKUP(RIGHT($D$2,3),定数!$A$6:$A$13,定数!$B$6:$B$13))</f>
        <v>-3692.3263736934941</v>
      </c>
      <c r="S18" s="83"/>
      <c r="T18" s="84">
        <f t="shared" si="4"/>
        <v>-25</v>
      </c>
      <c r="U18" s="84"/>
      <c r="V18" s="22">
        <f t="shared" si="1"/>
        <v>0</v>
      </c>
      <c r="W18">
        <f t="shared" si="2"/>
        <v>1</v>
      </c>
      <c r="X18" s="41">
        <f t="shared" si="5"/>
        <v>113231.34212660049</v>
      </c>
      <c r="Y18" s="42">
        <f t="shared" si="6"/>
        <v>0</v>
      </c>
    </row>
    <row r="19" spans="2:25">
      <c r="B19" s="40">
        <v>11</v>
      </c>
      <c r="C19" s="81">
        <f t="shared" si="0"/>
        <v>109539.015752907</v>
      </c>
      <c r="D19" s="81"/>
      <c r="E19" s="40">
        <v>2017</v>
      </c>
      <c r="F19" s="8">
        <v>43530</v>
      </c>
      <c r="G19" s="45" t="s">
        <v>3</v>
      </c>
      <c r="H19" s="82">
        <v>113.57</v>
      </c>
      <c r="I19" s="82"/>
      <c r="J19" s="40">
        <v>23</v>
      </c>
      <c r="K19" s="85">
        <f t="shared" si="3"/>
        <v>3286.17047258721</v>
      </c>
      <c r="L19" s="86"/>
      <c r="M19" s="6">
        <f>IF(J19="","",(K19/J19)/LOOKUP(RIGHT($D$2,3),定数!$A$6:$A$13,定数!$B$6:$B$13))</f>
        <v>1.4287697706900915</v>
      </c>
      <c r="N19" s="40">
        <v>2017</v>
      </c>
      <c r="O19" s="8">
        <v>43530</v>
      </c>
      <c r="P19" s="82">
        <v>113.83</v>
      </c>
      <c r="Q19" s="82"/>
      <c r="R19" s="83">
        <f>IF(P19="","",T19*M19*LOOKUP(RIGHT($D$2,3),定数!$A$6:$A$13,定数!$B$6:$B$13))</f>
        <v>-3714.8014037943108</v>
      </c>
      <c r="S19" s="83"/>
      <c r="T19" s="84">
        <f t="shared" si="4"/>
        <v>-26.000000000000512</v>
      </c>
      <c r="U19" s="84"/>
      <c r="V19" s="22">
        <f t="shared" si="1"/>
        <v>0</v>
      </c>
      <c r="W19">
        <f t="shared" si="2"/>
        <v>2</v>
      </c>
      <c r="X19" s="41">
        <f t="shared" si="5"/>
        <v>113231.34212660049</v>
      </c>
      <c r="Y19" s="42">
        <f t="shared" si="6"/>
        <v>3.2608695652173836E-2</v>
      </c>
    </row>
    <row r="20" spans="2:25">
      <c r="B20" s="40">
        <v>12</v>
      </c>
      <c r="C20" s="81">
        <f t="shared" si="0"/>
        <v>105824.21434911269</v>
      </c>
      <c r="D20" s="81"/>
      <c r="E20" s="40">
        <v>2017</v>
      </c>
      <c r="F20" s="8">
        <v>43532</v>
      </c>
      <c r="G20" s="45" t="s">
        <v>4</v>
      </c>
      <c r="H20" s="82">
        <v>114.06</v>
      </c>
      <c r="I20" s="82"/>
      <c r="J20" s="40">
        <v>17</v>
      </c>
      <c r="K20" s="85">
        <f t="shared" si="3"/>
        <v>3174.7264304733808</v>
      </c>
      <c r="L20" s="86"/>
      <c r="M20" s="6">
        <f>IF(J20="","",(K20/J20)/LOOKUP(RIGHT($D$2,3),定数!$A$6:$A$13,定数!$B$6:$B$13))</f>
        <v>1.8674861355725769</v>
      </c>
      <c r="N20" s="40">
        <v>2017</v>
      </c>
      <c r="O20" s="8">
        <v>43532</v>
      </c>
      <c r="P20" s="82">
        <v>113.87</v>
      </c>
      <c r="Q20" s="82"/>
      <c r="R20" s="83">
        <f>IF(P20="","",T20*M20*LOOKUP(RIGHT($D$2,3),定数!$A$6:$A$13,定数!$B$6:$B$13))</f>
        <v>-3548.2236575878537</v>
      </c>
      <c r="S20" s="83"/>
      <c r="T20" s="84">
        <f t="shared" si="4"/>
        <v>-18.999999999999773</v>
      </c>
      <c r="U20" s="84"/>
      <c r="V20" s="22">
        <f t="shared" si="1"/>
        <v>0</v>
      </c>
      <c r="W20">
        <f t="shared" si="2"/>
        <v>3</v>
      </c>
      <c r="X20" s="41">
        <f t="shared" si="5"/>
        <v>113231.34212660049</v>
      </c>
      <c r="Y20" s="42">
        <f t="shared" si="6"/>
        <v>6.5415879017013845E-2</v>
      </c>
    </row>
    <row r="21" spans="2:25">
      <c r="B21" s="40">
        <v>13</v>
      </c>
      <c r="C21" s="81">
        <f t="shared" si="0"/>
        <v>102275.99069152484</v>
      </c>
      <c r="D21" s="81"/>
      <c r="E21" s="40">
        <v>2017</v>
      </c>
      <c r="F21" s="8">
        <v>43533</v>
      </c>
      <c r="G21" s="45" t="s">
        <v>4</v>
      </c>
      <c r="H21" s="82">
        <v>114.55</v>
      </c>
      <c r="I21" s="82"/>
      <c r="J21" s="40">
        <v>17</v>
      </c>
      <c r="K21" s="85">
        <f t="shared" si="3"/>
        <v>3068.2797207457452</v>
      </c>
      <c r="L21" s="86"/>
      <c r="M21" s="6">
        <f>IF(J21="","",(K21/J21)/LOOKUP(RIGHT($D$2,3),定数!$A$6:$A$13,定数!$B$6:$B$13))</f>
        <v>1.8048704239680853</v>
      </c>
      <c r="N21" s="40">
        <v>2017</v>
      </c>
      <c r="O21" s="8">
        <v>43533</v>
      </c>
      <c r="P21" s="82">
        <v>114.76</v>
      </c>
      <c r="Q21" s="82"/>
      <c r="R21" s="83">
        <f>IF(P21="","",T21*M21*LOOKUP(RIGHT($D$2,3),定数!$A$6:$A$13,定数!$B$6:$B$13))</f>
        <v>3790.227890333123</v>
      </c>
      <c r="S21" s="83"/>
      <c r="T21" s="84">
        <f t="shared" si="4"/>
        <v>21.000000000000796</v>
      </c>
      <c r="U21" s="84"/>
      <c r="V21" s="22">
        <f t="shared" si="1"/>
        <v>1</v>
      </c>
      <c r="W21">
        <f t="shared" si="2"/>
        <v>0</v>
      </c>
      <c r="X21" s="41">
        <f t="shared" si="5"/>
        <v>113231.34212660049</v>
      </c>
      <c r="Y21" s="42">
        <f t="shared" si="6"/>
        <v>9.6751934838207654E-2</v>
      </c>
    </row>
    <row r="22" spans="2:25">
      <c r="B22" s="40">
        <v>14</v>
      </c>
      <c r="C22" s="81">
        <f t="shared" si="0"/>
        <v>106066.21858185796</v>
      </c>
      <c r="D22" s="81"/>
      <c r="E22" s="40">
        <v>2017</v>
      </c>
      <c r="F22" s="8">
        <v>43546</v>
      </c>
      <c r="G22" s="45" t="s">
        <v>3</v>
      </c>
      <c r="H22" s="82">
        <v>111.2</v>
      </c>
      <c r="I22" s="82"/>
      <c r="J22" s="40">
        <v>42</v>
      </c>
      <c r="K22" s="85">
        <f t="shared" si="3"/>
        <v>3181.9865574557389</v>
      </c>
      <c r="L22" s="86"/>
      <c r="M22" s="6">
        <f>IF(J22="","",(K22/J22)/LOOKUP(RIGHT($D$2,3),定数!$A$6:$A$13,定数!$B$6:$B$13))</f>
        <v>0.75761584701327112</v>
      </c>
      <c r="N22" s="40">
        <v>2017</v>
      </c>
      <c r="O22" s="8">
        <v>43547</v>
      </c>
      <c r="P22" s="82">
        <v>110.67</v>
      </c>
      <c r="Q22" s="82"/>
      <c r="R22" s="83">
        <f>IF(P22="","",T22*M22*LOOKUP(RIGHT($D$2,3),定数!$A$6:$A$13,定数!$B$6:$B$13))</f>
        <v>4015.3639891703456</v>
      </c>
      <c r="S22" s="83"/>
      <c r="T22" s="84">
        <f t="shared" si="4"/>
        <v>53.000000000000114</v>
      </c>
      <c r="U22" s="84"/>
      <c r="V22" s="22">
        <f t="shared" si="1"/>
        <v>2</v>
      </c>
      <c r="W22">
        <f t="shared" si="2"/>
        <v>0</v>
      </c>
      <c r="X22" s="41">
        <f t="shared" si="5"/>
        <v>113231.34212660049</v>
      </c>
      <c r="Y22" s="42">
        <f t="shared" si="6"/>
        <v>6.3278624188092936E-2</v>
      </c>
    </row>
    <row r="23" spans="2:25">
      <c r="B23" s="40">
        <v>15</v>
      </c>
      <c r="C23" s="81">
        <f t="shared" si="0"/>
        <v>110081.58257102831</v>
      </c>
      <c r="D23" s="81"/>
      <c r="E23" s="40">
        <v>2017</v>
      </c>
      <c r="F23" s="8">
        <v>43551</v>
      </c>
      <c r="G23" s="45" t="s">
        <v>3</v>
      </c>
      <c r="H23" s="82">
        <v>110.16</v>
      </c>
      <c r="I23" s="82"/>
      <c r="J23" s="40">
        <v>22</v>
      </c>
      <c r="K23" s="85">
        <f t="shared" si="3"/>
        <v>3302.4474771308492</v>
      </c>
      <c r="L23" s="86"/>
      <c r="M23" s="6">
        <f>IF(J23="","",(K23/J23)/LOOKUP(RIGHT($D$2,3),定数!$A$6:$A$13,定数!$B$6:$B$13))</f>
        <v>1.5011124896049315</v>
      </c>
      <c r="N23" s="40">
        <v>2017</v>
      </c>
      <c r="O23" s="8">
        <v>43551</v>
      </c>
      <c r="P23" s="82">
        <v>110.4</v>
      </c>
      <c r="Q23" s="82"/>
      <c r="R23" s="83">
        <f>IF(P23="","",T23*M23*LOOKUP(RIGHT($D$2,3),定数!$A$6:$A$13,定数!$B$6:$B$13))</f>
        <v>-3602.669975051972</v>
      </c>
      <c r="S23" s="83"/>
      <c r="T23" s="84">
        <f t="shared" si="4"/>
        <v>-24.000000000000909</v>
      </c>
      <c r="U23" s="84"/>
      <c r="V23" t="str">
        <f t="shared" ref="V23:W74" si="7">IF(S23&lt;&gt;"",IF(S23&lt;0,1+V22,0),"")</f>
        <v/>
      </c>
      <c r="W23">
        <f t="shared" si="2"/>
        <v>1</v>
      </c>
      <c r="X23" s="41">
        <f t="shared" si="5"/>
        <v>113231.34212660049</v>
      </c>
      <c r="Y23" s="42">
        <f t="shared" si="6"/>
        <v>2.7817029246642089E-2</v>
      </c>
    </row>
    <row r="24" spans="2:25">
      <c r="B24" s="40">
        <v>16</v>
      </c>
      <c r="C24" s="81">
        <f t="shared" si="0"/>
        <v>106478.91259597633</v>
      </c>
      <c r="D24" s="81"/>
      <c r="E24" s="40">
        <v>2017</v>
      </c>
      <c r="F24" s="8">
        <v>43573</v>
      </c>
      <c r="G24" s="45" t="s">
        <v>4</v>
      </c>
      <c r="H24" s="82">
        <v>109.07</v>
      </c>
      <c r="I24" s="82"/>
      <c r="J24" s="40">
        <v>17</v>
      </c>
      <c r="K24" s="85">
        <f t="shared" si="3"/>
        <v>3194.36737787929</v>
      </c>
      <c r="L24" s="86"/>
      <c r="M24" s="6">
        <f>IF(J24="","",(K24/J24)/LOOKUP(RIGHT($D$2,3),定数!$A$6:$A$13,定数!$B$6:$B$13))</f>
        <v>1.8790396340466413</v>
      </c>
      <c r="N24" s="40">
        <v>2017</v>
      </c>
      <c r="O24" s="8">
        <v>43573</v>
      </c>
      <c r="P24" s="82">
        <v>108.88</v>
      </c>
      <c r="Q24" s="82"/>
      <c r="R24" s="83">
        <f>IF(P24="","",T24*M24*LOOKUP(RIGHT($D$2,3),定数!$A$6:$A$13,定数!$B$6:$B$13))</f>
        <v>-3570.1753046885756</v>
      </c>
      <c r="S24" s="83"/>
      <c r="T24" s="84">
        <f t="shared" si="4"/>
        <v>-18.999999999999773</v>
      </c>
      <c r="U24" s="84"/>
      <c r="V24" t="str">
        <f t="shared" si="7"/>
        <v/>
      </c>
      <c r="W24">
        <f t="shared" si="2"/>
        <v>2</v>
      </c>
      <c r="X24" s="41">
        <f t="shared" si="5"/>
        <v>113231.34212660049</v>
      </c>
      <c r="Y24" s="42">
        <f t="shared" si="6"/>
        <v>5.9633926471298615E-2</v>
      </c>
    </row>
    <row r="25" spans="2:25">
      <c r="B25" s="40">
        <v>17</v>
      </c>
      <c r="C25" s="81">
        <f t="shared" si="0"/>
        <v>102908.73729128776</v>
      </c>
      <c r="D25" s="81"/>
      <c r="E25" s="40">
        <v>2017</v>
      </c>
      <c r="F25" s="8">
        <v>43575</v>
      </c>
      <c r="G25" s="45" t="s">
        <v>4</v>
      </c>
      <c r="H25" s="82">
        <v>109.45</v>
      </c>
      <c r="I25" s="82"/>
      <c r="J25" s="40">
        <v>45</v>
      </c>
      <c r="K25" s="85">
        <f t="shared" si="3"/>
        <v>3087.2621187386326</v>
      </c>
      <c r="L25" s="86"/>
      <c r="M25" s="6">
        <f>IF(J25="","",(K25/J25)/LOOKUP(RIGHT($D$2,3),定数!$A$6:$A$13,定数!$B$6:$B$13))</f>
        <v>0.686058248608585</v>
      </c>
      <c r="N25" s="40">
        <v>2017</v>
      </c>
      <c r="O25" s="8">
        <v>43577</v>
      </c>
      <c r="P25" s="82">
        <v>108.98</v>
      </c>
      <c r="Q25" s="82"/>
      <c r="R25" s="83">
        <f>IF(P25="","",T25*M25*LOOKUP(RIGHT($D$2,3),定数!$A$6:$A$13,定数!$B$6:$B$13))</f>
        <v>-3224.4737684603415</v>
      </c>
      <c r="S25" s="83"/>
      <c r="T25" s="84">
        <f t="shared" si="4"/>
        <v>-46.999999999999886</v>
      </c>
      <c r="U25" s="84"/>
      <c r="V25" t="str">
        <f t="shared" si="7"/>
        <v/>
      </c>
      <c r="W25">
        <f t="shared" si="2"/>
        <v>3</v>
      </c>
      <c r="X25" s="41">
        <f t="shared" si="5"/>
        <v>113231.34212660049</v>
      </c>
      <c r="Y25" s="42">
        <f t="shared" si="6"/>
        <v>9.1163847760201699E-2</v>
      </c>
    </row>
    <row r="26" spans="2:25">
      <c r="B26" s="40">
        <v>18</v>
      </c>
      <c r="C26" s="81">
        <f t="shared" si="0"/>
        <v>99684.263522827416</v>
      </c>
      <c r="D26" s="81"/>
      <c r="E26" s="40">
        <v>2017</v>
      </c>
      <c r="F26" s="8">
        <v>43581</v>
      </c>
      <c r="G26" s="45" t="s">
        <v>4</v>
      </c>
      <c r="H26" s="82">
        <v>111.12</v>
      </c>
      <c r="I26" s="82"/>
      <c r="J26" s="40">
        <v>16</v>
      </c>
      <c r="K26" s="85">
        <f t="shared" si="3"/>
        <v>2990.5279056848221</v>
      </c>
      <c r="L26" s="86"/>
      <c r="M26" s="6">
        <f>IF(J26="","",(K26/J26)/LOOKUP(RIGHT($D$2,3),定数!$A$6:$A$13,定数!$B$6:$B$13))</f>
        <v>1.8690799410530139</v>
      </c>
      <c r="N26" s="40">
        <v>2017</v>
      </c>
      <c r="O26" s="8">
        <v>43581</v>
      </c>
      <c r="P26" s="82">
        <v>111.32</v>
      </c>
      <c r="Q26" s="82"/>
      <c r="R26" s="83">
        <f>IF(P26="","",T26*M26*LOOKUP(RIGHT($D$2,3),定数!$A$6:$A$13,定数!$B$6:$B$13))</f>
        <v>3738.1598821058155</v>
      </c>
      <c r="S26" s="83"/>
      <c r="T26" s="84">
        <f t="shared" si="4"/>
        <v>19.999999999998863</v>
      </c>
      <c r="U26" s="84"/>
      <c r="V26" t="str">
        <f t="shared" si="7"/>
        <v/>
      </c>
      <c r="W26">
        <f t="shared" si="2"/>
        <v>0</v>
      </c>
      <c r="X26" s="41">
        <f t="shared" si="5"/>
        <v>113231.34212660049</v>
      </c>
      <c r="Y26" s="42">
        <f t="shared" si="6"/>
        <v>0.11964071386371544</v>
      </c>
    </row>
    <row r="27" spans="2:25">
      <c r="B27" s="40">
        <v>19</v>
      </c>
      <c r="C27" s="81">
        <f t="shared" si="0"/>
        <v>103422.42340493323</v>
      </c>
      <c r="D27" s="81"/>
      <c r="E27" s="40">
        <v>2017</v>
      </c>
      <c r="F27" s="8">
        <v>43587</v>
      </c>
      <c r="G27" s="45" t="s">
        <v>4</v>
      </c>
      <c r="H27" s="82">
        <v>111.97</v>
      </c>
      <c r="I27" s="82"/>
      <c r="J27" s="40">
        <v>19</v>
      </c>
      <c r="K27" s="85">
        <f t="shared" si="3"/>
        <v>3102.6727021479969</v>
      </c>
      <c r="L27" s="86"/>
      <c r="M27" s="6">
        <f>IF(J27="","",(K27/J27)/LOOKUP(RIGHT($D$2,3),定数!$A$6:$A$13,定数!$B$6:$B$13))</f>
        <v>1.6329856327094721</v>
      </c>
      <c r="N27" s="40">
        <v>2017</v>
      </c>
      <c r="O27" s="8">
        <v>43587</v>
      </c>
      <c r="P27" s="82">
        <v>112.21</v>
      </c>
      <c r="Q27" s="82"/>
      <c r="R27" s="83">
        <f>IF(P27="","",T27*M27*LOOKUP(RIGHT($D$2,3),定数!$A$6:$A$13,定数!$B$6:$B$13))</f>
        <v>3919.1655185026493</v>
      </c>
      <c r="S27" s="83"/>
      <c r="T27" s="84">
        <f t="shared" si="4"/>
        <v>23.999999999999488</v>
      </c>
      <c r="U27" s="84"/>
      <c r="V27" t="str">
        <f t="shared" si="7"/>
        <v/>
      </c>
      <c r="W27">
        <f t="shared" si="2"/>
        <v>0</v>
      </c>
      <c r="X27" s="41">
        <f t="shared" si="5"/>
        <v>113231.34212660049</v>
      </c>
      <c r="Y27" s="42">
        <f t="shared" si="6"/>
        <v>8.6627240633606606E-2</v>
      </c>
    </row>
    <row r="28" spans="2:25">
      <c r="B28" s="40">
        <v>20</v>
      </c>
      <c r="C28" s="81">
        <f t="shared" si="0"/>
        <v>107341.58892343588</v>
      </c>
      <c r="D28" s="81"/>
      <c r="E28" s="40">
        <v>2017</v>
      </c>
      <c r="F28" s="8">
        <v>43597</v>
      </c>
      <c r="G28" s="45" t="s">
        <v>3</v>
      </c>
      <c r="H28" s="82">
        <v>113.72</v>
      </c>
      <c r="I28" s="82"/>
      <c r="J28" s="40">
        <v>22</v>
      </c>
      <c r="K28" s="85">
        <f t="shared" si="3"/>
        <v>3220.2476677030763</v>
      </c>
      <c r="L28" s="86"/>
      <c r="M28" s="6">
        <f>IF(J28="","",(K28/J28)/LOOKUP(RIGHT($D$2,3),定数!$A$6:$A$13,定数!$B$6:$B$13))</f>
        <v>1.4637489398650347</v>
      </c>
      <c r="N28" s="40">
        <v>2017</v>
      </c>
      <c r="O28" s="8">
        <v>43597</v>
      </c>
      <c r="P28" s="82">
        <v>113.45</v>
      </c>
      <c r="Q28" s="82"/>
      <c r="R28" s="83">
        <f>IF(P28="","",T28*M28*LOOKUP(RIGHT($D$2,3),定数!$A$6:$A$13,定数!$B$6:$B$13))</f>
        <v>3952.1221376355356</v>
      </c>
      <c r="S28" s="83"/>
      <c r="T28" s="84">
        <f t="shared" si="4"/>
        <v>26.999999999999602</v>
      </c>
      <c r="U28" s="84"/>
      <c r="V28" t="str">
        <f t="shared" si="7"/>
        <v/>
      </c>
      <c r="W28">
        <f t="shared" si="2"/>
        <v>0</v>
      </c>
      <c r="X28" s="41">
        <f t="shared" si="5"/>
        <v>113231.34212660049</v>
      </c>
      <c r="Y28" s="42">
        <f t="shared" si="6"/>
        <v>5.2015220278670338E-2</v>
      </c>
    </row>
    <row r="29" spans="2:25">
      <c r="B29" s="40">
        <v>21</v>
      </c>
      <c r="C29" s="81">
        <f t="shared" si="0"/>
        <v>111293.71106107142</v>
      </c>
      <c r="D29" s="81"/>
      <c r="E29" s="40">
        <v>2017</v>
      </c>
      <c r="F29" s="8">
        <v>43601</v>
      </c>
      <c r="G29" s="45" t="s">
        <v>3</v>
      </c>
      <c r="H29" s="82">
        <v>112.95</v>
      </c>
      <c r="I29" s="82"/>
      <c r="J29" s="40">
        <v>60</v>
      </c>
      <c r="K29" s="85">
        <f t="shared" si="3"/>
        <v>3338.8113318321425</v>
      </c>
      <c r="L29" s="86"/>
      <c r="M29" s="6">
        <f>IF(J29="","",(K29/J29)/LOOKUP(RIGHT($D$2,3),定数!$A$6:$A$13,定数!$B$6:$B$13))</f>
        <v>0.5564685553053571</v>
      </c>
      <c r="N29" s="40">
        <v>2017</v>
      </c>
      <c r="O29" s="8">
        <v>43602</v>
      </c>
      <c r="P29" s="82">
        <v>112.19</v>
      </c>
      <c r="Q29" s="82"/>
      <c r="R29" s="83">
        <f>IF(P29="","",T29*M29*LOOKUP(RIGHT($D$2,3),定数!$A$6:$A$13,定数!$B$6:$B$13))</f>
        <v>4229.1610203207429</v>
      </c>
      <c r="S29" s="83"/>
      <c r="T29" s="84">
        <f t="shared" si="4"/>
        <v>76.000000000000512</v>
      </c>
      <c r="U29" s="84"/>
      <c r="V29" t="str">
        <f t="shared" si="7"/>
        <v/>
      </c>
      <c r="W29">
        <f t="shared" si="2"/>
        <v>0</v>
      </c>
      <c r="X29" s="41">
        <f t="shared" si="5"/>
        <v>113231.34212660049</v>
      </c>
      <c r="Y29" s="42">
        <f t="shared" si="6"/>
        <v>1.7112144298021881E-2</v>
      </c>
    </row>
    <row r="30" spans="2:25">
      <c r="B30" s="40">
        <v>22</v>
      </c>
      <c r="C30" s="81">
        <f t="shared" si="0"/>
        <v>115522.87208139215</v>
      </c>
      <c r="D30" s="81"/>
      <c r="E30" s="40">
        <v>2017</v>
      </c>
      <c r="F30" s="8">
        <v>43602</v>
      </c>
      <c r="G30" s="46" t="s">
        <v>3</v>
      </c>
      <c r="H30" s="82">
        <v>112.29</v>
      </c>
      <c r="I30" s="82"/>
      <c r="J30" s="40">
        <v>25</v>
      </c>
      <c r="K30" s="85">
        <f t="shared" si="3"/>
        <v>3465.6861624417643</v>
      </c>
      <c r="L30" s="86"/>
      <c r="M30" s="6">
        <f>IF(J30="","",(K30/J30)/LOOKUP(RIGHT($D$2,3),定数!$A$6:$A$13,定数!$B$6:$B$13))</f>
        <v>1.3862744649767058</v>
      </c>
      <c r="N30" s="40">
        <v>2017</v>
      </c>
      <c r="O30" s="8">
        <v>43602</v>
      </c>
      <c r="P30" s="82">
        <v>111.97</v>
      </c>
      <c r="Q30" s="82"/>
      <c r="R30" s="83">
        <f>IF(P30="","",T30*M30*LOOKUP(RIGHT($D$2,3),定数!$A$6:$A$13,定数!$B$6:$B$13))</f>
        <v>4436.0782879255612</v>
      </c>
      <c r="S30" s="83"/>
      <c r="T30" s="84">
        <f t="shared" si="4"/>
        <v>32.000000000000739</v>
      </c>
      <c r="U30" s="84"/>
      <c r="V30" t="str">
        <f t="shared" si="7"/>
        <v/>
      </c>
      <c r="W30">
        <f t="shared" si="2"/>
        <v>0</v>
      </c>
      <c r="X30" s="41">
        <f t="shared" si="5"/>
        <v>115522.87208139215</v>
      </c>
      <c r="Y30" s="42">
        <f t="shared" si="6"/>
        <v>0</v>
      </c>
    </row>
    <row r="31" spans="2:25">
      <c r="B31" s="40">
        <v>23</v>
      </c>
      <c r="C31" s="81">
        <f t="shared" si="0"/>
        <v>119958.95036931771</v>
      </c>
      <c r="D31" s="81"/>
      <c r="E31" s="40">
        <v>2017</v>
      </c>
      <c r="F31" s="8">
        <v>43604</v>
      </c>
      <c r="G31" s="46" t="s">
        <v>4</v>
      </c>
      <c r="H31" s="82">
        <v>111.52</v>
      </c>
      <c r="I31" s="82"/>
      <c r="J31" s="40">
        <v>35</v>
      </c>
      <c r="K31" s="85">
        <f t="shared" si="3"/>
        <v>3598.768511079531</v>
      </c>
      <c r="L31" s="86"/>
      <c r="M31" s="6">
        <f>IF(J31="","",(K31/J31)/LOOKUP(RIGHT($D$2,3),定数!$A$6:$A$13,定数!$B$6:$B$13))</f>
        <v>1.0282195745941518</v>
      </c>
      <c r="N31" s="40">
        <v>2017</v>
      </c>
      <c r="O31" s="8">
        <v>43604</v>
      </c>
      <c r="P31" s="82">
        <v>111.15</v>
      </c>
      <c r="Q31" s="82"/>
      <c r="R31" s="83">
        <f>IF(P31="","",T31*M31*LOOKUP(RIGHT($D$2,3),定数!$A$6:$A$13,定数!$B$6:$B$13))</f>
        <v>-3804.4124259982623</v>
      </c>
      <c r="S31" s="83"/>
      <c r="T31" s="84">
        <f t="shared" si="4"/>
        <v>-36.999999999999034</v>
      </c>
      <c r="U31" s="84"/>
      <c r="V31" t="str">
        <f t="shared" si="7"/>
        <v/>
      </c>
      <c r="W31">
        <f t="shared" si="2"/>
        <v>1</v>
      </c>
      <c r="X31" s="41">
        <f t="shared" si="5"/>
        <v>119958.95036931771</v>
      </c>
      <c r="Y31" s="42">
        <f t="shared" si="6"/>
        <v>0</v>
      </c>
    </row>
    <row r="32" spans="2:25">
      <c r="B32" s="40">
        <v>24</v>
      </c>
      <c r="C32" s="81">
        <f t="shared" si="0"/>
        <v>116154.53794331945</v>
      </c>
      <c r="D32" s="81"/>
      <c r="E32" s="40">
        <v>2017</v>
      </c>
      <c r="F32" s="8">
        <v>43642</v>
      </c>
      <c r="G32" s="46" t="s">
        <v>4</v>
      </c>
      <c r="H32" s="82">
        <v>111.4</v>
      </c>
      <c r="I32" s="82"/>
      <c r="J32" s="40">
        <v>12</v>
      </c>
      <c r="K32" s="85">
        <f t="shared" si="3"/>
        <v>3484.6361382995833</v>
      </c>
      <c r="L32" s="86"/>
      <c r="M32" s="6">
        <f>IF(J32="","",(K32/J32)/LOOKUP(RIGHT($D$2,3),定数!$A$6:$A$13,定数!$B$6:$B$13))</f>
        <v>2.9038634485829862</v>
      </c>
      <c r="N32" s="40">
        <v>2017</v>
      </c>
      <c r="O32" s="8">
        <v>43642</v>
      </c>
      <c r="P32" s="82">
        <v>111.55</v>
      </c>
      <c r="Q32" s="82"/>
      <c r="R32" s="83">
        <f>IF(P32="","",T32*M32*LOOKUP(RIGHT($D$2,3),定数!$A$6:$A$13,定数!$B$6:$B$13))</f>
        <v>4355.7951728742319</v>
      </c>
      <c r="S32" s="83"/>
      <c r="T32" s="84">
        <f t="shared" si="4"/>
        <v>14.999999999999147</v>
      </c>
      <c r="U32" s="84"/>
      <c r="V32" t="str">
        <f t="shared" si="7"/>
        <v/>
      </c>
      <c r="W32">
        <f t="shared" si="2"/>
        <v>0</v>
      </c>
      <c r="X32" s="41">
        <f t="shared" si="5"/>
        <v>119958.95036931771</v>
      </c>
      <c r="Y32" s="42">
        <f t="shared" si="6"/>
        <v>3.1714285714284918E-2</v>
      </c>
    </row>
    <row r="33" spans="2:25">
      <c r="B33" s="40">
        <v>25</v>
      </c>
      <c r="C33" s="81">
        <f t="shared" si="0"/>
        <v>120510.33311619368</v>
      </c>
      <c r="D33" s="81"/>
      <c r="E33" s="40">
        <v>2017</v>
      </c>
      <c r="F33" s="8">
        <v>43653</v>
      </c>
      <c r="G33" s="46" t="s">
        <v>4</v>
      </c>
      <c r="H33" s="82">
        <v>114</v>
      </c>
      <c r="I33" s="82"/>
      <c r="J33" s="40">
        <v>25</v>
      </c>
      <c r="K33" s="85">
        <f t="shared" si="3"/>
        <v>3615.3099934858101</v>
      </c>
      <c r="L33" s="86"/>
      <c r="M33" s="6">
        <f>IF(J33="","",(K33/J33)/LOOKUP(RIGHT($D$2,3),定数!$A$6:$A$13,定数!$B$6:$B$13))</f>
        <v>1.4461239973943238</v>
      </c>
      <c r="N33" s="40">
        <v>2017</v>
      </c>
      <c r="O33" s="8">
        <v>43657</v>
      </c>
      <c r="P33" s="82">
        <v>114.32</v>
      </c>
      <c r="Q33" s="82"/>
      <c r="R33" s="83">
        <f>IF(P33="","",T33*M33*LOOKUP(RIGHT($D$2,3),定数!$A$6:$A$13,定数!$B$6:$B$13))</f>
        <v>4627.5967916617374</v>
      </c>
      <c r="S33" s="83"/>
      <c r="T33" s="84">
        <f t="shared" si="4"/>
        <v>31.999999999999318</v>
      </c>
      <c r="U33" s="84"/>
      <c r="V33" t="str">
        <f t="shared" si="7"/>
        <v/>
      </c>
      <c r="W33">
        <f t="shared" si="2"/>
        <v>0</v>
      </c>
      <c r="X33" s="41">
        <f t="shared" si="5"/>
        <v>120510.33311619368</v>
      </c>
      <c r="Y33" s="42">
        <f t="shared" si="6"/>
        <v>0</v>
      </c>
    </row>
    <row r="34" spans="2:25">
      <c r="B34" s="40">
        <v>26</v>
      </c>
      <c r="C34" s="81">
        <f t="shared" si="0"/>
        <v>125137.92990785542</v>
      </c>
      <c r="D34" s="81"/>
      <c r="E34" s="40">
        <v>2017</v>
      </c>
      <c r="F34" s="8">
        <v>43659</v>
      </c>
      <c r="G34" s="46" t="s">
        <v>3</v>
      </c>
      <c r="H34" s="82">
        <v>113.11</v>
      </c>
      <c r="I34" s="82"/>
      <c r="J34" s="40">
        <v>16</v>
      </c>
      <c r="K34" s="85">
        <f t="shared" si="3"/>
        <v>3754.1378972356624</v>
      </c>
      <c r="L34" s="86"/>
      <c r="M34" s="6">
        <f>IF(J34="","",(K34/J34)/LOOKUP(RIGHT($D$2,3),定数!$A$6:$A$13,定数!$B$6:$B$13))</f>
        <v>2.3463361857722891</v>
      </c>
      <c r="N34" s="40">
        <v>2017</v>
      </c>
      <c r="O34" s="8">
        <v>43659</v>
      </c>
      <c r="P34" s="82">
        <v>113.29</v>
      </c>
      <c r="Q34" s="82"/>
      <c r="R34" s="83">
        <f>IF(P34="","",T34*M34*LOOKUP(RIGHT($D$2,3),定数!$A$6:$A$13,定数!$B$6:$B$13))</f>
        <v>-4223.4051343902802</v>
      </c>
      <c r="S34" s="83"/>
      <c r="T34" s="84">
        <f t="shared" si="4"/>
        <v>-18.000000000000682</v>
      </c>
      <c r="U34" s="84"/>
      <c r="V34" t="str">
        <f t="shared" si="7"/>
        <v/>
      </c>
      <c r="W34">
        <f t="shared" si="2"/>
        <v>1</v>
      </c>
      <c r="X34" s="41">
        <f t="shared" si="5"/>
        <v>125137.92990785542</v>
      </c>
      <c r="Y34" s="42">
        <f t="shared" si="6"/>
        <v>0</v>
      </c>
    </row>
    <row r="35" spans="2:25">
      <c r="B35" s="40">
        <v>27</v>
      </c>
      <c r="C35" s="81">
        <f t="shared" si="0"/>
        <v>120914.52477346513</v>
      </c>
      <c r="D35" s="81"/>
      <c r="E35" s="40">
        <v>2017</v>
      </c>
      <c r="F35" s="8">
        <v>43664</v>
      </c>
      <c r="G35" s="46" t="s">
        <v>3</v>
      </c>
      <c r="H35" s="82">
        <v>112.18</v>
      </c>
      <c r="I35" s="82"/>
      <c r="J35" s="40">
        <v>18</v>
      </c>
      <c r="K35" s="85">
        <f t="shared" si="3"/>
        <v>3627.4357432039537</v>
      </c>
      <c r="L35" s="86"/>
      <c r="M35" s="6">
        <f>IF(J35="","",(K35/J35)/LOOKUP(RIGHT($D$2,3),定数!$A$6:$A$13,定数!$B$6:$B$13))</f>
        <v>2.0152420795577521</v>
      </c>
      <c r="N35" s="40">
        <v>2017</v>
      </c>
      <c r="O35" s="8">
        <v>43664</v>
      </c>
      <c r="P35" s="82">
        <v>111.96</v>
      </c>
      <c r="Q35" s="82"/>
      <c r="R35" s="83">
        <f>IF(P35="","",T35*M35*LOOKUP(RIGHT($D$2,3),定数!$A$6:$A$13,定数!$B$6:$B$13))</f>
        <v>4433.5325750273187</v>
      </c>
      <c r="S35" s="83"/>
      <c r="T35" s="84">
        <f t="shared" si="4"/>
        <v>22.000000000001307</v>
      </c>
      <c r="U35" s="84"/>
      <c r="V35" t="str">
        <f t="shared" si="7"/>
        <v/>
      </c>
      <c r="W35">
        <f t="shared" si="2"/>
        <v>0</v>
      </c>
      <c r="X35" s="41">
        <f t="shared" si="5"/>
        <v>125137.92990785542</v>
      </c>
      <c r="Y35" s="42">
        <f t="shared" si="6"/>
        <v>3.3750000000001279E-2</v>
      </c>
    </row>
    <row r="36" spans="2:25">
      <c r="B36" s="40">
        <v>28</v>
      </c>
      <c r="C36" s="81">
        <f t="shared" si="0"/>
        <v>125348.05734849245</v>
      </c>
      <c r="D36" s="81"/>
      <c r="E36" s="40">
        <v>2017</v>
      </c>
      <c r="F36" s="8">
        <v>43670</v>
      </c>
      <c r="G36" s="46" t="s">
        <v>3</v>
      </c>
      <c r="H36" s="82">
        <v>110.88</v>
      </c>
      <c r="I36" s="82"/>
      <c r="J36" s="40">
        <v>26</v>
      </c>
      <c r="K36" s="85">
        <f t="shared" si="3"/>
        <v>3760.4417204547735</v>
      </c>
      <c r="L36" s="86"/>
      <c r="M36" s="6">
        <f>IF(J36="","",(K36/J36)/LOOKUP(RIGHT($D$2,3),定数!$A$6:$A$13,定数!$B$6:$B$13))</f>
        <v>1.4463237386364514</v>
      </c>
      <c r="N36" s="40">
        <v>2017</v>
      </c>
      <c r="O36" s="8">
        <v>43670</v>
      </c>
      <c r="P36" s="82">
        <v>111.17</v>
      </c>
      <c r="Q36" s="82"/>
      <c r="R36" s="83">
        <f>IF(P36="","",T36*M36*LOOKUP(RIGHT($D$2,3),定数!$A$6:$A$13,定数!$B$6:$B$13))</f>
        <v>-4194.3388420457995</v>
      </c>
      <c r="S36" s="83"/>
      <c r="T36" s="84">
        <f t="shared" si="4"/>
        <v>-29.000000000000625</v>
      </c>
      <c r="U36" s="84"/>
      <c r="V36" t="str">
        <f t="shared" si="7"/>
        <v/>
      </c>
      <c r="W36">
        <f t="shared" si="2"/>
        <v>1</v>
      </c>
      <c r="X36" s="41">
        <f t="shared" si="5"/>
        <v>125348.05734849245</v>
      </c>
      <c r="Y36" s="42">
        <f t="shared" si="6"/>
        <v>0</v>
      </c>
    </row>
    <row r="37" spans="2:25">
      <c r="B37" s="40">
        <v>29</v>
      </c>
      <c r="C37" s="81">
        <f t="shared" si="0"/>
        <v>121153.71850644666</v>
      </c>
      <c r="D37" s="81"/>
      <c r="E37" s="40">
        <v>2017</v>
      </c>
      <c r="F37" s="8">
        <v>43680</v>
      </c>
      <c r="G37" s="46" t="s">
        <v>3</v>
      </c>
      <c r="H37" s="82">
        <v>110.32</v>
      </c>
      <c r="I37" s="82"/>
      <c r="J37" s="40">
        <v>32</v>
      </c>
      <c r="K37" s="85">
        <f t="shared" si="3"/>
        <v>3634.6115551933999</v>
      </c>
      <c r="L37" s="86"/>
      <c r="M37" s="6">
        <f>IF(J37="","",(K37/J37)/LOOKUP(RIGHT($D$2,3),定数!$A$6:$A$13,定数!$B$6:$B$13))</f>
        <v>1.1358161109979374</v>
      </c>
      <c r="N37" s="40">
        <v>2017</v>
      </c>
      <c r="O37" s="8">
        <v>43681</v>
      </c>
      <c r="P37" s="82">
        <v>109.92</v>
      </c>
      <c r="Q37" s="82"/>
      <c r="R37" s="83">
        <f>IF(P37="","",T37*M37*LOOKUP(RIGHT($D$2,3),定数!$A$6:$A$13,定数!$B$6:$B$13))</f>
        <v>4543.264443991653</v>
      </c>
      <c r="S37" s="83"/>
      <c r="T37" s="84">
        <f t="shared" si="4"/>
        <v>39.999999999999147</v>
      </c>
      <c r="U37" s="84"/>
      <c r="V37" t="str">
        <f t="shared" si="7"/>
        <v/>
      </c>
      <c r="W37">
        <f t="shared" si="2"/>
        <v>0</v>
      </c>
      <c r="X37" s="41">
        <f t="shared" si="5"/>
        <v>125348.05734849245</v>
      </c>
      <c r="Y37" s="42">
        <f t="shared" si="6"/>
        <v>3.3461538461539098E-2</v>
      </c>
    </row>
    <row r="38" spans="2:25">
      <c r="B38" s="40">
        <v>30</v>
      </c>
      <c r="C38" s="81">
        <f t="shared" si="0"/>
        <v>125696.98295043831</v>
      </c>
      <c r="D38" s="81"/>
      <c r="E38" s="40">
        <v>2017</v>
      </c>
      <c r="F38" s="8">
        <v>43682</v>
      </c>
      <c r="G38" s="46" t="s">
        <v>4</v>
      </c>
      <c r="H38" s="82">
        <v>110.74</v>
      </c>
      <c r="I38" s="82"/>
      <c r="J38" s="40">
        <v>14</v>
      </c>
      <c r="K38" s="85">
        <f t="shared" si="3"/>
        <v>3770.909488513149</v>
      </c>
      <c r="L38" s="86"/>
      <c r="M38" s="6">
        <f>IF(J38="","",(K38/J38)/LOOKUP(RIGHT($D$2,3),定数!$A$6:$A$13,定数!$B$6:$B$13))</f>
        <v>2.6935067775093922</v>
      </c>
      <c r="N38" s="40">
        <v>2017</v>
      </c>
      <c r="O38" s="8">
        <v>43685</v>
      </c>
      <c r="P38" s="82">
        <v>110.57</v>
      </c>
      <c r="Q38" s="82"/>
      <c r="R38" s="83">
        <f>IF(P38="","",T38*M38*LOOKUP(RIGHT($D$2,3),定数!$A$6:$A$13,定数!$B$6:$B$13))</f>
        <v>-4578.961521766013</v>
      </c>
      <c r="S38" s="83"/>
      <c r="T38" s="84">
        <f t="shared" si="4"/>
        <v>-17.000000000000171</v>
      </c>
      <c r="U38" s="84"/>
      <c r="V38" t="str">
        <f t="shared" si="7"/>
        <v/>
      </c>
      <c r="W38">
        <f t="shared" si="2"/>
        <v>1</v>
      </c>
      <c r="X38" s="41">
        <f t="shared" si="5"/>
        <v>125696.98295043831</v>
      </c>
      <c r="Y38" s="42">
        <f t="shared" si="6"/>
        <v>0</v>
      </c>
    </row>
    <row r="39" spans="2:25">
      <c r="B39" s="40">
        <v>31</v>
      </c>
      <c r="C39" s="81">
        <f t="shared" si="0"/>
        <v>121118.02142867229</v>
      </c>
      <c r="D39" s="81"/>
      <c r="E39" s="40">
        <v>2017</v>
      </c>
      <c r="F39" s="8">
        <v>43686</v>
      </c>
      <c r="G39" s="46" t="s">
        <v>3</v>
      </c>
      <c r="H39" s="82">
        <v>109.8</v>
      </c>
      <c r="I39" s="82"/>
      <c r="J39" s="40">
        <v>24</v>
      </c>
      <c r="K39" s="85">
        <f t="shared" si="3"/>
        <v>3633.5406428601686</v>
      </c>
      <c r="L39" s="86"/>
      <c r="M39" s="6">
        <f>IF(J39="","",(K39/J39)/LOOKUP(RIGHT($D$2,3),定数!$A$6:$A$13,定数!$B$6:$B$13))</f>
        <v>1.5139752678584038</v>
      </c>
      <c r="N39" s="40">
        <v>2017</v>
      </c>
      <c r="O39" s="8">
        <v>43686</v>
      </c>
      <c r="P39" s="82">
        <v>110.07</v>
      </c>
      <c r="Q39" s="82"/>
      <c r="R39" s="83">
        <f>IF(P39="","",T39*M39*LOOKUP(RIGHT($D$2,3),定数!$A$6:$A$13,定数!$B$6:$B$13))</f>
        <v>-4087.73322321763</v>
      </c>
      <c r="S39" s="83"/>
      <c r="T39" s="84">
        <f t="shared" si="4"/>
        <v>-26.999999999999602</v>
      </c>
      <c r="U39" s="84"/>
      <c r="V39" t="str">
        <f t="shared" si="7"/>
        <v/>
      </c>
      <c r="W39">
        <f t="shared" si="2"/>
        <v>2</v>
      </c>
      <c r="X39" s="41">
        <f t="shared" si="5"/>
        <v>125696.98295043831</v>
      </c>
      <c r="Y39" s="42">
        <f t="shared" si="6"/>
        <v>3.642857142857181E-2</v>
      </c>
    </row>
    <row r="40" spans="2:25">
      <c r="B40" s="40">
        <v>32</v>
      </c>
      <c r="C40" s="81">
        <f t="shared" si="0"/>
        <v>117030.28820545466</v>
      </c>
      <c r="D40" s="81"/>
      <c r="E40" s="40">
        <v>2017</v>
      </c>
      <c r="F40" s="8">
        <v>43686</v>
      </c>
      <c r="G40" s="46" t="s">
        <v>3</v>
      </c>
      <c r="H40" s="82">
        <v>109.69</v>
      </c>
      <c r="I40" s="82"/>
      <c r="J40" s="40">
        <v>16</v>
      </c>
      <c r="K40" s="85">
        <f t="shared" si="3"/>
        <v>3510.9086461636398</v>
      </c>
      <c r="L40" s="86"/>
      <c r="M40" s="6">
        <f>IF(J40="","",(K40/J40)/LOOKUP(RIGHT($D$2,3),定数!$A$6:$A$13,定数!$B$6:$B$13))</f>
        <v>2.1943179038522747</v>
      </c>
      <c r="N40" s="40">
        <v>2017</v>
      </c>
      <c r="O40" s="8">
        <v>43686</v>
      </c>
      <c r="P40" s="82">
        <v>109.87</v>
      </c>
      <c r="Q40" s="82"/>
      <c r="R40" s="83">
        <f>IF(P40="","",T40*M40*LOOKUP(RIGHT($D$2,3),定数!$A$6:$A$13,定数!$B$6:$B$13))</f>
        <v>-3949.7722269342439</v>
      </c>
      <c r="S40" s="83"/>
      <c r="T40" s="84">
        <f t="shared" si="4"/>
        <v>-18.000000000000682</v>
      </c>
      <c r="U40" s="84"/>
      <c r="V40" t="str">
        <f t="shared" si="7"/>
        <v/>
      </c>
      <c r="W40">
        <f t="shared" si="2"/>
        <v>3</v>
      </c>
      <c r="X40" s="41">
        <f t="shared" si="5"/>
        <v>125696.98295043831</v>
      </c>
      <c r="Y40" s="42">
        <f t="shared" si="6"/>
        <v>6.8949107142857069E-2</v>
      </c>
    </row>
    <row r="41" spans="2:25">
      <c r="B41" s="40">
        <v>33</v>
      </c>
      <c r="C41" s="81">
        <f t="shared" si="0"/>
        <v>113080.51597852042</v>
      </c>
      <c r="D41" s="81"/>
      <c r="E41" s="40">
        <v>2017</v>
      </c>
      <c r="F41" s="8">
        <v>43693</v>
      </c>
      <c r="G41" s="46" t="s">
        <v>4</v>
      </c>
      <c r="H41" s="82">
        <v>110.71</v>
      </c>
      <c r="I41" s="82"/>
      <c r="J41" s="40">
        <v>20</v>
      </c>
      <c r="K41" s="85">
        <f t="shared" si="3"/>
        <v>3392.4154793556122</v>
      </c>
      <c r="L41" s="86"/>
      <c r="M41" s="6">
        <f>IF(J41="","",(K41/J41)/LOOKUP(RIGHT($D$2,3),定数!$A$6:$A$13,定数!$B$6:$B$13))</f>
        <v>1.6962077396778061</v>
      </c>
      <c r="N41" s="40">
        <v>2017</v>
      </c>
      <c r="O41" s="8">
        <v>43694</v>
      </c>
      <c r="P41" s="82">
        <v>110.48</v>
      </c>
      <c r="Q41" s="82"/>
      <c r="R41" s="83">
        <f>IF(P41="","",T41*M41*LOOKUP(RIGHT($D$2,3),定数!$A$6:$A$13,定数!$B$6:$B$13))</f>
        <v>-3901.277801258781</v>
      </c>
      <c r="S41" s="83"/>
      <c r="T41" s="84">
        <f t="shared" si="4"/>
        <v>-22.999999999998977</v>
      </c>
      <c r="U41" s="84"/>
      <c r="V41" t="str">
        <f t="shared" si="7"/>
        <v/>
      </c>
      <c r="W41">
        <f t="shared" si="2"/>
        <v>4</v>
      </c>
      <c r="X41" s="41">
        <f t="shared" si="5"/>
        <v>125696.98295043831</v>
      </c>
      <c r="Y41" s="42">
        <f t="shared" si="6"/>
        <v>0.10037207477678678</v>
      </c>
    </row>
    <row r="42" spans="2:25">
      <c r="B42" s="40">
        <v>34</v>
      </c>
      <c r="C42" s="81">
        <f t="shared" si="0"/>
        <v>109179.23817726164</v>
      </c>
      <c r="D42" s="81"/>
      <c r="E42" s="40">
        <v>2017</v>
      </c>
      <c r="F42" s="8">
        <v>43695</v>
      </c>
      <c r="G42" s="46" t="s">
        <v>3</v>
      </c>
      <c r="H42" s="82">
        <v>109.13</v>
      </c>
      <c r="I42" s="82"/>
      <c r="J42" s="40">
        <v>28</v>
      </c>
      <c r="K42" s="85">
        <f t="shared" si="3"/>
        <v>3275.3771453178488</v>
      </c>
      <c r="L42" s="86"/>
      <c r="M42" s="6">
        <f>IF(J42="","",(K42/J42)/LOOKUP(RIGHT($D$2,3),定数!$A$6:$A$13,定数!$B$6:$B$13))</f>
        <v>1.1697775518992317</v>
      </c>
      <c r="N42" s="40">
        <v>2017</v>
      </c>
      <c r="O42" s="8">
        <v>43695</v>
      </c>
      <c r="P42" s="82">
        <v>108.78</v>
      </c>
      <c r="Q42" s="82"/>
      <c r="R42" s="83">
        <f>IF(P42="","",T42*M42*LOOKUP(RIGHT($D$2,3),定数!$A$6:$A$13,定数!$B$6:$B$13))</f>
        <v>4094.2214316472446</v>
      </c>
      <c r="S42" s="83"/>
      <c r="T42" s="84">
        <f t="shared" si="4"/>
        <v>34.999999999999432</v>
      </c>
      <c r="U42" s="84"/>
      <c r="V42" t="str">
        <f t="shared" si="7"/>
        <v/>
      </c>
      <c r="W42">
        <f t="shared" si="2"/>
        <v>0</v>
      </c>
      <c r="X42" s="41">
        <f t="shared" si="5"/>
        <v>125696.98295043831</v>
      </c>
      <c r="Y42" s="42">
        <f t="shared" si="6"/>
        <v>0.13140923819698624</v>
      </c>
    </row>
    <row r="43" spans="2:25">
      <c r="B43" s="40">
        <v>35</v>
      </c>
      <c r="C43" s="81">
        <f t="shared" si="0"/>
        <v>113273.45960890887</v>
      </c>
      <c r="D43" s="81"/>
      <c r="E43" s="40">
        <v>2017</v>
      </c>
      <c r="F43" s="8">
        <v>43699</v>
      </c>
      <c r="G43" s="46" t="s">
        <v>4</v>
      </c>
      <c r="H43" s="82">
        <v>109.49</v>
      </c>
      <c r="I43" s="82"/>
      <c r="J43" s="40">
        <v>27</v>
      </c>
      <c r="K43" s="85">
        <f t="shared" si="3"/>
        <v>3398.2037882672662</v>
      </c>
      <c r="L43" s="86"/>
      <c r="M43" s="6">
        <f>IF(J43="","",(K43/J43)/LOOKUP(RIGHT($D$2,3),定数!$A$6:$A$13,定数!$B$6:$B$13))</f>
        <v>1.2585939956545429</v>
      </c>
      <c r="N43" s="40">
        <v>2017</v>
      </c>
      <c r="O43" s="8">
        <v>43699</v>
      </c>
      <c r="P43" s="82">
        <v>109.22</v>
      </c>
      <c r="Q43" s="82"/>
      <c r="R43" s="83">
        <f>IF(P43="","",T43*M43*LOOKUP(RIGHT($D$2,3),定数!$A$6:$A$13,定数!$B$6:$B$13))</f>
        <v>-3398.2037882672157</v>
      </c>
      <c r="S43" s="83"/>
      <c r="T43" s="84">
        <f t="shared" si="4"/>
        <v>-26.999999999999602</v>
      </c>
      <c r="U43" s="84"/>
      <c r="V43" t="str">
        <f t="shared" si="7"/>
        <v/>
      </c>
      <c r="W43">
        <f t="shared" si="2"/>
        <v>1</v>
      </c>
      <c r="X43" s="41">
        <f t="shared" si="5"/>
        <v>125696.98295043831</v>
      </c>
      <c r="Y43" s="42">
        <f t="shared" si="6"/>
        <v>9.8837084629373906E-2</v>
      </c>
    </row>
    <row r="44" spans="2:25">
      <c r="B44" s="40">
        <v>36</v>
      </c>
      <c r="C44" s="81">
        <f t="shared" si="0"/>
        <v>109875.25582064166</v>
      </c>
      <c r="D44" s="81"/>
      <c r="E44" s="40">
        <v>2017</v>
      </c>
      <c r="F44" s="8">
        <v>43700</v>
      </c>
      <c r="G44" s="46" t="s">
        <v>4</v>
      </c>
      <c r="H44" s="82">
        <v>109.49</v>
      </c>
      <c r="I44" s="82"/>
      <c r="J44" s="40">
        <v>18</v>
      </c>
      <c r="K44" s="85">
        <f t="shared" si="3"/>
        <v>3296.2576746192494</v>
      </c>
      <c r="L44" s="86"/>
      <c r="M44" s="6">
        <f>IF(J44="","",(K44/J44)/LOOKUP(RIGHT($D$2,3),定数!$A$6:$A$13,定数!$B$6:$B$13))</f>
        <v>1.8312542636773608</v>
      </c>
      <c r="N44" s="40">
        <v>2017</v>
      </c>
      <c r="O44" s="8">
        <v>43700</v>
      </c>
      <c r="P44" s="82">
        <v>109.71</v>
      </c>
      <c r="Q44" s="82"/>
      <c r="R44" s="83">
        <f>IF(P44="","",T44*M44*LOOKUP(RIGHT($D$2,3),定数!$A$6:$A$13,定数!$B$6:$B$13))</f>
        <v>4028.7593800901732</v>
      </c>
      <c r="S44" s="83"/>
      <c r="T44" s="84">
        <f t="shared" si="4"/>
        <v>21.999999999999886</v>
      </c>
      <c r="U44" s="84"/>
      <c r="V44" t="str">
        <f t="shared" si="7"/>
        <v/>
      </c>
      <c r="W44">
        <f t="shared" si="2"/>
        <v>0</v>
      </c>
      <c r="X44" s="41">
        <f t="shared" si="5"/>
        <v>125696.98295043831</v>
      </c>
      <c r="Y44" s="42">
        <f t="shared" si="6"/>
        <v>0.12587197209049228</v>
      </c>
    </row>
    <row r="45" spans="2:25">
      <c r="B45" s="40">
        <v>37</v>
      </c>
      <c r="C45" s="81">
        <f t="shared" si="0"/>
        <v>113904.01520073182</v>
      </c>
      <c r="D45" s="81"/>
      <c r="E45" s="40">
        <v>2017</v>
      </c>
      <c r="F45" s="8">
        <v>43707</v>
      </c>
      <c r="G45" s="46" t="s">
        <v>4</v>
      </c>
      <c r="H45" s="82">
        <v>110.1</v>
      </c>
      <c r="I45" s="82"/>
      <c r="J45" s="40">
        <v>27</v>
      </c>
      <c r="K45" s="85">
        <f t="shared" si="3"/>
        <v>3417.1204560219544</v>
      </c>
      <c r="L45" s="86"/>
      <c r="M45" s="6">
        <f>IF(J45="","",(K45/J45)/LOOKUP(RIGHT($D$2,3),定数!$A$6:$A$13,定数!$B$6:$B$13))</f>
        <v>1.2656001688970202</v>
      </c>
      <c r="N45" s="40">
        <v>2017</v>
      </c>
      <c r="O45" s="8">
        <v>43708</v>
      </c>
      <c r="P45" s="82">
        <v>110.44</v>
      </c>
      <c r="Q45" s="82"/>
      <c r="R45" s="83">
        <f>IF(P45="","",T45*M45*LOOKUP(RIGHT($D$2,3),定数!$A$6:$A$13,定数!$B$6:$B$13))</f>
        <v>4303.0405742499124</v>
      </c>
      <c r="S45" s="83"/>
      <c r="T45" s="84">
        <f t="shared" si="4"/>
        <v>34.000000000000341</v>
      </c>
      <c r="U45" s="84"/>
      <c r="V45" t="str">
        <f t="shared" si="7"/>
        <v/>
      </c>
      <c r="W45">
        <f t="shared" si="2"/>
        <v>0</v>
      </c>
      <c r="X45" s="41">
        <f t="shared" si="5"/>
        <v>125696.98295043831</v>
      </c>
      <c r="Y45" s="42">
        <f t="shared" si="6"/>
        <v>9.38206110671439E-2</v>
      </c>
    </row>
    <row r="46" spans="2:25">
      <c r="B46" s="40">
        <v>38</v>
      </c>
      <c r="C46" s="81">
        <f t="shared" si="0"/>
        <v>118207.05577498174</v>
      </c>
      <c r="D46" s="81"/>
      <c r="E46" s="40">
        <v>2017</v>
      </c>
      <c r="F46" s="8">
        <v>43713</v>
      </c>
      <c r="G46" s="46" t="s">
        <v>3</v>
      </c>
      <c r="H46" s="82">
        <v>109.11</v>
      </c>
      <c r="I46" s="82"/>
      <c r="J46" s="40">
        <v>30</v>
      </c>
      <c r="K46" s="85">
        <f t="shared" si="3"/>
        <v>3546.2116732494519</v>
      </c>
      <c r="L46" s="86"/>
      <c r="M46" s="6">
        <f>IF(J46="","",(K46/J46)/LOOKUP(RIGHT($D$2,3),定数!$A$6:$A$13,定数!$B$6:$B$13))</f>
        <v>1.1820705577498172</v>
      </c>
      <c r="N46" s="40">
        <v>2017</v>
      </c>
      <c r="O46" s="8">
        <v>43714</v>
      </c>
      <c r="P46" s="82">
        <v>108.73</v>
      </c>
      <c r="Q46" s="82"/>
      <c r="R46" s="83">
        <f>IF(P46="","",T46*M46*LOOKUP(RIGHT($D$2,3),定数!$A$6:$A$13,定数!$B$6:$B$13))</f>
        <v>4491.868119449251</v>
      </c>
      <c r="S46" s="83"/>
      <c r="T46" s="84">
        <f t="shared" si="4"/>
        <v>37.999999999999545</v>
      </c>
      <c r="U46" s="84"/>
      <c r="V46" t="str">
        <f t="shared" si="7"/>
        <v/>
      </c>
      <c r="W46">
        <f t="shared" si="2"/>
        <v>0</v>
      </c>
      <c r="X46" s="41">
        <f t="shared" si="5"/>
        <v>125696.98295043831</v>
      </c>
      <c r="Y46" s="42">
        <f t="shared" si="6"/>
        <v>5.9587167485235626E-2</v>
      </c>
    </row>
    <row r="47" spans="2:25">
      <c r="B47" s="40">
        <v>39</v>
      </c>
      <c r="C47" s="81">
        <f t="shared" si="0"/>
        <v>122698.92389443099</v>
      </c>
      <c r="D47" s="81"/>
      <c r="E47" s="40">
        <v>2017</v>
      </c>
      <c r="F47" s="8">
        <v>43715</v>
      </c>
      <c r="G47" s="46" t="s">
        <v>3</v>
      </c>
      <c r="H47" s="82">
        <v>108.36</v>
      </c>
      <c r="I47" s="82"/>
      <c r="J47" s="40">
        <v>59</v>
      </c>
      <c r="K47" s="85">
        <f t="shared" si="3"/>
        <v>3680.9677168329295</v>
      </c>
      <c r="L47" s="86"/>
      <c r="M47" s="6">
        <f>IF(J47="","",(K47/J47)/LOOKUP(RIGHT($D$2,3),定数!$A$6:$A$13,定数!$B$6:$B$13))</f>
        <v>0.62389283336151347</v>
      </c>
      <c r="N47" s="40">
        <v>2017</v>
      </c>
      <c r="O47" s="8">
        <v>43716</v>
      </c>
      <c r="P47" s="82">
        <v>107.62</v>
      </c>
      <c r="Q47" s="82"/>
      <c r="R47" s="83">
        <f>IF(P47="","",T47*M47*LOOKUP(RIGHT($D$2,3),定数!$A$6:$A$13,定数!$B$6:$B$13))</f>
        <v>4616.8069668751677</v>
      </c>
      <c r="S47" s="83"/>
      <c r="T47" s="84">
        <f>IF(P47="","",IF(G47="買",(P47-H47),(H47-P47))*IF(RIGHT($D$2,3)="JPY",100,10000))</f>
        <v>73.999999999999488</v>
      </c>
      <c r="U47" s="84"/>
      <c r="V47" t="str">
        <f t="shared" si="7"/>
        <v/>
      </c>
      <c r="W47">
        <f t="shared" si="2"/>
        <v>0</v>
      </c>
      <c r="X47" s="41">
        <f t="shared" si="5"/>
        <v>125696.98295043831</v>
      </c>
      <c r="Y47" s="42">
        <f t="shared" si="6"/>
        <v>2.385147984967495E-2</v>
      </c>
    </row>
    <row r="48" spans="2:25">
      <c r="B48" s="40">
        <v>40</v>
      </c>
      <c r="C48" s="81">
        <f t="shared" si="0"/>
        <v>127315.73086130616</v>
      </c>
      <c r="D48" s="81"/>
      <c r="E48" s="40">
        <v>2017</v>
      </c>
      <c r="F48" s="8">
        <v>43716</v>
      </c>
      <c r="G48" s="46" t="s">
        <v>3</v>
      </c>
      <c r="H48" s="87">
        <v>108.03</v>
      </c>
      <c r="I48" s="88"/>
      <c r="J48" s="40">
        <v>44</v>
      </c>
      <c r="K48" s="85">
        <f t="shared" si="3"/>
        <v>3819.4719258391847</v>
      </c>
      <c r="L48" s="86"/>
      <c r="M48" s="6">
        <f>IF(J48="","",(K48/J48)/LOOKUP(RIGHT($D$2,3),定数!$A$6:$A$13,定数!$B$6:$B$13))</f>
        <v>0.86806180132708743</v>
      </c>
      <c r="N48" s="40">
        <v>2017</v>
      </c>
      <c r="O48" s="8">
        <v>43716</v>
      </c>
      <c r="P48" s="82">
        <v>107.48</v>
      </c>
      <c r="Q48" s="82"/>
      <c r="R48" s="83">
        <f>IF(P48="","",T48*M48*LOOKUP(RIGHT($D$2,3),定数!$A$6:$A$13,定数!$B$6:$B$13))</f>
        <v>4774.3399072989559</v>
      </c>
      <c r="S48" s="83"/>
      <c r="T48" s="84">
        <f>IF(P48="","",IF(G48="買",(P48-H48),(H48-P48))*IF(RIGHT($D$2,3)="JPY",100,10000))</f>
        <v>54.999999999999716</v>
      </c>
      <c r="U48" s="84"/>
      <c r="V48" t="str">
        <f t="shared" si="7"/>
        <v/>
      </c>
      <c r="W48">
        <f t="shared" si="2"/>
        <v>0</v>
      </c>
      <c r="X48" s="41">
        <f t="shared" si="5"/>
        <v>127315.73086130616</v>
      </c>
      <c r="Y48" s="42">
        <f t="shared" si="6"/>
        <v>0</v>
      </c>
    </row>
    <row r="49" spans="2:25">
      <c r="B49" s="40">
        <v>41</v>
      </c>
      <c r="C49" s="81">
        <f t="shared" si="0"/>
        <v>132090.0707686051</v>
      </c>
      <c r="D49" s="81"/>
      <c r="E49" s="40">
        <v>2017</v>
      </c>
      <c r="F49" s="8">
        <v>43720</v>
      </c>
      <c r="G49" s="46" t="s">
        <v>4</v>
      </c>
      <c r="H49" s="82">
        <v>109.41</v>
      </c>
      <c r="I49" s="82"/>
      <c r="J49" s="40">
        <v>17</v>
      </c>
      <c r="K49" s="85">
        <f t="shared" si="3"/>
        <v>3962.7021230581531</v>
      </c>
      <c r="L49" s="86"/>
      <c r="M49" s="6">
        <f>IF(J49="","",(K49/J49)/LOOKUP(RIGHT($D$2,3),定数!$A$6:$A$13,定数!$B$6:$B$13))</f>
        <v>2.3310012488577372</v>
      </c>
      <c r="N49" s="40">
        <v>2017</v>
      </c>
      <c r="O49" s="8">
        <v>43720</v>
      </c>
      <c r="P49" s="82">
        <v>109.63</v>
      </c>
      <c r="Q49" s="82"/>
      <c r="R49" s="83">
        <f>IF(P49="","",T49*M49*LOOKUP(RIGHT($D$2,3),定数!$A$6:$A$13,定数!$B$6:$B$13))</f>
        <v>5128.2027474869956</v>
      </c>
      <c r="S49" s="83"/>
      <c r="T49" s="84">
        <f t="shared" si="4"/>
        <v>21.999999999999886</v>
      </c>
      <c r="U49" s="84"/>
      <c r="V49" t="str">
        <f t="shared" si="7"/>
        <v/>
      </c>
      <c r="W49">
        <f t="shared" si="2"/>
        <v>0</v>
      </c>
      <c r="X49" s="41">
        <f t="shared" si="5"/>
        <v>132090.0707686051</v>
      </c>
      <c r="Y49" s="42">
        <f t="shared" si="6"/>
        <v>0</v>
      </c>
    </row>
    <row r="50" spans="2:25">
      <c r="B50" s="40">
        <v>42</v>
      </c>
      <c r="C50" s="81">
        <f t="shared" si="0"/>
        <v>137218.2735160921</v>
      </c>
      <c r="D50" s="81"/>
      <c r="E50" s="40">
        <v>2017</v>
      </c>
      <c r="F50" s="8">
        <v>43727</v>
      </c>
      <c r="G50" s="46" t="s">
        <v>4</v>
      </c>
      <c r="H50" s="82">
        <v>111.62</v>
      </c>
      <c r="I50" s="82"/>
      <c r="J50" s="40">
        <v>21</v>
      </c>
      <c r="K50" s="85">
        <f t="shared" si="3"/>
        <v>4116.5482054827626</v>
      </c>
      <c r="L50" s="86"/>
      <c r="M50" s="6">
        <f>IF(J50="","",(K50/J50)/LOOKUP(RIGHT($D$2,3),定数!$A$6:$A$13,定数!$B$6:$B$13))</f>
        <v>1.9602610502298869</v>
      </c>
      <c r="N50" s="40">
        <v>2017</v>
      </c>
      <c r="O50" s="8">
        <v>43727</v>
      </c>
      <c r="P50" s="82">
        <v>111.39</v>
      </c>
      <c r="Q50" s="82"/>
      <c r="R50" s="83">
        <f>IF(P50="","",T50*M50*LOOKUP(RIGHT($D$2,3),定数!$A$6:$A$13,定数!$B$6:$B$13))</f>
        <v>-4508.6004155288183</v>
      </c>
      <c r="S50" s="83"/>
      <c r="T50" s="84">
        <f t="shared" si="4"/>
        <v>-23.000000000000398</v>
      </c>
      <c r="U50" s="84"/>
      <c r="V50" t="str">
        <f t="shared" si="7"/>
        <v/>
      </c>
      <c r="W50">
        <f t="shared" si="2"/>
        <v>1</v>
      </c>
      <c r="X50" s="41">
        <f t="shared" si="5"/>
        <v>137218.2735160921</v>
      </c>
      <c r="Y50" s="42">
        <f t="shared" si="6"/>
        <v>0</v>
      </c>
    </row>
    <row r="51" spans="2:25">
      <c r="B51" s="40">
        <v>43</v>
      </c>
      <c r="C51" s="81">
        <f t="shared" si="0"/>
        <v>132709.67310056329</v>
      </c>
      <c r="D51" s="81"/>
      <c r="E51" s="40">
        <v>2017</v>
      </c>
      <c r="F51" s="8">
        <v>43727</v>
      </c>
      <c r="G51" s="46" t="s">
        <v>4</v>
      </c>
      <c r="H51" s="82">
        <v>111.68</v>
      </c>
      <c r="I51" s="82"/>
      <c r="J51" s="40">
        <v>22</v>
      </c>
      <c r="K51" s="85">
        <f t="shared" si="3"/>
        <v>3981.2901930168987</v>
      </c>
      <c r="L51" s="86"/>
      <c r="M51" s="6">
        <f>IF(J51="","",(K51/J51)/LOOKUP(RIGHT($D$2,3),定数!$A$6:$A$13,定数!$B$6:$B$13))</f>
        <v>1.8096773604622265</v>
      </c>
      <c r="N51" s="40">
        <v>2017</v>
      </c>
      <c r="O51" s="8">
        <v>43727</v>
      </c>
      <c r="P51" s="82">
        <v>111.44</v>
      </c>
      <c r="Q51" s="82"/>
      <c r="R51" s="83">
        <f>IF(P51="","",T51*M51*LOOKUP(RIGHT($D$2,3),定数!$A$6:$A$13,定数!$B$6:$B$13))</f>
        <v>-4343.2256651095076</v>
      </c>
      <c r="S51" s="83"/>
      <c r="T51" s="84">
        <f t="shared" si="4"/>
        <v>-24.000000000000909</v>
      </c>
      <c r="U51" s="84"/>
      <c r="V51" t="str">
        <f t="shared" si="7"/>
        <v/>
      </c>
      <c r="W51">
        <f t="shared" si="2"/>
        <v>2</v>
      </c>
      <c r="X51" s="41">
        <f t="shared" si="5"/>
        <v>137218.2735160921</v>
      </c>
      <c r="Y51" s="42">
        <f t="shared" si="6"/>
        <v>3.2857142857143362E-2</v>
      </c>
    </row>
    <row r="52" spans="2:25">
      <c r="B52" s="40">
        <v>44</v>
      </c>
      <c r="C52" s="81">
        <f t="shared" si="0"/>
        <v>128366.44743545378</v>
      </c>
      <c r="D52" s="81"/>
      <c r="E52" s="40">
        <v>2017</v>
      </c>
      <c r="F52" s="8">
        <v>43730</v>
      </c>
      <c r="G52" s="46" t="s">
        <v>3</v>
      </c>
      <c r="H52" s="82">
        <v>111.85</v>
      </c>
      <c r="I52" s="82"/>
      <c r="J52" s="40">
        <v>29</v>
      </c>
      <c r="K52" s="85">
        <f t="shared" si="3"/>
        <v>3850.9934230636131</v>
      </c>
      <c r="L52" s="86"/>
      <c r="M52" s="6">
        <f>IF(J52="","",(K52/J52)/LOOKUP(RIGHT($D$2,3),定数!$A$6:$A$13,定数!$B$6:$B$13))</f>
        <v>1.3279287665736599</v>
      </c>
      <c r="N52" s="40">
        <v>2017</v>
      </c>
      <c r="O52" s="8">
        <v>43733</v>
      </c>
      <c r="P52" s="82">
        <v>112.17</v>
      </c>
      <c r="Q52" s="82"/>
      <c r="R52" s="83">
        <f>IF(P52="","",T52*M52*LOOKUP(RIGHT($D$2,3),定数!$A$6:$A$13,定数!$B$6:$B$13))</f>
        <v>-4249.3720530358096</v>
      </c>
      <c r="S52" s="83"/>
      <c r="T52" s="84">
        <f t="shared" si="4"/>
        <v>-32.000000000000739</v>
      </c>
      <c r="U52" s="84"/>
      <c r="V52" t="str">
        <f t="shared" si="7"/>
        <v/>
      </c>
      <c r="W52">
        <f t="shared" si="2"/>
        <v>3</v>
      </c>
      <c r="X52" s="41">
        <f t="shared" si="5"/>
        <v>137218.2735160921</v>
      </c>
      <c r="Y52" s="42">
        <f t="shared" si="6"/>
        <v>6.4509090909092626E-2</v>
      </c>
    </row>
    <row r="53" spans="2:25">
      <c r="B53" s="40">
        <v>45</v>
      </c>
      <c r="C53" s="81">
        <f t="shared" si="0"/>
        <v>124117.07538241797</v>
      </c>
      <c r="D53" s="81"/>
      <c r="E53" s="40">
        <v>2017</v>
      </c>
      <c r="F53" s="8">
        <v>43734</v>
      </c>
      <c r="G53" s="46" t="s">
        <v>3</v>
      </c>
      <c r="H53" s="82">
        <v>111.54</v>
      </c>
      <c r="I53" s="82"/>
      <c r="J53" s="40">
        <v>24</v>
      </c>
      <c r="K53" s="85">
        <f t="shared" si="3"/>
        <v>3723.5122614725387</v>
      </c>
      <c r="L53" s="86"/>
      <c r="M53" s="6">
        <f>IF(J53="","",(K53/J53)/LOOKUP(RIGHT($D$2,3),定数!$A$6:$A$13,定数!$B$6:$B$13))</f>
        <v>1.5514634422802245</v>
      </c>
      <c r="N53" s="40">
        <v>2017</v>
      </c>
      <c r="O53" s="8">
        <v>43734</v>
      </c>
      <c r="P53" s="82">
        <v>111.8</v>
      </c>
      <c r="Q53" s="82"/>
      <c r="R53" s="83">
        <f>IF(P53="","",T53*M53*LOOKUP(RIGHT($D$2,3),定数!$A$6:$A$13,定数!$B$6:$B$13))</f>
        <v>-4033.8049499284425</v>
      </c>
      <c r="S53" s="83"/>
      <c r="T53" s="84">
        <f t="shared" si="4"/>
        <v>-25.999999999999091</v>
      </c>
      <c r="U53" s="84"/>
      <c r="V53" t="str">
        <f t="shared" si="7"/>
        <v/>
      </c>
      <c r="W53">
        <f t="shared" si="2"/>
        <v>4</v>
      </c>
      <c r="X53" s="41">
        <f t="shared" si="5"/>
        <v>137218.2735160921</v>
      </c>
      <c r="Y53" s="42">
        <f t="shared" si="6"/>
        <v>9.5477065830723351E-2</v>
      </c>
    </row>
    <row r="54" spans="2:25">
      <c r="B54" s="40">
        <v>46</v>
      </c>
      <c r="C54" s="81">
        <f t="shared" si="0"/>
        <v>120083.27043248953</v>
      </c>
      <c r="D54" s="81"/>
      <c r="E54" s="40">
        <v>2017</v>
      </c>
      <c r="F54" s="8">
        <v>43736</v>
      </c>
      <c r="G54" s="46" t="s">
        <v>4</v>
      </c>
      <c r="H54" s="82">
        <v>112.92</v>
      </c>
      <c r="I54" s="82"/>
      <c r="J54" s="40">
        <v>18</v>
      </c>
      <c r="K54" s="85">
        <f t="shared" si="3"/>
        <v>3602.4981129746857</v>
      </c>
      <c r="L54" s="86"/>
      <c r="M54" s="6">
        <f>IF(J54="","",(K54/J54)/LOOKUP(RIGHT($D$2,3),定数!$A$6:$A$13,定数!$B$6:$B$13))</f>
        <v>2.0013878405414918</v>
      </c>
      <c r="N54" s="40">
        <v>2017</v>
      </c>
      <c r="O54" s="8">
        <v>43736</v>
      </c>
      <c r="P54" s="82">
        <v>112.72</v>
      </c>
      <c r="Q54" s="82"/>
      <c r="R54" s="83">
        <f>IF(P54="","",T54*M54*LOOKUP(RIGHT($D$2,3),定数!$A$6:$A$13,定数!$B$6:$B$13))</f>
        <v>-4002.7756810830406</v>
      </c>
      <c r="S54" s="83"/>
      <c r="T54" s="84">
        <f t="shared" si="4"/>
        <v>-20.000000000000284</v>
      </c>
      <c r="U54" s="84"/>
      <c r="V54" t="str">
        <f t="shared" si="7"/>
        <v/>
      </c>
      <c r="W54">
        <f t="shared" si="2"/>
        <v>5</v>
      </c>
      <c r="X54" s="41">
        <f t="shared" si="5"/>
        <v>137218.2735160921</v>
      </c>
      <c r="Y54" s="42">
        <f t="shared" si="6"/>
        <v>0.1248740611912238</v>
      </c>
    </row>
    <row r="55" spans="2:25">
      <c r="B55" s="40">
        <v>47</v>
      </c>
      <c r="C55" s="81">
        <f t="shared" si="0"/>
        <v>116080.49475140648</v>
      </c>
      <c r="D55" s="81"/>
      <c r="E55" s="40">
        <v>2017</v>
      </c>
      <c r="F55" s="8">
        <v>43742</v>
      </c>
      <c r="G55" s="46" t="s">
        <v>3</v>
      </c>
      <c r="H55" s="82">
        <v>112.79</v>
      </c>
      <c r="I55" s="82"/>
      <c r="J55" s="40">
        <v>10</v>
      </c>
      <c r="K55" s="85">
        <f t="shared" si="3"/>
        <v>3482.4148425421945</v>
      </c>
      <c r="L55" s="86"/>
      <c r="M55" s="6">
        <f>IF(J55="","",(K55/J55)/LOOKUP(RIGHT($D$2,3),定数!$A$6:$A$13,定数!$B$6:$B$13))</f>
        <v>3.4824148425421946</v>
      </c>
      <c r="N55" s="40">
        <v>2017</v>
      </c>
      <c r="O55" s="8">
        <v>43742</v>
      </c>
      <c r="P55" s="82">
        <v>112.67</v>
      </c>
      <c r="Q55" s="82"/>
      <c r="R55" s="83">
        <f>IF(P55="","",T55*M55*LOOKUP(RIGHT($D$2,3),定数!$A$6:$A$13,定数!$B$6:$B$13))</f>
        <v>4178.8978110507924</v>
      </c>
      <c r="S55" s="83"/>
      <c r="T55" s="84">
        <f t="shared" si="4"/>
        <v>12.000000000000455</v>
      </c>
      <c r="U55" s="84"/>
      <c r="V55" t="str">
        <f t="shared" si="7"/>
        <v/>
      </c>
      <c r="W55">
        <f t="shared" si="2"/>
        <v>0</v>
      </c>
      <c r="X55" s="41">
        <f t="shared" si="5"/>
        <v>137218.2735160921</v>
      </c>
      <c r="Y55" s="42">
        <f t="shared" si="6"/>
        <v>0.15404492581818341</v>
      </c>
    </row>
    <row r="56" spans="2:25">
      <c r="B56" s="40">
        <v>48</v>
      </c>
      <c r="C56" s="81">
        <f t="shared" si="0"/>
        <v>120259.39256245727</v>
      </c>
      <c r="D56" s="81"/>
      <c r="E56" s="40">
        <v>2017</v>
      </c>
      <c r="F56" s="8">
        <v>43744</v>
      </c>
      <c r="G56" s="46" t="s">
        <v>4</v>
      </c>
      <c r="H56" s="82">
        <v>112.89</v>
      </c>
      <c r="I56" s="82"/>
      <c r="J56" s="40">
        <v>12</v>
      </c>
      <c r="K56" s="85">
        <f t="shared" si="3"/>
        <v>3607.7817768737182</v>
      </c>
      <c r="L56" s="86"/>
      <c r="M56" s="6">
        <f>IF(J56="","",(K56/J56)/LOOKUP(RIGHT($D$2,3),定数!$A$6:$A$13,定数!$B$6:$B$13))</f>
        <v>3.0064848140614315</v>
      </c>
      <c r="N56" s="40">
        <v>2017</v>
      </c>
      <c r="O56" s="8">
        <v>43744</v>
      </c>
      <c r="P56" s="82">
        <v>113.04</v>
      </c>
      <c r="Q56" s="82"/>
      <c r="R56" s="83">
        <f>IF(P56="","",T56*M56*LOOKUP(RIGHT($D$2,3),定数!$A$6:$A$13,定数!$B$6:$B$13))</f>
        <v>4509.7272210923184</v>
      </c>
      <c r="S56" s="83"/>
      <c r="T56" s="84">
        <f t="shared" si="4"/>
        <v>15.000000000000568</v>
      </c>
      <c r="U56" s="84"/>
      <c r="V56" t="str">
        <f t="shared" si="7"/>
        <v/>
      </c>
      <c r="W56">
        <f t="shared" si="2"/>
        <v>0</v>
      </c>
      <c r="X56" s="41">
        <f t="shared" si="5"/>
        <v>137218.2735160921</v>
      </c>
      <c r="Y56" s="42">
        <f t="shared" si="6"/>
        <v>0.12359054314763696</v>
      </c>
    </row>
    <row r="57" spans="2:25">
      <c r="B57" s="40">
        <v>49</v>
      </c>
      <c r="C57" s="81">
        <f t="shared" si="0"/>
        <v>124769.1197835496</v>
      </c>
      <c r="D57" s="81"/>
      <c r="E57" s="40">
        <v>2017</v>
      </c>
      <c r="F57" s="8">
        <v>43748</v>
      </c>
      <c r="G57" s="46" t="s">
        <v>3</v>
      </c>
      <c r="H57" s="82">
        <v>112.14</v>
      </c>
      <c r="I57" s="82"/>
      <c r="J57" s="40">
        <v>30</v>
      </c>
      <c r="K57" s="85">
        <f t="shared" si="3"/>
        <v>3743.0735935064877</v>
      </c>
      <c r="L57" s="86"/>
      <c r="M57" s="6">
        <f>IF(J57="","",(K57/J57)/LOOKUP(RIGHT($D$2,3),定数!$A$6:$A$13,定数!$B$6:$B$13))</f>
        <v>1.2476911978354959</v>
      </c>
      <c r="N57" s="40">
        <v>2017</v>
      </c>
      <c r="O57" s="8">
        <v>43749</v>
      </c>
      <c r="P57" s="82">
        <v>112.47</v>
      </c>
      <c r="Q57" s="82"/>
      <c r="R57" s="83">
        <f>IF(P57="","",T57*M57*LOOKUP(RIGHT($D$2,3),定数!$A$6:$A$13,定数!$B$6:$B$13))</f>
        <v>-4117.3809528571146</v>
      </c>
      <c r="S57" s="83"/>
      <c r="T57" s="84">
        <f t="shared" si="4"/>
        <v>-32.999999999999829</v>
      </c>
      <c r="U57" s="84"/>
      <c r="V57" t="str">
        <f t="shared" si="7"/>
        <v/>
      </c>
      <c r="W57">
        <f t="shared" si="2"/>
        <v>1</v>
      </c>
      <c r="X57" s="41">
        <f t="shared" si="5"/>
        <v>137218.2735160921</v>
      </c>
      <c r="Y57" s="42">
        <f t="shared" si="6"/>
        <v>9.0725188515672017E-2</v>
      </c>
    </row>
    <row r="58" spans="2:25">
      <c r="B58" s="40">
        <v>50</v>
      </c>
      <c r="C58" s="81">
        <f t="shared" si="0"/>
        <v>120651.73883069248</v>
      </c>
      <c r="D58" s="81"/>
      <c r="E58" s="40">
        <v>2017</v>
      </c>
      <c r="F58" s="8">
        <v>43755</v>
      </c>
      <c r="G58" s="46" t="s">
        <v>4</v>
      </c>
      <c r="H58" s="82">
        <v>112.46</v>
      </c>
      <c r="I58" s="82"/>
      <c r="J58" s="40">
        <v>32</v>
      </c>
      <c r="K58" s="85">
        <f t="shared" si="3"/>
        <v>3619.5521649207744</v>
      </c>
      <c r="L58" s="86"/>
      <c r="M58" s="6">
        <f>IF(J58="","",(K58/J58)/LOOKUP(RIGHT($D$2,3),定数!$A$6:$A$13,定数!$B$6:$B$13))</f>
        <v>1.1311100515377419</v>
      </c>
      <c r="N58" s="40">
        <v>2017</v>
      </c>
      <c r="O58" s="8">
        <v>43756</v>
      </c>
      <c r="P58" s="82">
        <v>112.12</v>
      </c>
      <c r="Q58" s="82"/>
      <c r="R58" s="83">
        <f>IF(P58="","",T58*M58*LOOKUP(RIGHT($D$2,3),定数!$A$6:$A$13,定数!$B$6:$B$13))</f>
        <v>-3845.7741752282004</v>
      </c>
      <c r="S58" s="83"/>
      <c r="T58" s="84">
        <f t="shared" si="4"/>
        <v>-33.99999999999892</v>
      </c>
      <c r="U58" s="84"/>
      <c r="V58" t="str">
        <f t="shared" si="7"/>
        <v/>
      </c>
      <c r="W58">
        <f t="shared" si="2"/>
        <v>2</v>
      </c>
      <c r="X58" s="41">
        <f t="shared" si="5"/>
        <v>137218.2735160921</v>
      </c>
      <c r="Y58" s="42">
        <f t="shared" si="6"/>
        <v>0.12073125729465473</v>
      </c>
    </row>
    <row r="59" spans="2:25">
      <c r="B59" s="40">
        <v>51</v>
      </c>
      <c r="C59" s="81">
        <f t="shared" si="0"/>
        <v>116805.96465546428</v>
      </c>
      <c r="D59" s="81"/>
      <c r="E59" s="40">
        <v>2017</v>
      </c>
      <c r="F59" s="8">
        <v>43758</v>
      </c>
      <c r="G59" s="46" t="s">
        <v>4</v>
      </c>
      <c r="H59" s="82">
        <v>113.3</v>
      </c>
      <c r="I59" s="82"/>
      <c r="J59" s="40">
        <v>22</v>
      </c>
      <c r="K59" s="85">
        <f t="shared" si="3"/>
        <v>3504.1789396639283</v>
      </c>
      <c r="L59" s="86"/>
      <c r="M59" s="6">
        <f>IF(J59="","",(K59/J59)/LOOKUP(RIGHT($D$2,3),定数!$A$6:$A$13,定数!$B$6:$B$13))</f>
        <v>1.5928086089381492</v>
      </c>
      <c r="N59" s="40">
        <v>2017</v>
      </c>
      <c r="O59" s="8">
        <v>43761</v>
      </c>
      <c r="P59" s="82">
        <v>113.57</v>
      </c>
      <c r="Q59" s="82"/>
      <c r="R59" s="83">
        <f>IF(P59="","",T59*M59*LOOKUP(RIGHT($D$2,3),定数!$A$6:$A$13,定数!$B$6:$B$13))</f>
        <v>4300.5832441329394</v>
      </c>
      <c r="S59" s="83"/>
      <c r="T59" s="84">
        <f t="shared" si="4"/>
        <v>26.999999999999602</v>
      </c>
      <c r="U59" s="84"/>
      <c r="V59" t="str">
        <f t="shared" si="7"/>
        <v/>
      </c>
      <c r="W59">
        <f t="shared" si="2"/>
        <v>0</v>
      </c>
      <c r="X59" s="41">
        <f t="shared" si="5"/>
        <v>137218.2735160921</v>
      </c>
      <c r="Y59" s="42">
        <f t="shared" si="6"/>
        <v>0.14875794846838664</v>
      </c>
    </row>
    <row r="60" spans="2:25">
      <c r="B60" s="40">
        <v>52</v>
      </c>
      <c r="C60" s="81">
        <f t="shared" si="0"/>
        <v>121106.54789959722</v>
      </c>
      <c r="D60" s="81"/>
      <c r="E60" s="40">
        <v>2017</v>
      </c>
      <c r="F60" s="8">
        <v>43764</v>
      </c>
      <c r="G60" s="46" t="s">
        <v>3</v>
      </c>
      <c r="H60" s="82">
        <v>113.36</v>
      </c>
      <c r="I60" s="82"/>
      <c r="J60" s="40">
        <v>34</v>
      </c>
      <c r="K60" s="85">
        <f t="shared" si="3"/>
        <v>3633.1964369879165</v>
      </c>
      <c r="L60" s="86"/>
      <c r="M60" s="6">
        <f>IF(J60="","",(K60/J60)/LOOKUP(RIGHT($D$2,3),定数!$A$6:$A$13,定数!$B$6:$B$13))</f>
        <v>1.0685871873493873</v>
      </c>
      <c r="N60" s="40">
        <v>2017</v>
      </c>
      <c r="O60" s="8">
        <v>43764</v>
      </c>
      <c r="P60" s="82">
        <v>113.72</v>
      </c>
      <c r="Q60" s="82"/>
      <c r="R60" s="83">
        <f>IF(P60="","",T60*M60*LOOKUP(RIGHT($D$2,3),定数!$A$6:$A$13,定数!$B$6:$B$13))</f>
        <v>-3846.9138744577881</v>
      </c>
      <c r="S60" s="83"/>
      <c r="T60" s="84">
        <f t="shared" si="4"/>
        <v>-35.999999999999943</v>
      </c>
      <c r="U60" s="84"/>
      <c r="V60" t="str">
        <f t="shared" si="7"/>
        <v/>
      </c>
      <c r="W60">
        <f t="shared" si="2"/>
        <v>1</v>
      </c>
      <c r="X60" s="41">
        <f t="shared" si="5"/>
        <v>137218.2735160921</v>
      </c>
      <c r="Y60" s="42">
        <f t="shared" si="6"/>
        <v>0.11741676384381405</v>
      </c>
    </row>
    <row r="61" spans="2:25">
      <c r="B61" s="40">
        <v>53</v>
      </c>
      <c r="C61" s="81">
        <f t="shared" si="0"/>
        <v>117259.63402513943</v>
      </c>
      <c r="D61" s="81"/>
      <c r="E61" s="40">
        <v>2017</v>
      </c>
      <c r="F61" s="8">
        <v>43776</v>
      </c>
      <c r="G61" s="46" t="s">
        <v>3</v>
      </c>
      <c r="H61" s="82">
        <v>113.85</v>
      </c>
      <c r="I61" s="82"/>
      <c r="J61" s="40">
        <v>33</v>
      </c>
      <c r="K61" s="85">
        <f t="shared" si="3"/>
        <v>3517.7890207541827</v>
      </c>
      <c r="L61" s="86"/>
      <c r="M61" s="6">
        <f>IF(J61="","",(K61/J61)/LOOKUP(RIGHT($D$2,3),定数!$A$6:$A$13,定数!$B$6:$B$13))</f>
        <v>1.065996672955813</v>
      </c>
      <c r="N61" s="40">
        <v>2017</v>
      </c>
      <c r="O61" s="8">
        <v>43776</v>
      </c>
      <c r="P61" s="82">
        <v>114.2</v>
      </c>
      <c r="Q61" s="82"/>
      <c r="R61" s="83">
        <f>IF(P61="","",T61*M61*LOOKUP(RIGHT($D$2,3),定数!$A$6:$A$13,定数!$B$6:$B$13))</f>
        <v>-3730.988355345436</v>
      </c>
      <c r="S61" s="83"/>
      <c r="T61" s="84">
        <f t="shared" si="4"/>
        <v>-35.000000000000853</v>
      </c>
      <c r="U61" s="84"/>
      <c r="V61" t="str">
        <f t="shared" si="7"/>
        <v/>
      </c>
      <c r="W61">
        <f t="shared" si="2"/>
        <v>2</v>
      </c>
      <c r="X61" s="41">
        <f t="shared" si="5"/>
        <v>137218.2735160921</v>
      </c>
      <c r="Y61" s="42">
        <f t="shared" si="6"/>
        <v>0.14545176075701061</v>
      </c>
    </row>
    <row r="62" spans="2:25">
      <c r="B62" s="40">
        <v>54</v>
      </c>
      <c r="C62" s="81">
        <f t="shared" si="0"/>
        <v>113528.64566979399</v>
      </c>
      <c r="D62" s="81"/>
      <c r="E62" s="40">
        <v>2017</v>
      </c>
      <c r="F62" s="8">
        <v>43776</v>
      </c>
      <c r="G62" s="46" t="s">
        <v>4</v>
      </c>
      <c r="H62" s="82">
        <v>114.21</v>
      </c>
      <c r="I62" s="82"/>
      <c r="J62" s="40">
        <v>15</v>
      </c>
      <c r="K62" s="85">
        <f t="shared" si="3"/>
        <v>3405.8593700938195</v>
      </c>
      <c r="L62" s="86"/>
      <c r="M62" s="6">
        <f>IF(J62="","",(K62/J62)/LOOKUP(RIGHT($D$2,3),定数!$A$6:$A$13,定数!$B$6:$B$13))</f>
        <v>2.2705729133958799</v>
      </c>
      <c r="N62" s="40">
        <v>2017</v>
      </c>
      <c r="O62" s="8">
        <v>43777</v>
      </c>
      <c r="P62" s="82">
        <v>114.03</v>
      </c>
      <c r="Q62" s="82"/>
      <c r="R62" s="83">
        <f>IF(P62="","",T62*M62*LOOKUP(RIGHT($D$2,3),定数!$A$6:$A$13,定数!$B$6:$B$13))</f>
        <v>-4087.0312441124156</v>
      </c>
      <c r="S62" s="83"/>
      <c r="T62" s="84">
        <f t="shared" si="4"/>
        <v>-17.999999999999261</v>
      </c>
      <c r="U62" s="84"/>
      <c r="V62" t="str">
        <f t="shared" si="7"/>
        <v/>
      </c>
      <c r="W62">
        <f t="shared" si="2"/>
        <v>3</v>
      </c>
      <c r="X62" s="41">
        <f t="shared" si="5"/>
        <v>137218.2735160921</v>
      </c>
      <c r="Y62" s="42">
        <f t="shared" si="6"/>
        <v>0.17264193200565192</v>
      </c>
    </row>
    <row r="63" spans="2:25">
      <c r="B63" s="40">
        <v>55</v>
      </c>
      <c r="C63" s="81">
        <f t="shared" si="0"/>
        <v>109441.61442568158</v>
      </c>
      <c r="D63" s="81"/>
      <c r="E63" s="40">
        <v>2017</v>
      </c>
      <c r="F63" s="8">
        <v>43784</v>
      </c>
      <c r="G63" s="46" t="s">
        <v>3</v>
      </c>
      <c r="H63" s="82">
        <v>113.15</v>
      </c>
      <c r="I63" s="82"/>
      <c r="J63" s="40">
        <v>32</v>
      </c>
      <c r="K63" s="85">
        <f t="shared" si="3"/>
        <v>3283.2484327704469</v>
      </c>
      <c r="L63" s="86"/>
      <c r="M63" s="6">
        <f>IF(J63="","",(K63/J63)/LOOKUP(RIGHT($D$2,3),定数!$A$6:$A$13,定数!$B$6:$B$13))</f>
        <v>1.0260151352407647</v>
      </c>
      <c r="N63" s="40">
        <v>2017</v>
      </c>
      <c r="O63" s="8">
        <v>43784</v>
      </c>
      <c r="P63" s="82">
        <v>112.75</v>
      </c>
      <c r="Q63" s="82"/>
      <c r="R63" s="83">
        <f>IF(P63="","",T63*M63*LOOKUP(RIGHT($D$2,3),定数!$A$6:$A$13,定数!$B$6:$B$13))</f>
        <v>4104.0605409631171</v>
      </c>
      <c r="S63" s="83"/>
      <c r="T63" s="84">
        <f t="shared" si="4"/>
        <v>40.000000000000568</v>
      </c>
      <c r="U63" s="84"/>
      <c r="V63" t="str">
        <f t="shared" si="7"/>
        <v/>
      </c>
      <c r="W63">
        <f t="shared" si="2"/>
        <v>0</v>
      </c>
      <c r="X63" s="41">
        <f t="shared" si="5"/>
        <v>137218.2735160921</v>
      </c>
      <c r="Y63" s="42">
        <f t="shared" si="6"/>
        <v>0.20242682245344712</v>
      </c>
    </row>
    <row r="64" spans="2:25">
      <c r="B64" s="40">
        <v>56</v>
      </c>
      <c r="C64" s="81">
        <f t="shared" si="0"/>
        <v>113545.6749666447</v>
      </c>
      <c r="D64" s="81"/>
      <c r="E64" s="40">
        <v>2017</v>
      </c>
      <c r="F64" s="8">
        <v>43791</v>
      </c>
      <c r="G64" s="46" t="s">
        <v>3</v>
      </c>
      <c r="H64" s="82">
        <v>111.87</v>
      </c>
      <c r="I64" s="82"/>
      <c r="J64" s="40">
        <v>29</v>
      </c>
      <c r="K64" s="85">
        <f t="shared" si="3"/>
        <v>3406.3702489993407</v>
      </c>
      <c r="L64" s="86"/>
      <c r="M64" s="6">
        <f>IF(J64="","",(K64/J64)/LOOKUP(RIGHT($D$2,3),定数!$A$6:$A$13,定数!$B$6:$B$13))</f>
        <v>1.1746104306894278</v>
      </c>
      <c r="N64" s="40">
        <v>2017</v>
      </c>
      <c r="O64" s="8">
        <v>43792</v>
      </c>
      <c r="P64" s="82">
        <v>111.51</v>
      </c>
      <c r="Q64" s="82"/>
      <c r="R64" s="83">
        <f>IF(P64="","",T64*M64*LOOKUP(RIGHT($D$2,3),定数!$A$6:$A$13,定数!$B$6:$B$13))</f>
        <v>4228.5975504819335</v>
      </c>
      <c r="S64" s="83"/>
      <c r="T64" s="84">
        <f t="shared" si="4"/>
        <v>35.999999999999943</v>
      </c>
      <c r="U64" s="84"/>
      <c r="V64" t="str">
        <f t="shared" si="7"/>
        <v/>
      </c>
      <c r="W64">
        <f t="shared" si="2"/>
        <v>0</v>
      </c>
      <c r="X64" s="41">
        <f t="shared" si="5"/>
        <v>137218.2735160921</v>
      </c>
      <c r="Y64" s="42">
        <f t="shared" si="6"/>
        <v>0.17251782829545093</v>
      </c>
    </row>
    <row r="65" spans="2:25">
      <c r="B65" s="40">
        <v>57</v>
      </c>
      <c r="C65" s="81">
        <f t="shared" si="0"/>
        <v>117774.27251712664</v>
      </c>
      <c r="D65" s="81"/>
      <c r="E65" s="40">
        <v>2017</v>
      </c>
      <c r="F65" s="8">
        <v>43792</v>
      </c>
      <c r="G65" s="46" t="s">
        <v>3</v>
      </c>
      <c r="H65" s="82">
        <v>111.19</v>
      </c>
      <c r="I65" s="82"/>
      <c r="J65" s="40">
        <v>13</v>
      </c>
      <c r="K65" s="85">
        <f t="shared" si="3"/>
        <v>3533.2281755137988</v>
      </c>
      <c r="L65" s="86"/>
      <c r="M65" s="6">
        <f>IF(J65="","",(K65/J65)/LOOKUP(RIGHT($D$2,3),定数!$A$6:$A$13,定数!$B$6:$B$13))</f>
        <v>2.7178678273183068</v>
      </c>
      <c r="N65" s="40">
        <v>2017</v>
      </c>
      <c r="O65" s="8">
        <v>43793</v>
      </c>
      <c r="P65" s="82">
        <v>111.34</v>
      </c>
      <c r="Q65" s="82"/>
      <c r="R65" s="83">
        <f>IF(P65="","",T65*M65*LOOKUP(RIGHT($D$2,3),定数!$A$6:$A$13,定数!$B$6:$B$13))</f>
        <v>-4076.8017409776148</v>
      </c>
      <c r="S65" s="83"/>
      <c r="T65" s="84">
        <f t="shared" si="4"/>
        <v>-15.000000000000568</v>
      </c>
      <c r="U65" s="84"/>
      <c r="V65" t="str">
        <f t="shared" si="7"/>
        <v/>
      </c>
      <c r="W65">
        <f t="shared" si="2"/>
        <v>1</v>
      </c>
      <c r="X65" s="41">
        <f t="shared" si="5"/>
        <v>137218.2735160921</v>
      </c>
      <c r="Y65" s="42">
        <f t="shared" si="6"/>
        <v>0.14170125086645402</v>
      </c>
    </row>
    <row r="66" spans="2:25">
      <c r="B66" s="40">
        <v>58</v>
      </c>
      <c r="C66" s="81">
        <f t="shared" si="0"/>
        <v>113697.47077614901</v>
      </c>
      <c r="D66" s="81"/>
      <c r="E66" s="40">
        <v>2017</v>
      </c>
      <c r="F66" s="8">
        <v>43793</v>
      </c>
      <c r="G66" s="46" t="s">
        <v>4</v>
      </c>
      <c r="H66" s="82">
        <v>111.48</v>
      </c>
      <c r="I66" s="82"/>
      <c r="J66" s="40">
        <v>13</v>
      </c>
      <c r="K66" s="85">
        <f t="shared" si="3"/>
        <v>3410.9241232844702</v>
      </c>
      <c r="L66" s="86"/>
      <c r="M66" s="6">
        <f>IF(J66="","",(K66/J66)/LOOKUP(RIGHT($D$2,3),定数!$A$6:$A$13,定数!$B$6:$B$13))</f>
        <v>2.6237877871418998</v>
      </c>
      <c r="N66" s="40">
        <v>2017</v>
      </c>
      <c r="O66" s="8">
        <v>43793</v>
      </c>
      <c r="P66" s="82">
        <v>111.32</v>
      </c>
      <c r="Q66" s="82"/>
      <c r="R66" s="83">
        <f>IF(P66="","",T66*M66*LOOKUP(RIGHT($D$2,3),定数!$A$6:$A$13,定数!$B$6:$B$13))</f>
        <v>-4198.0604594273227</v>
      </c>
      <c r="S66" s="83"/>
      <c r="T66" s="84">
        <f t="shared" si="4"/>
        <v>-16.00000000000108</v>
      </c>
      <c r="U66" s="84"/>
      <c r="V66" t="str">
        <f t="shared" si="7"/>
        <v/>
      </c>
      <c r="W66">
        <f t="shared" si="2"/>
        <v>2</v>
      </c>
      <c r="X66" s="41">
        <f t="shared" si="5"/>
        <v>137218.2735160921</v>
      </c>
      <c r="Y66" s="42">
        <f t="shared" si="6"/>
        <v>0.17141159218261637</v>
      </c>
    </row>
    <row r="67" spans="2:25">
      <c r="B67" s="40">
        <v>59</v>
      </c>
      <c r="C67" s="81">
        <f t="shared" si="0"/>
        <v>109499.4103167217</v>
      </c>
      <c r="D67" s="81"/>
      <c r="E67" s="40">
        <v>2017</v>
      </c>
      <c r="F67" s="8">
        <v>43807</v>
      </c>
      <c r="G67" s="46" t="s">
        <v>4</v>
      </c>
      <c r="H67" s="82">
        <v>112.8</v>
      </c>
      <c r="I67" s="82"/>
      <c r="J67" s="40">
        <v>17</v>
      </c>
      <c r="K67" s="85">
        <f t="shared" si="3"/>
        <v>3284.9823095016509</v>
      </c>
      <c r="L67" s="86"/>
      <c r="M67" s="6">
        <f>IF(J67="","",(K67/J67)/LOOKUP(RIGHT($D$2,3),定数!$A$6:$A$13,定数!$B$6:$B$13))</f>
        <v>1.9323425350009711</v>
      </c>
      <c r="N67" s="40">
        <v>2017</v>
      </c>
      <c r="O67" s="8">
        <v>43807</v>
      </c>
      <c r="P67" s="82">
        <v>113.02</v>
      </c>
      <c r="Q67" s="82"/>
      <c r="R67" s="83">
        <f>IF(P67="","",T67*M67*LOOKUP(RIGHT($D$2,3),定数!$A$6:$A$13,定数!$B$6:$B$13))</f>
        <v>4251.1535770021146</v>
      </c>
      <c r="S67" s="83"/>
      <c r="T67" s="84">
        <f t="shared" si="4"/>
        <v>21.999999999999886</v>
      </c>
      <c r="U67" s="84"/>
      <c r="V67" t="str">
        <f t="shared" si="7"/>
        <v/>
      </c>
      <c r="W67">
        <f t="shared" si="2"/>
        <v>0</v>
      </c>
      <c r="X67" s="41">
        <f t="shared" si="5"/>
        <v>137218.2735160921</v>
      </c>
      <c r="Y67" s="42">
        <f t="shared" si="6"/>
        <v>0.20200562570202951</v>
      </c>
    </row>
    <row r="68" spans="2:25">
      <c r="B68" s="40">
        <v>60</v>
      </c>
      <c r="C68" s="81">
        <f t="shared" si="0"/>
        <v>113750.56389372381</v>
      </c>
      <c r="D68" s="81"/>
      <c r="E68" s="40">
        <v>2017</v>
      </c>
      <c r="F68" s="8">
        <v>43814</v>
      </c>
      <c r="G68" s="46" t="s">
        <v>3</v>
      </c>
      <c r="H68" s="82">
        <v>112.25</v>
      </c>
      <c r="I68" s="82"/>
      <c r="J68" s="40">
        <v>13</v>
      </c>
      <c r="K68" s="85">
        <f t="shared" si="3"/>
        <v>3412.5169168117141</v>
      </c>
      <c r="L68" s="86"/>
      <c r="M68" s="6">
        <f>IF(J68="","",(K68/J68)/LOOKUP(RIGHT($D$2,3),定数!$A$6:$A$13,定数!$B$6:$B$13))</f>
        <v>2.6250130129320879</v>
      </c>
      <c r="N68" s="40">
        <v>2017</v>
      </c>
      <c r="O68" s="8">
        <v>43814</v>
      </c>
      <c r="P68" s="82">
        <v>112.09</v>
      </c>
      <c r="Q68" s="82"/>
      <c r="R68" s="83">
        <f>IF(P68="","",T68*M68*LOOKUP(RIGHT($D$2,3),定数!$A$6:$A$13,定数!$B$6:$B$13))</f>
        <v>4200.0208206912512</v>
      </c>
      <c r="S68" s="83"/>
      <c r="T68" s="84">
        <f t="shared" si="4"/>
        <v>15.999999999999659</v>
      </c>
      <c r="U68" s="84"/>
      <c r="V68" t="str">
        <f t="shared" si="7"/>
        <v/>
      </c>
      <c r="W68">
        <f t="shared" si="2"/>
        <v>0</v>
      </c>
      <c r="X68" s="41">
        <f t="shared" si="5"/>
        <v>137218.2735160921</v>
      </c>
      <c r="Y68" s="42">
        <f t="shared" si="6"/>
        <v>0.17102466764104962</v>
      </c>
    </row>
    <row r="69" spans="2:25">
      <c r="B69" s="40">
        <v>61</v>
      </c>
      <c r="C69" s="81">
        <f t="shared" si="0"/>
        <v>117950.58471441506</v>
      </c>
      <c r="D69" s="81"/>
      <c r="E69" s="40"/>
      <c r="F69" s="8"/>
      <c r="G69" s="40"/>
      <c r="H69" s="82"/>
      <c r="I69" s="82"/>
      <c r="J69" s="40"/>
      <c r="K69" s="85" t="str">
        <f t="shared" si="3"/>
        <v/>
      </c>
      <c r="L69" s="86"/>
      <c r="M69" s="6" t="str">
        <f>IF(J69="","",(K69/J69)/LOOKUP(RIGHT($D$2,3),定数!$A$6:$A$13,定数!$B$6:$B$13))</f>
        <v/>
      </c>
      <c r="N69" s="40"/>
      <c r="O69" s="8"/>
      <c r="P69" s="82"/>
      <c r="Q69" s="82"/>
      <c r="R69" s="83" t="str">
        <f>IF(P69="","",T69*M69*LOOKUP(RIGHT($D$2,3),定数!$A$6:$A$13,定数!$B$6:$B$13))</f>
        <v/>
      </c>
      <c r="S69" s="83"/>
      <c r="T69" s="84" t="str">
        <f t="shared" si="4"/>
        <v/>
      </c>
      <c r="U69" s="84"/>
      <c r="V69" t="str">
        <f t="shared" si="7"/>
        <v/>
      </c>
      <c r="W69" t="str">
        <f t="shared" si="2"/>
        <v/>
      </c>
      <c r="X69" s="41">
        <f t="shared" si="5"/>
        <v>137218.2735160921</v>
      </c>
      <c r="Y69" s="42">
        <f t="shared" si="6"/>
        <v>0.14041634767702749</v>
      </c>
    </row>
    <row r="70" spans="2:25">
      <c r="B70" s="40">
        <v>62</v>
      </c>
      <c r="C70" s="81" t="str">
        <f t="shared" si="0"/>
        <v/>
      </c>
      <c r="D70" s="81"/>
      <c r="E70" s="40"/>
      <c r="F70" s="8"/>
      <c r="G70" s="40"/>
      <c r="H70" s="82"/>
      <c r="I70" s="82"/>
      <c r="J70" s="40"/>
      <c r="K70" s="85" t="str">
        <f t="shared" si="3"/>
        <v/>
      </c>
      <c r="L70" s="86"/>
      <c r="M70" s="6" t="str">
        <f>IF(J70="","",(K70/J70)/LOOKUP(RIGHT($D$2,3),定数!$A$6:$A$13,定数!$B$6:$B$13))</f>
        <v/>
      </c>
      <c r="N70" s="40"/>
      <c r="O70" s="8"/>
      <c r="P70" s="82"/>
      <c r="Q70" s="82"/>
      <c r="R70" s="83" t="str">
        <f>IF(P70="","",T70*M70*LOOKUP(RIGHT($D$2,3),定数!$A$6:$A$13,定数!$B$6:$B$13))</f>
        <v/>
      </c>
      <c r="S70" s="83"/>
      <c r="T70" s="84" t="str">
        <f t="shared" si="4"/>
        <v/>
      </c>
      <c r="U70" s="84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81" t="str">
        <f t="shared" si="0"/>
        <v/>
      </c>
      <c r="D71" s="81"/>
      <c r="E71" s="40"/>
      <c r="F71" s="8"/>
      <c r="G71" s="40"/>
      <c r="H71" s="82"/>
      <c r="I71" s="82"/>
      <c r="J71" s="40"/>
      <c r="K71" s="85" t="str">
        <f t="shared" si="3"/>
        <v/>
      </c>
      <c r="L71" s="86"/>
      <c r="M71" s="6" t="str">
        <f>IF(J71="","",(K71/J71)/LOOKUP(RIGHT($D$2,3),定数!$A$6:$A$13,定数!$B$6:$B$13))</f>
        <v/>
      </c>
      <c r="N71" s="40"/>
      <c r="O71" s="8"/>
      <c r="P71" s="82"/>
      <c r="Q71" s="82"/>
      <c r="R71" s="83" t="str">
        <f>IF(P71="","",T71*M71*LOOKUP(RIGHT($D$2,3),定数!$A$6:$A$13,定数!$B$6:$B$13))</f>
        <v/>
      </c>
      <c r="S71" s="83"/>
      <c r="T71" s="84" t="str">
        <f t="shared" si="4"/>
        <v/>
      </c>
      <c r="U71" s="84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81" t="str">
        <f t="shared" si="0"/>
        <v/>
      </c>
      <c r="D72" s="81"/>
      <c r="E72" s="40"/>
      <c r="F72" s="8"/>
      <c r="G72" s="40"/>
      <c r="H72" s="82"/>
      <c r="I72" s="82"/>
      <c r="J72" s="40"/>
      <c r="K72" s="85" t="str">
        <f t="shared" si="3"/>
        <v/>
      </c>
      <c r="L72" s="86"/>
      <c r="M72" s="6" t="str">
        <f>IF(J72="","",(K72/J72)/LOOKUP(RIGHT($D$2,3),定数!$A$6:$A$13,定数!$B$6:$B$13))</f>
        <v/>
      </c>
      <c r="N72" s="40"/>
      <c r="O72" s="8"/>
      <c r="P72" s="82"/>
      <c r="Q72" s="82"/>
      <c r="R72" s="83" t="str">
        <f>IF(P72="","",T72*M72*LOOKUP(RIGHT($D$2,3),定数!$A$6:$A$13,定数!$B$6:$B$13))</f>
        <v/>
      </c>
      <c r="S72" s="83"/>
      <c r="T72" s="84" t="str">
        <f t="shared" si="4"/>
        <v/>
      </c>
      <c r="U72" s="84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81" t="str">
        <f t="shared" si="0"/>
        <v/>
      </c>
      <c r="D73" s="81"/>
      <c r="E73" s="40"/>
      <c r="F73" s="8"/>
      <c r="G73" s="40"/>
      <c r="H73" s="82"/>
      <c r="I73" s="82"/>
      <c r="J73" s="40"/>
      <c r="K73" s="85" t="str">
        <f t="shared" si="3"/>
        <v/>
      </c>
      <c r="L73" s="86"/>
      <c r="M73" s="6" t="str">
        <f>IF(J73="","",(K73/J73)/LOOKUP(RIGHT($D$2,3),定数!$A$6:$A$13,定数!$B$6:$B$13))</f>
        <v/>
      </c>
      <c r="N73" s="40"/>
      <c r="O73" s="8"/>
      <c r="P73" s="82"/>
      <c r="Q73" s="82"/>
      <c r="R73" s="83" t="str">
        <f>IF(P73="","",T73*M73*LOOKUP(RIGHT($D$2,3),定数!$A$6:$A$13,定数!$B$6:$B$13))</f>
        <v/>
      </c>
      <c r="S73" s="83"/>
      <c r="T73" s="84" t="str">
        <f t="shared" si="4"/>
        <v/>
      </c>
      <c r="U73" s="84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81" t="str">
        <f t="shared" ref="C74:C108" si="8">IF(R73="","",C73+R73)</f>
        <v/>
      </c>
      <c r="D74" s="81"/>
      <c r="E74" s="40"/>
      <c r="F74" s="8"/>
      <c r="G74" s="40"/>
      <c r="H74" s="82"/>
      <c r="I74" s="82"/>
      <c r="J74" s="40"/>
      <c r="K74" s="85" t="str">
        <f t="shared" si="3"/>
        <v/>
      </c>
      <c r="L74" s="86"/>
      <c r="M74" s="6" t="str">
        <f>IF(J74="","",(K74/J74)/LOOKUP(RIGHT($D$2,3),定数!$A$6:$A$13,定数!$B$6:$B$13))</f>
        <v/>
      </c>
      <c r="N74" s="40"/>
      <c r="O74" s="8"/>
      <c r="P74" s="82"/>
      <c r="Q74" s="82"/>
      <c r="R74" s="83" t="str">
        <f>IF(P74="","",T74*M74*LOOKUP(RIGHT($D$2,3),定数!$A$6:$A$13,定数!$B$6:$B$13))</f>
        <v/>
      </c>
      <c r="S74" s="83"/>
      <c r="T74" s="84" t="str">
        <f t="shared" si="4"/>
        <v/>
      </c>
      <c r="U74" s="84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81" t="str">
        <f t="shared" si="8"/>
        <v/>
      </c>
      <c r="D75" s="81"/>
      <c r="E75" s="40"/>
      <c r="F75" s="8"/>
      <c r="G75" s="40"/>
      <c r="H75" s="82"/>
      <c r="I75" s="82"/>
      <c r="J75" s="40"/>
      <c r="K75" s="85" t="str">
        <f t="shared" ref="K75:K108" si="9">IF(J75="","",C75*0.03)</f>
        <v/>
      </c>
      <c r="L75" s="86"/>
      <c r="M75" s="6" t="str">
        <f>IF(J75="","",(K75/J75)/LOOKUP(RIGHT($D$2,3),定数!$A$6:$A$13,定数!$B$6:$B$13))</f>
        <v/>
      </c>
      <c r="N75" s="40"/>
      <c r="O75" s="8"/>
      <c r="P75" s="82"/>
      <c r="Q75" s="82"/>
      <c r="R75" s="83" t="str">
        <f>IF(P75="","",T75*M75*LOOKUP(RIGHT($D$2,3),定数!$A$6:$A$13,定数!$B$6:$B$13))</f>
        <v/>
      </c>
      <c r="S75" s="83"/>
      <c r="T75" s="84" t="str">
        <f t="shared" si="4"/>
        <v/>
      </c>
      <c r="U75" s="84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81" t="str">
        <f t="shared" si="8"/>
        <v/>
      </c>
      <c r="D76" s="81"/>
      <c r="E76" s="40"/>
      <c r="F76" s="8"/>
      <c r="G76" s="40"/>
      <c r="H76" s="82"/>
      <c r="I76" s="82"/>
      <c r="J76" s="40"/>
      <c r="K76" s="85" t="str">
        <f t="shared" si="9"/>
        <v/>
      </c>
      <c r="L76" s="86"/>
      <c r="M76" s="6" t="str">
        <f>IF(J76="","",(K76/J76)/LOOKUP(RIGHT($D$2,3),定数!$A$6:$A$13,定数!$B$6:$B$13))</f>
        <v/>
      </c>
      <c r="N76" s="40"/>
      <c r="O76" s="8"/>
      <c r="P76" s="82"/>
      <c r="Q76" s="82"/>
      <c r="R76" s="83" t="str">
        <f>IF(P76="","",T76*M76*LOOKUP(RIGHT($D$2,3),定数!$A$6:$A$13,定数!$B$6:$B$13))</f>
        <v/>
      </c>
      <c r="S76" s="83"/>
      <c r="T76" s="84" t="str">
        <f t="shared" ref="T76:T108" si="11">IF(P76="","",IF(G76="買",(P76-H76),(H76-P76))*IF(RIGHT($D$2,3)="JPY",100,10000))</f>
        <v/>
      </c>
      <c r="U76" s="84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>
      <c r="B77" s="40">
        <v>69</v>
      </c>
      <c r="C77" s="81" t="str">
        <f t="shared" si="8"/>
        <v/>
      </c>
      <c r="D77" s="81"/>
      <c r="E77" s="40"/>
      <c r="F77" s="8"/>
      <c r="G77" s="40"/>
      <c r="H77" s="82"/>
      <c r="I77" s="82"/>
      <c r="J77" s="40"/>
      <c r="K77" s="85" t="str">
        <f t="shared" si="9"/>
        <v/>
      </c>
      <c r="L77" s="86"/>
      <c r="M77" s="6" t="str">
        <f>IF(J77="","",(K77/J77)/LOOKUP(RIGHT($D$2,3),定数!$A$6:$A$13,定数!$B$6:$B$13))</f>
        <v/>
      </c>
      <c r="N77" s="40"/>
      <c r="O77" s="8"/>
      <c r="P77" s="82"/>
      <c r="Q77" s="82"/>
      <c r="R77" s="83" t="str">
        <f>IF(P77="","",T77*M77*LOOKUP(RIGHT($D$2,3),定数!$A$6:$A$13,定数!$B$6:$B$13))</f>
        <v/>
      </c>
      <c r="S77" s="83"/>
      <c r="T77" s="84" t="str">
        <f t="shared" si="11"/>
        <v/>
      </c>
      <c r="U77" s="84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>
      <c r="B78" s="40">
        <v>70</v>
      </c>
      <c r="C78" s="81" t="str">
        <f t="shared" si="8"/>
        <v/>
      </c>
      <c r="D78" s="81"/>
      <c r="E78" s="40"/>
      <c r="F78" s="8"/>
      <c r="G78" s="40"/>
      <c r="H78" s="82"/>
      <c r="I78" s="82"/>
      <c r="J78" s="40"/>
      <c r="K78" s="85" t="str">
        <f t="shared" si="9"/>
        <v/>
      </c>
      <c r="L78" s="86"/>
      <c r="M78" s="6" t="str">
        <f>IF(J78="","",(K78/J78)/LOOKUP(RIGHT($D$2,3),定数!$A$6:$A$13,定数!$B$6:$B$13))</f>
        <v/>
      </c>
      <c r="N78" s="40"/>
      <c r="O78" s="8"/>
      <c r="P78" s="82"/>
      <c r="Q78" s="82"/>
      <c r="R78" s="83" t="str">
        <f>IF(P78="","",T78*M78*LOOKUP(RIGHT($D$2,3),定数!$A$6:$A$13,定数!$B$6:$B$13))</f>
        <v/>
      </c>
      <c r="S78" s="83"/>
      <c r="T78" s="84" t="str">
        <f t="shared" si="11"/>
        <v/>
      </c>
      <c r="U78" s="84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>
      <c r="B79" s="40">
        <v>71</v>
      </c>
      <c r="C79" s="81" t="str">
        <f t="shared" si="8"/>
        <v/>
      </c>
      <c r="D79" s="81"/>
      <c r="E79" s="40"/>
      <c r="F79" s="8"/>
      <c r="G79" s="40"/>
      <c r="H79" s="82"/>
      <c r="I79" s="82"/>
      <c r="J79" s="40"/>
      <c r="K79" s="85" t="str">
        <f t="shared" si="9"/>
        <v/>
      </c>
      <c r="L79" s="86"/>
      <c r="M79" s="6" t="str">
        <f>IF(J79="","",(K79/J79)/LOOKUP(RIGHT($D$2,3),定数!$A$6:$A$13,定数!$B$6:$B$13))</f>
        <v/>
      </c>
      <c r="N79" s="40"/>
      <c r="O79" s="8"/>
      <c r="P79" s="82"/>
      <c r="Q79" s="82"/>
      <c r="R79" s="83" t="str">
        <f>IF(P79="","",T79*M79*LOOKUP(RIGHT($D$2,3),定数!$A$6:$A$13,定数!$B$6:$B$13))</f>
        <v/>
      </c>
      <c r="S79" s="83"/>
      <c r="T79" s="84" t="str">
        <f t="shared" si="11"/>
        <v/>
      </c>
      <c r="U79" s="84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>
      <c r="B80" s="40">
        <v>72</v>
      </c>
      <c r="C80" s="81" t="str">
        <f t="shared" si="8"/>
        <v/>
      </c>
      <c r="D80" s="81"/>
      <c r="E80" s="40"/>
      <c r="F80" s="8"/>
      <c r="G80" s="40"/>
      <c r="H80" s="82"/>
      <c r="I80" s="82"/>
      <c r="J80" s="40"/>
      <c r="K80" s="85" t="str">
        <f t="shared" si="9"/>
        <v/>
      </c>
      <c r="L80" s="86"/>
      <c r="M80" s="6" t="str">
        <f>IF(J80="","",(K80/J80)/LOOKUP(RIGHT($D$2,3),定数!$A$6:$A$13,定数!$B$6:$B$13))</f>
        <v/>
      </c>
      <c r="N80" s="40"/>
      <c r="O80" s="8"/>
      <c r="P80" s="82"/>
      <c r="Q80" s="82"/>
      <c r="R80" s="83" t="str">
        <f>IF(P80="","",T80*M80*LOOKUP(RIGHT($D$2,3),定数!$A$6:$A$13,定数!$B$6:$B$13))</f>
        <v/>
      </c>
      <c r="S80" s="83"/>
      <c r="T80" s="84" t="str">
        <f t="shared" si="11"/>
        <v/>
      </c>
      <c r="U80" s="84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>
      <c r="B81" s="40">
        <v>73</v>
      </c>
      <c r="C81" s="81" t="str">
        <f t="shared" si="8"/>
        <v/>
      </c>
      <c r="D81" s="81"/>
      <c r="E81" s="40"/>
      <c r="F81" s="8"/>
      <c r="G81" s="40"/>
      <c r="H81" s="82"/>
      <c r="I81" s="82"/>
      <c r="J81" s="40"/>
      <c r="K81" s="85" t="str">
        <f t="shared" si="9"/>
        <v/>
      </c>
      <c r="L81" s="86"/>
      <c r="M81" s="6" t="str">
        <f>IF(J81="","",(K81/J81)/LOOKUP(RIGHT($D$2,3),定数!$A$6:$A$13,定数!$B$6:$B$13))</f>
        <v/>
      </c>
      <c r="N81" s="40"/>
      <c r="O81" s="8"/>
      <c r="P81" s="82"/>
      <c r="Q81" s="82"/>
      <c r="R81" s="83" t="str">
        <f>IF(P81="","",T81*M81*LOOKUP(RIGHT($D$2,3),定数!$A$6:$A$13,定数!$B$6:$B$13))</f>
        <v/>
      </c>
      <c r="S81" s="83"/>
      <c r="T81" s="84" t="str">
        <f t="shared" si="11"/>
        <v/>
      </c>
      <c r="U81" s="84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>
      <c r="B82" s="40">
        <v>74</v>
      </c>
      <c r="C82" s="81" t="str">
        <f t="shared" si="8"/>
        <v/>
      </c>
      <c r="D82" s="81"/>
      <c r="E82" s="40"/>
      <c r="F82" s="8"/>
      <c r="G82" s="40"/>
      <c r="H82" s="82"/>
      <c r="I82" s="82"/>
      <c r="J82" s="40"/>
      <c r="K82" s="85" t="str">
        <f t="shared" si="9"/>
        <v/>
      </c>
      <c r="L82" s="86"/>
      <c r="M82" s="6" t="str">
        <f>IF(J82="","",(K82/J82)/LOOKUP(RIGHT($D$2,3),定数!$A$6:$A$13,定数!$B$6:$B$13))</f>
        <v/>
      </c>
      <c r="N82" s="40"/>
      <c r="O82" s="8"/>
      <c r="P82" s="82"/>
      <c r="Q82" s="82"/>
      <c r="R82" s="83" t="str">
        <f>IF(P82="","",T82*M82*LOOKUP(RIGHT($D$2,3),定数!$A$6:$A$13,定数!$B$6:$B$13))</f>
        <v/>
      </c>
      <c r="S82" s="83"/>
      <c r="T82" s="84" t="str">
        <f t="shared" si="11"/>
        <v/>
      </c>
      <c r="U82" s="84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>
      <c r="B83" s="40">
        <v>75</v>
      </c>
      <c r="C83" s="81" t="str">
        <f t="shared" si="8"/>
        <v/>
      </c>
      <c r="D83" s="81"/>
      <c r="E83" s="40"/>
      <c r="F83" s="8"/>
      <c r="G83" s="40"/>
      <c r="H83" s="82"/>
      <c r="I83" s="82"/>
      <c r="J83" s="40"/>
      <c r="K83" s="85" t="str">
        <f t="shared" si="9"/>
        <v/>
      </c>
      <c r="L83" s="86"/>
      <c r="M83" s="6" t="str">
        <f>IF(J83="","",(K83/J83)/LOOKUP(RIGHT($D$2,3),定数!$A$6:$A$13,定数!$B$6:$B$13))</f>
        <v/>
      </c>
      <c r="N83" s="40"/>
      <c r="O83" s="8"/>
      <c r="P83" s="82"/>
      <c r="Q83" s="82"/>
      <c r="R83" s="83" t="str">
        <f>IF(P83="","",T83*M83*LOOKUP(RIGHT($D$2,3),定数!$A$6:$A$13,定数!$B$6:$B$13))</f>
        <v/>
      </c>
      <c r="S83" s="83"/>
      <c r="T83" s="84" t="str">
        <f t="shared" si="11"/>
        <v/>
      </c>
      <c r="U83" s="84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>
      <c r="B84" s="40">
        <v>76</v>
      </c>
      <c r="C84" s="81" t="str">
        <f t="shared" si="8"/>
        <v/>
      </c>
      <c r="D84" s="81"/>
      <c r="E84" s="40"/>
      <c r="F84" s="8"/>
      <c r="G84" s="40"/>
      <c r="H84" s="82"/>
      <c r="I84" s="82"/>
      <c r="J84" s="40"/>
      <c r="K84" s="85" t="str">
        <f t="shared" si="9"/>
        <v/>
      </c>
      <c r="L84" s="86"/>
      <c r="M84" s="6" t="str">
        <f>IF(J84="","",(K84/J84)/LOOKUP(RIGHT($D$2,3),定数!$A$6:$A$13,定数!$B$6:$B$13))</f>
        <v/>
      </c>
      <c r="N84" s="40"/>
      <c r="O84" s="8"/>
      <c r="P84" s="82"/>
      <c r="Q84" s="82"/>
      <c r="R84" s="83" t="str">
        <f>IF(P84="","",T84*M84*LOOKUP(RIGHT($D$2,3),定数!$A$6:$A$13,定数!$B$6:$B$13))</f>
        <v/>
      </c>
      <c r="S84" s="83"/>
      <c r="T84" s="84" t="str">
        <f t="shared" si="11"/>
        <v/>
      </c>
      <c r="U84" s="84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>
      <c r="B85" s="40">
        <v>77</v>
      </c>
      <c r="C85" s="81" t="str">
        <f t="shared" si="8"/>
        <v/>
      </c>
      <c r="D85" s="81"/>
      <c r="E85" s="40"/>
      <c r="F85" s="8"/>
      <c r="G85" s="40"/>
      <c r="H85" s="82"/>
      <c r="I85" s="82"/>
      <c r="J85" s="40"/>
      <c r="K85" s="85" t="str">
        <f t="shared" si="9"/>
        <v/>
      </c>
      <c r="L85" s="86"/>
      <c r="M85" s="6" t="str">
        <f>IF(J85="","",(K85/J85)/LOOKUP(RIGHT($D$2,3),定数!$A$6:$A$13,定数!$B$6:$B$13))</f>
        <v/>
      </c>
      <c r="N85" s="40"/>
      <c r="O85" s="8"/>
      <c r="P85" s="82"/>
      <c r="Q85" s="82"/>
      <c r="R85" s="83" t="str">
        <f>IF(P85="","",T85*M85*LOOKUP(RIGHT($D$2,3),定数!$A$6:$A$13,定数!$B$6:$B$13))</f>
        <v/>
      </c>
      <c r="S85" s="83"/>
      <c r="T85" s="84" t="str">
        <f t="shared" si="11"/>
        <v/>
      </c>
      <c r="U85" s="84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>
      <c r="B86" s="40">
        <v>78</v>
      </c>
      <c r="C86" s="81" t="str">
        <f t="shared" si="8"/>
        <v/>
      </c>
      <c r="D86" s="81"/>
      <c r="E86" s="40"/>
      <c r="F86" s="8"/>
      <c r="G86" s="40"/>
      <c r="H86" s="82"/>
      <c r="I86" s="82"/>
      <c r="J86" s="40"/>
      <c r="K86" s="85" t="str">
        <f t="shared" si="9"/>
        <v/>
      </c>
      <c r="L86" s="86"/>
      <c r="M86" s="6" t="str">
        <f>IF(J86="","",(K86/J86)/LOOKUP(RIGHT($D$2,3),定数!$A$6:$A$13,定数!$B$6:$B$13))</f>
        <v/>
      </c>
      <c r="N86" s="40"/>
      <c r="O86" s="8"/>
      <c r="P86" s="82"/>
      <c r="Q86" s="82"/>
      <c r="R86" s="83" t="str">
        <f>IF(P86="","",T86*M86*LOOKUP(RIGHT($D$2,3),定数!$A$6:$A$13,定数!$B$6:$B$13))</f>
        <v/>
      </c>
      <c r="S86" s="83"/>
      <c r="T86" s="84" t="str">
        <f t="shared" si="11"/>
        <v/>
      </c>
      <c r="U86" s="84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>
      <c r="B87" s="40">
        <v>79</v>
      </c>
      <c r="C87" s="81" t="str">
        <f t="shared" si="8"/>
        <v/>
      </c>
      <c r="D87" s="81"/>
      <c r="E87" s="40"/>
      <c r="F87" s="8"/>
      <c r="G87" s="40"/>
      <c r="H87" s="82"/>
      <c r="I87" s="82"/>
      <c r="J87" s="40"/>
      <c r="K87" s="85" t="str">
        <f t="shared" si="9"/>
        <v/>
      </c>
      <c r="L87" s="86"/>
      <c r="M87" s="6" t="str">
        <f>IF(J87="","",(K87/J87)/LOOKUP(RIGHT($D$2,3),定数!$A$6:$A$13,定数!$B$6:$B$13))</f>
        <v/>
      </c>
      <c r="N87" s="40"/>
      <c r="O87" s="8"/>
      <c r="P87" s="82"/>
      <c r="Q87" s="82"/>
      <c r="R87" s="83" t="str">
        <f>IF(P87="","",T87*M87*LOOKUP(RIGHT($D$2,3),定数!$A$6:$A$13,定数!$B$6:$B$13))</f>
        <v/>
      </c>
      <c r="S87" s="83"/>
      <c r="T87" s="84" t="str">
        <f t="shared" si="11"/>
        <v/>
      </c>
      <c r="U87" s="84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>
      <c r="B88" s="40">
        <v>80</v>
      </c>
      <c r="C88" s="81" t="str">
        <f t="shared" si="8"/>
        <v/>
      </c>
      <c r="D88" s="81"/>
      <c r="E88" s="40"/>
      <c r="F88" s="8"/>
      <c r="G88" s="40"/>
      <c r="H88" s="82"/>
      <c r="I88" s="82"/>
      <c r="J88" s="40"/>
      <c r="K88" s="85" t="str">
        <f t="shared" si="9"/>
        <v/>
      </c>
      <c r="L88" s="86"/>
      <c r="M88" s="6" t="str">
        <f>IF(J88="","",(K88/J88)/LOOKUP(RIGHT($D$2,3),定数!$A$6:$A$13,定数!$B$6:$B$13))</f>
        <v/>
      </c>
      <c r="N88" s="40"/>
      <c r="O88" s="8"/>
      <c r="P88" s="82"/>
      <c r="Q88" s="82"/>
      <c r="R88" s="83" t="str">
        <f>IF(P88="","",T88*M88*LOOKUP(RIGHT($D$2,3),定数!$A$6:$A$13,定数!$B$6:$B$13))</f>
        <v/>
      </c>
      <c r="S88" s="83"/>
      <c r="T88" s="84" t="str">
        <f t="shared" si="11"/>
        <v/>
      </c>
      <c r="U88" s="84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>
      <c r="B89" s="40">
        <v>81</v>
      </c>
      <c r="C89" s="81" t="str">
        <f t="shared" si="8"/>
        <v/>
      </c>
      <c r="D89" s="81"/>
      <c r="E89" s="40"/>
      <c r="F89" s="8"/>
      <c r="G89" s="40"/>
      <c r="H89" s="82"/>
      <c r="I89" s="82"/>
      <c r="J89" s="40"/>
      <c r="K89" s="85" t="str">
        <f t="shared" si="9"/>
        <v/>
      </c>
      <c r="L89" s="86"/>
      <c r="M89" s="6" t="str">
        <f>IF(J89="","",(K89/J89)/LOOKUP(RIGHT($D$2,3),定数!$A$6:$A$13,定数!$B$6:$B$13))</f>
        <v/>
      </c>
      <c r="N89" s="40"/>
      <c r="O89" s="8"/>
      <c r="P89" s="82"/>
      <c r="Q89" s="82"/>
      <c r="R89" s="83" t="str">
        <f>IF(P89="","",T89*M89*LOOKUP(RIGHT($D$2,3),定数!$A$6:$A$13,定数!$B$6:$B$13))</f>
        <v/>
      </c>
      <c r="S89" s="83"/>
      <c r="T89" s="84" t="str">
        <f t="shared" si="11"/>
        <v/>
      </c>
      <c r="U89" s="84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>
      <c r="B90" s="40">
        <v>82</v>
      </c>
      <c r="C90" s="81" t="str">
        <f t="shared" si="8"/>
        <v/>
      </c>
      <c r="D90" s="81"/>
      <c r="E90" s="40"/>
      <c r="F90" s="8"/>
      <c r="G90" s="40"/>
      <c r="H90" s="82"/>
      <c r="I90" s="82"/>
      <c r="J90" s="40"/>
      <c r="K90" s="85" t="str">
        <f t="shared" si="9"/>
        <v/>
      </c>
      <c r="L90" s="86"/>
      <c r="M90" s="6" t="str">
        <f>IF(J90="","",(K90/J90)/LOOKUP(RIGHT($D$2,3),定数!$A$6:$A$13,定数!$B$6:$B$13))</f>
        <v/>
      </c>
      <c r="N90" s="40"/>
      <c r="O90" s="8"/>
      <c r="P90" s="82"/>
      <c r="Q90" s="82"/>
      <c r="R90" s="83" t="str">
        <f>IF(P90="","",T90*M90*LOOKUP(RIGHT($D$2,3),定数!$A$6:$A$13,定数!$B$6:$B$13))</f>
        <v/>
      </c>
      <c r="S90" s="83"/>
      <c r="T90" s="84" t="str">
        <f t="shared" si="11"/>
        <v/>
      </c>
      <c r="U90" s="84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>
      <c r="B91" s="40">
        <v>83</v>
      </c>
      <c r="C91" s="81" t="str">
        <f t="shared" si="8"/>
        <v/>
      </c>
      <c r="D91" s="81"/>
      <c r="E91" s="40"/>
      <c r="F91" s="8"/>
      <c r="G91" s="40"/>
      <c r="H91" s="82"/>
      <c r="I91" s="82"/>
      <c r="J91" s="40"/>
      <c r="K91" s="85" t="str">
        <f t="shared" si="9"/>
        <v/>
      </c>
      <c r="L91" s="86"/>
      <c r="M91" s="6" t="str">
        <f>IF(J91="","",(K91/J91)/LOOKUP(RIGHT($D$2,3),定数!$A$6:$A$13,定数!$B$6:$B$13))</f>
        <v/>
      </c>
      <c r="N91" s="40"/>
      <c r="O91" s="8"/>
      <c r="P91" s="82"/>
      <c r="Q91" s="82"/>
      <c r="R91" s="83" t="str">
        <f>IF(P91="","",T91*M91*LOOKUP(RIGHT($D$2,3),定数!$A$6:$A$13,定数!$B$6:$B$13))</f>
        <v/>
      </c>
      <c r="S91" s="83"/>
      <c r="T91" s="84" t="str">
        <f t="shared" si="11"/>
        <v/>
      </c>
      <c r="U91" s="84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>
      <c r="B92" s="40">
        <v>84</v>
      </c>
      <c r="C92" s="81" t="str">
        <f t="shared" si="8"/>
        <v/>
      </c>
      <c r="D92" s="81"/>
      <c r="E92" s="40"/>
      <c r="F92" s="8"/>
      <c r="G92" s="40"/>
      <c r="H92" s="82"/>
      <c r="I92" s="82"/>
      <c r="J92" s="40"/>
      <c r="K92" s="85" t="str">
        <f t="shared" si="9"/>
        <v/>
      </c>
      <c r="L92" s="86"/>
      <c r="M92" s="6" t="str">
        <f>IF(J92="","",(K92/J92)/LOOKUP(RIGHT($D$2,3),定数!$A$6:$A$13,定数!$B$6:$B$13))</f>
        <v/>
      </c>
      <c r="N92" s="40"/>
      <c r="O92" s="8"/>
      <c r="P92" s="82"/>
      <c r="Q92" s="82"/>
      <c r="R92" s="83" t="str">
        <f>IF(P92="","",T92*M92*LOOKUP(RIGHT($D$2,3),定数!$A$6:$A$13,定数!$B$6:$B$13))</f>
        <v/>
      </c>
      <c r="S92" s="83"/>
      <c r="T92" s="84" t="str">
        <f t="shared" si="11"/>
        <v/>
      </c>
      <c r="U92" s="84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>
      <c r="B93" s="40">
        <v>85</v>
      </c>
      <c r="C93" s="81" t="str">
        <f t="shared" si="8"/>
        <v/>
      </c>
      <c r="D93" s="81"/>
      <c r="E93" s="40"/>
      <c r="F93" s="8"/>
      <c r="G93" s="40"/>
      <c r="H93" s="82"/>
      <c r="I93" s="82"/>
      <c r="J93" s="40"/>
      <c r="K93" s="85" t="str">
        <f t="shared" si="9"/>
        <v/>
      </c>
      <c r="L93" s="86"/>
      <c r="M93" s="6" t="str">
        <f>IF(J93="","",(K93/J93)/LOOKUP(RIGHT($D$2,3),定数!$A$6:$A$13,定数!$B$6:$B$13))</f>
        <v/>
      </c>
      <c r="N93" s="40"/>
      <c r="O93" s="8"/>
      <c r="P93" s="82"/>
      <c r="Q93" s="82"/>
      <c r="R93" s="83" t="str">
        <f>IF(P93="","",T93*M93*LOOKUP(RIGHT($D$2,3),定数!$A$6:$A$13,定数!$B$6:$B$13))</f>
        <v/>
      </c>
      <c r="S93" s="83"/>
      <c r="T93" s="84" t="str">
        <f t="shared" si="11"/>
        <v/>
      </c>
      <c r="U93" s="84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>
      <c r="B94" s="40">
        <v>86</v>
      </c>
      <c r="C94" s="81" t="str">
        <f t="shared" si="8"/>
        <v/>
      </c>
      <c r="D94" s="81"/>
      <c r="E94" s="40"/>
      <c r="F94" s="8"/>
      <c r="G94" s="40"/>
      <c r="H94" s="82"/>
      <c r="I94" s="82"/>
      <c r="J94" s="40"/>
      <c r="K94" s="85" t="str">
        <f t="shared" si="9"/>
        <v/>
      </c>
      <c r="L94" s="86"/>
      <c r="M94" s="6" t="str">
        <f>IF(J94="","",(K94/J94)/LOOKUP(RIGHT($D$2,3),定数!$A$6:$A$13,定数!$B$6:$B$13))</f>
        <v/>
      </c>
      <c r="N94" s="40"/>
      <c r="O94" s="8"/>
      <c r="P94" s="82"/>
      <c r="Q94" s="82"/>
      <c r="R94" s="83" t="str">
        <f>IF(P94="","",T94*M94*LOOKUP(RIGHT($D$2,3),定数!$A$6:$A$13,定数!$B$6:$B$13))</f>
        <v/>
      </c>
      <c r="S94" s="83"/>
      <c r="T94" s="84" t="str">
        <f t="shared" si="11"/>
        <v/>
      </c>
      <c r="U94" s="84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>
      <c r="B95" s="40">
        <v>87</v>
      </c>
      <c r="C95" s="81" t="str">
        <f t="shared" si="8"/>
        <v/>
      </c>
      <c r="D95" s="81"/>
      <c r="E95" s="40"/>
      <c r="F95" s="8"/>
      <c r="G95" s="40"/>
      <c r="H95" s="82"/>
      <c r="I95" s="82"/>
      <c r="J95" s="40"/>
      <c r="K95" s="85" t="str">
        <f t="shared" si="9"/>
        <v/>
      </c>
      <c r="L95" s="86"/>
      <c r="M95" s="6" t="str">
        <f>IF(J95="","",(K95/J95)/LOOKUP(RIGHT($D$2,3),定数!$A$6:$A$13,定数!$B$6:$B$13))</f>
        <v/>
      </c>
      <c r="N95" s="40"/>
      <c r="O95" s="8"/>
      <c r="P95" s="82"/>
      <c r="Q95" s="82"/>
      <c r="R95" s="83" t="str">
        <f>IF(P95="","",T95*M95*LOOKUP(RIGHT($D$2,3),定数!$A$6:$A$13,定数!$B$6:$B$13))</f>
        <v/>
      </c>
      <c r="S95" s="83"/>
      <c r="T95" s="84" t="str">
        <f t="shared" si="11"/>
        <v/>
      </c>
      <c r="U95" s="84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>
      <c r="B96" s="40">
        <v>88</v>
      </c>
      <c r="C96" s="81" t="str">
        <f t="shared" si="8"/>
        <v/>
      </c>
      <c r="D96" s="81"/>
      <c r="E96" s="40"/>
      <c r="F96" s="8"/>
      <c r="G96" s="40"/>
      <c r="H96" s="82"/>
      <c r="I96" s="82"/>
      <c r="J96" s="40"/>
      <c r="K96" s="85" t="str">
        <f t="shared" si="9"/>
        <v/>
      </c>
      <c r="L96" s="86"/>
      <c r="M96" s="6" t="str">
        <f>IF(J96="","",(K96/J96)/LOOKUP(RIGHT($D$2,3),定数!$A$6:$A$13,定数!$B$6:$B$13))</f>
        <v/>
      </c>
      <c r="N96" s="40"/>
      <c r="O96" s="8"/>
      <c r="P96" s="82"/>
      <c r="Q96" s="82"/>
      <c r="R96" s="83" t="str">
        <f>IF(P96="","",T96*M96*LOOKUP(RIGHT($D$2,3),定数!$A$6:$A$13,定数!$B$6:$B$13))</f>
        <v/>
      </c>
      <c r="S96" s="83"/>
      <c r="T96" s="84" t="str">
        <f t="shared" si="11"/>
        <v/>
      </c>
      <c r="U96" s="84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>
      <c r="B97" s="40">
        <v>89</v>
      </c>
      <c r="C97" s="81" t="str">
        <f t="shared" si="8"/>
        <v/>
      </c>
      <c r="D97" s="81"/>
      <c r="E97" s="40"/>
      <c r="F97" s="8"/>
      <c r="G97" s="40"/>
      <c r="H97" s="82"/>
      <c r="I97" s="82"/>
      <c r="J97" s="40"/>
      <c r="K97" s="85" t="str">
        <f t="shared" si="9"/>
        <v/>
      </c>
      <c r="L97" s="86"/>
      <c r="M97" s="6" t="str">
        <f>IF(J97="","",(K97/J97)/LOOKUP(RIGHT($D$2,3),定数!$A$6:$A$13,定数!$B$6:$B$13))</f>
        <v/>
      </c>
      <c r="N97" s="40"/>
      <c r="O97" s="8"/>
      <c r="P97" s="82"/>
      <c r="Q97" s="82"/>
      <c r="R97" s="83" t="str">
        <f>IF(P97="","",T97*M97*LOOKUP(RIGHT($D$2,3),定数!$A$6:$A$13,定数!$B$6:$B$13))</f>
        <v/>
      </c>
      <c r="S97" s="83"/>
      <c r="T97" s="84" t="str">
        <f t="shared" si="11"/>
        <v/>
      </c>
      <c r="U97" s="84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>
      <c r="B98" s="40">
        <v>90</v>
      </c>
      <c r="C98" s="81" t="str">
        <f t="shared" si="8"/>
        <v/>
      </c>
      <c r="D98" s="81"/>
      <c r="E98" s="40"/>
      <c r="F98" s="8"/>
      <c r="G98" s="40"/>
      <c r="H98" s="82"/>
      <c r="I98" s="82"/>
      <c r="J98" s="40"/>
      <c r="K98" s="85" t="str">
        <f t="shared" si="9"/>
        <v/>
      </c>
      <c r="L98" s="86"/>
      <c r="M98" s="6" t="str">
        <f>IF(J98="","",(K98/J98)/LOOKUP(RIGHT($D$2,3),定数!$A$6:$A$13,定数!$B$6:$B$13))</f>
        <v/>
      </c>
      <c r="N98" s="40"/>
      <c r="O98" s="8"/>
      <c r="P98" s="82"/>
      <c r="Q98" s="82"/>
      <c r="R98" s="83" t="str">
        <f>IF(P98="","",T98*M98*LOOKUP(RIGHT($D$2,3),定数!$A$6:$A$13,定数!$B$6:$B$13))</f>
        <v/>
      </c>
      <c r="S98" s="83"/>
      <c r="T98" s="84" t="str">
        <f t="shared" si="11"/>
        <v/>
      </c>
      <c r="U98" s="84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>
      <c r="B99" s="40">
        <v>91</v>
      </c>
      <c r="C99" s="81" t="str">
        <f t="shared" si="8"/>
        <v/>
      </c>
      <c r="D99" s="81"/>
      <c r="E99" s="40"/>
      <c r="F99" s="8"/>
      <c r="G99" s="40"/>
      <c r="H99" s="82"/>
      <c r="I99" s="82"/>
      <c r="J99" s="40"/>
      <c r="K99" s="85" t="str">
        <f t="shared" si="9"/>
        <v/>
      </c>
      <c r="L99" s="86"/>
      <c r="M99" s="6" t="str">
        <f>IF(J99="","",(K99/J99)/LOOKUP(RIGHT($D$2,3),定数!$A$6:$A$13,定数!$B$6:$B$13))</f>
        <v/>
      </c>
      <c r="N99" s="40"/>
      <c r="O99" s="8"/>
      <c r="P99" s="82"/>
      <c r="Q99" s="82"/>
      <c r="R99" s="83" t="str">
        <f>IF(P99="","",T99*M99*LOOKUP(RIGHT($D$2,3),定数!$A$6:$A$13,定数!$B$6:$B$13))</f>
        <v/>
      </c>
      <c r="S99" s="83"/>
      <c r="T99" s="84" t="str">
        <f t="shared" si="11"/>
        <v/>
      </c>
      <c r="U99" s="84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>
      <c r="B100" s="40">
        <v>92</v>
      </c>
      <c r="C100" s="81" t="str">
        <f t="shared" si="8"/>
        <v/>
      </c>
      <c r="D100" s="81"/>
      <c r="E100" s="40"/>
      <c r="F100" s="8"/>
      <c r="G100" s="40"/>
      <c r="H100" s="82"/>
      <c r="I100" s="82"/>
      <c r="J100" s="40"/>
      <c r="K100" s="85" t="str">
        <f t="shared" si="9"/>
        <v/>
      </c>
      <c r="L100" s="86"/>
      <c r="M100" s="6" t="str">
        <f>IF(J100="","",(K100/J100)/LOOKUP(RIGHT($D$2,3),定数!$A$6:$A$13,定数!$B$6:$B$13))</f>
        <v/>
      </c>
      <c r="N100" s="40"/>
      <c r="O100" s="8"/>
      <c r="P100" s="82"/>
      <c r="Q100" s="82"/>
      <c r="R100" s="83" t="str">
        <f>IF(P100="","",T100*M100*LOOKUP(RIGHT($D$2,3),定数!$A$6:$A$13,定数!$B$6:$B$13))</f>
        <v/>
      </c>
      <c r="S100" s="83"/>
      <c r="T100" s="84" t="str">
        <f t="shared" si="11"/>
        <v/>
      </c>
      <c r="U100" s="84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>
      <c r="B101" s="40">
        <v>93</v>
      </c>
      <c r="C101" s="81" t="str">
        <f t="shared" si="8"/>
        <v/>
      </c>
      <c r="D101" s="81"/>
      <c r="E101" s="40"/>
      <c r="F101" s="8"/>
      <c r="G101" s="40"/>
      <c r="H101" s="82"/>
      <c r="I101" s="82"/>
      <c r="J101" s="40"/>
      <c r="K101" s="85" t="str">
        <f t="shared" si="9"/>
        <v/>
      </c>
      <c r="L101" s="86"/>
      <c r="M101" s="6" t="str">
        <f>IF(J101="","",(K101/J101)/LOOKUP(RIGHT($D$2,3),定数!$A$6:$A$13,定数!$B$6:$B$13))</f>
        <v/>
      </c>
      <c r="N101" s="40"/>
      <c r="O101" s="8"/>
      <c r="P101" s="82"/>
      <c r="Q101" s="82"/>
      <c r="R101" s="83" t="str">
        <f>IF(P101="","",T101*M101*LOOKUP(RIGHT($D$2,3),定数!$A$6:$A$13,定数!$B$6:$B$13))</f>
        <v/>
      </c>
      <c r="S101" s="83"/>
      <c r="T101" s="84" t="str">
        <f t="shared" si="11"/>
        <v/>
      </c>
      <c r="U101" s="84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>
      <c r="B102" s="40">
        <v>94</v>
      </c>
      <c r="C102" s="81" t="str">
        <f t="shared" si="8"/>
        <v/>
      </c>
      <c r="D102" s="81"/>
      <c r="E102" s="40"/>
      <c r="F102" s="8"/>
      <c r="G102" s="40"/>
      <c r="H102" s="82"/>
      <c r="I102" s="82"/>
      <c r="J102" s="40"/>
      <c r="K102" s="85" t="str">
        <f t="shared" si="9"/>
        <v/>
      </c>
      <c r="L102" s="86"/>
      <c r="M102" s="6" t="str">
        <f>IF(J102="","",(K102/J102)/LOOKUP(RIGHT($D$2,3),定数!$A$6:$A$13,定数!$B$6:$B$13))</f>
        <v/>
      </c>
      <c r="N102" s="40"/>
      <c r="O102" s="8"/>
      <c r="P102" s="82"/>
      <c r="Q102" s="82"/>
      <c r="R102" s="83" t="str">
        <f>IF(P102="","",T102*M102*LOOKUP(RIGHT($D$2,3),定数!$A$6:$A$13,定数!$B$6:$B$13))</f>
        <v/>
      </c>
      <c r="S102" s="83"/>
      <c r="T102" s="84" t="str">
        <f t="shared" si="11"/>
        <v/>
      </c>
      <c r="U102" s="84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>
      <c r="B103" s="40">
        <v>95</v>
      </c>
      <c r="C103" s="81" t="str">
        <f t="shared" si="8"/>
        <v/>
      </c>
      <c r="D103" s="81"/>
      <c r="E103" s="40"/>
      <c r="F103" s="8"/>
      <c r="G103" s="40"/>
      <c r="H103" s="82"/>
      <c r="I103" s="82"/>
      <c r="J103" s="40"/>
      <c r="K103" s="85" t="str">
        <f t="shared" si="9"/>
        <v/>
      </c>
      <c r="L103" s="86"/>
      <c r="M103" s="6" t="str">
        <f>IF(J103="","",(K103/J103)/LOOKUP(RIGHT($D$2,3),定数!$A$6:$A$13,定数!$B$6:$B$13))</f>
        <v/>
      </c>
      <c r="N103" s="40"/>
      <c r="O103" s="8"/>
      <c r="P103" s="82"/>
      <c r="Q103" s="82"/>
      <c r="R103" s="83" t="str">
        <f>IF(P103="","",T103*M103*LOOKUP(RIGHT($D$2,3),定数!$A$6:$A$13,定数!$B$6:$B$13))</f>
        <v/>
      </c>
      <c r="S103" s="83"/>
      <c r="T103" s="84" t="str">
        <f t="shared" si="11"/>
        <v/>
      </c>
      <c r="U103" s="84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>
      <c r="B104" s="40">
        <v>96</v>
      </c>
      <c r="C104" s="81" t="str">
        <f t="shared" si="8"/>
        <v/>
      </c>
      <c r="D104" s="81"/>
      <c r="E104" s="40"/>
      <c r="F104" s="8"/>
      <c r="G104" s="40"/>
      <c r="H104" s="82"/>
      <c r="I104" s="82"/>
      <c r="J104" s="40"/>
      <c r="K104" s="85" t="str">
        <f t="shared" si="9"/>
        <v/>
      </c>
      <c r="L104" s="86"/>
      <c r="M104" s="6" t="str">
        <f>IF(J104="","",(K104/J104)/LOOKUP(RIGHT($D$2,3),定数!$A$6:$A$13,定数!$B$6:$B$13))</f>
        <v/>
      </c>
      <c r="N104" s="40"/>
      <c r="O104" s="8"/>
      <c r="P104" s="82"/>
      <c r="Q104" s="82"/>
      <c r="R104" s="83" t="str">
        <f>IF(P104="","",T104*M104*LOOKUP(RIGHT($D$2,3),定数!$A$6:$A$13,定数!$B$6:$B$13))</f>
        <v/>
      </c>
      <c r="S104" s="83"/>
      <c r="T104" s="84" t="str">
        <f t="shared" si="11"/>
        <v/>
      </c>
      <c r="U104" s="84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>
      <c r="B105" s="40">
        <v>97</v>
      </c>
      <c r="C105" s="81" t="str">
        <f t="shared" si="8"/>
        <v/>
      </c>
      <c r="D105" s="81"/>
      <c r="E105" s="40"/>
      <c r="F105" s="8"/>
      <c r="G105" s="40"/>
      <c r="H105" s="82"/>
      <c r="I105" s="82"/>
      <c r="J105" s="40"/>
      <c r="K105" s="85" t="str">
        <f t="shared" si="9"/>
        <v/>
      </c>
      <c r="L105" s="86"/>
      <c r="M105" s="6" t="str">
        <f>IF(J105="","",(K105/J105)/LOOKUP(RIGHT($D$2,3),定数!$A$6:$A$13,定数!$B$6:$B$13))</f>
        <v/>
      </c>
      <c r="N105" s="40"/>
      <c r="O105" s="8"/>
      <c r="P105" s="82"/>
      <c r="Q105" s="82"/>
      <c r="R105" s="83" t="str">
        <f>IF(P105="","",T105*M105*LOOKUP(RIGHT($D$2,3),定数!$A$6:$A$13,定数!$B$6:$B$13))</f>
        <v/>
      </c>
      <c r="S105" s="83"/>
      <c r="T105" s="84" t="str">
        <f t="shared" si="11"/>
        <v/>
      </c>
      <c r="U105" s="84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>
      <c r="B106" s="40">
        <v>98</v>
      </c>
      <c r="C106" s="81" t="str">
        <f t="shared" si="8"/>
        <v/>
      </c>
      <c r="D106" s="81"/>
      <c r="E106" s="40"/>
      <c r="F106" s="8"/>
      <c r="G106" s="40"/>
      <c r="H106" s="82"/>
      <c r="I106" s="82"/>
      <c r="J106" s="40"/>
      <c r="K106" s="85" t="str">
        <f t="shared" si="9"/>
        <v/>
      </c>
      <c r="L106" s="86"/>
      <c r="M106" s="6" t="str">
        <f>IF(J106="","",(K106/J106)/LOOKUP(RIGHT($D$2,3),定数!$A$6:$A$13,定数!$B$6:$B$13))</f>
        <v/>
      </c>
      <c r="N106" s="40"/>
      <c r="O106" s="8"/>
      <c r="P106" s="82"/>
      <c r="Q106" s="82"/>
      <c r="R106" s="83" t="str">
        <f>IF(P106="","",T106*M106*LOOKUP(RIGHT($D$2,3),定数!$A$6:$A$13,定数!$B$6:$B$13))</f>
        <v/>
      </c>
      <c r="S106" s="83"/>
      <c r="T106" s="84" t="str">
        <f t="shared" si="11"/>
        <v/>
      </c>
      <c r="U106" s="84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>
      <c r="B107" s="40">
        <v>99</v>
      </c>
      <c r="C107" s="81" t="str">
        <f t="shared" si="8"/>
        <v/>
      </c>
      <c r="D107" s="81"/>
      <c r="E107" s="40"/>
      <c r="F107" s="8"/>
      <c r="G107" s="40"/>
      <c r="H107" s="82"/>
      <c r="I107" s="82"/>
      <c r="J107" s="40"/>
      <c r="K107" s="85" t="str">
        <f t="shared" si="9"/>
        <v/>
      </c>
      <c r="L107" s="86"/>
      <c r="M107" s="6" t="str">
        <f>IF(J107="","",(K107/J107)/LOOKUP(RIGHT($D$2,3),定数!$A$6:$A$13,定数!$B$6:$B$13))</f>
        <v/>
      </c>
      <c r="N107" s="40"/>
      <c r="O107" s="8"/>
      <c r="P107" s="82"/>
      <c r="Q107" s="82"/>
      <c r="R107" s="83" t="str">
        <f>IF(P107="","",T107*M107*LOOKUP(RIGHT($D$2,3),定数!$A$6:$A$13,定数!$B$6:$B$13))</f>
        <v/>
      </c>
      <c r="S107" s="83"/>
      <c r="T107" s="84" t="str">
        <f t="shared" si="11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>
      <c r="B108" s="40">
        <v>100</v>
      </c>
      <c r="C108" s="81" t="str">
        <f t="shared" si="8"/>
        <v/>
      </c>
      <c r="D108" s="81"/>
      <c r="E108" s="40"/>
      <c r="F108" s="8"/>
      <c r="G108" s="40"/>
      <c r="H108" s="82"/>
      <c r="I108" s="82"/>
      <c r="J108" s="40"/>
      <c r="K108" s="85" t="str">
        <f t="shared" si="9"/>
        <v/>
      </c>
      <c r="L108" s="86"/>
      <c r="M108" s="6" t="str">
        <f>IF(J108="","",(K108/J108)/LOOKUP(RIGHT($D$2,3),定数!$A$6:$A$13,定数!$B$6:$B$13))</f>
        <v/>
      </c>
      <c r="N108" s="40"/>
      <c r="O108" s="8"/>
      <c r="P108" s="82"/>
      <c r="Q108" s="82"/>
      <c r="R108" s="83" t="str">
        <f>IF(P108="","",T108*M108*LOOKUP(RIGHT($D$2,3),定数!$A$6:$A$13,定数!$B$6:$B$13))</f>
        <v/>
      </c>
      <c r="S108" s="83"/>
      <c r="T108" s="84" t="str">
        <f t="shared" si="11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287" priority="5" stopIfTrue="1" operator="equal">
      <formula>"買"</formula>
    </cfRule>
    <cfRule type="cellIs" dxfId="286" priority="6" stopIfTrue="1" operator="equal">
      <formula>"売"</formula>
    </cfRule>
  </conditionalFormatting>
  <conditionalFormatting sqref="G9:G11 G14:G45 G47:G108">
    <cfRule type="cellIs" dxfId="285" priority="7" stopIfTrue="1" operator="equal">
      <formula>"買"</formula>
    </cfRule>
    <cfRule type="cellIs" dxfId="284" priority="8" stopIfTrue="1" operator="equal">
      <formula>"売"</formula>
    </cfRule>
  </conditionalFormatting>
  <conditionalFormatting sqref="G12">
    <cfRule type="cellIs" dxfId="283" priority="3" stopIfTrue="1" operator="equal">
      <formula>"買"</formula>
    </cfRule>
    <cfRule type="cellIs" dxfId="282" priority="4" stopIfTrue="1" operator="equal">
      <formula>"売"</formula>
    </cfRule>
  </conditionalFormatting>
  <conditionalFormatting sqref="G13">
    <cfRule type="cellIs" dxfId="281" priority="1" stopIfTrue="1" operator="equal">
      <formula>"買"</formula>
    </cfRule>
    <cfRule type="cellIs" dxfId="280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59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7" t="s">
        <v>5</v>
      </c>
      <c r="C2" s="47"/>
      <c r="D2" s="49" t="s">
        <v>65</v>
      </c>
      <c r="E2" s="49"/>
      <c r="F2" s="47" t="s">
        <v>6</v>
      </c>
      <c r="G2" s="47"/>
      <c r="H2" s="51" t="s">
        <v>36</v>
      </c>
      <c r="I2" s="51"/>
      <c r="J2" s="47" t="s">
        <v>7</v>
      </c>
      <c r="K2" s="47"/>
      <c r="L2" s="48">
        <v>100000</v>
      </c>
      <c r="M2" s="49"/>
      <c r="N2" s="47" t="s">
        <v>8</v>
      </c>
      <c r="O2" s="47"/>
      <c r="P2" s="50">
        <f>SUM(L2,D4)</f>
        <v>135425.80848307893</v>
      </c>
      <c r="Q2" s="51"/>
      <c r="R2" s="1"/>
      <c r="S2" s="1"/>
      <c r="T2" s="1"/>
    </row>
    <row r="3" spans="2:25" ht="57" customHeight="1">
      <c r="B3" s="47" t="s">
        <v>9</v>
      </c>
      <c r="C3" s="47"/>
      <c r="D3" s="52" t="s">
        <v>72</v>
      </c>
      <c r="E3" s="52"/>
      <c r="F3" s="52"/>
      <c r="G3" s="52"/>
      <c r="H3" s="52"/>
      <c r="I3" s="52"/>
      <c r="J3" s="47" t="s">
        <v>10</v>
      </c>
      <c r="K3" s="47"/>
      <c r="L3" s="52" t="s">
        <v>59</v>
      </c>
      <c r="M3" s="53"/>
      <c r="N3" s="53"/>
      <c r="O3" s="53"/>
      <c r="P3" s="53"/>
      <c r="Q3" s="53"/>
      <c r="R3" s="1"/>
      <c r="S3" s="1"/>
    </row>
    <row r="4" spans="2:25">
      <c r="B4" s="47" t="s">
        <v>11</v>
      </c>
      <c r="C4" s="47"/>
      <c r="D4" s="54">
        <f>SUM($R$9:$S$993)</f>
        <v>35425.80848307893</v>
      </c>
      <c r="E4" s="54"/>
      <c r="F4" s="47" t="s">
        <v>12</v>
      </c>
      <c r="G4" s="47"/>
      <c r="H4" s="55">
        <f>SUM($T$9:$U$108)</f>
        <v>393.00000000000068</v>
      </c>
      <c r="I4" s="51"/>
      <c r="J4" s="56" t="s">
        <v>58</v>
      </c>
      <c r="K4" s="56"/>
      <c r="L4" s="50">
        <f>MAX($C$9:$D$990)-C9</f>
        <v>50970.043145057367</v>
      </c>
      <c r="M4" s="50"/>
      <c r="N4" s="56" t="s">
        <v>57</v>
      </c>
      <c r="O4" s="56"/>
      <c r="P4" s="57">
        <f>MAX(Y:Y)</f>
        <v>0.19032186548381447</v>
      </c>
      <c r="Q4" s="57"/>
      <c r="R4" s="1"/>
      <c r="S4" s="1"/>
      <c r="T4" s="1"/>
    </row>
    <row r="5" spans="2:25">
      <c r="B5" s="39" t="s">
        <v>15</v>
      </c>
      <c r="C5" s="2">
        <f>COUNTIF($R$9:$R$990,"&gt;0")</f>
        <v>30</v>
      </c>
      <c r="D5" s="38" t="s">
        <v>16</v>
      </c>
      <c r="E5" s="15">
        <f>COUNTIF($R$9:$R$990,"&lt;0")</f>
        <v>30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</v>
      </c>
      <c r="J5" s="58" t="s">
        <v>19</v>
      </c>
      <c r="K5" s="47"/>
      <c r="L5" s="59">
        <f>MAX(V9:V993)</f>
        <v>2</v>
      </c>
      <c r="M5" s="60"/>
      <c r="N5" s="17" t="s">
        <v>20</v>
      </c>
      <c r="O5" s="9"/>
      <c r="P5" s="59">
        <f>MAX(W9:W993)</f>
        <v>5</v>
      </c>
      <c r="Q5" s="60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64</v>
      </c>
      <c r="N6" s="12"/>
      <c r="O6" s="12"/>
      <c r="P6" s="10"/>
      <c r="Q6" s="7"/>
      <c r="R6" s="1"/>
      <c r="S6" s="1"/>
      <c r="T6" s="1"/>
    </row>
    <row r="7" spans="2:25">
      <c r="B7" s="61" t="s">
        <v>21</v>
      </c>
      <c r="C7" s="63" t="s">
        <v>22</v>
      </c>
      <c r="D7" s="64"/>
      <c r="E7" s="67" t="s">
        <v>23</v>
      </c>
      <c r="F7" s="68"/>
      <c r="G7" s="68"/>
      <c r="H7" s="68"/>
      <c r="I7" s="69"/>
      <c r="J7" s="70"/>
      <c r="K7" s="71"/>
      <c r="L7" s="72"/>
      <c r="M7" s="73" t="s">
        <v>25</v>
      </c>
      <c r="N7" s="74" t="s">
        <v>26</v>
      </c>
      <c r="O7" s="75"/>
      <c r="P7" s="75"/>
      <c r="Q7" s="76"/>
      <c r="R7" s="77" t="s">
        <v>27</v>
      </c>
      <c r="S7" s="77"/>
      <c r="T7" s="77"/>
      <c r="U7" s="77"/>
    </row>
    <row r="8" spans="2:25">
      <c r="B8" s="62"/>
      <c r="C8" s="65"/>
      <c r="D8" s="66"/>
      <c r="E8" s="18" t="s">
        <v>28</v>
      </c>
      <c r="F8" s="18" t="s">
        <v>29</v>
      </c>
      <c r="G8" s="18" t="s">
        <v>30</v>
      </c>
      <c r="H8" s="78" t="s">
        <v>31</v>
      </c>
      <c r="I8" s="69"/>
      <c r="J8" s="4" t="s">
        <v>32</v>
      </c>
      <c r="K8" s="79" t="s">
        <v>33</v>
      </c>
      <c r="L8" s="72"/>
      <c r="M8" s="73"/>
      <c r="N8" s="5" t="s">
        <v>28</v>
      </c>
      <c r="O8" s="5" t="s">
        <v>29</v>
      </c>
      <c r="P8" s="80" t="s">
        <v>31</v>
      </c>
      <c r="Q8" s="76"/>
      <c r="R8" s="77" t="s">
        <v>34</v>
      </c>
      <c r="S8" s="77"/>
      <c r="T8" s="77" t="s">
        <v>32</v>
      </c>
      <c r="U8" s="77"/>
      <c r="Y8" t="s">
        <v>56</v>
      </c>
    </row>
    <row r="9" spans="2:25">
      <c r="B9" s="40">
        <v>1</v>
      </c>
      <c r="C9" s="81">
        <f>L2</f>
        <v>100000</v>
      </c>
      <c r="D9" s="81"/>
      <c r="E9" s="45">
        <v>2017</v>
      </c>
      <c r="F9" s="8">
        <v>43476</v>
      </c>
      <c r="G9" s="45" t="s">
        <v>4</v>
      </c>
      <c r="H9" s="82">
        <v>116.21</v>
      </c>
      <c r="I9" s="82"/>
      <c r="J9" s="45">
        <v>38</v>
      </c>
      <c r="K9" s="81">
        <f>IF(J9="","",C9*0.03)</f>
        <v>3000</v>
      </c>
      <c r="L9" s="81"/>
      <c r="M9" s="6">
        <f>IF(J9="","",(K9/J9)/LOOKUP(RIGHT($D$2,3),定数!$A$6:$A$13,定数!$B$6:$B$13))</f>
        <v>0.78947368421052633</v>
      </c>
      <c r="N9" s="45">
        <v>2017</v>
      </c>
      <c r="O9" s="8">
        <v>43477</v>
      </c>
      <c r="P9" s="82">
        <v>116.77</v>
      </c>
      <c r="Q9" s="82"/>
      <c r="R9" s="83">
        <f>IF(P9="","",T9*M9*LOOKUP(RIGHT($D$2,3),定数!$A$6:$A$13,定数!$B$6:$B$13))</f>
        <v>4421.0526315789657</v>
      </c>
      <c r="S9" s="83"/>
      <c r="T9" s="84">
        <f>IF(P9="","",IF(G9="買",(P9-H9),(H9-P9))*IF(RIGHT($D$2,3)="JPY",100,10000))</f>
        <v>56.000000000000227</v>
      </c>
      <c r="U9" s="84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81">
        <f t="shared" ref="C10:C73" si="0">IF(R9="","",C9+R9)</f>
        <v>104421.05263157896</v>
      </c>
      <c r="D10" s="81"/>
      <c r="E10" s="45">
        <v>2017</v>
      </c>
      <c r="F10" s="8">
        <v>43482</v>
      </c>
      <c r="G10" s="45" t="s">
        <v>3</v>
      </c>
      <c r="H10" s="82">
        <v>113.76</v>
      </c>
      <c r="I10" s="82"/>
      <c r="J10" s="45">
        <v>36</v>
      </c>
      <c r="K10" s="85">
        <f>IF(J10="","",C10*0.03)</f>
        <v>3132.6315789473688</v>
      </c>
      <c r="L10" s="86"/>
      <c r="M10" s="6">
        <f>IF(J10="","",(K10/J10)/LOOKUP(RIGHT($D$2,3),定数!$A$6:$A$13,定数!$B$6:$B$13))</f>
        <v>0.87017543859649138</v>
      </c>
      <c r="N10" s="45">
        <v>2017</v>
      </c>
      <c r="O10" s="8">
        <v>43482</v>
      </c>
      <c r="P10" s="82">
        <v>113.04</v>
      </c>
      <c r="Q10" s="82"/>
      <c r="R10" s="83">
        <f>IF(P10="","",T10*M10*LOOKUP(RIGHT($D$2,3),定数!$A$6:$A$13,定数!$B$6:$B$13))</f>
        <v>6265.2631578947276</v>
      </c>
      <c r="S10" s="83"/>
      <c r="T10" s="84">
        <f>IF(P10="","",IF(G10="買",(P10-H10),(H10-P10))*IF(RIGHT($D$2,3)="JPY",100,10000))</f>
        <v>71.999999999999886</v>
      </c>
      <c r="U10" s="84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104421.05263157896</v>
      </c>
    </row>
    <row r="11" spans="2:25">
      <c r="B11" s="40">
        <v>3</v>
      </c>
      <c r="C11" s="81">
        <f t="shared" si="0"/>
        <v>110686.31578947369</v>
      </c>
      <c r="D11" s="81"/>
      <c r="E11" s="45">
        <v>2017</v>
      </c>
      <c r="F11" s="8">
        <v>43483</v>
      </c>
      <c r="G11" s="45" t="s">
        <v>3</v>
      </c>
      <c r="H11" s="82">
        <v>112.62</v>
      </c>
      <c r="I11" s="82"/>
      <c r="J11" s="45">
        <v>47</v>
      </c>
      <c r="K11" s="85">
        <f t="shared" ref="K11:K68" si="3">IF(J11="","",C11*0.03)</f>
        <v>3320.5894736842106</v>
      </c>
      <c r="L11" s="86"/>
      <c r="M11" s="6">
        <f>IF(J11="","",(K11/J11)/LOOKUP(RIGHT($D$2,3),定数!$A$6:$A$13,定数!$B$6:$B$13))</f>
        <v>0.70650839865621506</v>
      </c>
      <c r="N11" s="45">
        <v>2017</v>
      </c>
      <c r="O11" s="8">
        <v>43483</v>
      </c>
      <c r="P11" s="82">
        <v>113.11</v>
      </c>
      <c r="Q11" s="82"/>
      <c r="R11" s="83">
        <f>IF(P11="","",T11*M11*LOOKUP(RIGHT($D$2,3),定数!$A$6:$A$13,定数!$B$6:$B$13))</f>
        <v>-3461.8911534154181</v>
      </c>
      <c r="S11" s="83"/>
      <c r="T11" s="84">
        <f>IF(P11="","",IF(G11="買",(P11-H11),(H11-P11))*IF(RIGHT($D$2,3)="JPY",100,10000))</f>
        <v>-48.999999999999488</v>
      </c>
      <c r="U11" s="84"/>
      <c r="V11" s="22">
        <f t="shared" si="1"/>
        <v>0</v>
      </c>
      <c r="W11">
        <f t="shared" si="2"/>
        <v>1</v>
      </c>
      <c r="X11" s="41">
        <f>IF(C11&lt;&gt;"",MAX(X10,C11),"")</f>
        <v>110686.31578947369</v>
      </c>
      <c r="Y11" s="42">
        <f>IF(X11&lt;&gt;"",1-(C11/X11),"")</f>
        <v>0</v>
      </c>
    </row>
    <row r="12" spans="2:25">
      <c r="B12" s="40">
        <v>4</v>
      </c>
      <c r="C12" s="81">
        <f t="shared" si="0"/>
        <v>107224.42463605828</v>
      </c>
      <c r="D12" s="81"/>
      <c r="E12" s="45">
        <v>2017</v>
      </c>
      <c r="F12" s="8">
        <v>43484</v>
      </c>
      <c r="G12" s="45" t="s">
        <v>4</v>
      </c>
      <c r="H12" s="82">
        <v>114.75</v>
      </c>
      <c r="I12" s="82"/>
      <c r="J12" s="45">
        <v>34</v>
      </c>
      <c r="K12" s="85">
        <f t="shared" si="3"/>
        <v>3216.7327390817482</v>
      </c>
      <c r="L12" s="86"/>
      <c r="M12" s="6">
        <f>IF(J12="","",(K12/J12)/LOOKUP(RIGHT($D$2,3),定数!$A$6:$A$13,定数!$B$6:$B$13))</f>
        <v>0.94609786443580834</v>
      </c>
      <c r="N12" s="45">
        <v>2017</v>
      </c>
      <c r="O12" s="8">
        <v>43484</v>
      </c>
      <c r="P12" s="82">
        <v>115.25</v>
      </c>
      <c r="Q12" s="82"/>
      <c r="R12" s="83">
        <f>IF(P12="","",T12*M12*LOOKUP(RIGHT($D$2,3),定数!$A$6:$A$13,定数!$B$6:$B$13))</f>
        <v>4730.4893221790417</v>
      </c>
      <c r="S12" s="83"/>
      <c r="T12" s="84">
        <f t="shared" ref="T12:T75" si="4">IF(P12="","",IF(G12="買",(P12-H12),(H12-P12))*IF(RIGHT($D$2,3)="JPY",100,10000))</f>
        <v>50</v>
      </c>
      <c r="U12" s="84"/>
      <c r="V12" s="22">
        <f t="shared" si="1"/>
        <v>1</v>
      </c>
      <c r="W12">
        <f t="shared" si="2"/>
        <v>0</v>
      </c>
      <c r="X12" s="41">
        <f t="shared" ref="X12:X75" si="5">IF(C12&lt;&gt;"",MAX(X11,C12),"")</f>
        <v>110686.31578947369</v>
      </c>
      <c r="Y12" s="42">
        <f t="shared" ref="Y12:Y75" si="6">IF(X12&lt;&gt;"",1-(C12/X12),"")</f>
        <v>3.1276595744680558E-2</v>
      </c>
    </row>
    <row r="13" spans="2:25">
      <c r="B13" s="40">
        <v>5</v>
      </c>
      <c r="C13" s="81">
        <f t="shared" si="0"/>
        <v>111954.91395823732</v>
      </c>
      <c r="D13" s="81"/>
      <c r="E13" s="45">
        <v>2017</v>
      </c>
      <c r="F13" s="8">
        <v>43488</v>
      </c>
      <c r="G13" s="45" t="s">
        <v>3</v>
      </c>
      <c r="H13" s="82">
        <v>113.34</v>
      </c>
      <c r="I13" s="82"/>
      <c r="J13" s="45">
        <v>44</v>
      </c>
      <c r="K13" s="85">
        <f t="shared" si="3"/>
        <v>3358.6474187471194</v>
      </c>
      <c r="L13" s="86"/>
      <c r="M13" s="6">
        <f>IF(J13="","",(K13/J13)/LOOKUP(RIGHT($D$2,3),定数!$A$6:$A$13,定数!$B$6:$B$13))</f>
        <v>0.76332895880616347</v>
      </c>
      <c r="N13" s="45">
        <v>2017</v>
      </c>
      <c r="O13" s="8">
        <v>43488</v>
      </c>
      <c r="P13" s="82">
        <v>113.8</v>
      </c>
      <c r="Q13" s="82"/>
      <c r="R13" s="83">
        <f>IF(P13="","",T13*M13*LOOKUP(RIGHT($D$2,3),定数!$A$6:$A$13,定数!$B$6:$B$13))</f>
        <v>-3511.3132105083041</v>
      </c>
      <c r="S13" s="83"/>
      <c r="T13" s="84">
        <f t="shared" si="4"/>
        <v>-45.999999999999375</v>
      </c>
      <c r="U13" s="84"/>
      <c r="V13" s="22">
        <f t="shared" si="1"/>
        <v>0</v>
      </c>
      <c r="W13">
        <f t="shared" si="2"/>
        <v>1</v>
      </c>
      <c r="X13" s="41">
        <f t="shared" si="5"/>
        <v>111954.91395823732</v>
      </c>
      <c r="Y13" s="42">
        <f t="shared" si="6"/>
        <v>0</v>
      </c>
    </row>
    <row r="14" spans="2:25">
      <c r="B14" s="40">
        <v>6</v>
      </c>
      <c r="C14" s="81">
        <f t="shared" si="0"/>
        <v>108443.60074772901</v>
      </c>
      <c r="D14" s="81"/>
      <c r="E14" s="45">
        <v>2017</v>
      </c>
      <c r="F14" s="8">
        <v>43498</v>
      </c>
      <c r="G14" s="45" t="s">
        <v>3</v>
      </c>
      <c r="H14" s="82">
        <v>112.92</v>
      </c>
      <c r="I14" s="82"/>
      <c r="J14" s="45">
        <v>42</v>
      </c>
      <c r="K14" s="85">
        <f t="shared" si="3"/>
        <v>3253.3080224318701</v>
      </c>
      <c r="L14" s="86"/>
      <c r="M14" s="6">
        <f>IF(J14="","",(K14/J14)/LOOKUP(RIGHT($D$2,3),定数!$A$6:$A$13,定数!$B$6:$B$13))</f>
        <v>0.77459714819806436</v>
      </c>
      <c r="N14" s="45">
        <v>2017</v>
      </c>
      <c r="O14" s="8">
        <v>43498</v>
      </c>
      <c r="P14" s="82">
        <v>112.29</v>
      </c>
      <c r="Q14" s="82"/>
      <c r="R14" s="83">
        <f>IF(P14="","",T14*M14*LOOKUP(RIGHT($D$2,3),定数!$A$6:$A$13,定数!$B$6:$B$13))</f>
        <v>4879.9620336477701</v>
      </c>
      <c r="S14" s="83"/>
      <c r="T14" s="84">
        <f t="shared" si="4"/>
        <v>62.999999999999545</v>
      </c>
      <c r="U14" s="84"/>
      <c r="V14" s="22">
        <f t="shared" si="1"/>
        <v>1</v>
      </c>
      <c r="W14">
        <f t="shared" si="2"/>
        <v>0</v>
      </c>
      <c r="X14" s="41">
        <f t="shared" si="5"/>
        <v>111954.91395823732</v>
      </c>
      <c r="Y14" s="42">
        <f t="shared" si="6"/>
        <v>3.1363636363635927E-2</v>
      </c>
    </row>
    <row r="15" spans="2:25">
      <c r="B15" s="40">
        <v>7</v>
      </c>
      <c r="C15" s="81">
        <f t="shared" si="0"/>
        <v>113323.56278137678</v>
      </c>
      <c r="D15" s="81"/>
      <c r="E15" s="45">
        <v>2017</v>
      </c>
      <c r="F15" s="8">
        <v>43510</v>
      </c>
      <c r="G15" s="45" t="s">
        <v>3</v>
      </c>
      <c r="H15" s="82">
        <v>113.54</v>
      </c>
      <c r="I15" s="82"/>
      <c r="J15" s="45">
        <v>21</v>
      </c>
      <c r="K15" s="85">
        <f t="shared" si="3"/>
        <v>3399.706883441303</v>
      </c>
      <c r="L15" s="86"/>
      <c r="M15" s="6">
        <f>IF(J15="","",(K15/J15)/LOOKUP(RIGHT($D$2,3),定数!$A$6:$A$13,定数!$B$6:$B$13))</f>
        <v>1.6189080397339537</v>
      </c>
      <c r="N15" s="45">
        <v>2017</v>
      </c>
      <c r="O15" s="8">
        <v>43511</v>
      </c>
      <c r="P15" s="82">
        <v>113.77</v>
      </c>
      <c r="Q15" s="82"/>
      <c r="R15" s="83">
        <f>IF(P15="","",T15*M15*LOOKUP(RIGHT($D$2,3),定数!$A$6:$A$13,定数!$B$6:$B$13))</f>
        <v>-3723.4884913879278</v>
      </c>
      <c r="S15" s="83"/>
      <c r="T15" s="84">
        <f t="shared" si="4"/>
        <v>-22.999999999998977</v>
      </c>
      <c r="U15" s="84"/>
      <c r="V15" s="22">
        <f t="shared" si="1"/>
        <v>0</v>
      </c>
      <c r="W15">
        <f t="shared" si="2"/>
        <v>1</v>
      </c>
      <c r="X15" s="41">
        <f t="shared" si="5"/>
        <v>113323.56278137678</v>
      </c>
      <c r="Y15" s="42">
        <f t="shared" si="6"/>
        <v>0</v>
      </c>
    </row>
    <row r="16" spans="2:25">
      <c r="B16" s="40">
        <v>8</v>
      </c>
      <c r="C16" s="81">
        <f t="shared" si="0"/>
        <v>109600.07428998886</v>
      </c>
      <c r="D16" s="81"/>
      <c r="E16" s="45">
        <v>2017</v>
      </c>
      <c r="F16" s="8">
        <v>43511</v>
      </c>
      <c r="G16" s="45" t="s">
        <v>4</v>
      </c>
      <c r="H16" s="82">
        <v>114.59</v>
      </c>
      <c r="I16" s="82"/>
      <c r="J16" s="45">
        <v>29</v>
      </c>
      <c r="K16" s="85">
        <f t="shared" si="3"/>
        <v>3288.0022286996655</v>
      </c>
      <c r="L16" s="86"/>
      <c r="M16" s="6">
        <f>IF(J16="","",(K16/J16)/LOOKUP(RIGHT($D$2,3),定数!$A$6:$A$13,定数!$B$6:$B$13))</f>
        <v>1.1337938719654019</v>
      </c>
      <c r="N16" s="45">
        <v>2017</v>
      </c>
      <c r="O16" s="8">
        <v>43512</v>
      </c>
      <c r="P16" s="82">
        <v>114.27</v>
      </c>
      <c r="Q16" s="82"/>
      <c r="R16" s="83">
        <f>IF(P16="","",T16*M16*LOOKUP(RIGHT($D$2,3),定数!$A$6:$A$13,定数!$B$6:$B$13))</f>
        <v>-3628.1403902893699</v>
      </c>
      <c r="S16" s="83"/>
      <c r="T16" s="84">
        <f t="shared" si="4"/>
        <v>-32.000000000000739</v>
      </c>
      <c r="U16" s="84"/>
      <c r="V16" s="22">
        <f t="shared" si="1"/>
        <v>0</v>
      </c>
      <c r="W16">
        <f t="shared" si="2"/>
        <v>2</v>
      </c>
      <c r="X16" s="41">
        <f t="shared" si="5"/>
        <v>113323.56278137678</v>
      </c>
      <c r="Y16" s="42">
        <f t="shared" si="6"/>
        <v>3.2857142857141364E-2</v>
      </c>
    </row>
    <row r="17" spans="2:25">
      <c r="B17" s="40">
        <v>9</v>
      </c>
      <c r="C17" s="81">
        <f t="shared" si="0"/>
        <v>105971.93389969949</v>
      </c>
      <c r="D17" s="81"/>
      <c r="E17" s="45">
        <v>2017</v>
      </c>
      <c r="F17" s="8">
        <v>43517</v>
      </c>
      <c r="G17" s="45" t="s">
        <v>4</v>
      </c>
      <c r="H17" s="82">
        <v>113.16</v>
      </c>
      <c r="I17" s="82"/>
      <c r="J17" s="45">
        <v>8</v>
      </c>
      <c r="K17" s="85">
        <f t="shared" si="3"/>
        <v>3179.1580169909848</v>
      </c>
      <c r="L17" s="86"/>
      <c r="M17" s="6">
        <f>IF(J17="","",(K17/J17)/LOOKUP(RIGHT($D$2,3),定数!$A$6:$A$13,定数!$B$6:$B$13))</f>
        <v>3.9739475212387312</v>
      </c>
      <c r="N17" s="45">
        <v>2017</v>
      </c>
      <c r="O17" s="8">
        <v>43517</v>
      </c>
      <c r="P17" s="82">
        <v>113.28</v>
      </c>
      <c r="Q17" s="82"/>
      <c r="R17" s="83">
        <f>IF(P17="","",T17*M17*LOOKUP(RIGHT($D$2,3),定数!$A$6:$A$13,定数!$B$6:$B$13))</f>
        <v>4768.7370254866582</v>
      </c>
      <c r="S17" s="83"/>
      <c r="T17" s="84">
        <f t="shared" si="4"/>
        <v>12.000000000000455</v>
      </c>
      <c r="U17" s="84"/>
      <c r="V17" s="22">
        <f t="shared" si="1"/>
        <v>1</v>
      </c>
      <c r="W17">
        <f t="shared" si="2"/>
        <v>0</v>
      </c>
      <c r="X17" s="41">
        <f t="shared" si="5"/>
        <v>113323.56278137678</v>
      </c>
      <c r="Y17" s="42">
        <f t="shared" si="6"/>
        <v>6.4872906403940056E-2</v>
      </c>
    </row>
    <row r="18" spans="2:25">
      <c r="B18" s="40">
        <v>10</v>
      </c>
      <c r="C18" s="81">
        <f t="shared" si="0"/>
        <v>110740.67092518615</v>
      </c>
      <c r="D18" s="81"/>
      <c r="E18" s="45">
        <v>2017</v>
      </c>
      <c r="F18" s="8">
        <v>43527</v>
      </c>
      <c r="G18" s="45" t="s">
        <v>4</v>
      </c>
      <c r="H18" s="82">
        <v>114.48</v>
      </c>
      <c r="I18" s="82"/>
      <c r="J18" s="45">
        <v>23</v>
      </c>
      <c r="K18" s="85">
        <f t="shared" si="3"/>
        <v>3322.2201277555841</v>
      </c>
      <c r="L18" s="86"/>
      <c r="M18" s="6">
        <f>IF(J18="","",(K18/J18)/LOOKUP(RIGHT($D$2,3),定数!$A$6:$A$13,定数!$B$6:$B$13))</f>
        <v>1.4444435338067756</v>
      </c>
      <c r="N18" s="45">
        <v>2017</v>
      </c>
      <c r="O18" s="8">
        <v>43528</v>
      </c>
      <c r="P18" s="82">
        <v>114.23</v>
      </c>
      <c r="Q18" s="82"/>
      <c r="R18" s="83">
        <f>IF(P18="","",T18*M18*LOOKUP(RIGHT($D$2,3),定数!$A$6:$A$13,定数!$B$6:$B$13))</f>
        <v>-3611.1088345169392</v>
      </c>
      <c r="S18" s="83"/>
      <c r="T18" s="84">
        <f t="shared" si="4"/>
        <v>-25</v>
      </c>
      <c r="U18" s="84"/>
      <c r="V18" s="22">
        <f t="shared" si="1"/>
        <v>0</v>
      </c>
      <c r="W18">
        <f t="shared" si="2"/>
        <v>1</v>
      </c>
      <c r="X18" s="41">
        <f t="shared" si="5"/>
        <v>113323.56278137678</v>
      </c>
      <c r="Y18" s="42">
        <f t="shared" si="6"/>
        <v>2.2792187192115843E-2</v>
      </c>
    </row>
    <row r="19" spans="2:25">
      <c r="B19" s="40">
        <v>11</v>
      </c>
      <c r="C19" s="81">
        <f t="shared" si="0"/>
        <v>107129.56209066921</v>
      </c>
      <c r="D19" s="81"/>
      <c r="E19" s="45">
        <v>2017</v>
      </c>
      <c r="F19" s="8">
        <v>43530</v>
      </c>
      <c r="G19" s="45" t="s">
        <v>3</v>
      </c>
      <c r="H19" s="82">
        <v>113.57</v>
      </c>
      <c r="I19" s="82"/>
      <c r="J19" s="45">
        <v>23</v>
      </c>
      <c r="K19" s="85">
        <f t="shared" si="3"/>
        <v>3213.8868627200759</v>
      </c>
      <c r="L19" s="86"/>
      <c r="M19" s="6">
        <f>IF(J19="","",(K19/J19)/LOOKUP(RIGHT($D$2,3),定数!$A$6:$A$13,定数!$B$6:$B$13))</f>
        <v>1.39734211422612</v>
      </c>
      <c r="N19" s="45">
        <v>2017</v>
      </c>
      <c r="O19" s="8">
        <v>43530</v>
      </c>
      <c r="P19" s="82">
        <v>113.83</v>
      </c>
      <c r="Q19" s="82"/>
      <c r="R19" s="83">
        <f>IF(P19="","",T19*M19*LOOKUP(RIGHT($D$2,3),定数!$A$6:$A$13,定数!$B$6:$B$13))</f>
        <v>-3633.0894969879837</v>
      </c>
      <c r="S19" s="83"/>
      <c r="T19" s="84">
        <f t="shared" si="4"/>
        <v>-26.000000000000512</v>
      </c>
      <c r="U19" s="84"/>
      <c r="V19" s="22">
        <f t="shared" si="1"/>
        <v>0</v>
      </c>
      <c r="W19">
        <f t="shared" si="2"/>
        <v>2</v>
      </c>
      <c r="X19" s="41">
        <f t="shared" si="5"/>
        <v>113323.56278137678</v>
      </c>
      <c r="Y19" s="42">
        <f t="shared" si="6"/>
        <v>5.465765934889466E-2</v>
      </c>
    </row>
    <row r="20" spans="2:25">
      <c r="B20" s="40">
        <v>12</v>
      </c>
      <c r="C20" s="81">
        <f t="shared" si="0"/>
        <v>103496.47259368122</v>
      </c>
      <c r="D20" s="81"/>
      <c r="E20" s="45">
        <v>2017</v>
      </c>
      <c r="F20" s="8">
        <v>43532</v>
      </c>
      <c r="G20" s="45" t="s">
        <v>4</v>
      </c>
      <c r="H20" s="82">
        <v>114.06</v>
      </c>
      <c r="I20" s="82"/>
      <c r="J20" s="45">
        <v>17</v>
      </c>
      <c r="K20" s="85">
        <f t="shared" si="3"/>
        <v>3104.8941778104363</v>
      </c>
      <c r="L20" s="86"/>
      <c r="M20" s="6">
        <f>IF(J20="","",(K20/J20)/LOOKUP(RIGHT($D$2,3),定数!$A$6:$A$13,定数!$B$6:$B$13))</f>
        <v>1.8264083398884918</v>
      </c>
      <c r="N20" s="45">
        <v>2017</v>
      </c>
      <c r="O20" s="8">
        <v>43532</v>
      </c>
      <c r="P20" s="82">
        <v>113.87</v>
      </c>
      <c r="Q20" s="82"/>
      <c r="R20" s="83">
        <f>IF(P20="","",T20*M20*LOOKUP(RIGHT($D$2,3),定数!$A$6:$A$13,定数!$B$6:$B$13))</f>
        <v>-3470.1758457880928</v>
      </c>
      <c r="S20" s="83"/>
      <c r="T20" s="84">
        <f t="shared" si="4"/>
        <v>-18.999999999999773</v>
      </c>
      <c r="U20" s="84"/>
      <c r="V20" s="22">
        <f t="shared" si="1"/>
        <v>0</v>
      </c>
      <c r="W20">
        <f t="shared" si="2"/>
        <v>3</v>
      </c>
      <c r="X20" s="41">
        <f t="shared" si="5"/>
        <v>113323.56278137678</v>
      </c>
      <c r="Y20" s="42">
        <f t="shared" si="6"/>
        <v>8.6717095249237208E-2</v>
      </c>
    </row>
    <row r="21" spans="2:25">
      <c r="B21" s="40">
        <v>13</v>
      </c>
      <c r="C21" s="81">
        <f t="shared" si="0"/>
        <v>100026.29674789312</v>
      </c>
      <c r="D21" s="81"/>
      <c r="E21" s="45">
        <v>2017</v>
      </c>
      <c r="F21" s="8">
        <v>43533</v>
      </c>
      <c r="G21" s="45" t="s">
        <v>4</v>
      </c>
      <c r="H21" s="82">
        <v>114.55</v>
      </c>
      <c r="I21" s="82"/>
      <c r="J21" s="45">
        <v>17</v>
      </c>
      <c r="K21" s="85">
        <f t="shared" si="3"/>
        <v>3000.7889024367937</v>
      </c>
      <c r="L21" s="86"/>
      <c r="M21" s="6">
        <f>IF(J21="","",(K21/J21)/LOOKUP(RIGHT($D$2,3),定数!$A$6:$A$13,定数!$B$6:$B$13))</f>
        <v>1.7651699426098788</v>
      </c>
      <c r="N21" s="45">
        <v>2017</v>
      </c>
      <c r="O21" s="8">
        <v>43533</v>
      </c>
      <c r="P21" s="82">
        <v>114.8</v>
      </c>
      <c r="Q21" s="82"/>
      <c r="R21" s="83">
        <f>IF(P21="","",T21*M21*LOOKUP(RIGHT($D$2,3),定数!$A$6:$A$13,定数!$B$6:$B$13))</f>
        <v>4412.9248565246971</v>
      </c>
      <c r="S21" s="83"/>
      <c r="T21" s="84">
        <f t="shared" si="4"/>
        <v>25</v>
      </c>
      <c r="U21" s="84"/>
      <c r="V21" s="22">
        <f t="shared" si="1"/>
        <v>1</v>
      </c>
      <c r="W21">
        <f t="shared" si="2"/>
        <v>0</v>
      </c>
      <c r="X21" s="41">
        <f t="shared" si="5"/>
        <v>113323.56278137678</v>
      </c>
      <c r="Y21" s="42">
        <f t="shared" si="6"/>
        <v>0.11733893382029181</v>
      </c>
    </row>
    <row r="22" spans="2:25">
      <c r="B22" s="40">
        <v>14</v>
      </c>
      <c r="C22" s="81">
        <f t="shared" si="0"/>
        <v>104439.22160441782</v>
      </c>
      <c r="D22" s="81"/>
      <c r="E22" s="45">
        <v>2017</v>
      </c>
      <c r="F22" s="8">
        <v>43546</v>
      </c>
      <c r="G22" s="45" t="s">
        <v>3</v>
      </c>
      <c r="H22" s="82">
        <v>111.2</v>
      </c>
      <c r="I22" s="82"/>
      <c r="J22" s="45">
        <v>42</v>
      </c>
      <c r="K22" s="85">
        <f t="shared" si="3"/>
        <v>3133.1766481325344</v>
      </c>
      <c r="L22" s="86"/>
      <c r="M22" s="6">
        <f>IF(J22="","",(K22/J22)/LOOKUP(RIGHT($D$2,3),定数!$A$6:$A$13,定数!$B$6:$B$13))</f>
        <v>0.74599444003155579</v>
      </c>
      <c r="N22" s="45">
        <v>2017</v>
      </c>
      <c r="O22" s="8">
        <v>43551</v>
      </c>
      <c r="P22" s="82">
        <v>110.57</v>
      </c>
      <c r="Q22" s="82"/>
      <c r="R22" s="83">
        <f>IF(P22="","",T22*M22*LOOKUP(RIGHT($D$2,3),定数!$A$6:$A$13,定数!$B$6:$B$13))</f>
        <v>4699.7649721988737</v>
      </c>
      <c r="S22" s="83"/>
      <c r="T22" s="84">
        <f t="shared" si="4"/>
        <v>63.000000000000966</v>
      </c>
      <c r="U22" s="84"/>
      <c r="V22" s="22">
        <f t="shared" si="1"/>
        <v>2</v>
      </c>
      <c r="W22">
        <f t="shared" si="2"/>
        <v>0</v>
      </c>
      <c r="X22" s="41">
        <f t="shared" si="5"/>
        <v>113323.56278137678</v>
      </c>
      <c r="Y22" s="42">
        <f t="shared" si="6"/>
        <v>7.8398004430010548E-2</v>
      </c>
    </row>
    <row r="23" spans="2:25">
      <c r="B23" s="40">
        <v>15</v>
      </c>
      <c r="C23" s="81">
        <f t="shared" si="0"/>
        <v>109138.98657661669</v>
      </c>
      <c r="D23" s="81"/>
      <c r="E23" s="45">
        <v>2017</v>
      </c>
      <c r="F23" s="8">
        <v>43551</v>
      </c>
      <c r="G23" s="45" t="s">
        <v>3</v>
      </c>
      <c r="H23" s="82">
        <v>110.16</v>
      </c>
      <c r="I23" s="82"/>
      <c r="J23" s="45">
        <v>22</v>
      </c>
      <c r="K23" s="85">
        <f t="shared" si="3"/>
        <v>3274.1695972985008</v>
      </c>
      <c r="L23" s="86"/>
      <c r="M23" s="6">
        <f>IF(J23="","",(K23/J23)/LOOKUP(RIGHT($D$2,3),定数!$A$6:$A$13,定数!$B$6:$B$13))</f>
        <v>1.4882589078629551</v>
      </c>
      <c r="N23" s="45">
        <v>2017</v>
      </c>
      <c r="O23" s="8">
        <v>43551</v>
      </c>
      <c r="P23" s="82">
        <v>110.4</v>
      </c>
      <c r="Q23" s="82"/>
      <c r="R23" s="83">
        <f>IF(P23="","",T23*M23*LOOKUP(RIGHT($D$2,3),定数!$A$6:$A$13,定数!$B$6:$B$13))</f>
        <v>-3571.8213788712278</v>
      </c>
      <c r="S23" s="83"/>
      <c r="T23" s="84">
        <f t="shared" si="4"/>
        <v>-24.000000000000909</v>
      </c>
      <c r="U23" s="84"/>
      <c r="V23" t="str">
        <f t="shared" ref="V23:W74" si="7">IF(S23&lt;&gt;"",IF(S23&lt;0,1+V22,0),"")</f>
        <v/>
      </c>
      <c r="W23">
        <f t="shared" si="2"/>
        <v>1</v>
      </c>
      <c r="X23" s="41">
        <f t="shared" si="5"/>
        <v>113323.56278137678</v>
      </c>
      <c r="Y23" s="42">
        <f t="shared" si="6"/>
        <v>3.6925914629360457E-2</v>
      </c>
    </row>
    <row r="24" spans="2:25">
      <c r="B24" s="40">
        <v>16</v>
      </c>
      <c r="C24" s="81">
        <f t="shared" si="0"/>
        <v>105567.16519774546</v>
      </c>
      <c r="D24" s="81"/>
      <c r="E24" s="45">
        <v>2017</v>
      </c>
      <c r="F24" s="8">
        <v>43573</v>
      </c>
      <c r="G24" s="45" t="s">
        <v>4</v>
      </c>
      <c r="H24" s="82">
        <v>109.07</v>
      </c>
      <c r="I24" s="82"/>
      <c r="J24" s="45">
        <v>17</v>
      </c>
      <c r="K24" s="85">
        <f t="shared" si="3"/>
        <v>3167.0149559323636</v>
      </c>
      <c r="L24" s="86"/>
      <c r="M24" s="6">
        <f>IF(J24="","",(K24/J24)/LOOKUP(RIGHT($D$2,3),定数!$A$6:$A$13,定数!$B$6:$B$13))</f>
        <v>1.862949974077861</v>
      </c>
      <c r="N24" s="45">
        <v>2017</v>
      </c>
      <c r="O24" s="8">
        <v>43573</v>
      </c>
      <c r="P24" s="82">
        <v>108.88</v>
      </c>
      <c r="Q24" s="82"/>
      <c r="R24" s="83">
        <f>IF(P24="","",T24*M24*LOOKUP(RIGHT($D$2,3),定数!$A$6:$A$13,定数!$B$6:$B$13))</f>
        <v>-3539.6049507478933</v>
      </c>
      <c r="S24" s="83"/>
      <c r="T24" s="84">
        <f t="shared" si="4"/>
        <v>-18.999999999999773</v>
      </c>
      <c r="U24" s="84"/>
      <c r="V24" t="str">
        <f t="shared" si="7"/>
        <v/>
      </c>
      <c r="W24">
        <f t="shared" si="2"/>
        <v>2</v>
      </c>
      <c r="X24" s="41">
        <f t="shared" si="5"/>
        <v>113323.56278137678</v>
      </c>
      <c r="Y24" s="42">
        <f t="shared" si="6"/>
        <v>6.8444702877855312E-2</v>
      </c>
    </row>
    <row r="25" spans="2:25">
      <c r="B25" s="40">
        <v>17</v>
      </c>
      <c r="C25" s="81">
        <f t="shared" si="0"/>
        <v>102027.56024699757</v>
      </c>
      <c r="D25" s="81"/>
      <c r="E25" s="45">
        <v>2017</v>
      </c>
      <c r="F25" s="8">
        <v>43575</v>
      </c>
      <c r="G25" s="45" t="s">
        <v>4</v>
      </c>
      <c r="H25" s="82">
        <v>109.45</v>
      </c>
      <c r="I25" s="82"/>
      <c r="J25" s="45">
        <v>45</v>
      </c>
      <c r="K25" s="85">
        <f t="shared" si="3"/>
        <v>3060.8268074099269</v>
      </c>
      <c r="L25" s="86"/>
      <c r="M25" s="6">
        <f>IF(J25="","",(K25/J25)/LOOKUP(RIGHT($D$2,3),定数!$A$6:$A$13,定数!$B$6:$B$13))</f>
        <v>0.68018373497998386</v>
      </c>
      <c r="N25" s="45">
        <v>2017</v>
      </c>
      <c r="O25" s="8">
        <v>43577</v>
      </c>
      <c r="P25" s="82">
        <v>108.98</v>
      </c>
      <c r="Q25" s="82"/>
      <c r="R25" s="83">
        <f>IF(P25="","",T25*M25*LOOKUP(RIGHT($D$2,3),定数!$A$6:$A$13,定数!$B$6:$B$13))</f>
        <v>-3196.8635544059166</v>
      </c>
      <c r="S25" s="83"/>
      <c r="T25" s="84">
        <f t="shared" si="4"/>
        <v>-46.999999999999886</v>
      </c>
      <c r="U25" s="84"/>
      <c r="V25" t="str">
        <f t="shared" si="7"/>
        <v/>
      </c>
      <c r="W25">
        <f t="shared" si="2"/>
        <v>3</v>
      </c>
      <c r="X25" s="41">
        <f t="shared" si="5"/>
        <v>113323.56278137678</v>
      </c>
      <c r="Y25" s="42">
        <f t="shared" si="6"/>
        <v>9.9679204016656198E-2</v>
      </c>
    </row>
    <row r="26" spans="2:25">
      <c r="B26" s="40">
        <v>18</v>
      </c>
      <c r="C26" s="81">
        <f t="shared" si="0"/>
        <v>98830.696692591649</v>
      </c>
      <c r="D26" s="81"/>
      <c r="E26" s="45">
        <v>2017</v>
      </c>
      <c r="F26" s="8">
        <v>43581</v>
      </c>
      <c r="G26" s="45" t="s">
        <v>4</v>
      </c>
      <c r="H26" s="82">
        <v>111.12</v>
      </c>
      <c r="I26" s="82"/>
      <c r="J26" s="45">
        <v>16</v>
      </c>
      <c r="K26" s="85">
        <f t="shared" si="3"/>
        <v>2964.9209007777495</v>
      </c>
      <c r="L26" s="86"/>
      <c r="M26" s="6">
        <f>IF(J26="","",(K26/J26)/LOOKUP(RIGHT($D$2,3),定数!$A$6:$A$13,定数!$B$6:$B$13))</f>
        <v>1.8530755629860933</v>
      </c>
      <c r="N26" s="45">
        <v>2017</v>
      </c>
      <c r="O26" s="8">
        <v>43581</v>
      </c>
      <c r="P26" s="82">
        <v>111.35</v>
      </c>
      <c r="Q26" s="82"/>
      <c r="R26" s="83">
        <f>IF(P26="","",T26*M26*LOOKUP(RIGHT($D$2,3),定数!$A$6:$A$13,定数!$B$6:$B$13))</f>
        <v>4262.0737948678243</v>
      </c>
      <c r="S26" s="83"/>
      <c r="T26" s="84">
        <f t="shared" si="4"/>
        <v>22.999999999998977</v>
      </c>
      <c r="U26" s="84"/>
      <c r="V26" t="str">
        <f t="shared" si="7"/>
        <v/>
      </c>
      <c r="W26">
        <f t="shared" si="2"/>
        <v>0</v>
      </c>
      <c r="X26" s="41">
        <f t="shared" si="5"/>
        <v>113323.56278137678</v>
      </c>
      <c r="Y26" s="42">
        <f t="shared" si="6"/>
        <v>0.12788925562413433</v>
      </c>
    </row>
    <row r="27" spans="2:25">
      <c r="B27" s="40">
        <v>19</v>
      </c>
      <c r="C27" s="81">
        <f t="shared" si="0"/>
        <v>103092.77048745948</v>
      </c>
      <c r="D27" s="81"/>
      <c r="E27" s="45">
        <v>2017</v>
      </c>
      <c r="F27" s="8">
        <v>43587</v>
      </c>
      <c r="G27" s="45" t="s">
        <v>4</v>
      </c>
      <c r="H27" s="82">
        <v>111.97</v>
      </c>
      <c r="I27" s="82"/>
      <c r="J27" s="45">
        <v>19</v>
      </c>
      <c r="K27" s="85">
        <f t="shared" si="3"/>
        <v>3092.7831146237841</v>
      </c>
      <c r="L27" s="86"/>
      <c r="M27" s="6">
        <f>IF(J27="","",(K27/J27)/LOOKUP(RIGHT($D$2,3),定数!$A$6:$A$13,定数!$B$6:$B$13))</f>
        <v>1.6277805866440969</v>
      </c>
      <c r="N27" s="45">
        <v>2017</v>
      </c>
      <c r="O27" s="8">
        <v>43587</v>
      </c>
      <c r="P27" s="82">
        <v>112.25</v>
      </c>
      <c r="Q27" s="82"/>
      <c r="R27" s="83">
        <f>IF(P27="","",T27*M27*LOOKUP(RIGHT($D$2,3),定数!$A$6:$A$13,定数!$B$6:$B$13))</f>
        <v>4557.7856426034896</v>
      </c>
      <c r="S27" s="83"/>
      <c r="T27" s="84">
        <f t="shared" si="4"/>
        <v>28.000000000000114</v>
      </c>
      <c r="U27" s="84"/>
      <c r="V27" t="str">
        <f t="shared" si="7"/>
        <v/>
      </c>
      <c r="W27">
        <f t="shared" si="2"/>
        <v>0</v>
      </c>
      <c r="X27" s="41">
        <f t="shared" si="5"/>
        <v>113323.56278137678</v>
      </c>
      <c r="Y27" s="42">
        <f t="shared" si="6"/>
        <v>9.0279479772926718E-2</v>
      </c>
    </row>
    <row r="28" spans="2:25">
      <c r="B28" s="40">
        <v>20</v>
      </c>
      <c r="C28" s="81">
        <f t="shared" si="0"/>
        <v>107650.55613006296</v>
      </c>
      <c r="D28" s="81"/>
      <c r="E28" s="45">
        <v>2017</v>
      </c>
      <c r="F28" s="8">
        <v>43597</v>
      </c>
      <c r="G28" s="45" t="s">
        <v>3</v>
      </c>
      <c r="H28" s="82">
        <v>113.72</v>
      </c>
      <c r="I28" s="82"/>
      <c r="J28" s="45">
        <v>22</v>
      </c>
      <c r="K28" s="85">
        <f t="shared" si="3"/>
        <v>3229.5166839018889</v>
      </c>
      <c r="L28" s="86"/>
      <c r="M28" s="6">
        <f>IF(J28="","",(K28/J28)/LOOKUP(RIGHT($D$2,3),定数!$A$6:$A$13,定数!$B$6:$B$13))</f>
        <v>1.4679621290463132</v>
      </c>
      <c r="N28" s="45">
        <v>2017</v>
      </c>
      <c r="O28" s="8">
        <v>43597</v>
      </c>
      <c r="P28" s="82">
        <v>113.4</v>
      </c>
      <c r="Q28" s="82"/>
      <c r="R28" s="83">
        <f>IF(P28="","",T28*M28*LOOKUP(RIGHT($D$2,3),定数!$A$6:$A$13,定数!$B$6:$B$13))</f>
        <v>4697.4788129481021</v>
      </c>
      <c r="S28" s="83"/>
      <c r="T28" s="84">
        <f t="shared" si="4"/>
        <v>31.999999999999318</v>
      </c>
      <c r="U28" s="84"/>
      <c r="V28" t="str">
        <f t="shared" si="7"/>
        <v/>
      </c>
      <c r="W28">
        <f t="shared" si="2"/>
        <v>0</v>
      </c>
      <c r="X28" s="41">
        <f t="shared" si="5"/>
        <v>113323.56278137678</v>
      </c>
      <c r="Y28" s="42">
        <f t="shared" si="6"/>
        <v>5.0060256773413969E-2</v>
      </c>
    </row>
    <row r="29" spans="2:25">
      <c r="B29" s="40">
        <v>21</v>
      </c>
      <c r="C29" s="81">
        <f t="shared" si="0"/>
        <v>112348.03494301107</v>
      </c>
      <c r="D29" s="81"/>
      <c r="E29" s="46">
        <v>2017</v>
      </c>
      <c r="F29" s="8">
        <v>43601</v>
      </c>
      <c r="G29" s="46" t="s">
        <v>3</v>
      </c>
      <c r="H29" s="82">
        <v>112.95</v>
      </c>
      <c r="I29" s="82"/>
      <c r="J29" s="46">
        <v>60</v>
      </c>
      <c r="K29" s="85">
        <f t="shared" si="3"/>
        <v>3370.4410482903318</v>
      </c>
      <c r="L29" s="86"/>
      <c r="M29" s="6">
        <f>IF(J29="","",(K29/J29)/LOOKUP(RIGHT($D$2,3),定数!$A$6:$A$13,定数!$B$6:$B$13))</f>
        <v>0.56174017471505533</v>
      </c>
      <c r="N29" s="46">
        <v>2017</v>
      </c>
      <c r="O29" s="8">
        <v>43602</v>
      </c>
      <c r="P29" s="82">
        <v>112.05</v>
      </c>
      <c r="Q29" s="82"/>
      <c r="R29" s="83">
        <f>IF(P29="","",T29*M29*LOOKUP(RIGHT($D$2,3),定数!$A$6:$A$13,定数!$B$6:$B$13))</f>
        <v>5055.6615724355297</v>
      </c>
      <c r="S29" s="83"/>
      <c r="T29" s="84">
        <f t="shared" si="4"/>
        <v>90.000000000000568</v>
      </c>
      <c r="U29" s="84"/>
      <c r="V29" t="str">
        <f t="shared" si="7"/>
        <v/>
      </c>
      <c r="W29">
        <f t="shared" si="2"/>
        <v>0</v>
      </c>
      <c r="X29" s="41">
        <f t="shared" si="5"/>
        <v>113323.56278137678</v>
      </c>
      <c r="Y29" s="42">
        <f t="shared" si="6"/>
        <v>8.6083407053455518E-3</v>
      </c>
    </row>
    <row r="30" spans="2:25">
      <c r="B30" s="40">
        <v>22</v>
      </c>
      <c r="C30" s="81">
        <f t="shared" si="0"/>
        <v>117403.6965154466</v>
      </c>
      <c r="D30" s="81"/>
      <c r="E30" s="46">
        <v>2017</v>
      </c>
      <c r="F30" s="8">
        <v>43602</v>
      </c>
      <c r="G30" s="46" t="s">
        <v>3</v>
      </c>
      <c r="H30" s="82">
        <v>112.29</v>
      </c>
      <c r="I30" s="82"/>
      <c r="J30" s="46">
        <v>25</v>
      </c>
      <c r="K30" s="85">
        <f t="shared" si="3"/>
        <v>3522.1108954633978</v>
      </c>
      <c r="L30" s="86"/>
      <c r="M30" s="6">
        <f>IF(J30="","",(K30/J30)/LOOKUP(RIGHT($D$2,3),定数!$A$6:$A$13,定数!$B$6:$B$13))</f>
        <v>1.4088443581853591</v>
      </c>
      <c r="N30" s="46">
        <v>2017</v>
      </c>
      <c r="O30" s="8">
        <v>43602</v>
      </c>
      <c r="P30" s="82">
        <v>111.92</v>
      </c>
      <c r="Q30" s="82"/>
      <c r="R30" s="83">
        <f>IF(P30="","",T30*M30*LOOKUP(RIGHT($D$2,3),定数!$A$6:$A$13,定数!$B$6:$B$13))</f>
        <v>5212.724125285893</v>
      </c>
      <c r="S30" s="83"/>
      <c r="T30" s="84">
        <f t="shared" si="4"/>
        <v>37.000000000000455</v>
      </c>
      <c r="U30" s="84"/>
      <c r="V30" t="str">
        <f t="shared" si="7"/>
        <v/>
      </c>
      <c r="W30">
        <f t="shared" si="2"/>
        <v>0</v>
      </c>
      <c r="X30" s="41">
        <f t="shared" si="5"/>
        <v>117403.6965154466</v>
      </c>
      <c r="Y30" s="42">
        <f t="shared" si="6"/>
        <v>0</v>
      </c>
    </row>
    <row r="31" spans="2:25">
      <c r="B31" s="40">
        <v>23</v>
      </c>
      <c r="C31" s="81">
        <f t="shared" si="0"/>
        <v>122616.4206407325</v>
      </c>
      <c r="D31" s="81"/>
      <c r="E31" s="46">
        <v>2017</v>
      </c>
      <c r="F31" s="8">
        <v>43604</v>
      </c>
      <c r="G31" s="46" t="s">
        <v>4</v>
      </c>
      <c r="H31" s="82">
        <v>111.52</v>
      </c>
      <c r="I31" s="82"/>
      <c r="J31" s="46">
        <v>35</v>
      </c>
      <c r="K31" s="85">
        <f t="shared" si="3"/>
        <v>3678.4926192219746</v>
      </c>
      <c r="L31" s="86"/>
      <c r="M31" s="6">
        <f>IF(J31="","",(K31/J31)/LOOKUP(RIGHT($D$2,3),定数!$A$6:$A$13,定数!$B$6:$B$13))</f>
        <v>1.0509978912062785</v>
      </c>
      <c r="N31" s="46">
        <v>2017</v>
      </c>
      <c r="O31" s="8">
        <v>43604</v>
      </c>
      <c r="P31" s="82">
        <v>111.15</v>
      </c>
      <c r="Q31" s="82"/>
      <c r="R31" s="83">
        <f>IF(P31="","",T31*M31*LOOKUP(RIGHT($D$2,3),定数!$A$6:$A$13,定数!$B$6:$B$13))</f>
        <v>-3888.6921974631291</v>
      </c>
      <c r="S31" s="83"/>
      <c r="T31" s="84">
        <f t="shared" si="4"/>
        <v>-36.999999999999034</v>
      </c>
      <c r="U31" s="84"/>
      <c r="V31" t="str">
        <f t="shared" si="7"/>
        <v/>
      </c>
      <c r="W31">
        <f t="shared" si="2"/>
        <v>1</v>
      </c>
      <c r="X31" s="41">
        <f t="shared" si="5"/>
        <v>122616.4206407325</v>
      </c>
      <c r="Y31" s="42">
        <f t="shared" si="6"/>
        <v>0</v>
      </c>
    </row>
    <row r="32" spans="2:25">
      <c r="B32" s="40">
        <v>24</v>
      </c>
      <c r="C32" s="81">
        <f t="shared" si="0"/>
        <v>118727.72844326937</v>
      </c>
      <c r="D32" s="81"/>
      <c r="E32" s="46">
        <v>2017</v>
      </c>
      <c r="F32" s="8">
        <v>43642</v>
      </c>
      <c r="G32" s="46" t="s">
        <v>4</v>
      </c>
      <c r="H32" s="82">
        <v>111.4</v>
      </c>
      <c r="I32" s="82"/>
      <c r="J32" s="46">
        <v>12</v>
      </c>
      <c r="K32" s="85">
        <f t="shared" si="3"/>
        <v>3561.8318532980811</v>
      </c>
      <c r="L32" s="86"/>
      <c r="M32" s="6">
        <f>IF(J32="","",(K32/J32)/LOOKUP(RIGHT($D$2,3),定数!$A$6:$A$13,定数!$B$6:$B$13))</f>
        <v>2.9681932110817342</v>
      </c>
      <c r="N32" s="46">
        <v>2017</v>
      </c>
      <c r="O32" s="8">
        <v>43642</v>
      </c>
      <c r="P32" s="82">
        <v>111.58</v>
      </c>
      <c r="Q32" s="82"/>
      <c r="R32" s="83">
        <f>IF(P32="","",T32*M32*LOOKUP(RIGHT($D$2,3),定数!$A$6:$A$13,定数!$B$6:$B$13))</f>
        <v>5342.7477799469025</v>
      </c>
      <c r="S32" s="83"/>
      <c r="T32" s="84">
        <f t="shared" si="4"/>
        <v>17.999999999999261</v>
      </c>
      <c r="U32" s="84"/>
      <c r="V32" t="str">
        <f t="shared" si="7"/>
        <v/>
      </c>
      <c r="W32">
        <f t="shared" si="2"/>
        <v>0</v>
      </c>
      <c r="X32" s="41">
        <f t="shared" si="5"/>
        <v>122616.4206407325</v>
      </c>
      <c r="Y32" s="42">
        <f t="shared" si="6"/>
        <v>3.1714285714284807E-2</v>
      </c>
    </row>
    <row r="33" spans="2:25">
      <c r="B33" s="40">
        <v>25</v>
      </c>
      <c r="C33" s="81">
        <f t="shared" si="0"/>
        <v>124070.47622321628</v>
      </c>
      <c r="D33" s="81"/>
      <c r="E33" s="46">
        <v>2017</v>
      </c>
      <c r="F33" s="8">
        <v>43653</v>
      </c>
      <c r="G33" s="46" t="s">
        <v>4</v>
      </c>
      <c r="H33" s="82">
        <v>114</v>
      </c>
      <c r="I33" s="82"/>
      <c r="J33" s="46">
        <v>25</v>
      </c>
      <c r="K33" s="85">
        <f t="shared" si="3"/>
        <v>3722.1142866964883</v>
      </c>
      <c r="L33" s="86"/>
      <c r="M33" s="6">
        <f>IF(J33="","",(K33/J33)/LOOKUP(RIGHT($D$2,3),定数!$A$6:$A$13,定数!$B$6:$B$13))</f>
        <v>1.4888457146785954</v>
      </c>
      <c r="N33" s="46">
        <v>2017</v>
      </c>
      <c r="O33" s="8">
        <v>43657</v>
      </c>
      <c r="P33" s="82">
        <v>114.38</v>
      </c>
      <c r="Q33" s="82"/>
      <c r="R33" s="83">
        <f>IF(P33="","",T33*M33*LOOKUP(RIGHT($D$2,3),定数!$A$6:$A$13,定数!$B$6:$B$13))</f>
        <v>5657.6137157785952</v>
      </c>
      <c r="S33" s="83"/>
      <c r="T33" s="84">
        <f t="shared" si="4"/>
        <v>37.999999999999545</v>
      </c>
      <c r="U33" s="84"/>
      <c r="V33" t="str">
        <f t="shared" si="7"/>
        <v/>
      </c>
      <c r="W33">
        <f t="shared" si="2"/>
        <v>0</v>
      </c>
      <c r="X33" s="41">
        <f t="shared" si="5"/>
        <v>124070.47622321628</v>
      </c>
      <c r="Y33" s="42">
        <f t="shared" si="6"/>
        <v>0</v>
      </c>
    </row>
    <row r="34" spans="2:25">
      <c r="B34" s="40">
        <v>26</v>
      </c>
      <c r="C34" s="81">
        <f t="shared" si="0"/>
        <v>129728.08993899488</v>
      </c>
      <c r="D34" s="81"/>
      <c r="E34" s="46">
        <v>2017</v>
      </c>
      <c r="F34" s="8">
        <v>43659</v>
      </c>
      <c r="G34" s="46" t="s">
        <v>3</v>
      </c>
      <c r="H34" s="82">
        <v>113.11</v>
      </c>
      <c r="I34" s="82"/>
      <c r="J34" s="46">
        <v>16</v>
      </c>
      <c r="K34" s="85">
        <f t="shared" si="3"/>
        <v>3891.8426981698462</v>
      </c>
      <c r="L34" s="86"/>
      <c r="M34" s="6">
        <f>IF(J34="","",(K34/J34)/LOOKUP(RIGHT($D$2,3),定数!$A$6:$A$13,定数!$B$6:$B$13))</f>
        <v>2.4324016863561537</v>
      </c>
      <c r="N34" s="46">
        <v>2017</v>
      </c>
      <c r="O34" s="8">
        <v>43659</v>
      </c>
      <c r="P34" s="82">
        <v>113.29</v>
      </c>
      <c r="Q34" s="82"/>
      <c r="R34" s="83">
        <f>IF(P34="","",T34*M34*LOOKUP(RIGHT($D$2,3),定数!$A$6:$A$13,定数!$B$6:$B$13))</f>
        <v>-4378.3230354412426</v>
      </c>
      <c r="S34" s="83"/>
      <c r="T34" s="84">
        <f t="shared" si="4"/>
        <v>-18.000000000000682</v>
      </c>
      <c r="U34" s="84"/>
      <c r="V34" t="str">
        <f t="shared" si="7"/>
        <v/>
      </c>
      <c r="W34">
        <f t="shared" si="2"/>
        <v>1</v>
      </c>
      <c r="X34" s="41">
        <f t="shared" si="5"/>
        <v>129728.08993899488</v>
      </c>
      <c r="Y34" s="42">
        <f t="shared" si="6"/>
        <v>0</v>
      </c>
    </row>
    <row r="35" spans="2:25">
      <c r="B35" s="40">
        <v>27</v>
      </c>
      <c r="C35" s="81">
        <f t="shared" si="0"/>
        <v>125349.76690355364</v>
      </c>
      <c r="D35" s="81"/>
      <c r="E35" s="46">
        <v>2017</v>
      </c>
      <c r="F35" s="8">
        <v>43664</v>
      </c>
      <c r="G35" s="46" t="s">
        <v>3</v>
      </c>
      <c r="H35" s="82">
        <v>112.18</v>
      </c>
      <c r="I35" s="82"/>
      <c r="J35" s="46">
        <v>18</v>
      </c>
      <c r="K35" s="85">
        <f t="shared" si="3"/>
        <v>3760.4930071066092</v>
      </c>
      <c r="L35" s="86"/>
      <c r="M35" s="6">
        <f>IF(J35="","",(K35/J35)/LOOKUP(RIGHT($D$2,3),定数!$A$6:$A$13,定数!$B$6:$B$13))</f>
        <v>2.0891627817258938</v>
      </c>
      <c r="N35" s="46">
        <v>2017</v>
      </c>
      <c r="O35" s="8">
        <v>43664</v>
      </c>
      <c r="P35" s="82">
        <v>111.92</v>
      </c>
      <c r="Q35" s="82"/>
      <c r="R35" s="83">
        <f>IF(P35="","",T35*M35*LOOKUP(RIGHT($D$2,3),定数!$A$6:$A$13,定数!$B$6:$B$13))</f>
        <v>5431.8232324874307</v>
      </c>
      <c r="S35" s="83"/>
      <c r="T35" s="84">
        <f t="shared" si="4"/>
        <v>26.000000000000512</v>
      </c>
      <c r="U35" s="84"/>
      <c r="V35" t="str">
        <f t="shared" si="7"/>
        <v/>
      </c>
      <c r="W35">
        <f t="shared" si="2"/>
        <v>0</v>
      </c>
      <c r="X35" s="41">
        <f t="shared" si="5"/>
        <v>129728.08993899488</v>
      </c>
      <c r="Y35" s="42">
        <f t="shared" si="6"/>
        <v>3.3750000000001279E-2</v>
      </c>
    </row>
    <row r="36" spans="2:25">
      <c r="B36" s="40">
        <v>28</v>
      </c>
      <c r="C36" s="81">
        <f t="shared" si="0"/>
        <v>130781.59013604106</v>
      </c>
      <c r="D36" s="81"/>
      <c r="E36" s="46">
        <v>2017</v>
      </c>
      <c r="F36" s="8">
        <v>43670</v>
      </c>
      <c r="G36" s="46" t="s">
        <v>3</v>
      </c>
      <c r="H36" s="82">
        <v>110.88</v>
      </c>
      <c r="I36" s="82"/>
      <c r="J36" s="46">
        <v>26</v>
      </c>
      <c r="K36" s="85">
        <f t="shared" si="3"/>
        <v>3923.4477040812317</v>
      </c>
      <c r="L36" s="86"/>
      <c r="M36" s="6">
        <f>IF(J36="","",(K36/J36)/LOOKUP(RIGHT($D$2,3),定数!$A$6:$A$13,定数!$B$6:$B$13))</f>
        <v>1.5090183477235508</v>
      </c>
      <c r="N36" s="46">
        <v>2017</v>
      </c>
      <c r="O36" s="8">
        <v>43670</v>
      </c>
      <c r="P36" s="82">
        <v>111.17</v>
      </c>
      <c r="Q36" s="82"/>
      <c r="R36" s="83">
        <f>IF(P36="","",T36*M36*LOOKUP(RIGHT($D$2,3),定数!$A$6:$A$13,定数!$B$6:$B$13))</f>
        <v>-4376.1532083983911</v>
      </c>
      <c r="S36" s="83"/>
      <c r="T36" s="84">
        <f t="shared" si="4"/>
        <v>-29.000000000000625</v>
      </c>
      <c r="U36" s="84"/>
      <c r="V36" t="str">
        <f t="shared" si="7"/>
        <v/>
      </c>
      <c r="W36">
        <f t="shared" si="2"/>
        <v>1</v>
      </c>
      <c r="X36" s="41">
        <f t="shared" si="5"/>
        <v>130781.59013604106</v>
      </c>
      <c r="Y36" s="42">
        <f t="shared" si="6"/>
        <v>0</v>
      </c>
    </row>
    <row r="37" spans="2:25">
      <c r="B37" s="40">
        <v>29</v>
      </c>
      <c r="C37" s="81">
        <f t="shared" si="0"/>
        <v>126405.43692764267</v>
      </c>
      <c r="D37" s="81"/>
      <c r="E37" s="46">
        <v>2017</v>
      </c>
      <c r="F37" s="8">
        <v>43680</v>
      </c>
      <c r="G37" s="46" t="s">
        <v>3</v>
      </c>
      <c r="H37" s="82">
        <v>110.32</v>
      </c>
      <c r="I37" s="82"/>
      <c r="J37" s="46">
        <v>32</v>
      </c>
      <c r="K37" s="85">
        <f t="shared" si="3"/>
        <v>3792.1631078292799</v>
      </c>
      <c r="L37" s="86"/>
      <c r="M37" s="6">
        <f>IF(J37="","",(K37/J37)/LOOKUP(RIGHT($D$2,3),定数!$A$6:$A$13,定数!$B$6:$B$13))</f>
        <v>1.1850509711966499</v>
      </c>
      <c r="N37" s="46">
        <v>2017</v>
      </c>
      <c r="O37" s="8">
        <v>43681</v>
      </c>
      <c r="P37" s="82">
        <v>109.84</v>
      </c>
      <c r="Q37" s="82"/>
      <c r="R37" s="83">
        <f>IF(P37="","",T37*M37*LOOKUP(RIGHT($D$2,3),定数!$A$6:$A$13,定数!$B$6:$B$13))</f>
        <v>5688.2446617437981</v>
      </c>
      <c r="S37" s="83"/>
      <c r="T37" s="84">
        <f t="shared" si="4"/>
        <v>47.999999999998977</v>
      </c>
      <c r="U37" s="84"/>
      <c r="V37" t="str">
        <f t="shared" si="7"/>
        <v/>
      </c>
      <c r="W37">
        <f t="shared" si="2"/>
        <v>0</v>
      </c>
      <c r="X37" s="41">
        <f t="shared" si="5"/>
        <v>130781.59013604106</v>
      </c>
      <c r="Y37" s="42">
        <f t="shared" si="6"/>
        <v>3.3461538461539209E-2</v>
      </c>
    </row>
    <row r="38" spans="2:25">
      <c r="B38" s="40">
        <v>30</v>
      </c>
      <c r="C38" s="81">
        <f t="shared" si="0"/>
        <v>132093.68158938648</v>
      </c>
      <c r="D38" s="81"/>
      <c r="E38" s="46">
        <v>2017</v>
      </c>
      <c r="F38" s="8">
        <v>43682</v>
      </c>
      <c r="G38" s="46" t="s">
        <v>4</v>
      </c>
      <c r="H38" s="82">
        <v>110.74</v>
      </c>
      <c r="I38" s="82"/>
      <c r="J38" s="46">
        <v>14</v>
      </c>
      <c r="K38" s="85">
        <f t="shared" si="3"/>
        <v>3962.8104476815943</v>
      </c>
      <c r="L38" s="86"/>
      <c r="M38" s="6">
        <f>IF(J38="","",(K38/J38)/LOOKUP(RIGHT($D$2,3),定数!$A$6:$A$13,定数!$B$6:$B$13))</f>
        <v>2.8305788912011387</v>
      </c>
      <c r="N38" s="46">
        <v>2017</v>
      </c>
      <c r="O38" s="8">
        <v>43685</v>
      </c>
      <c r="P38" s="82">
        <v>110.57</v>
      </c>
      <c r="Q38" s="82"/>
      <c r="R38" s="83">
        <f>IF(P38="","",T38*M38*LOOKUP(RIGHT($D$2,3),定数!$A$6:$A$13,定数!$B$6:$B$13))</f>
        <v>-4811.9841150419834</v>
      </c>
      <c r="S38" s="83"/>
      <c r="T38" s="84">
        <f t="shared" si="4"/>
        <v>-17.000000000000171</v>
      </c>
      <c r="U38" s="84"/>
      <c r="V38" t="str">
        <f t="shared" si="7"/>
        <v/>
      </c>
      <c r="W38">
        <f t="shared" si="2"/>
        <v>1</v>
      </c>
      <c r="X38" s="41">
        <f t="shared" si="5"/>
        <v>132093.68158938648</v>
      </c>
      <c r="Y38" s="42">
        <f t="shared" si="6"/>
        <v>0</v>
      </c>
    </row>
    <row r="39" spans="2:25">
      <c r="B39" s="40">
        <v>31</v>
      </c>
      <c r="C39" s="81">
        <f t="shared" si="0"/>
        <v>127281.6974743445</v>
      </c>
      <c r="D39" s="81"/>
      <c r="E39" s="46">
        <v>2017</v>
      </c>
      <c r="F39" s="8">
        <v>43686</v>
      </c>
      <c r="G39" s="46" t="s">
        <v>3</v>
      </c>
      <c r="H39" s="82">
        <v>109.8</v>
      </c>
      <c r="I39" s="82"/>
      <c r="J39" s="46">
        <v>24</v>
      </c>
      <c r="K39" s="85">
        <f t="shared" si="3"/>
        <v>3818.4509242303347</v>
      </c>
      <c r="L39" s="86"/>
      <c r="M39" s="6">
        <f>IF(J39="","",(K39/J39)/LOOKUP(RIGHT($D$2,3),定数!$A$6:$A$13,定数!$B$6:$B$13))</f>
        <v>1.5910212184293062</v>
      </c>
      <c r="N39" s="46">
        <v>2017</v>
      </c>
      <c r="O39" s="8">
        <v>43686</v>
      </c>
      <c r="P39" s="82">
        <v>110.07</v>
      </c>
      <c r="Q39" s="82"/>
      <c r="R39" s="83">
        <f>IF(P39="","",T39*M39*LOOKUP(RIGHT($D$2,3),定数!$A$6:$A$13,定数!$B$6:$B$13))</f>
        <v>-4295.7572897590635</v>
      </c>
      <c r="S39" s="83"/>
      <c r="T39" s="84">
        <f t="shared" si="4"/>
        <v>-26.999999999999602</v>
      </c>
      <c r="U39" s="84"/>
      <c r="V39" t="str">
        <f t="shared" si="7"/>
        <v/>
      </c>
      <c r="W39">
        <f t="shared" si="2"/>
        <v>2</v>
      </c>
      <c r="X39" s="41">
        <f t="shared" si="5"/>
        <v>132093.68158938648</v>
      </c>
      <c r="Y39" s="42">
        <f t="shared" si="6"/>
        <v>3.642857142857181E-2</v>
      </c>
    </row>
    <row r="40" spans="2:25">
      <c r="B40" s="40">
        <v>32</v>
      </c>
      <c r="C40" s="81">
        <f t="shared" si="0"/>
        <v>122985.94018458544</v>
      </c>
      <c r="D40" s="81"/>
      <c r="E40" s="46">
        <v>2017</v>
      </c>
      <c r="F40" s="8">
        <v>43686</v>
      </c>
      <c r="G40" s="46" t="s">
        <v>3</v>
      </c>
      <c r="H40" s="82">
        <v>109.69</v>
      </c>
      <c r="I40" s="82"/>
      <c r="J40" s="46">
        <v>16</v>
      </c>
      <c r="K40" s="85">
        <f t="shared" si="3"/>
        <v>3689.578205537563</v>
      </c>
      <c r="L40" s="86"/>
      <c r="M40" s="6">
        <f>IF(J40="","",(K40/J40)/LOOKUP(RIGHT($D$2,3),定数!$A$6:$A$13,定数!$B$6:$B$13))</f>
        <v>2.3059863784609771</v>
      </c>
      <c r="N40" s="46">
        <v>2017</v>
      </c>
      <c r="O40" s="8">
        <v>43686</v>
      </c>
      <c r="P40" s="82">
        <v>109.87</v>
      </c>
      <c r="Q40" s="82"/>
      <c r="R40" s="83">
        <f>IF(P40="","",T40*M40*LOOKUP(RIGHT($D$2,3),定数!$A$6:$A$13,定数!$B$6:$B$13))</f>
        <v>-4150.7754812299163</v>
      </c>
      <c r="S40" s="83"/>
      <c r="T40" s="84">
        <f t="shared" si="4"/>
        <v>-18.000000000000682</v>
      </c>
      <c r="U40" s="84"/>
      <c r="V40" t="str">
        <f t="shared" si="7"/>
        <v/>
      </c>
      <c r="W40">
        <f t="shared" si="2"/>
        <v>3</v>
      </c>
      <c r="X40" s="41">
        <f t="shared" si="5"/>
        <v>132093.68158938648</v>
      </c>
      <c r="Y40" s="42">
        <f t="shared" si="6"/>
        <v>6.8949107142856958E-2</v>
      </c>
    </row>
    <row r="41" spans="2:25">
      <c r="B41" s="40">
        <v>33</v>
      </c>
      <c r="C41" s="81">
        <f t="shared" si="0"/>
        <v>118835.16470335553</v>
      </c>
      <c r="D41" s="81"/>
      <c r="E41" s="46">
        <v>2017</v>
      </c>
      <c r="F41" s="8">
        <v>43693</v>
      </c>
      <c r="G41" s="46" t="s">
        <v>4</v>
      </c>
      <c r="H41" s="82">
        <v>110.71</v>
      </c>
      <c r="I41" s="82"/>
      <c r="J41" s="46">
        <v>20</v>
      </c>
      <c r="K41" s="85">
        <f t="shared" si="3"/>
        <v>3565.0549411006659</v>
      </c>
      <c r="L41" s="86"/>
      <c r="M41" s="6">
        <f>IF(J41="","",(K41/J41)/LOOKUP(RIGHT($D$2,3),定数!$A$6:$A$13,定数!$B$6:$B$13))</f>
        <v>1.7825274705503329</v>
      </c>
      <c r="N41" s="46">
        <v>2017</v>
      </c>
      <c r="O41" s="8">
        <v>43694</v>
      </c>
      <c r="P41" s="82">
        <v>110.48</v>
      </c>
      <c r="Q41" s="82"/>
      <c r="R41" s="83">
        <f>IF(P41="","",T41*M41*LOOKUP(RIGHT($D$2,3),定数!$A$6:$A$13,定数!$B$6:$B$13))</f>
        <v>-4099.8131822655832</v>
      </c>
      <c r="S41" s="83"/>
      <c r="T41" s="84">
        <f t="shared" si="4"/>
        <v>-22.999999999998977</v>
      </c>
      <c r="U41" s="84"/>
      <c r="V41" t="str">
        <f t="shared" si="7"/>
        <v/>
      </c>
      <c r="W41">
        <f t="shared" si="2"/>
        <v>4</v>
      </c>
      <c r="X41" s="41">
        <f t="shared" si="5"/>
        <v>132093.68158938648</v>
      </c>
      <c r="Y41" s="42">
        <f t="shared" si="6"/>
        <v>0.10037207477678667</v>
      </c>
    </row>
    <row r="42" spans="2:25">
      <c r="B42" s="40">
        <v>34</v>
      </c>
      <c r="C42" s="81">
        <f t="shared" si="0"/>
        <v>114735.35152108995</v>
      </c>
      <c r="D42" s="81"/>
      <c r="E42" s="46">
        <v>2017</v>
      </c>
      <c r="F42" s="8">
        <v>43695</v>
      </c>
      <c r="G42" s="46" t="s">
        <v>3</v>
      </c>
      <c r="H42" s="82">
        <v>109.13</v>
      </c>
      <c r="I42" s="82"/>
      <c r="J42" s="46">
        <v>28</v>
      </c>
      <c r="K42" s="85">
        <f t="shared" si="3"/>
        <v>3442.0605456326984</v>
      </c>
      <c r="L42" s="86"/>
      <c r="M42" s="6">
        <f>IF(J42="","",(K42/J42)/LOOKUP(RIGHT($D$2,3),定数!$A$6:$A$13,定数!$B$6:$B$13))</f>
        <v>1.2293073377259638</v>
      </c>
      <c r="N42" s="46">
        <v>2017</v>
      </c>
      <c r="O42" s="8">
        <v>43695</v>
      </c>
      <c r="P42" s="82">
        <v>108.72</v>
      </c>
      <c r="Q42" s="82"/>
      <c r="R42" s="83">
        <f>IF(P42="","",T42*M42*LOOKUP(RIGHT($D$2,3),定数!$A$6:$A$13,定数!$B$6:$B$13))</f>
        <v>5040.1600846764095</v>
      </c>
      <c r="S42" s="83"/>
      <c r="T42" s="84">
        <f t="shared" si="4"/>
        <v>40.999999999999659</v>
      </c>
      <c r="U42" s="84"/>
      <c r="V42" t="str">
        <f t="shared" si="7"/>
        <v/>
      </c>
      <c r="W42">
        <f t="shared" si="2"/>
        <v>0</v>
      </c>
      <c r="X42" s="41">
        <f t="shared" si="5"/>
        <v>132093.68158938648</v>
      </c>
      <c r="Y42" s="42">
        <f t="shared" si="6"/>
        <v>0.13140923819698613</v>
      </c>
    </row>
    <row r="43" spans="2:25">
      <c r="B43" s="40">
        <v>35</v>
      </c>
      <c r="C43" s="81">
        <f t="shared" si="0"/>
        <v>119775.51160576635</v>
      </c>
      <c r="D43" s="81"/>
      <c r="E43" s="46">
        <v>2017</v>
      </c>
      <c r="F43" s="8">
        <v>43699</v>
      </c>
      <c r="G43" s="46" t="s">
        <v>4</v>
      </c>
      <c r="H43" s="82">
        <v>109.49</v>
      </c>
      <c r="I43" s="82"/>
      <c r="J43" s="46">
        <v>27</v>
      </c>
      <c r="K43" s="85">
        <f t="shared" si="3"/>
        <v>3593.2653481729903</v>
      </c>
      <c r="L43" s="86"/>
      <c r="M43" s="6">
        <f>IF(J43="","",(K43/J43)/LOOKUP(RIGHT($D$2,3),定数!$A$6:$A$13,定数!$B$6:$B$13))</f>
        <v>1.3308390178418483</v>
      </c>
      <c r="N43" s="46">
        <v>2017</v>
      </c>
      <c r="O43" s="8">
        <v>43699</v>
      </c>
      <c r="P43" s="82">
        <v>109.22</v>
      </c>
      <c r="Q43" s="82"/>
      <c r="R43" s="83">
        <f>IF(P43="","",T43*M43*LOOKUP(RIGHT($D$2,3),定数!$A$6:$A$13,定数!$B$6:$B$13))</f>
        <v>-3593.2653481729376</v>
      </c>
      <c r="S43" s="83"/>
      <c r="T43" s="84">
        <f t="shared" si="4"/>
        <v>-26.999999999999602</v>
      </c>
      <c r="U43" s="84"/>
      <c r="V43" t="str">
        <f t="shared" si="7"/>
        <v/>
      </c>
      <c r="W43">
        <f t="shared" si="2"/>
        <v>1</v>
      </c>
      <c r="X43" s="41">
        <f t="shared" si="5"/>
        <v>132093.68158938648</v>
      </c>
      <c r="Y43" s="42">
        <f t="shared" si="6"/>
        <v>9.3253286874925512E-2</v>
      </c>
    </row>
    <row r="44" spans="2:25">
      <c r="B44" s="40">
        <v>36</v>
      </c>
      <c r="C44" s="81">
        <f t="shared" si="0"/>
        <v>116182.24625759342</v>
      </c>
      <c r="D44" s="81"/>
      <c r="E44" s="46">
        <v>2017</v>
      </c>
      <c r="F44" s="8">
        <v>43700</v>
      </c>
      <c r="G44" s="46" t="s">
        <v>4</v>
      </c>
      <c r="H44" s="82">
        <v>109.49</v>
      </c>
      <c r="I44" s="82"/>
      <c r="J44" s="46">
        <v>18</v>
      </c>
      <c r="K44" s="85">
        <f t="shared" si="3"/>
        <v>3485.4673877278024</v>
      </c>
      <c r="L44" s="86"/>
      <c r="M44" s="6">
        <f>IF(J44="","",(K44/J44)/LOOKUP(RIGHT($D$2,3),定数!$A$6:$A$13,定数!$B$6:$B$13))</f>
        <v>1.9363707709598901</v>
      </c>
      <c r="N44" s="46">
        <v>2017</v>
      </c>
      <c r="O44" s="8">
        <v>43700</v>
      </c>
      <c r="P44" s="82">
        <v>109.75</v>
      </c>
      <c r="Q44" s="82"/>
      <c r="R44" s="83">
        <f>IF(P44="","",T44*M44*LOOKUP(RIGHT($D$2,3),定数!$A$6:$A$13,定数!$B$6:$B$13))</f>
        <v>5034.5640044958127</v>
      </c>
      <c r="S44" s="83"/>
      <c r="T44" s="84">
        <f t="shared" si="4"/>
        <v>26.000000000000512</v>
      </c>
      <c r="U44" s="84"/>
      <c r="V44" t="str">
        <f t="shared" si="7"/>
        <v/>
      </c>
      <c r="W44">
        <f t="shared" si="2"/>
        <v>0</v>
      </c>
      <c r="X44" s="41">
        <f t="shared" si="5"/>
        <v>132093.68158938648</v>
      </c>
      <c r="Y44" s="42">
        <f t="shared" si="6"/>
        <v>0.12045568826867736</v>
      </c>
    </row>
    <row r="45" spans="2:25">
      <c r="B45" s="40">
        <v>37</v>
      </c>
      <c r="C45" s="81">
        <f t="shared" si="0"/>
        <v>121216.81026208923</v>
      </c>
      <c r="D45" s="81"/>
      <c r="E45" s="46">
        <v>2017</v>
      </c>
      <c r="F45" s="8">
        <v>43707</v>
      </c>
      <c r="G45" s="46" t="s">
        <v>4</v>
      </c>
      <c r="H45" s="82">
        <v>110.1</v>
      </c>
      <c r="I45" s="82"/>
      <c r="J45" s="46">
        <v>27</v>
      </c>
      <c r="K45" s="85">
        <f t="shared" si="3"/>
        <v>3636.5043078626768</v>
      </c>
      <c r="L45" s="86"/>
      <c r="M45" s="6">
        <f>IF(J45="","",(K45/J45)/LOOKUP(RIGHT($D$2,3),定数!$A$6:$A$13,定数!$B$6:$B$13))</f>
        <v>1.346853447356547</v>
      </c>
      <c r="N45" s="46">
        <v>2017</v>
      </c>
      <c r="O45" s="8">
        <v>43708</v>
      </c>
      <c r="P45" s="82">
        <v>110.5</v>
      </c>
      <c r="Q45" s="82"/>
      <c r="R45" s="83">
        <f>IF(P45="","",T45*M45*LOOKUP(RIGHT($D$2,3),定数!$A$6:$A$13,定数!$B$6:$B$13))</f>
        <v>5387.4137894262649</v>
      </c>
      <c r="S45" s="83"/>
      <c r="T45" s="84">
        <f t="shared" si="4"/>
        <v>40.000000000000568</v>
      </c>
      <c r="U45" s="84"/>
      <c r="V45" t="str">
        <f t="shared" si="7"/>
        <v/>
      </c>
      <c r="W45">
        <f t="shared" si="2"/>
        <v>0</v>
      </c>
      <c r="X45" s="41">
        <f t="shared" si="5"/>
        <v>132093.68158938648</v>
      </c>
      <c r="Y45" s="42">
        <f t="shared" si="6"/>
        <v>8.2342101426985947E-2</v>
      </c>
    </row>
    <row r="46" spans="2:25">
      <c r="B46" s="40">
        <v>38</v>
      </c>
      <c r="C46" s="81">
        <f t="shared" si="0"/>
        <v>126604.2240515155</v>
      </c>
      <c r="D46" s="81"/>
      <c r="E46" s="46">
        <v>2017</v>
      </c>
      <c r="F46" s="8">
        <v>43713</v>
      </c>
      <c r="G46" s="46" t="s">
        <v>3</v>
      </c>
      <c r="H46" s="82">
        <v>109.11</v>
      </c>
      <c r="I46" s="82"/>
      <c r="J46" s="46">
        <v>30</v>
      </c>
      <c r="K46" s="85">
        <f t="shared" si="3"/>
        <v>3798.126721545465</v>
      </c>
      <c r="L46" s="86"/>
      <c r="M46" s="6">
        <f>IF(J46="","",(K46/J46)/LOOKUP(RIGHT($D$2,3),定数!$A$6:$A$13,定数!$B$6:$B$13))</f>
        <v>1.266042240515155</v>
      </c>
      <c r="N46" s="46">
        <v>2017</v>
      </c>
      <c r="O46" s="8">
        <v>43714</v>
      </c>
      <c r="P46" s="82">
        <v>108.66</v>
      </c>
      <c r="Q46" s="82"/>
      <c r="R46" s="83">
        <f>IF(P46="","",T46*M46*LOOKUP(RIGHT($D$2,3),定数!$A$6:$A$13,定数!$B$6:$B$13))</f>
        <v>5697.1900823182341</v>
      </c>
      <c r="S46" s="83"/>
      <c r="T46" s="84">
        <f t="shared" si="4"/>
        <v>45.000000000000284</v>
      </c>
      <c r="U46" s="84"/>
      <c r="V46" t="str">
        <f t="shared" si="7"/>
        <v/>
      </c>
      <c r="W46">
        <f t="shared" si="2"/>
        <v>0</v>
      </c>
      <c r="X46" s="41">
        <f t="shared" si="5"/>
        <v>132093.68158938648</v>
      </c>
      <c r="Y46" s="42">
        <f t="shared" si="6"/>
        <v>4.1557305934851407E-2</v>
      </c>
    </row>
    <row r="47" spans="2:25">
      <c r="B47" s="40">
        <v>39</v>
      </c>
      <c r="C47" s="81">
        <f t="shared" si="0"/>
        <v>132301.41413383372</v>
      </c>
      <c r="D47" s="81"/>
      <c r="E47" s="46">
        <v>2017</v>
      </c>
      <c r="F47" s="8">
        <v>43715</v>
      </c>
      <c r="G47" s="46" t="s">
        <v>3</v>
      </c>
      <c r="H47" s="82">
        <v>108.36</v>
      </c>
      <c r="I47" s="82"/>
      <c r="J47" s="46">
        <v>59</v>
      </c>
      <c r="K47" s="85">
        <f t="shared" si="3"/>
        <v>3969.0424240150114</v>
      </c>
      <c r="L47" s="86"/>
      <c r="M47" s="6">
        <f>IF(J47="","",(K47/J47)/LOOKUP(RIGHT($D$2,3),定数!$A$6:$A$13,定数!$B$6:$B$13))</f>
        <v>0.6727190549177986</v>
      </c>
      <c r="N47" s="46">
        <v>2017</v>
      </c>
      <c r="O47" s="8">
        <v>43716</v>
      </c>
      <c r="P47" s="82">
        <v>107.48</v>
      </c>
      <c r="Q47" s="82"/>
      <c r="R47" s="83">
        <f>IF(P47="","",T47*M47*LOOKUP(RIGHT($D$2,3),定数!$A$6:$A$13,定数!$B$6:$B$13))</f>
        <v>5919.9276832765963</v>
      </c>
      <c r="S47" s="83"/>
      <c r="T47" s="84">
        <f t="shared" si="4"/>
        <v>87.999999999999545</v>
      </c>
      <c r="U47" s="84"/>
      <c r="V47" t="str">
        <f t="shared" si="7"/>
        <v/>
      </c>
      <c r="W47">
        <f t="shared" si="2"/>
        <v>0</v>
      </c>
      <c r="X47" s="41">
        <f t="shared" si="5"/>
        <v>132301.41413383372</v>
      </c>
      <c r="Y47" s="42">
        <f t="shared" si="6"/>
        <v>0</v>
      </c>
    </row>
    <row r="48" spans="2:25">
      <c r="B48" s="40">
        <v>40</v>
      </c>
      <c r="C48" s="81">
        <f t="shared" si="0"/>
        <v>138221.34181711031</v>
      </c>
      <c r="D48" s="81"/>
      <c r="E48" s="46">
        <v>2017</v>
      </c>
      <c r="F48" s="8">
        <v>43716</v>
      </c>
      <c r="G48" s="46" t="s">
        <v>3</v>
      </c>
      <c r="H48" s="87">
        <v>108.03</v>
      </c>
      <c r="I48" s="88"/>
      <c r="J48" s="46">
        <v>44</v>
      </c>
      <c r="K48" s="85">
        <f t="shared" si="3"/>
        <v>4146.6402545133096</v>
      </c>
      <c r="L48" s="86"/>
      <c r="M48" s="6">
        <f>IF(J48="","",(K48/J48)/LOOKUP(RIGHT($D$2,3),定数!$A$6:$A$13,定数!$B$6:$B$13))</f>
        <v>0.9424182396621158</v>
      </c>
      <c r="N48" s="46">
        <v>2017</v>
      </c>
      <c r="O48" s="8">
        <v>43716</v>
      </c>
      <c r="P48" s="82">
        <v>107.38</v>
      </c>
      <c r="Q48" s="82"/>
      <c r="R48" s="83">
        <f>IF(P48="","",T48*M48*LOOKUP(RIGHT($D$2,3),定数!$A$6:$A$13,定数!$B$6:$B$13))</f>
        <v>6125.7185578038061</v>
      </c>
      <c r="S48" s="83"/>
      <c r="T48" s="84">
        <f t="shared" si="4"/>
        <v>65.000000000000568</v>
      </c>
      <c r="U48" s="84"/>
      <c r="V48" t="str">
        <f t="shared" si="7"/>
        <v/>
      </c>
      <c r="W48">
        <f t="shared" si="2"/>
        <v>0</v>
      </c>
      <c r="X48" s="41">
        <f t="shared" si="5"/>
        <v>138221.34181711031</v>
      </c>
      <c r="Y48" s="42">
        <f t="shared" si="6"/>
        <v>0</v>
      </c>
    </row>
    <row r="49" spans="2:25">
      <c r="B49" s="40">
        <v>41</v>
      </c>
      <c r="C49" s="81">
        <f t="shared" si="0"/>
        <v>144347.06037491412</v>
      </c>
      <c r="D49" s="81"/>
      <c r="E49" s="46">
        <v>2017</v>
      </c>
      <c r="F49" s="8">
        <v>43720</v>
      </c>
      <c r="G49" s="46" t="s">
        <v>4</v>
      </c>
      <c r="H49" s="82">
        <v>109.41</v>
      </c>
      <c r="I49" s="82"/>
      <c r="J49" s="46">
        <v>17</v>
      </c>
      <c r="K49" s="85">
        <f t="shared" si="3"/>
        <v>4330.4118112474234</v>
      </c>
      <c r="L49" s="86"/>
      <c r="M49" s="6">
        <f>IF(J49="","",(K49/J49)/LOOKUP(RIGHT($D$2,3),定数!$A$6:$A$13,定数!$B$6:$B$13))</f>
        <v>2.5473010654396608</v>
      </c>
      <c r="N49" s="46">
        <v>2017</v>
      </c>
      <c r="O49" s="8">
        <v>43720</v>
      </c>
      <c r="P49" s="82">
        <v>109.67</v>
      </c>
      <c r="Q49" s="82"/>
      <c r="R49" s="83">
        <f>IF(P49="","",T49*M49*LOOKUP(RIGHT($D$2,3),定数!$A$6:$A$13,定数!$B$6:$B$13))</f>
        <v>6622.9827701432487</v>
      </c>
      <c r="S49" s="83"/>
      <c r="T49" s="84">
        <f t="shared" si="4"/>
        <v>26.000000000000512</v>
      </c>
      <c r="U49" s="84"/>
      <c r="V49" t="str">
        <f t="shared" si="7"/>
        <v/>
      </c>
      <c r="W49">
        <f t="shared" si="2"/>
        <v>0</v>
      </c>
      <c r="X49" s="41">
        <f t="shared" si="5"/>
        <v>144347.06037491412</v>
      </c>
      <c r="Y49" s="42">
        <f t="shared" si="6"/>
        <v>0</v>
      </c>
    </row>
    <row r="50" spans="2:25">
      <c r="B50" s="40">
        <v>42</v>
      </c>
      <c r="C50" s="81">
        <f t="shared" si="0"/>
        <v>150970.04314505737</v>
      </c>
      <c r="D50" s="81"/>
      <c r="E50" s="46">
        <v>2017</v>
      </c>
      <c r="F50" s="8">
        <v>43727</v>
      </c>
      <c r="G50" s="46" t="s">
        <v>4</v>
      </c>
      <c r="H50" s="82">
        <v>111.62</v>
      </c>
      <c r="I50" s="82"/>
      <c r="J50" s="46">
        <v>21</v>
      </c>
      <c r="K50" s="85">
        <f t="shared" si="3"/>
        <v>4529.1012943517208</v>
      </c>
      <c r="L50" s="86"/>
      <c r="M50" s="6">
        <f>IF(J50="","",(K50/J50)/LOOKUP(RIGHT($D$2,3),定数!$A$6:$A$13,定数!$B$6:$B$13))</f>
        <v>2.156714902072248</v>
      </c>
      <c r="N50" s="46">
        <v>2017</v>
      </c>
      <c r="O50" s="8">
        <v>43727</v>
      </c>
      <c r="P50" s="82">
        <v>111.39</v>
      </c>
      <c r="Q50" s="82"/>
      <c r="R50" s="83">
        <f>IF(P50="","",T50*M50*LOOKUP(RIGHT($D$2,3),定数!$A$6:$A$13,定数!$B$6:$B$13))</f>
        <v>-4960.4442747662561</v>
      </c>
      <c r="S50" s="83"/>
      <c r="T50" s="84">
        <f t="shared" si="4"/>
        <v>-23.000000000000398</v>
      </c>
      <c r="U50" s="84"/>
      <c r="V50" t="str">
        <f t="shared" si="7"/>
        <v/>
      </c>
      <c r="W50">
        <f t="shared" si="2"/>
        <v>1</v>
      </c>
      <c r="X50" s="41">
        <f t="shared" si="5"/>
        <v>150970.04314505737</v>
      </c>
      <c r="Y50" s="42">
        <f t="shared" si="6"/>
        <v>0</v>
      </c>
    </row>
    <row r="51" spans="2:25">
      <c r="B51" s="40">
        <v>43</v>
      </c>
      <c r="C51" s="81">
        <f t="shared" si="0"/>
        <v>146009.59887029111</v>
      </c>
      <c r="D51" s="81"/>
      <c r="E51" s="46">
        <v>2017</v>
      </c>
      <c r="F51" s="8">
        <v>43727</v>
      </c>
      <c r="G51" s="46" t="s">
        <v>4</v>
      </c>
      <c r="H51" s="82">
        <v>111.68</v>
      </c>
      <c r="I51" s="82"/>
      <c r="J51" s="46">
        <v>22</v>
      </c>
      <c r="K51" s="85">
        <f t="shared" si="3"/>
        <v>4380.2879661087336</v>
      </c>
      <c r="L51" s="86"/>
      <c r="M51" s="6">
        <f>IF(J51="","",(K51/J51)/LOOKUP(RIGHT($D$2,3),定数!$A$6:$A$13,定数!$B$6:$B$13))</f>
        <v>1.9910399845948787</v>
      </c>
      <c r="N51" s="46">
        <v>2017</v>
      </c>
      <c r="O51" s="8">
        <v>43727</v>
      </c>
      <c r="P51" s="82">
        <v>111.44</v>
      </c>
      <c r="Q51" s="82"/>
      <c r="R51" s="83">
        <f>IF(P51="","",T51*M51*LOOKUP(RIGHT($D$2,3),定数!$A$6:$A$13,定数!$B$6:$B$13))</f>
        <v>-4778.49596302789</v>
      </c>
      <c r="S51" s="83"/>
      <c r="T51" s="84">
        <f t="shared" si="4"/>
        <v>-24.000000000000909</v>
      </c>
      <c r="U51" s="84"/>
      <c r="V51" t="str">
        <f t="shared" si="7"/>
        <v/>
      </c>
      <c r="W51">
        <f t="shared" si="2"/>
        <v>2</v>
      </c>
      <c r="X51" s="41">
        <f t="shared" si="5"/>
        <v>150970.04314505737</v>
      </c>
      <c r="Y51" s="42">
        <f t="shared" si="6"/>
        <v>3.2857142857143362E-2</v>
      </c>
    </row>
    <row r="52" spans="2:25">
      <c r="B52" s="40">
        <v>44</v>
      </c>
      <c r="C52" s="81">
        <f t="shared" si="0"/>
        <v>141231.10290726321</v>
      </c>
      <c r="D52" s="81"/>
      <c r="E52" s="46">
        <v>2017</v>
      </c>
      <c r="F52" s="8">
        <v>43730</v>
      </c>
      <c r="G52" s="46" t="s">
        <v>3</v>
      </c>
      <c r="H52" s="82">
        <v>111.85</v>
      </c>
      <c r="I52" s="82"/>
      <c r="J52" s="46">
        <v>29</v>
      </c>
      <c r="K52" s="85">
        <f t="shared" si="3"/>
        <v>4236.9330872178962</v>
      </c>
      <c r="L52" s="86"/>
      <c r="M52" s="6">
        <f>IF(J52="","",(K52/J52)/LOOKUP(RIGHT($D$2,3),定数!$A$6:$A$13,定数!$B$6:$B$13))</f>
        <v>1.4610114093854816</v>
      </c>
      <c r="N52" s="46">
        <v>2017</v>
      </c>
      <c r="O52" s="8">
        <v>43733</v>
      </c>
      <c r="P52" s="82">
        <v>112.17</v>
      </c>
      <c r="Q52" s="82"/>
      <c r="R52" s="83">
        <f>IF(P52="","",T52*M52*LOOKUP(RIGHT($D$2,3),定数!$A$6:$A$13,定数!$B$6:$B$13))</f>
        <v>-4675.2365100336492</v>
      </c>
      <c r="S52" s="83"/>
      <c r="T52" s="84">
        <f t="shared" si="4"/>
        <v>-32.000000000000739</v>
      </c>
      <c r="U52" s="84"/>
      <c r="V52" t="str">
        <f t="shared" si="7"/>
        <v/>
      </c>
      <c r="W52">
        <f t="shared" si="2"/>
        <v>3</v>
      </c>
      <c r="X52" s="41">
        <f t="shared" si="5"/>
        <v>150970.04314505737</v>
      </c>
      <c r="Y52" s="42">
        <f t="shared" si="6"/>
        <v>6.4509090909092737E-2</v>
      </c>
    </row>
    <row r="53" spans="2:25">
      <c r="B53" s="40">
        <v>45</v>
      </c>
      <c r="C53" s="81">
        <f t="shared" si="0"/>
        <v>136555.86639722955</v>
      </c>
      <c r="D53" s="81"/>
      <c r="E53" s="46">
        <v>2017</v>
      </c>
      <c r="F53" s="8">
        <v>43734</v>
      </c>
      <c r="G53" s="46" t="s">
        <v>3</v>
      </c>
      <c r="H53" s="82">
        <v>111.54</v>
      </c>
      <c r="I53" s="82"/>
      <c r="J53" s="46">
        <v>24</v>
      </c>
      <c r="K53" s="85">
        <f t="shared" si="3"/>
        <v>4096.6759919168862</v>
      </c>
      <c r="L53" s="86"/>
      <c r="M53" s="6">
        <f>IF(J53="","",(K53/J53)/LOOKUP(RIGHT($D$2,3),定数!$A$6:$A$13,定数!$B$6:$B$13))</f>
        <v>1.7069483299653692</v>
      </c>
      <c r="N53" s="46">
        <v>2017</v>
      </c>
      <c r="O53" s="8">
        <v>43734</v>
      </c>
      <c r="P53" s="82">
        <v>111.8</v>
      </c>
      <c r="Q53" s="82"/>
      <c r="R53" s="83">
        <f>IF(P53="","",T53*M53*LOOKUP(RIGHT($D$2,3),定数!$A$6:$A$13,定数!$B$6:$B$13))</f>
        <v>-4438.065657909804</v>
      </c>
      <c r="S53" s="83"/>
      <c r="T53" s="84">
        <f t="shared" si="4"/>
        <v>-25.999999999999091</v>
      </c>
      <c r="U53" s="84"/>
      <c r="V53" t="str">
        <f t="shared" si="7"/>
        <v/>
      </c>
      <c r="W53">
        <f t="shared" si="2"/>
        <v>4</v>
      </c>
      <c r="X53" s="41">
        <f t="shared" si="5"/>
        <v>150970.04314505737</v>
      </c>
      <c r="Y53" s="42">
        <f t="shared" si="6"/>
        <v>9.5477065830723573E-2</v>
      </c>
    </row>
    <row r="54" spans="2:25">
      <c r="B54" s="40">
        <v>46</v>
      </c>
      <c r="C54" s="81">
        <f t="shared" si="0"/>
        <v>132117.80073931973</v>
      </c>
      <c r="D54" s="81"/>
      <c r="E54" s="46">
        <v>2017</v>
      </c>
      <c r="F54" s="8">
        <v>43736</v>
      </c>
      <c r="G54" s="46" t="s">
        <v>4</v>
      </c>
      <c r="H54" s="82">
        <v>112.92</v>
      </c>
      <c r="I54" s="82"/>
      <c r="J54" s="46">
        <v>18</v>
      </c>
      <c r="K54" s="85">
        <f t="shared" si="3"/>
        <v>3963.5340221795918</v>
      </c>
      <c r="L54" s="86"/>
      <c r="M54" s="6">
        <f>IF(J54="","",(K54/J54)/LOOKUP(RIGHT($D$2,3),定数!$A$6:$A$13,定数!$B$6:$B$13))</f>
        <v>2.2019633456553289</v>
      </c>
      <c r="N54" s="46">
        <v>2017</v>
      </c>
      <c r="O54" s="8">
        <v>43736</v>
      </c>
      <c r="P54" s="82">
        <v>112.72</v>
      </c>
      <c r="Q54" s="82"/>
      <c r="R54" s="83">
        <f>IF(P54="","",T54*M54*LOOKUP(RIGHT($D$2,3),定数!$A$6:$A$13,定数!$B$6:$B$13))</f>
        <v>-4403.9266913107203</v>
      </c>
      <c r="S54" s="83"/>
      <c r="T54" s="84">
        <f t="shared" si="4"/>
        <v>-20.000000000000284</v>
      </c>
      <c r="U54" s="84"/>
      <c r="V54" t="str">
        <f t="shared" si="7"/>
        <v/>
      </c>
      <c r="W54">
        <f t="shared" si="2"/>
        <v>5</v>
      </c>
      <c r="X54" s="41">
        <f t="shared" si="5"/>
        <v>150970.04314505737</v>
      </c>
      <c r="Y54" s="42">
        <f t="shared" si="6"/>
        <v>0.12487406119122413</v>
      </c>
    </row>
    <row r="55" spans="2:25">
      <c r="B55" s="40">
        <v>47</v>
      </c>
      <c r="C55" s="81">
        <f t="shared" si="0"/>
        <v>127713.87404800902</v>
      </c>
      <c r="D55" s="81"/>
      <c r="E55" s="46">
        <v>2017</v>
      </c>
      <c r="F55" s="8">
        <v>43742</v>
      </c>
      <c r="G55" s="46" t="s">
        <v>3</v>
      </c>
      <c r="H55" s="82">
        <v>112.79</v>
      </c>
      <c r="I55" s="82"/>
      <c r="J55" s="46">
        <v>10</v>
      </c>
      <c r="K55" s="85">
        <f t="shared" si="3"/>
        <v>3831.4162214402704</v>
      </c>
      <c r="L55" s="86"/>
      <c r="M55" s="6">
        <f>IF(J55="","",(K55/J55)/LOOKUP(RIGHT($D$2,3),定数!$A$6:$A$13,定数!$B$6:$B$13))</f>
        <v>3.8314162214402705</v>
      </c>
      <c r="N55" s="46">
        <v>2017</v>
      </c>
      <c r="O55" s="8">
        <v>43742</v>
      </c>
      <c r="P55" s="82">
        <v>112.67</v>
      </c>
      <c r="Q55" s="82"/>
      <c r="R55" s="83">
        <f>IF(P55="","",T55*M55*LOOKUP(RIGHT($D$2,3),定数!$A$6:$A$13,定数!$B$6:$B$13))</f>
        <v>4597.6994657284995</v>
      </c>
      <c r="S55" s="83"/>
      <c r="T55" s="84">
        <f t="shared" si="4"/>
        <v>12.000000000000455</v>
      </c>
      <c r="U55" s="84"/>
      <c r="V55" t="str">
        <f t="shared" si="7"/>
        <v/>
      </c>
      <c r="W55">
        <f t="shared" si="2"/>
        <v>0</v>
      </c>
      <c r="X55" s="41">
        <f t="shared" si="5"/>
        <v>150970.04314505737</v>
      </c>
      <c r="Y55" s="42">
        <f t="shared" si="6"/>
        <v>0.15404492581818363</v>
      </c>
    </row>
    <row r="56" spans="2:25">
      <c r="B56" s="40">
        <v>48</v>
      </c>
      <c r="C56" s="81">
        <f t="shared" si="0"/>
        <v>132311.57351373753</v>
      </c>
      <c r="D56" s="81"/>
      <c r="E56" s="46">
        <v>2017</v>
      </c>
      <c r="F56" s="8">
        <v>43744</v>
      </c>
      <c r="G56" s="46" t="s">
        <v>4</v>
      </c>
      <c r="H56" s="82">
        <v>112.89</v>
      </c>
      <c r="I56" s="82"/>
      <c r="J56" s="46">
        <v>12</v>
      </c>
      <c r="K56" s="85">
        <f t="shared" si="3"/>
        <v>3969.3472054121257</v>
      </c>
      <c r="L56" s="86"/>
      <c r="M56" s="6">
        <f>IF(J56="","",(K56/J56)/LOOKUP(RIGHT($D$2,3),定数!$A$6:$A$13,定数!$B$6:$B$13))</f>
        <v>3.3077893378434378</v>
      </c>
      <c r="N56" s="46">
        <v>2017</v>
      </c>
      <c r="O56" s="8">
        <v>43744</v>
      </c>
      <c r="P56" s="82">
        <v>113.07</v>
      </c>
      <c r="Q56" s="82"/>
      <c r="R56" s="83">
        <f>IF(P56="","",T56*M56*LOOKUP(RIGHT($D$2,3),定数!$A$6:$A$13,定数!$B$6:$B$13))</f>
        <v>5954.0208081179435</v>
      </c>
      <c r="S56" s="83"/>
      <c r="T56" s="84">
        <f t="shared" si="4"/>
        <v>17.999999999999261</v>
      </c>
      <c r="U56" s="84"/>
      <c r="V56" t="str">
        <f t="shared" si="7"/>
        <v/>
      </c>
      <c r="W56">
        <f t="shared" si="2"/>
        <v>0</v>
      </c>
      <c r="X56" s="41">
        <f t="shared" si="5"/>
        <v>150970.04314505737</v>
      </c>
      <c r="Y56" s="42">
        <f t="shared" si="6"/>
        <v>0.12359054314763707</v>
      </c>
    </row>
    <row r="57" spans="2:25">
      <c r="B57" s="40">
        <v>49</v>
      </c>
      <c r="C57" s="81">
        <f t="shared" si="0"/>
        <v>138265.59432185546</v>
      </c>
      <c r="D57" s="81"/>
      <c r="E57" s="46">
        <v>2017</v>
      </c>
      <c r="F57" s="8">
        <v>43748</v>
      </c>
      <c r="G57" s="46" t="s">
        <v>3</v>
      </c>
      <c r="H57" s="82">
        <v>112.14</v>
      </c>
      <c r="I57" s="82"/>
      <c r="J57" s="46">
        <v>30</v>
      </c>
      <c r="K57" s="85">
        <f t="shared" si="3"/>
        <v>4147.967829655664</v>
      </c>
      <c r="L57" s="86"/>
      <c r="M57" s="6">
        <f>IF(J57="","",(K57/J57)/LOOKUP(RIGHT($D$2,3),定数!$A$6:$A$13,定数!$B$6:$B$13))</f>
        <v>1.3826559432185548</v>
      </c>
      <c r="N57" s="46">
        <v>2017</v>
      </c>
      <c r="O57" s="8">
        <v>43749</v>
      </c>
      <c r="P57" s="82">
        <v>112.47</v>
      </c>
      <c r="Q57" s="82"/>
      <c r="R57" s="83">
        <f>IF(P57="","",T57*M57*LOOKUP(RIGHT($D$2,3),定数!$A$6:$A$13,定数!$B$6:$B$13))</f>
        <v>-4562.7646126212067</v>
      </c>
      <c r="S57" s="83"/>
      <c r="T57" s="84">
        <f t="shared" si="4"/>
        <v>-32.999999999999829</v>
      </c>
      <c r="U57" s="84"/>
      <c r="V57" t="str">
        <f t="shared" si="7"/>
        <v/>
      </c>
      <c r="W57">
        <f t="shared" si="2"/>
        <v>1</v>
      </c>
      <c r="X57" s="41">
        <f t="shared" si="5"/>
        <v>150970.04314505737</v>
      </c>
      <c r="Y57" s="42">
        <f t="shared" si="6"/>
        <v>8.4152117589282427E-2</v>
      </c>
    </row>
    <row r="58" spans="2:25">
      <c r="B58" s="40">
        <v>50</v>
      </c>
      <c r="C58" s="81">
        <f t="shared" si="0"/>
        <v>133702.82970923424</v>
      </c>
      <c r="D58" s="81"/>
      <c r="E58" s="46">
        <v>2017</v>
      </c>
      <c r="F58" s="8">
        <v>43755</v>
      </c>
      <c r="G58" s="46" t="s">
        <v>4</v>
      </c>
      <c r="H58" s="82">
        <v>112.46</v>
      </c>
      <c r="I58" s="82"/>
      <c r="J58" s="46">
        <v>32</v>
      </c>
      <c r="K58" s="85">
        <f t="shared" si="3"/>
        <v>4011.0848912770271</v>
      </c>
      <c r="L58" s="86"/>
      <c r="M58" s="6">
        <f>IF(J58="","",(K58/J58)/LOOKUP(RIGHT($D$2,3),定数!$A$6:$A$13,定数!$B$6:$B$13))</f>
        <v>1.253464028524071</v>
      </c>
      <c r="N58" s="46">
        <v>2017</v>
      </c>
      <c r="O58" s="8">
        <v>43756</v>
      </c>
      <c r="P58" s="82">
        <v>112.12</v>
      </c>
      <c r="Q58" s="82"/>
      <c r="R58" s="83">
        <f>IF(P58="","",T58*M58*LOOKUP(RIGHT($D$2,3),定数!$A$6:$A$13,定数!$B$6:$B$13))</f>
        <v>-4261.777696981706</v>
      </c>
      <c r="S58" s="83"/>
      <c r="T58" s="84">
        <f t="shared" si="4"/>
        <v>-33.99999999999892</v>
      </c>
      <c r="U58" s="84"/>
      <c r="V58" t="str">
        <f t="shared" si="7"/>
        <v/>
      </c>
      <c r="W58">
        <f t="shared" si="2"/>
        <v>2</v>
      </c>
      <c r="X58" s="41">
        <f t="shared" si="5"/>
        <v>150970.04314505737</v>
      </c>
      <c r="Y58" s="42">
        <f t="shared" si="6"/>
        <v>0.11437509770883603</v>
      </c>
    </row>
    <row r="59" spans="2:25">
      <c r="B59" s="40">
        <v>51</v>
      </c>
      <c r="C59" s="81">
        <f t="shared" si="0"/>
        <v>129441.05201225253</v>
      </c>
      <c r="D59" s="81"/>
      <c r="E59" s="46">
        <v>2017</v>
      </c>
      <c r="F59" s="8">
        <v>43758</v>
      </c>
      <c r="G59" s="46" t="s">
        <v>4</v>
      </c>
      <c r="H59" s="82">
        <v>113.3</v>
      </c>
      <c r="I59" s="82"/>
      <c r="J59" s="46">
        <v>22</v>
      </c>
      <c r="K59" s="85">
        <f t="shared" si="3"/>
        <v>3883.2315603675761</v>
      </c>
      <c r="L59" s="86"/>
      <c r="M59" s="6">
        <f>IF(J59="","",(K59/J59)/LOOKUP(RIGHT($D$2,3),定数!$A$6:$A$13,定数!$B$6:$B$13))</f>
        <v>1.7651052547125345</v>
      </c>
      <c r="N59" s="46">
        <v>2017</v>
      </c>
      <c r="O59" s="8">
        <v>43761</v>
      </c>
      <c r="P59" s="82">
        <v>113.63</v>
      </c>
      <c r="Q59" s="82"/>
      <c r="R59" s="83">
        <f>IF(P59="","",T59*M59*LOOKUP(RIGHT($D$2,3),定数!$A$6:$A$13,定数!$B$6:$B$13))</f>
        <v>5824.8473405513341</v>
      </c>
      <c r="S59" s="83"/>
      <c r="T59" s="84">
        <f t="shared" si="4"/>
        <v>32.999999999999829</v>
      </c>
      <c r="U59" s="84"/>
      <c r="V59" t="str">
        <f t="shared" si="7"/>
        <v/>
      </c>
      <c r="W59">
        <f t="shared" si="2"/>
        <v>0</v>
      </c>
      <c r="X59" s="41">
        <f t="shared" si="5"/>
        <v>150970.04314505737</v>
      </c>
      <c r="Y59" s="42">
        <f t="shared" si="6"/>
        <v>0.14260439146936599</v>
      </c>
    </row>
    <row r="60" spans="2:25">
      <c r="B60" s="40">
        <v>52</v>
      </c>
      <c r="C60" s="81">
        <f t="shared" si="0"/>
        <v>135265.89935280386</v>
      </c>
      <c r="D60" s="81"/>
      <c r="E60" s="46">
        <v>2017</v>
      </c>
      <c r="F60" s="8">
        <v>43764</v>
      </c>
      <c r="G60" s="46" t="s">
        <v>3</v>
      </c>
      <c r="H60" s="82">
        <v>113.36</v>
      </c>
      <c r="I60" s="82"/>
      <c r="J60" s="46">
        <v>34</v>
      </c>
      <c r="K60" s="85">
        <f t="shared" si="3"/>
        <v>4057.9769805841156</v>
      </c>
      <c r="L60" s="86"/>
      <c r="M60" s="6">
        <f>IF(J60="","",(K60/J60)/LOOKUP(RIGHT($D$2,3),定数!$A$6:$A$13,定数!$B$6:$B$13))</f>
        <v>1.1935226413482694</v>
      </c>
      <c r="N60" s="46">
        <v>2017</v>
      </c>
      <c r="O60" s="8">
        <v>43764</v>
      </c>
      <c r="P60" s="82">
        <v>113.72</v>
      </c>
      <c r="Q60" s="82"/>
      <c r="R60" s="83">
        <f>IF(P60="","",T60*M60*LOOKUP(RIGHT($D$2,3),定数!$A$6:$A$13,定数!$B$6:$B$13))</f>
        <v>-4296.6815088537633</v>
      </c>
      <c r="S60" s="83"/>
      <c r="T60" s="84">
        <f t="shared" si="4"/>
        <v>-35.999999999999943</v>
      </c>
      <c r="U60" s="84"/>
      <c r="V60" t="str">
        <f t="shared" si="7"/>
        <v/>
      </c>
      <c r="W60">
        <f t="shared" si="2"/>
        <v>1</v>
      </c>
      <c r="X60" s="41">
        <f t="shared" si="5"/>
        <v>150970.04314505737</v>
      </c>
      <c r="Y60" s="42">
        <f t="shared" si="6"/>
        <v>0.10402158908548775</v>
      </c>
    </row>
    <row r="61" spans="2:25">
      <c r="B61" s="40">
        <v>53</v>
      </c>
      <c r="C61" s="81">
        <f t="shared" si="0"/>
        <v>130969.21784395009</v>
      </c>
      <c r="D61" s="81"/>
      <c r="E61" s="46">
        <v>2017</v>
      </c>
      <c r="F61" s="8">
        <v>43776</v>
      </c>
      <c r="G61" s="46" t="s">
        <v>3</v>
      </c>
      <c r="H61" s="82">
        <v>113.85</v>
      </c>
      <c r="I61" s="82"/>
      <c r="J61" s="46">
        <v>33</v>
      </c>
      <c r="K61" s="85">
        <f t="shared" si="3"/>
        <v>3929.0765353185025</v>
      </c>
      <c r="L61" s="86"/>
      <c r="M61" s="6">
        <f>IF(J61="","",(K61/J61)/LOOKUP(RIGHT($D$2,3),定数!$A$6:$A$13,定数!$B$6:$B$13))</f>
        <v>1.190629253126819</v>
      </c>
      <c r="N61" s="46">
        <v>2017</v>
      </c>
      <c r="O61" s="8">
        <v>43776</v>
      </c>
      <c r="P61" s="82">
        <v>114.2</v>
      </c>
      <c r="Q61" s="82"/>
      <c r="R61" s="83">
        <f>IF(P61="","",T61*M61*LOOKUP(RIGHT($D$2,3),定数!$A$6:$A$13,定数!$B$6:$B$13))</f>
        <v>-4167.2023859439687</v>
      </c>
      <c r="S61" s="83"/>
      <c r="T61" s="84">
        <f t="shared" si="4"/>
        <v>-35.000000000000853</v>
      </c>
      <c r="U61" s="84"/>
      <c r="V61" t="str">
        <f t="shared" si="7"/>
        <v/>
      </c>
      <c r="W61">
        <f t="shared" si="2"/>
        <v>2</v>
      </c>
      <c r="X61" s="41">
        <f t="shared" si="5"/>
        <v>150970.04314505737</v>
      </c>
      <c r="Y61" s="42">
        <f t="shared" si="6"/>
        <v>0.13248207978512516</v>
      </c>
    </row>
    <row r="62" spans="2:25">
      <c r="B62" s="40">
        <v>54</v>
      </c>
      <c r="C62" s="81">
        <f t="shared" si="0"/>
        <v>126802.01545800612</v>
      </c>
      <c r="D62" s="81"/>
      <c r="E62" s="46">
        <v>2017</v>
      </c>
      <c r="F62" s="8">
        <v>43776</v>
      </c>
      <c r="G62" s="46" t="s">
        <v>4</v>
      </c>
      <c r="H62" s="82">
        <v>114.21</v>
      </c>
      <c r="I62" s="82"/>
      <c r="J62" s="46">
        <v>15</v>
      </c>
      <c r="K62" s="85">
        <f t="shared" si="3"/>
        <v>3804.0604637401834</v>
      </c>
      <c r="L62" s="86"/>
      <c r="M62" s="6">
        <f>IF(J62="","",(K62/J62)/LOOKUP(RIGHT($D$2,3),定数!$A$6:$A$13,定数!$B$6:$B$13))</f>
        <v>2.5360403091601222</v>
      </c>
      <c r="N62" s="46">
        <v>2017</v>
      </c>
      <c r="O62" s="8">
        <v>43777</v>
      </c>
      <c r="P62" s="82">
        <v>114.03</v>
      </c>
      <c r="Q62" s="82"/>
      <c r="R62" s="83">
        <f>IF(P62="","",T62*M62*LOOKUP(RIGHT($D$2,3),定数!$A$6:$A$13,定数!$B$6:$B$13))</f>
        <v>-4564.8725564880333</v>
      </c>
      <c r="S62" s="83"/>
      <c r="T62" s="84">
        <f t="shared" si="4"/>
        <v>-17.999999999999261</v>
      </c>
      <c r="U62" s="84"/>
      <c r="V62" t="str">
        <f t="shared" si="7"/>
        <v/>
      </c>
      <c r="W62">
        <f t="shared" si="2"/>
        <v>3</v>
      </c>
      <c r="X62" s="41">
        <f t="shared" si="5"/>
        <v>150970.04314505737</v>
      </c>
      <c r="Y62" s="42">
        <f t="shared" si="6"/>
        <v>0.16008492270105368</v>
      </c>
    </row>
    <row r="63" spans="2:25">
      <c r="B63" s="40">
        <v>55</v>
      </c>
      <c r="C63" s="81">
        <f t="shared" si="0"/>
        <v>122237.14290151809</v>
      </c>
      <c r="D63" s="81"/>
      <c r="E63" s="46">
        <v>2017</v>
      </c>
      <c r="F63" s="8">
        <v>43784</v>
      </c>
      <c r="G63" s="46" t="s">
        <v>3</v>
      </c>
      <c r="H63" s="82">
        <v>113.15</v>
      </c>
      <c r="I63" s="82"/>
      <c r="J63" s="46">
        <v>32</v>
      </c>
      <c r="K63" s="85">
        <f t="shared" si="3"/>
        <v>3667.1142870455428</v>
      </c>
      <c r="L63" s="86"/>
      <c r="M63" s="6">
        <f>IF(J63="","",(K63/J63)/LOOKUP(RIGHT($D$2,3),定数!$A$6:$A$13,定数!$B$6:$B$13))</f>
        <v>1.1459732147017321</v>
      </c>
      <c r="N63" s="46">
        <v>2017</v>
      </c>
      <c r="O63" s="8">
        <v>43784</v>
      </c>
      <c r="P63" s="82">
        <v>112.67</v>
      </c>
      <c r="Q63" s="82"/>
      <c r="R63" s="83">
        <f>IF(P63="","",T63*M63*LOOKUP(RIGHT($D$2,3),定数!$A$6:$A$13,定数!$B$6:$B$13))</f>
        <v>5500.671430568359</v>
      </c>
      <c r="S63" s="83"/>
      <c r="T63" s="84">
        <f t="shared" si="4"/>
        <v>48.000000000000398</v>
      </c>
      <c r="U63" s="84"/>
      <c r="V63" t="str">
        <f t="shared" si="7"/>
        <v/>
      </c>
      <c r="W63">
        <f t="shared" si="2"/>
        <v>0</v>
      </c>
      <c r="X63" s="41">
        <f t="shared" si="5"/>
        <v>150970.04314505737</v>
      </c>
      <c r="Y63" s="42">
        <f t="shared" si="6"/>
        <v>0.19032186548381447</v>
      </c>
    </row>
    <row r="64" spans="2:25">
      <c r="B64" s="40">
        <v>56</v>
      </c>
      <c r="C64" s="81">
        <f t="shared" si="0"/>
        <v>127737.81433208645</v>
      </c>
      <c r="D64" s="81"/>
      <c r="E64" s="46">
        <v>2017</v>
      </c>
      <c r="F64" s="8">
        <v>43791</v>
      </c>
      <c r="G64" s="46" t="s">
        <v>3</v>
      </c>
      <c r="H64" s="82">
        <v>111.87</v>
      </c>
      <c r="I64" s="82"/>
      <c r="J64" s="46">
        <v>29</v>
      </c>
      <c r="K64" s="85">
        <f t="shared" si="3"/>
        <v>3832.1344299625935</v>
      </c>
      <c r="L64" s="86"/>
      <c r="M64" s="6">
        <f>IF(J64="","",(K64/J64)/LOOKUP(RIGHT($D$2,3),定数!$A$6:$A$13,定数!$B$6:$B$13))</f>
        <v>1.3214256655043426</v>
      </c>
      <c r="N64" s="46">
        <v>2017</v>
      </c>
      <c r="O64" s="8">
        <v>43792</v>
      </c>
      <c r="P64" s="82">
        <v>111.44</v>
      </c>
      <c r="Q64" s="82"/>
      <c r="R64" s="83">
        <f>IF(P64="","",T64*M64*LOOKUP(RIGHT($D$2,3),定数!$A$6:$A$13,定数!$B$6:$B$13))</f>
        <v>5682.1303616687637</v>
      </c>
      <c r="S64" s="83"/>
      <c r="T64" s="84">
        <f t="shared" si="4"/>
        <v>43.000000000000682</v>
      </c>
      <c r="U64" s="84"/>
      <c r="V64" t="str">
        <f t="shared" si="7"/>
        <v/>
      </c>
      <c r="W64">
        <f t="shared" si="2"/>
        <v>0</v>
      </c>
      <c r="X64" s="41">
        <f t="shared" si="5"/>
        <v>150970.04314505737</v>
      </c>
      <c r="Y64" s="42">
        <f t="shared" si="6"/>
        <v>0.15388634943058588</v>
      </c>
    </row>
    <row r="65" spans="2:25">
      <c r="B65" s="40">
        <v>57</v>
      </c>
      <c r="C65" s="81">
        <f t="shared" si="0"/>
        <v>133419.94469375521</v>
      </c>
      <c r="D65" s="81"/>
      <c r="E65" s="46">
        <v>2017</v>
      </c>
      <c r="F65" s="8">
        <v>43792</v>
      </c>
      <c r="G65" s="46" t="s">
        <v>3</v>
      </c>
      <c r="H65" s="82">
        <v>111.19</v>
      </c>
      <c r="I65" s="82"/>
      <c r="J65" s="46">
        <v>13</v>
      </c>
      <c r="K65" s="85">
        <f t="shared" si="3"/>
        <v>4002.5983408126563</v>
      </c>
      <c r="L65" s="86"/>
      <c r="M65" s="6">
        <f>IF(J65="","",(K65/J65)/LOOKUP(RIGHT($D$2,3),定数!$A$6:$A$13,定数!$B$6:$B$13))</f>
        <v>3.0789218006251202</v>
      </c>
      <c r="N65" s="46">
        <v>2017</v>
      </c>
      <c r="O65" s="8">
        <v>43793</v>
      </c>
      <c r="P65" s="82">
        <v>111.34</v>
      </c>
      <c r="Q65" s="82"/>
      <c r="R65" s="83">
        <f>IF(P65="","",T65*M65*LOOKUP(RIGHT($D$2,3),定数!$A$6:$A$13,定数!$B$6:$B$13))</f>
        <v>-4618.3827009378556</v>
      </c>
      <c r="S65" s="83"/>
      <c r="T65" s="84">
        <f t="shared" si="4"/>
        <v>-15.000000000000568</v>
      </c>
      <c r="U65" s="84"/>
      <c r="V65" t="str">
        <f t="shared" si="7"/>
        <v/>
      </c>
      <c r="W65">
        <f t="shared" si="2"/>
        <v>1</v>
      </c>
      <c r="X65" s="41">
        <f t="shared" si="5"/>
        <v>150970.04314505737</v>
      </c>
      <c r="Y65" s="42">
        <f t="shared" si="6"/>
        <v>0.11624888014663548</v>
      </c>
    </row>
    <row r="66" spans="2:25">
      <c r="B66" s="40">
        <v>58</v>
      </c>
      <c r="C66" s="81">
        <f t="shared" si="0"/>
        <v>128801.56199281735</v>
      </c>
      <c r="D66" s="81"/>
      <c r="E66" s="46">
        <v>2017</v>
      </c>
      <c r="F66" s="8">
        <v>43793</v>
      </c>
      <c r="G66" s="46" t="s">
        <v>4</v>
      </c>
      <c r="H66" s="82">
        <v>111.48</v>
      </c>
      <c r="I66" s="82"/>
      <c r="J66" s="46">
        <v>13</v>
      </c>
      <c r="K66" s="85">
        <f t="shared" si="3"/>
        <v>3864.0468597845206</v>
      </c>
      <c r="L66" s="86"/>
      <c r="M66" s="6">
        <f>IF(J66="","",(K66/J66)/LOOKUP(RIGHT($D$2,3),定数!$A$6:$A$13,定数!$B$6:$B$13))</f>
        <v>2.9723437382957849</v>
      </c>
      <c r="N66" s="46">
        <v>2017</v>
      </c>
      <c r="O66" s="8">
        <v>43793</v>
      </c>
      <c r="P66" s="82">
        <v>111.32</v>
      </c>
      <c r="Q66" s="82"/>
      <c r="R66" s="83">
        <f>IF(P66="","",T66*M66*LOOKUP(RIGHT($D$2,3),定数!$A$6:$A$13,定数!$B$6:$B$13))</f>
        <v>-4755.7499812735769</v>
      </c>
      <c r="S66" s="83"/>
      <c r="T66" s="84">
        <f t="shared" si="4"/>
        <v>-16.00000000000108</v>
      </c>
      <c r="U66" s="84"/>
      <c r="V66" t="str">
        <f t="shared" si="7"/>
        <v/>
      </c>
      <c r="W66">
        <f t="shared" si="2"/>
        <v>2</v>
      </c>
      <c r="X66" s="41">
        <f t="shared" si="5"/>
        <v>150970.04314505737</v>
      </c>
      <c r="Y66" s="42">
        <f t="shared" si="6"/>
        <v>0.14684026506463765</v>
      </c>
    </row>
    <row r="67" spans="2:25">
      <c r="B67" s="40">
        <v>59</v>
      </c>
      <c r="C67" s="81">
        <f t="shared" si="0"/>
        <v>124045.81201154378</v>
      </c>
      <c r="D67" s="81"/>
      <c r="E67" s="46">
        <v>2017</v>
      </c>
      <c r="F67" s="8">
        <v>43807</v>
      </c>
      <c r="G67" s="46" t="s">
        <v>4</v>
      </c>
      <c r="H67" s="82">
        <v>112.8</v>
      </c>
      <c r="I67" s="82"/>
      <c r="J67" s="46">
        <v>17</v>
      </c>
      <c r="K67" s="85">
        <f t="shared" si="3"/>
        <v>3721.3743603463131</v>
      </c>
      <c r="L67" s="86"/>
      <c r="M67" s="6">
        <f>IF(J67="","",(K67/J67)/LOOKUP(RIGHT($D$2,3),定数!$A$6:$A$13,定数!$B$6:$B$13))</f>
        <v>2.1890437413801842</v>
      </c>
      <c r="N67" s="46">
        <v>2017</v>
      </c>
      <c r="O67" s="8">
        <v>43807</v>
      </c>
      <c r="P67" s="82">
        <v>113.06</v>
      </c>
      <c r="Q67" s="82"/>
      <c r="R67" s="83">
        <f>IF(P67="","",T67*M67*LOOKUP(RIGHT($D$2,3),定数!$A$6:$A$13,定数!$B$6:$B$13))</f>
        <v>5691.5137275885909</v>
      </c>
      <c r="S67" s="83"/>
      <c r="T67" s="84">
        <f t="shared" si="4"/>
        <v>26.000000000000512</v>
      </c>
      <c r="U67" s="84"/>
      <c r="V67" t="str">
        <f t="shared" si="7"/>
        <v/>
      </c>
      <c r="W67">
        <f t="shared" si="2"/>
        <v>0</v>
      </c>
      <c r="X67" s="41">
        <f t="shared" si="5"/>
        <v>150970.04314505737</v>
      </c>
      <c r="Y67" s="42">
        <f t="shared" si="6"/>
        <v>0.17834154758533016</v>
      </c>
    </row>
    <row r="68" spans="2:25">
      <c r="B68" s="40">
        <v>60</v>
      </c>
      <c r="C68" s="81">
        <f t="shared" si="0"/>
        <v>129737.32573913237</v>
      </c>
      <c r="D68" s="81"/>
      <c r="E68" s="46">
        <v>2017</v>
      </c>
      <c r="F68" s="8">
        <v>43814</v>
      </c>
      <c r="G68" s="46" t="s">
        <v>3</v>
      </c>
      <c r="H68" s="82">
        <v>112.25</v>
      </c>
      <c r="I68" s="82"/>
      <c r="J68" s="46">
        <v>13</v>
      </c>
      <c r="K68" s="85">
        <f t="shared" si="3"/>
        <v>3892.1197721739709</v>
      </c>
      <c r="L68" s="86"/>
      <c r="M68" s="6">
        <f>IF(J68="","",(K68/J68)/LOOKUP(RIGHT($D$2,3),定数!$A$6:$A$13,定数!$B$6:$B$13))</f>
        <v>2.99393828628767</v>
      </c>
      <c r="N68" s="46">
        <v>2017</v>
      </c>
      <c r="O68" s="8">
        <v>43814</v>
      </c>
      <c r="P68" s="82">
        <v>112.06</v>
      </c>
      <c r="Q68" s="82"/>
      <c r="R68" s="83">
        <f>IF(P68="","",T68*M68*LOOKUP(RIGHT($D$2,3),定数!$A$6:$A$13,定数!$B$6:$B$13))</f>
        <v>5688.4827439465053</v>
      </c>
      <c r="S68" s="83"/>
      <c r="T68" s="84">
        <f t="shared" si="4"/>
        <v>18.999999999999773</v>
      </c>
      <c r="U68" s="84"/>
      <c r="V68" t="str">
        <f t="shared" si="7"/>
        <v/>
      </c>
      <c r="W68">
        <f t="shared" si="2"/>
        <v>0</v>
      </c>
      <c r="X68" s="41">
        <f t="shared" si="5"/>
        <v>150970.04314505737</v>
      </c>
      <c r="Y68" s="42">
        <f t="shared" si="6"/>
        <v>0.1406419244745386</v>
      </c>
    </row>
    <row r="69" spans="2:25">
      <c r="B69" s="40">
        <v>61</v>
      </c>
      <c r="C69" s="81">
        <f t="shared" si="0"/>
        <v>135425.80848307887</v>
      </c>
      <c r="D69" s="81"/>
      <c r="E69" s="40"/>
      <c r="F69" s="8"/>
      <c r="G69" s="40"/>
      <c r="H69" s="82"/>
      <c r="I69" s="82"/>
      <c r="J69" s="40"/>
      <c r="K69" s="85" t="str">
        <f t="shared" ref="K69:K74" si="8">IF(J69="","",C69*0.03)</f>
        <v/>
      </c>
      <c r="L69" s="86"/>
      <c r="M69" s="6" t="str">
        <f>IF(J69="","",(K69/J69)/LOOKUP(RIGHT($D$2,3),定数!$A$6:$A$13,定数!$B$6:$B$13))</f>
        <v/>
      </c>
      <c r="N69" s="40"/>
      <c r="O69" s="8"/>
      <c r="P69" s="82"/>
      <c r="Q69" s="82"/>
      <c r="R69" s="83" t="str">
        <f>IF(P69="","",T69*M69*LOOKUP(RIGHT($D$2,3),定数!$A$6:$A$13,定数!$B$6:$B$13))</f>
        <v/>
      </c>
      <c r="S69" s="83"/>
      <c r="T69" s="84" t="str">
        <f t="shared" si="4"/>
        <v/>
      </c>
      <c r="U69" s="84"/>
      <c r="V69" t="str">
        <f t="shared" si="7"/>
        <v/>
      </c>
      <c r="W69" t="str">
        <f t="shared" si="2"/>
        <v/>
      </c>
      <c r="X69" s="41">
        <f t="shared" si="5"/>
        <v>150970.04314505737</v>
      </c>
      <c r="Y69" s="42">
        <f t="shared" si="6"/>
        <v>0.10296237808611508</v>
      </c>
    </row>
    <row r="70" spans="2:25">
      <c r="B70" s="40">
        <v>62</v>
      </c>
      <c r="C70" s="81" t="str">
        <f t="shared" si="0"/>
        <v/>
      </c>
      <c r="D70" s="81"/>
      <c r="E70" s="40"/>
      <c r="F70" s="8"/>
      <c r="G70" s="40"/>
      <c r="H70" s="82"/>
      <c r="I70" s="82"/>
      <c r="J70" s="40"/>
      <c r="K70" s="85" t="str">
        <f t="shared" si="8"/>
        <v/>
      </c>
      <c r="L70" s="86"/>
      <c r="M70" s="6" t="str">
        <f>IF(J70="","",(K70/J70)/LOOKUP(RIGHT($D$2,3),定数!$A$6:$A$13,定数!$B$6:$B$13))</f>
        <v/>
      </c>
      <c r="N70" s="40"/>
      <c r="O70" s="8"/>
      <c r="P70" s="82"/>
      <c r="Q70" s="82"/>
      <c r="R70" s="83" t="str">
        <f>IF(P70="","",T70*M70*LOOKUP(RIGHT($D$2,3),定数!$A$6:$A$13,定数!$B$6:$B$13))</f>
        <v/>
      </c>
      <c r="S70" s="83"/>
      <c r="T70" s="84" t="str">
        <f t="shared" si="4"/>
        <v/>
      </c>
      <c r="U70" s="84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81" t="str">
        <f t="shared" si="0"/>
        <v/>
      </c>
      <c r="D71" s="81"/>
      <c r="E71" s="40"/>
      <c r="F71" s="8"/>
      <c r="G71" s="40"/>
      <c r="H71" s="82"/>
      <c r="I71" s="82"/>
      <c r="J71" s="40"/>
      <c r="K71" s="85" t="str">
        <f t="shared" si="8"/>
        <v/>
      </c>
      <c r="L71" s="86"/>
      <c r="M71" s="6" t="str">
        <f>IF(J71="","",(K71/J71)/LOOKUP(RIGHT($D$2,3),定数!$A$6:$A$13,定数!$B$6:$B$13))</f>
        <v/>
      </c>
      <c r="N71" s="40"/>
      <c r="O71" s="8"/>
      <c r="P71" s="82"/>
      <c r="Q71" s="82"/>
      <c r="R71" s="83" t="str">
        <f>IF(P71="","",T71*M71*LOOKUP(RIGHT($D$2,3),定数!$A$6:$A$13,定数!$B$6:$B$13))</f>
        <v/>
      </c>
      <c r="S71" s="83"/>
      <c r="T71" s="84" t="str">
        <f t="shared" si="4"/>
        <v/>
      </c>
      <c r="U71" s="84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81" t="str">
        <f t="shared" si="0"/>
        <v/>
      </c>
      <c r="D72" s="81"/>
      <c r="E72" s="40"/>
      <c r="F72" s="8"/>
      <c r="G72" s="40"/>
      <c r="H72" s="82"/>
      <c r="I72" s="82"/>
      <c r="J72" s="40"/>
      <c r="K72" s="85" t="str">
        <f t="shared" si="8"/>
        <v/>
      </c>
      <c r="L72" s="86"/>
      <c r="M72" s="6" t="str">
        <f>IF(J72="","",(K72/J72)/LOOKUP(RIGHT($D$2,3),定数!$A$6:$A$13,定数!$B$6:$B$13))</f>
        <v/>
      </c>
      <c r="N72" s="40"/>
      <c r="O72" s="8"/>
      <c r="P72" s="82"/>
      <c r="Q72" s="82"/>
      <c r="R72" s="83" t="str">
        <f>IF(P72="","",T72*M72*LOOKUP(RIGHT($D$2,3),定数!$A$6:$A$13,定数!$B$6:$B$13))</f>
        <v/>
      </c>
      <c r="S72" s="83"/>
      <c r="T72" s="84" t="str">
        <f t="shared" si="4"/>
        <v/>
      </c>
      <c r="U72" s="84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81" t="str">
        <f t="shared" si="0"/>
        <v/>
      </c>
      <c r="D73" s="81"/>
      <c r="E73" s="40"/>
      <c r="F73" s="8"/>
      <c r="G73" s="40"/>
      <c r="H73" s="82"/>
      <c r="I73" s="82"/>
      <c r="J73" s="40"/>
      <c r="K73" s="85" t="str">
        <f t="shared" si="8"/>
        <v/>
      </c>
      <c r="L73" s="86"/>
      <c r="M73" s="6" t="str">
        <f>IF(J73="","",(K73/J73)/LOOKUP(RIGHT($D$2,3),定数!$A$6:$A$13,定数!$B$6:$B$13))</f>
        <v/>
      </c>
      <c r="N73" s="40"/>
      <c r="O73" s="8"/>
      <c r="P73" s="82"/>
      <c r="Q73" s="82"/>
      <c r="R73" s="83" t="str">
        <f>IF(P73="","",T73*M73*LOOKUP(RIGHT($D$2,3),定数!$A$6:$A$13,定数!$B$6:$B$13))</f>
        <v/>
      </c>
      <c r="S73" s="83"/>
      <c r="T73" s="84" t="str">
        <f t="shared" si="4"/>
        <v/>
      </c>
      <c r="U73" s="84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81" t="str">
        <f t="shared" ref="C74:C108" si="9">IF(R73="","",C73+R73)</f>
        <v/>
      </c>
      <c r="D74" s="81"/>
      <c r="E74" s="40"/>
      <c r="F74" s="8"/>
      <c r="G74" s="40"/>
      <c r="H74" s="82"/>
      <c r="I74" s="82"/>
      <c r="J74" s="40"/>
      <c r="K74" s="85" t="str">
        <f t="shared" si="8"/>
        <v/>
      </c>
      <c r="L74" s="86"/>
      <c r="M74" s="6" t="str">
        <f>IF(J74="","",(K74/J74)/LOOKUP(RIGHT($D$2,3),定数!$A$6:$A$13,定数!$B$6:$B$13))</f>
        <v/>
      </c>
      <c r="N74" s="40"/>
      <c r="O74" s="8"/>
      <c r="P74" s="82"/>
      <c r="Q74" s="82"/>
      <c r="R74" s="83" t="str">
        <f>IF(P74="","",T74*M74*LOOKUP(RIGHT($D$2,3),定数!$A$6:$A$13,定数!$B$6:$B$13))</f>
        <v/>
      </c>
      <c r="S74" s="83"/>
      <c r="T74" s="84" t="str">
        <f t="shared" si="4"/>
        <v/>
      </c>
      <c r="U74" s="84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81" t="str">
        <f t="shared" si="9"/>
        <v/>
      </c>
      <c r="D75" s="81"/>
      <c r="E75" s="40"/>
      <c r="F75" s="8"/>
      <c r="G75" s="40"/>
      <c r="H75" s="82"/>
      <c r="I75" s="82"/>
      <c r="J75" s="40"/>
      <c r="K75" s="85" t="str">
        <f t="shared" ref="K75:K108" si="10">IF(J75="","",C75*0.03)</f>
        <v/>
      </c>
      <c r="L75" s="86"/>
      <c r="M75" s="6" t="str">
        <f>IF(J75="","",(K75/J75)/LOOKUP(RIGHT($D$2,3),定数!$A$6:$A$13,定数!$B$6:$B$13))</f>
        <v/>
      </c>
      <c r="N75" s="40"/>
      <c r="O75" s="8"/>
      <c r="P75" s="82"/>
      <c r="Q75" s="82"/>
      <c r="R75" s="83" t="str">
        <f>IF(P75="","",T75*M75*LOOKUP(RIGHT($D$2,3),定数!$A$6:$A$13,定数!$B$6:$B$13))</f>
        <v/>
      </c>
      <c r="S75" s="83"/>
      <c r="T75" s="84" t="str">
        <f t="shared" si="4"/>
        <v/>
      </c>
      <c r="U75" s="84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81" t="str">
        <f t="shared" si="9"/>
        <v/>
      </c>
      <c r="D76" s="81"/>
      <c r="E76" s="40"/>
      <c r="F76" s="8"/>
      <c r="G76" s="40"/>
      <c r="H76" s="82"/>
      <c r="I76" s="82"/>
      <c r="J76" s="40"/>
      <c r="K76" s="85" t="str">
        <f t="shared" si="10"/>
        <v/>
      </c>
      <c r="L76" s="86"/>
      <c r="M76" s="6" t="str">
        <f>IF(J76="","",(K76/J76)/LOOKUP(RIGHT($D$2,3),定数!$A$6:$A$13,定数!$B$6:$B$13))</f>
        <v/>
      </c>
      <c r="N76" s="40"/>
      <c r="O76" s="8"/>
      <c r="P76" s="82"/>
      <c r="Q76" s="82"/>
      <c r="R76" s="83" t="str">
        <f>IF(P76="","",T76*M76*LOOKUP(RIGHT($D$2,3),定数!$A$6:$A$13,定数!$B$6:$B$13))</f>
        <v/>
      </c>
      <c r="S76" s="83"/>
      <c r="T76" s="84" t="str">
        <f t="shared" ref="T76:T108" si="12">IF(P76="","",IF(G76="買",(P76-H76),(H76-P76))*IF(RIGHT($D$2,3)="JPY",100,10000))</f>
        <v/>
      </c>
      <c r="U76" s="84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>
      <c r="B77" s="40">
        <v>69</v>
      </c>
      <c r="C77" s="81" t="str">
        <f t="shared" si="9"/>
        <v/>
      </c>
      <c r="D77" s="81"/>
      <c r="E77" s="40"/>
      <c r="F77" s="8"/>
      <c r="G77" s="40"/>
      <c r="H77" s="82"/>
      <c r="I77" s="82"/>
      <c r="J77" s="40"/>
      <c r="K77" s="85" t="str">
        <f t="shared" si="10"/>
        <v/>
      </c>
      <c r="L77" s="86"/>
      <c r="M77" s="6" t="str">
        <f>IF(J77="","",(K77/J77)/LOOKUP(RIGHT($D$2,3),定数!$A$6:$A$13,定数!$B$6:$B$13))</f>
        <v/>
      </c>
      <c r="N77" s="40"/>
      <c r="O77" s="8"/>
      <c r="P77" s="82"/>
      <c r="Q77" s="82"/>
      <c r="R77" s="83" t="str">
        <f>IF(P77="","",T77*M77*LOOKUP(RIGHT($D$2,3),定数!$A$6:$A$13,定数!$B$6:$B$13))</f>
        <v/>
      </c>
      <c r="S77" s="83"/>
      <c r="T77" s="84" t="str">
        <f t="shared" si="12"/>
        <v/>
      </c>
      <c r="U77" s="84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>
      <c r="B78" s="40">
        <v>70</v>
      </c>
      <c r="C78" s="81" t="str">
        <f t="shared" si="9"/>
        <v/>
      </c>
      <c r="D78" s="81"/>
      <c r="E78" s="40"/>
      <c r="F78" s="8"/>
      <c r="G78" s="40"/>
      <c r="H78" s="82"/>
      <c r="I78" s="82"/>
      <c r="J78" s="40"/>
      <c r="K78" s="85" t="str">
        <f t="shared" si="10"/>
        <v/>
      </c>
      <c r="L78" s="86"/>
      <c r="M78" s="6" t="str">
        <f>IF(J78="","",(K78/J78)/LOOKUP(RIGHT($D$2,3),定数!$A$6:$A$13,定数!$B$6:$B$13))</f>
        <v/>
      </c>
      <c r="N78" s="40"/>
      <c r="O78" s="8"/>
      <c r="P78" s="82"/>
      <c r="Q78" s="82"/>
      <c r="R78" s="83" t="str">
        <f>IF(P78="","",T78*M78*LOOKUP(RIGHT($D$2,3),定数!$A$6:$A$13,定数!$B$6:$B$13))</f>
        <v/>
      </c>
      <c r="S78" s="83"/>
      <c r="T78" s="84" t="str">
        <f t="shared" si="12"/>
        <v/>
      </c>
      <c r="U78" s="84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>
      <c r="B79" s="40">
        <v>71</v>
      </c>
      <c r="C79" s="81" t="str">
        <f t="shared" si="9"/>
        <v/>
      </c>
      <c r="D79" s="81"/>
      <c r="E79" s="40"/>
      <c r="F79" s="8"/>
      <c r="G79" s="40"/>
      <c r="H79" s="82"/>
      <c r="I79" s="82"/>
      <c r="J79" s="40"/>
      <c r="K79" s="85" t="str">
        <f t="shared" si="10"/>
        <v/>
      </c>
      <c r="L79" s="86"/>
      <c r="M79" s="6" t="str">
        <f>IF(J79="","",(K79/J79)/LOOKUP(RIGHT($D$2,3),定数!$A$6:$A$13,定数!$B$6:$B$13))</f>
        <v/>
      </c>
      <c r="N79" s="40"/>
      <c r="O79" s="8"/>
      <c r="P79" s="82"/>
      <c r="Q79" s="82"/>
      <c r="R79" s="83" t="str">
        <f>IF(P79="","",T79*M79*LOOKUP(RIGHT($D$2,3),定数!$A$6:$A$13,定数!$B$6:$B$13))</f>
        <v/>
      </c>
      <c r="S79" s="83"/>
      <c r="T79" s="84" t="str">
        <f t="shared" si="12"/>
        <v/>
      </c>
      <c r="U79" s="84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>
      <c r="B80" s="40">
        <v>72</v>
      </c>
      <c r="C80" s="81" t="str">
        <f t="shared" si="9"/>
        <v/>
      </c>
      <c r="D80" s="81"/>
      <c r="E80" s="40"/>
      <c r="F80" s="8"/>
      <c r="G80" s="40"/>
      <c r="H80" s="82"/>
      <c r="I80" s="82"/>
      <c r="J80" s="40"/>
      <c r="K80" s="85" t="str">
        <f t="shared" si="10"/>
        <v/>
      </c>
      <c r="L80" s="86"/>
      <c r="M80" s="6" t="str">
        <f>IF(J80="","",(K80/J80)/LOOKUP(RIGHT($D$2,3),定数!$A$6:$A$13,定数!$B$6:$B$13))</f>
        <v/>
      </c>
      <c r="N80" s="40"/>
      <c r="O80" s="8"/>
      <c r="P80" s="82"/>
      <c r="Q80" s="82"/>
      <c r="R80" s="83" t="str">
        <f>IF(P80="","",T80*M80*LOOKUP(RIGHT($D$2,3),定数!$A$6:$A$13,定数!$B$6:$B$13))</f>
        <v/>
      </c>
      <c r="S80" s="83"/>
      <c r="T80" s="84" t="str">
        <f t="shared" si="12"/>
        <v/>
      </c>
      <c r="U80" s="84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>
      <c r="B81" s="40">
        <v>73</v>
      </c>
      <c r="C81" s="81" t="str">
        <f t="shared" si="9"/>
        <v/>
      </c>
      <c r="D81" s="81"/>
      <c r="E81" s="40"/>
      <c r="F81" s="8"/>
      <c r="G81" s="40"/>
      <c r="H81" s="82"/>
      <c r="I81" s="82"/>
      <c r="J81" s="40"/>
      <c r="K81" s="85" t="str">
        <f t="shared" si="10"/>
        <v/>
      </c>
      <c r="L81" s="86"/>
      <c r="M81" s="6" t="str">
        <f>IF(J81="","",(K81/J81)/LOOKUP(RIGHT($D$2,3),定数!$A$6:$A$13,定数!$B$6:$B$13))</f>
        <v/>
      </c>
      <c r="N81" s="40"/>
      <c r="O81" s="8"/>
      <c r="P81" s="82"/>
      <c r="Q81" s="82"/>
      <c r="R81" s="83" t="str">
        <f>IF(P81="","",T81*M81*LOOKUP(RIGHT($D$2,3),定数!$A$6:$A$13,定数!$B$6:$B$13))</f>
        <v/>
      </c>
      <c r="S81" s="83"/>
      <c r="T81" s="84" t="str">
        <f t="shared" si="12"/>
        <v/>
      </c>
      <c r="U81" s="84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>
      <c r="B82" s="40">
        <v>74</v>
      </c>
      <c r="C82" s="81" t="str">
        <f t="shared" si="9"/>
        <v/>
      </c>
      <c r="D82" s="81"/>
      <c r="E82" s="40"/>
      <c r="F82" s="8"/>
      <c r="G82" s="40"/>
      <c r="H82" s="82"/>
      <c r="I82" s="82"/>
      <c r="J82" s="40"/>
      <c r="K82" s="85" t="str">
        <f t="shared" si="10"/>
        <v/>
      </c>
      <c r="L82" s="86"/>
      <c r="M82" s="6" t="str">
        <f>IF(J82="","",(K82/J82)/LOOKUP(RIGHT($D$2,3),定数!$A$6:$A$13,定数!$B$6:$B$13))</f>
        <v/>
      </c>
      <c r="N82" s="40"/>
      <c r="O82" s="8"/>
      <c r="P82" s="82"/>
      <c r="Q82" s="82"/>
      <c r="R82" s="83" t="str">
        <f>IF(P82="","",T82*M82*LOOKUP(RIGHT($D$2,3),定数!$A$6:$A$13,定数!$B$6:$B$13))</f>
        <v/>
      </c>
      <c r="S82" s="83"/>
      <c r="T82" s="84" t="str">
        <f t="shared" si="12"/>
        <v/>
      </c>
      <c r="U82" s="84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>
      <c r="B83" s="40">
        <v>75</v>
      </c>
      <c r="C83" s="81" t="str">
        <f t="shared" si="9"/>
        <v/>
      </c>
      <c r="D83" s="81"/>
      <c r="E83" s="40"/>
      <c r="F83" s="8"/>
      <c r="G83" s="40"/>
      <c r="H83" s="82"/>
      <c r="I83" s="82"/>
      <c r="J83" s="40"/>
      <c r="K83" s="85" t="str">
        <f t="shared" si="10"/>
        <v/>
      </c>
      <c r="L83" s="86"/>
      <c r="M83" s="6" t="str">
        <f>IF(J83="","",(K83/J83)/LOOKUP(RIGHT($D$2,3),定数!$A$6:$A$13,定数!$B$6:$B$13))</f>
        <v/>
      </c>
      <c r="N83" s="40"/>
      <c r="O83" s="8"/>
      <c r="P83" s="82"/>
      <c r="Q83" s="82"/>
      <c r="R83" s="83" t="str">
        <f>IF(P83="","",T83*M83*LOOKUP(RIGHT($D$2,3),定数!$A$6:$A$13,定数!$B$6:$B$13))</f>
        <v/>
      </c>
      <c r="S83" s="83"/>
      <c r="T83" s="84" t="str">
        <f t="shared" si="12"/>
        <v/>
      </c>
      <c r="U83" s="84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>
      <c r="B84" s="40">
        <v>76</v>
      </c>
      <c r="C84" s="81" t="str">
        <f t="shared" si="9"/>
        <v/>
      </c>
      <c r="D84" s="81"/>
      <c r="E84" s="40"/>
      <c r="F84" s="8"/>
      <c r="G84" s="40"/>
      <c r="H84" s="82"/>
      <c r="I84" s="82"/>
      <c r="J84" s="40"/>
      <c r="K84" s="85" t="str">
        <f t="shared" si="10"/>
        <v/>
      </c>
      <c r="L84" s="86"/>
      <c r="M84" s="6" t="str">
        <f>IF(J84="","",(K84/J84)/LOOKUP(RIGHT($D$2,3),定数!$A$6:$A$13,定数!$B$6:$B$13))</f>
        <v/>
      </c>
      <c r="N84" s="40"/>
      <c r="O84" s="8"/>
      <c r="P84" s="82"/>
      <c r="Q84" s="82"/>
      <c r="R84" s="83" t="str">
        <f>IF(P84="","",T84*M84*LOOKUP(RIGHT($D$2,3),定数!$A$6:$A$13,定数!$B$6:$B$13))</f>
        <v/>
      </c>
      <c r="S84" s="83"/>
      <c r="T84" s="84" t="str">
        <f t="shared" si="12"/>
        <v/>
      </c>
      <c r="U84" s="84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>
      <c r="B85" s="40">
        <v>77</v>
      </c>
      <c r="C85" s="81" t="str">
        <f t="shared" si="9"/>
        <v/>
      </c>
      <c r="D85" s="81"/>
      <c r="E85" s="40"/>
      <c r="F85" s="8"/>
      <c r="G85" s="40"/>
      <c r="H85" s="82"/>
      <c r="I85" s="82"/>
      <c r="J85" s="40"/>
      <c r="K85" s="85" t="str">
        <f t="shared" si="10"/>
        <v/>
      </c>
      <c r="L85" s="86"/>
      <c r="M85" s="6" t="str">
        <f>IF(J85="","",(K85/J85)/LOOKUP(RIGHT($D$2,3),定数!$A$6:$A$13,定数!$B$6:$B$13))</f>
        <v/>
      </c>
      <c r="N85" s="40"/>
      <c r="O85" s="8"/>
      <c r="P85" s="82"/>
      <c r="Q85" s="82"/>
      <c r="R85" s="83" t="str">
        <f>IF(P85="","",T85*M85*LOOKUP(RIGHT($D$2,3),定数!$A$6:$A$13,定数!$B$6:$B$13))</f>
        <v/>
      </c>
      <c r="S85" s="83"/>
      <c r="T85" s="84" t="str">
        <f t="shared" si="12"/>
        <v/>
      </c>
      <c r="U85" s="84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>
      <c r="B86" s="40">
        <v>78</v>
      </c>
      <c r="C86" s="81" t="str">
        <f t="shared" si="9"/>
        <v/>
      </c>
      <c r="D86" s="81"/>
      <c r="E86" s="40"/>
      <c r="F86" s="8"/>
      <c r="G86" s="40"/>
      <c r="H86" s="82"/>
      <c r="I86" s="82"/>
      <c r="J86" s="40"/>
      <c r="K86" s="85" t="str">
        <f t="shared" si="10"/>
        <v/>
      </c>
      <c r="L86" s="86"/>
      <c r="M86" s="6" t="str">
        <f>IF(J86="","",(K86/J86)/LOOKUP(RIGHT($D$2,3),定数!$A$6:$A$13,定数!$B$6:$B$13))</f>
        <v/>
      </c>
      <c r="N86" s="40"/>
      <c r="O86" s="8"/>
      <c r="P86" s="82"/>
      <c r="Q86" s="82"/>
      <c r="R86" s="83" t="str">
        <f>IF(P86="","",T86*M86*LOOKUP(RIGHT($D$2,3),定数!$A$6:$A$13,定数!$B$6:$B$13))</f>
        <v/>
      </c>
      <c r="S86" s="83"/>
      <c r="T86" s="84" t="str">
        <f t="shared" si="12"/>
        <v/>
      </c>
      <c r="U86" s="84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>
      <c r="B87" s="40">
        <v>79</v>
      </c>
      <c r="C87" s="81" t="str">
        <f t="shared" si="9"/>
        <v/>
      </c>
      <c r="D87" s="81"/>
      <c r="E87" s="40"/>
      <c r="F87" s="8"/>
      <c r="G87" s="40"/>
      <c r="H87" s="82"/>
      <c r="I87" s="82"/>
      <c r="J87" s="40"/>
      <c r="K87" s="85" t="str">
        <f t="shared" si="10"/>
        <v/>
      </c>
      <c r="L87" s="86"/>
      <c r="M87" s="6" t="str">
        <f>IF(J87="","",(K87/J87)/LOOKUP(RIGHT($D$2,3),定数!$A$6:$A$13,定数!$B$6:$B$13))</f>
        <v/>
      </c>
      <c r="N87" s="40"/>
      <c r="O87" s="8"/>
      <c r="P87" s="82"/>
      <c r="Q87" s="82"/>
      <c r="R87" s="83" t="str">
        <f>IF(P87="","",T87*M87*LOOKUP(RIGHT($D$2,3),定数!$A$6:$A$13,定数!$B$6:$B$13))</f>
        <v/>
      </c>
      <c r="S87" s="83"/>
      <c r="T87" s="84" t="str">
        <f t="shared" si="12"/>
        <v/>
      </c>
      <c r="U87" s="84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>
      <c r="B88" s="40">
        <v>80</v>
      </c>
      <c r="C88" s="81" t="str">
        <f t="shared" si="9"/>
        <v/>
      </c>
      <c r="D88" s="81"/>
      <c r="E88" s="40"/>
      <c r="F88" s="8"/>
      <c r="G88" s="40"/>
      <c r="H88" s="82"/>
      <c r="I88" s="82"/>
      <c r="J88" s="40"/>
      <c r="K88" s="85" t="str">
        <f t="shared" si="10"/>
        <v/>
      </c>
      <c r="L88" s="86"/>
      <c r="M88" s="6" t="str">
        <f>IF(J88="","",(K88/J88)/LOOKUP(RIGHT($D$2,3),定数!$A$6:$A$13,定数!$B$6:$B$13))</f>
        <v/>
      </c>
      <c r="N88" s="40"/>
      <c r="O88" s="8"/>
      <c r="P88" s="82"/>
      <c r="Q88" s="82"/>
      <c r="R88" s="83" t="str">
        <f>IF(P88="","",T88*M88*LOOKUP(RIGHT($D$2,3),定数!$A$6:$A$13,定数!$B$6:$B$13))</f>
        <v/>
      </c>
      <c r="S88" s="83"/>
      <c r="T88" s="84" t="str">
        <f t="shared" si="12"/>
        <v/>
      </c>
      <c r="U88" s="84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>
      <c r="B89" s="40">
        <v>81</v>
      </c>
      <c r="C89" s="81" t="str">
        <f t="shared" si="9"/>
        <v/>
      </c>
      <c r="D89" s="81"/>
      <c r="E89" s="40"/>
      <c r="F89" s="8"/>
      <c r="G89" s="40"/>
      <c r="H89" s="82"/>
      <c r="I89" s="82"/>
      <c r="J89" s="40"/>
      <c r="K89" s="85" t="str">
        <f t="shared" si="10"/>
        <v/>
      </c>
      <c r="L89" s="86"/>
      <c r="M89" s="6" t="str">
        <f>IF(J89="","",(K89/J89)/LOOKUP(RIGHT($D$2,3),定数!$A$6:$A$13,定数!$B$6:$B$13))</f>
        <v/>
      </c>
      <c r="N89" s="40"/>
      <c r="O89" s="8"/>
      <c r="P89" s="82"/>
      <c r="Q89" s="82"/>
      <c r="R89" s="83" t="str">
        <f>IF(P89="","",T89*M89*LOOKUP(RIGHT($D$2,3),定数!$A$6:$A$13,定数!$B$6:$B$13))</f>
        <v/>
      </c>
      <c r="S89" s="83"/>
      <c r="T89" s="84" t="str">
        <f t="shared" si="12"/>
        <v/>
      </c>
      <c r="U89" s="84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>
      <c r="B90" s="40">
        <v>82</v>
      </c>
      <c r="C90" s="81" t="str">
        <f t="shared" si="9"/>
        <v/>
      </c>
      <c r="D90" s="81"/>
      <c r="E90" s="40"/>
      <c r="F90" s="8"/>
      <c r="G90" s="40"/>
      <c r="H90" s="82"/>
      <c r="I90" s="82"/>
      <c r="J90" s="40"/>
      <c r="K90" s="85" t="str">
        <f t="shared" si="10"/>
        <v/>
      </c>
      <c r="L90" s="86"/>
      <c r="M90" s="6" t="str">
        <f>IF(J90="","",(K90/J90)/LOOKUP(RIGHT($D$2,3),定数!$A$6:$A$13,定数!$B$6:$B$13))</f>
        <v/>
      </c>
      <c r="N90" s="40"/>
      <c r="O90" s="8"/>
      <c r="P90" s="82"/>
      <c r="Q90" s="82"/>
      <c r="R90" s="83" t="str">
        <f>IF(P90="","",T90*M90*LOOKUP(RIGHT($D$2,3),定数!$A$6:$A$13,定数!$B$6:$B$13))</f>
        <v/>
      </c>
      <c r="S90" s="83"/>
      <c r="T90" s="84" t="str">
        <f t="shared" si="12"/>
        <v/>
      </c>
      <c r="U90" s="84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>
      <c r="B91" s="40">
        <v>83</v>
      </c>
      <c r="C91" s="81" t="str">
        <f t="shared" si="9"/>
        <v/>
      </c>
      <c r="D91" s="81"/>
      <c r="E91" s="40"/>
      <c r="F91" s="8"/>
      <c r="G91" s="40"/>
      <c r="H91" s="82"/>
      <c r="I91" s="82"/>
      <c r="J91" s="40"/>
      <c r="K91" s="85" t="str">
        <f t="shared" si="10"/>
        <v/>
      </c>
      <c r="L91" s="86"/>
      <c r="M91" s="6" t="str">
        <f>IF(J91="","",(K91/J91)/LOOKUP(RIGHT($D$2,3),定数!$A$6:$A$13,定数!$B$6:$B$13))</f>
        <v/>
      </c>
      <c r="N91" s="40"/>
      <c r="O91" s="8"/>
      <c r="P91" s="82"/>
      <c r="Q91" s="82"/>
      <c r="R91" s="83" t="str">
        <f>IF(P91="","",T91*M91*LOOKUP(RIGHT($D$2,3),定数!$A$6:$A$13,定数!$B$6:$B$13))</f>
        <v/>
      </c>
      <c r="S91" s="83"/>
      <c r="T91" s="84" t="str">
        <f t="shared" si="12"/>
        <v/>
      </c>
      <c r="U91" s="84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>
      <c r="B92" s="40">
        <v>84</v>
      </c>
      <c r="C92" s="81" t="str">
        <f t="shared" si="9"/>
        <v/>
      </c>
      <c r="D92" s="81"/>
      <c r="E92" s="40"/>
      <c r="F92" s="8"/>
      <c r="G92" s="40"/>
      <c r="H92" s="82"/>
      <c r="I92" s="82"/>
      <c r="J92" s="40"/>
      <c r="K92" s="85" t="str">
        <f t="shared" si="10"/>
        <v/>
      </c>
      <c r="L92" s="86"/>
      <c r="M92" s="6" t="str">
        <f>IF(J92="","",(K92/J92)/LOOKUP(RIGHT($D$2,3),定数!$A$6:$A$13,定数!$B$6:$B$13))</f>
        <v/>
      </c>
      <c r="N92" s="40"/>
      <c r="O92" s="8"/>
      <c r="P92" s="82"/>
      <c r="Q92" s="82"/>
      <c r="R92" s="83" t="str">
        <f>IF(P92="","",T92*M92*LOOKUP(RIGHT($D$2,3),定数!$A$6:$A$13,定数!$B$6:$B$13))</f>
        <v/>
      </c>
      <c r="S92" s="83"/>
      <c r="T92" s="84" t="str">
        <f t="shared" si="12"/>
        <v/>
      </c>
      <c r="U92" s="84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>
      <c r="B93" s="40">
        <v>85</v>
      </c>
      <c r="C93" s="81" t="str">
        <f t="shared" si="9"/>
        <v/>
      </c>
      <c r="D93" s="81"/>
      <c r="E93" s="40"/>
      <c r="F93" s="8"/>
      <c r="G93" s="40"/>
      <c r="H93" s="82"/>
      <c r="I93" s="82"/>
      <c r="J93" s="40"/>
      <c r="K93" s="85" t="str">
        <f t="shared" si="10"/>
        <v/>
      </c>
      <c r="L93" s="86"/>
      <c r="M93" s="6" t="str">
        <f>IF(J93="","",(K93/J93)/LOOKUP(RIGHT($D$2,3),定数!$A$6:$A$13,定数!$B$6:$B$13))</f>
        <v/>
      </c>
      <c r="N93" s="40"/>
      <c r="O93" s="8"/>
      <c r="P93" s="82"/>
      <c r="Q93" s="82"/>
      <c r="R93" s="83" t="str">
        <f>IF(P93="","",T93*M93*LOOKUP(RIGHT($D$2,3),定数!$A$6:$A$13,定数!$B$6:$B$13))</f>
        <v/>
      </c>
      <c r="S93" s="83"/>
      <c r="T93" s="84" t="str">
        <f t="shared" si="12"/>
        <v/>
      </c>
      <c r="U93" s="84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>
      <c r="B94" s="40">
        <v>86</v>
      </c>
      <c r="C94" s="81" t="str">
        <f t="shared" si="9"/>
        <v/>
      </c>
      <c r="D94" s="81"/>
      <c r="E94" s="40"/>
      <c r="F94" s="8"/>
      <c r="G94" s="40"/>
      <c r="H94" s="82"/>
      <c r="I94" s="82"/>
      <c r="J94" s="40"/>
      <c r="K94" s="85" t="str">
        <f t="shared" si="10"/>
        <v/>
      </c>
      <c r="L94" s="86"/>
      <c r="M94" s="6" t="str">
        <f>IF(J94="","",(K94/J94)/LOOKUP(RIGHT($D$2,3),定数!$A$6:$A$13,定数!$B$6:$B$13))</f>
        <v/>
      </c>
      <c r="N94" s="40"/>
      <c r="O94" s="8"/>
      <c r="P94" s="82"/>
      <c r="Q94" s="82"/>
      <c r="R94" s="83" t="str">
        <f>IF(P94="","",T94*M94*LOOKUP(RIGHT($D$2,3),定数!$A$6:$A$13,定数!$B$6:$B$13))</f>
        <v/>
      </c>
      <c r="S94" s="83"/>
      <c r="T94" s="84" t="str">
        <f t="shared" si="12"/>
        <v/>
      </c>
      <c r="U94" s="84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>
      <c r="B95" s="40">
        <v>87</v>
      </c>
      <c r="C95" s="81" t="str">
        <f t="shared" si="9"/>
        <v/>
      </c>
      <c r="D95" s="81"/>
      <c r="E95" s="40"/>
      <c r="F95" s="8"/>
      <c r="G95" s="40"/>
      <c r="H95" s="82"/>
      <c r="I95" s="82"/>
      <c r="J95" s="40"/>
      <c r="K95" s="85" t="str">
        <f t="shared" si="10"/>
        <v/>
      </c>
      <c r="L95" s="86"/>
      <c r="M95" s="6" t="str">
        <f>IF(J95="","",(K95/J95)/LOOKUP(RIGHT($D$2,3),定数!$A$6:$A$13,定数!$B$6:$B$13))</f>
        <v/>
      </c>
      <c r="N95" s="40"/>
      <c r="O95" s="8"/>
      <c r="P95" s="82"/>
      <c r="Q95" s="82"/>
      <c r="R95" s="83" t="str">
        <f>IF(P95="","",T95*M95*LOOKUP(RIGHT($D$2,3),定数!$A$6:$A$13,定数!$B$6:$B$13))</f>
        <v/>
      </c>
      <c r="S95" s="83"/>
      <c r="T95" s="84" t="str">
        <f t="shared" si="12"/>
        <v/>
      </c>
      <c r="U95" s="84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>
      <c r="B96" s="40">
        <v>88</v>
      </c>
      <c r="C96" s="81" t="str">
        <f t="shared" si="9"/>
        <v/>
      </c>
      <c r="D96" s="81"/>
      <c r="E96" s="40"/>
      <c r="F96" s="8"/>
      <c r="G96" s="40"/>
      <c r="H96" s="82"/>
      <c r="I96" s="82"/>
      <c r="J96" s="40"/>
      <c r="K96" s="85" t="str">
        <f t="shared" si="10"/>
        <v/>
      </c>
      <c r="L96" s="86"/>
      <c r="M96" s="6" t="str">
        <f>IF(J96="","",(K96/J96)/LOOKUP(RIGHT($D$2,3),定数!$A$6:$A$13,定数!$B$6:$B$13))</f>
        <v/>
      </c>
      <c r="N96" s="40"/>
      <c r="O96" s="8"/>
      <c r="P96" s="82"/>
      <c r="Q96" s="82"/>
      <c r="R96" s="83" t="str">
        <f>IF(P96="","",T96*M96*LOOKUP(RIGHT($D$2,3),定数!$A$6:$A$13,定数!$B$6:$B$13))</f>
        <v/>
      </c>
      <c r="S96" s="83"/>
      <c r="T96" s="84" t="str">
        <f t="shared" si="12"/>
        <v/>
      </c>
      <c r="U96" s="84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>
      <c r="B97" s="40">
        <v>89</v>
      </c>
      <c r="C97" s="81" t="str">
        <f t="shared" si="9"/>
        <v/>
      </c>
      <c r="D97" s="81"/>
      <c r="E97" s="40"/>
      <c r="F97" s="8"/>
      <c r="G97" s="40"/>
      <c r="H97" s="82"/>
      <c r="I97" s="82"/>
      <c r="J97" s="40"/>
      <c r="K97" s="85" t="str">
        <f t="shared" si="10"/>
        <v/>
      </c>
      <c r="L97" s="86"/>
      <c r="M97" s="6" t="str">
        <f>IF(J97="","",(K97/J97)/LOOKUP(RIGHT($D$2,3),定数!$A$6:$A$13,定数!$B$6:$B$13))</f>
        <v/>
      </c>
      <c r="N97" s="40"/>
      <c r="O97" s="8"/>
      <c r="P97" s="82"/>
      <c r="Q97" s="82"/>
      <c r="R97" s="83" t="str">
        <f>IF(P97="","",T97*M97*LOOKUP(RIGHT($D$2,3),定数!$A$6:$A$13,定数!$B$6:$B$13))</f>
        <v/>
      </c>
      <c r="S97" s="83"/>
      <c r="T97" s="84" t="str">
        <f t="shared" si="12"/>
        <v/>
      </c>
      <c r="U97" s="84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>
      <c r="B98" s="40">
        <v>90</v>
      </c>
      <c r="C98" s="81" t="str">
        <f t="shared" si="9"/>
        <v/>
      </c>
      <c r="D98" s="81"/>
      <c r="E98" s="40"/>
      <c r="F98" s="8"/>
      <c r="G98" s="40"/>
      <c r="H98" s="82"/>
      <c r="I98" s="82"/>
      <c r="J98" s="40"/>
      <c r="K98" s="85" t="str">
        <f t="shared" si="10"/>
        <v/>
      </c>
      <c r="L98" s="86"/>
      <c r="M98" s="6" t="str">
        <f>IF(J98="","",(K98/J98)/LOOKUP(RIGHT($D$2,3),定数!$A$6:$A$13,定数!$B$6:$B$13))</f>
        <v/>
      </c>
      <c r="N98" s="40"/>
      <c r="O98" s="8"/>
      <c r="P98" s="82"/>
      <c r="Q98" s="82"/>
      <c r="R98" s="83" t="str">
        <f>IF(P98="","",T98*M98*LOOKUP(RIGHT($D$2,3),定数!$A$6:$A$13,定数!$B$6:$B$13))</f>
        <v/>
      </c>
      <c r="S98" s="83"/>
      <c r="T98" s="84" t="str">
        <f t="shared" si="12"/>
        <v/>
      </c>
      <c r="U98" s="84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>
      <c r="B99" s="40">
        <v>91</v>
      </c>
      <c r="C99" s="81" t="str">
        <f t="shared" si="9"/>
        <v/>
      </c>
      <c r="D99" s="81"/>
      <c r="E99" s="40"/>
      <c r="F99" s="8"/>
      <c r="G99" s="40"/>
      <c r="H99" s="82"/>
      <c r="I99" s="82"/>
      <c r="J99" s="40"/>
      <c r="K99" s="85" t="str">
        <f t="shared" si="10"/>
        <v/>
      </c>
      <c r="L99" s="86"/>
      <c r="M99" s="6" t="str">
        <f>IF(J99="","",(K99/J99)/LOOKUP(RIGHT($D$2,3),定数!$A$6:$A$13,定数!$B$6:$B$13))</f>
        <v/>
      </c>
      <c r="N99" s="40"/>
      <c r="O99" s="8"/>
      <c r="P99" s="82"/>
      <c r="Q99" s="82"/>
      <c r="R99" s="83" t="str">
        <f>IF(P99="","",T99*M99*LOOKUP(RIGHT($D$2,3),定数!$A$6:$A$13,定数!$B$6:$B$13))</f>
        <v/>
      </c>
      <c r="S99" s="83"/>
      <c r="T99" s="84" t="str">
        <f t="shared" si="12"/>
        <v/>
      </c>
      <c r="U99" s="84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>
      <c r="B100" s="40">
        <v>92</v>
      </c>
      <c r="C100" s="81" t="str">
        <f t="shared" si="9"/>
        <v/>
      </c>
      <c r="D100" s="81"/>
      <c r="E100" s="40"/>
      <c r="F100" s="8"/>
      <c r="G100" s="40"/>
      <c r="H100" s="82"/>
      <c r="I100" s="82"/>
      <c r="J100" s="40"/>
      <c r="K100" s="85" t="str">
        <f t="shared" si="10"/>
        <v/>
      </c>
      <c r="L100" s="86"/>
      <c r="M100" s="6" t="str">
        <f>IF(J100="","",(K100/J100)/LOOKUP(RIGHT($D$2,3),定数!$A$6:$A$13,定数!$B$6:$B$13))</f>
        <v/>
      </c>
      <c r="N100" s="40"/>
      <c r="O100" s="8"/>
      <c r="P100" s="82"/>
      <c r="Q100" s="82"/>
      <c r="R100" s="83" t="str">
        <f>IF(P100="","",T100*M100*LOOKUP(RIGHT($D$2,3),定数!$A$6:$A$13,定数!$B$6:$B$13))</f>
        <v/>
      </c>
      <c r="S100" s="83"/>
      <c r="T100" s="84" t="str">
        <f t="shared" si="12"/>
        <v/>
      </c>
      <c r="U100" s="84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>
      <c r="B101" s="40">
        <v>93</v>
      </c>
      <c r="C101" s="81" t="str">
        <f t="shared" si="9"/>
        <v/>
      </c>
      <c r="D101" s="81"/>
      <c r="E101" s="40"/>
      <c r="F101" s="8"/>
      <c r="G101" s="40"/>
      <c r="H101" s="82"/>
      <c r="I101" s="82"/>
      <c r="J101" s="40"/>
      <c r="K101" s="85" t="str">
        <f t="shared" si="10"/>
        <v/>
      </c>
      <c r="L101" s="86"/>
      <c r="M101" s="6" t="str">
        <f>IF(J101="","",(K101/J101)/LOOKUP(RIGHT($D$2,3),定数!$A$6:$A$13,定数!$B$6:$B$13))</f>
        <v/>
      </c>
      <c r="N101" s="40"/>
      <c r="O101" s="8"/>
      <c r="P101" s="82"/>
      <c r="Q101" s="82"/>
      <c r="R101" s="83" t="str">
        <f>IF(P101="","",T101*M101*LOOKUP(RIGHT($D$2,3),定数!$A$6:$A$13,定数!$B$6:$B$13))</f>
        <v/>
      </c>
      <c r="S101" s="83"/>
      <c r="T101" s="84" t="str">
        <f t="shared" si="12"/>
        <v/>
      </c>
      <c r="U101" s="84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>
      <c r="B102" s="40">
        <v>94</v>
      </c>
      <c r="C102" s="81" t="str">
        <f t="shared" si="9"/>
        <v/>
      </c>
      <c r="D102" s="81"/>
      <c r="E102" s="40"/>
      <c r="F102" s="8"/>
      <c r="G102" s="40"/>
      <c r="H102" s="82"/>
      <c r="I102" s="82"/>
      <c r="J102" s="40"/>
      <c r="K102" s="85" t="str">
        <f t="shared" si="10"/>
        <v/>
      </c>
      <c r="L102" s="86"/>
      <c r="M102" s="6" t="str">
        <f>IF(J102="","",(K102/J102)/LOOKUP(RIGHT($D$2,3),定数!$A$6:$A$13,定数!$B$6:$B$13))</f>
        <v/>
      </c>
      <c r="N102" s="40"/>
      <c r="O102" s="8"/>
      <c r="P102" s="82"/>
      <c r="Q102" s="82"/>
      <c r="R102" s="83" t="str">
        <f>IF(P102="","",T102*M102*LOOKUP(RIGHT($D$2,3),定数!$A$6:$A$13,定数!$B$6:$B$13))</f>
        <v/>
      </c>
      <c r="S102" s="83"/>
      <c r="T102" s="84" t="str">
        <f t="shared" si="12"/>
        <v/>
      </c>
      <c r="U102" s="84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>
      <c r="B103" s="40">
        <v>95</v>
      </c>
      <c r="C103" s="81" t="str">
        <f t="shared" si="9"/>
        <v/>
      </c>
      <c r="D103" s="81"/>
      <c r="E103" s="40"/>
      <c r="F103" s="8"/>
      <c r="G103" s="40"/>
      <c r="H103" s="82"/>
      <c r="I103" s="82"/>
      <c r="J103" s="40"/>
      <c r="K103" s="85" t="str">
        <f t="shared" si="10"/>
        <v/>
      </c>
      <c r="L103" s="86"/>
      <c r="M103" s="6" t="str">
        <f>IF(J103="","",(K103/J103)/LOOKUP(RIGHT($D$2,3),定数!$A$6:$A$13,定数!$B$6:$B$13))</f>
        <v/>
      </c>
      <c r="N103" s="40"/>
      <c r="O103" s="8"/>
      <c r="P103" s="82"/>
      <c r="Q103" s="82"/>
      <c r="R103" s="83" t="str">
        <f>IF(P103="","",T103*M103*LOOKUP(RIGHT($D$2,3),定数!$A$6:$A$13,定数!$B$6:$B$13))</f>
        <v/>
      </c>
      <c r="S103" s="83"/>
      <c r="T103" s="84" t="str">
        <f t="shared" si="12"/>
        <v/>
      </c>
      <c r="U103" s="84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>
      <c r="B104" s="40">
        <v>96</v>
      </c>
      <c r="C104" s="81" t="str">
        <f t="shared" si="9"/>
        <v/>
      </c>
      <c r="D104" s="81"/>
      <c r="E104" s="40"/>
      <c r="F104" s="8"/>
      <c r="G104" s="40"/>
      <c r="H104" s="82"/>
      <c r="I104" s="82"/>
      <c r="J104" s="40"/>
      <c r="K104" s="85" t="str">
        <f t="shared" si="10"/>
        <v/>
      </c>
      <c r="L104" s="86"/>
      <c r="M104" s="6" t="str">
        <f>IF(J104="","",(K104/J104)/LOOKUP(RIGHT($D$2,3),定数!$A$6:$A$13,定数!$B$6:$B$13))</f>
        <v/>
      </c>
      <c r="N104" s="40"/>
      <c r="O104" s="8"/>
      <c r="P104" s="82"/>
      <c r="Q104" s="82"/>
      <c r="R104" s="83" t="str">
        <f>IF(P104="","",T104*M104*LOOKUP(RIGHT($D$2,3),定数!$A$6:$A$13,定数!$B$6:$B$13))</f>
        <v/>
      </c>
      <c r="S104" s="83"/>
      <c r="T104" s="84" t="str">
        <f t="shared" si="12"/>
        <v/>
      </c>
      <c r="U104" s="84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>
      <c r="B105" s="40">
        <v>97</v>
      </c>
      <c r="C105" s="81" t="str">
        <f t="shared" si="9"/>
        <v/>
      </c>
      <c r="D105" s="81"/>
      <c r="E105" s="40"/>
      <c r="F105" s="8"/>
      <c r="G105" s="40"/>
      <c r="H105" s="82"/>
      <c r="I105" s="82"/>
      <c r="J105" s="40"/>
      <c r="K105" s="85" t="str">
        <f t="shared" si="10"/>
        <v/>
      </c>
      <c r="L105" s="86"/>
      <c r="M105" s="6" t="str">
        <f>IF(J105="","",(K105/J105)/LOOKUP(RIGHT($D$2,3),定数!$A$6:$A$13,定数!$B$6:$B$13))</f>
        <v/>
      </c>
      <c r="N105" s="40"/>
      <c r="O105" s="8"/>
      <c r="P105" s="82"/>
      <c r="Q105" s="82"/>
      <c r="R105" s="83" t="str">
        <f>IF(P105="","",T105*M105*LOOKUP(RIGHT($D$2,3),定数!$A$6:$A$13,定数!$B$6:$B$13))</f>
        <v/>
      </c>
      <c r="S105" s="83"/>
      <c r="T105" s="84" t="str">
        <f t="shared" si="12"/>
        <v/>
      </c>
      <c r="U105" s="84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>
      <c r="B106" s="40">
        <v>98</v>
      </c>
      <c r="C106" s="81" t="str">
        <f t="shared" si="9"/>
        <v/>
      </c>
      <c r="D106" s="81"/>
      <c r="E106" s="40"/>
      <c r="F106" s="8"/>
      <c r="G106" s="40"/>
      <c r="H106" s="82"/>
      <c r="I106" s="82"/>
      <c r="J106" s="40"/>
      <c r="K106" s="85" t="str">
        <f t="shared" si="10"/>
        <v/>
      </c>
      <c r="L106" s="86"/>
      <c r="M106" s="6" t="str">
        <f>IF(J106="","",(K106/J106)/LOOKUP(RIGHT($D$2,3),定数!$A$6:$A$13,定数!$B$6:$B$13))</f>
        <v/>
      </c>
      <c r="N106" s="40"/>
      <c r="O106" s="8"/>
      <c r="P106" s="82"/>
      <c r="Q106" s="82"/>
      <c r="R106" s="83" t="str">
        <f>IF(P106="","",T106*M106*LOOKUP(RIGHT($D$2,3),定数!$A$6:$A$13,定数!$B$6:$B$13))</f>
        <v/>
      </c>
      <c r="S106" s="83"/>
      <c r="T106" s="84" t="str">
        <f t="shared" si="12"/>
        <v/>
      </c>
      <c r="U106" s="84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>
      <c r="B107" s="40">
        <v>99</v>
      </c>
      <c r="C107" s="81" t="str">
        <f t="shared" si="9"/>
        <v/>
      </c>
      <c r="D107" s="81"/>
      <c r="E107" s="40"/>
      <c r="F107" s="8"/>
      <c r="G107" s="40"/>
      <c r="H107" s="82"/>
      <c r="I107" s="82"/>
      <c r="J107" s="40"/>
      <c r="K107" s="85" t="str">
        <f t="shared" si="10"/>
        <v/>
      </c>
      <c r="L107" s="86"/>
      <c r="M107" s="6" t="str">
        <f>IF(J107="","",(K107/J107)/LOOKUP(RIGHT($D$2,3),定数!$A$6:$A$13,定数!$B$6:$B$13))</f>
        <v/>
      </c>
      <c r="N107" s="40"/>
      <c r="O107" s="8"/>
      <c r="P107" s="82"/>
      <c r="Q107" s="82"/>
      <c r="R107" s="83" t="str">
        <f>IF(P107="","",T107*M107*LOOKUP(RIGHT($D$2,3),定数!$A$6:$A$13,定数!$B$6:$B$13))</f>
        <v/>
      </c>
      <c r="S107" s="83"/>
      <c r="T107" s="84" t="str">
        <f t="shared" si="12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>
      <c r="B108" s="40">
        <v>100</v>
      </c>
      <c r="C108" s="81" t="str">
        <f t="shared" si="9"/>
        <v/>
      </c>
      <c r="D108" s="81"/>
      <c r="E108" s="40"/>
      <c r="F108" s="8"/>
      <c r="G108" s="40"/>
      <c r="H108" s="82"/>
      <c r="I108" s="82"/>
      <c r="J108" s="40"/>
      <c r="K108" s="85" t="str">
        <f t="shared" si="10"/>
        <v/>
      </c>
      <c r="L108" s="86"/>
      <c r="M108" s="6" t="str">
        <f>IF(J108="","",(K108/J108)/LOOKUP(RIGHT($D$2,3),定数!$A$6:$A$13,定数!$B$6:$B$13))</f>
        <v/>
      </c>
      <c r="N108" s="40"/>
      <c r="O108" s="8"/>
      <c r="P108" s="82"/>
      <c r="Q108" s="82"/>
      <c r="R108" s="83" t="str">
        <f>IF(P108="","",T108*M108*LOOKUP(RIGHT($D$2,3),定数!$A$6:$A$13,定数!$B$6:$B$13))</f>
        <v/>
      </c>
      <c r="S108" s="83"/>
      <c r="T108" s="84" t="str">
        <f t="shared" si="12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279" priority="131" stopIfTrue="1" operator="equal">
      <formula>"買"</formula>
    </cfRule>
    <cfRule type="cellIs" dxfId="278" priority="132" stopIfTrue="1" operator="equal">
      <formula>"売"</formula>
    </cfRule>
  </conditionalFormatting>
  <conditionalFormatting sqref="G9:G11 G14:G45 G47:G108">
    <cfRule type="cellIs" dxfId="277" priority="133" stopIfTrue="1" operator="equal">
      <formula>"買"</formula>
    </cfRule>
    <cfRule type="cellIs" dxfId="276" priority="134" stopIfTrue="1" operator="equal">
      <formula>"売"</formula>
    </cfRule>
  </conditionalFormatting>
  <conditionalFormatting sqref="G12">
    <cfRule type="cellIs" dxfId="275" priority="129" stopIfTrue="1" operator="equal">
      <formula>"買"</formula>
    </cfRule>
    <cfRule type="cellIs" dxfId="274" priority="130" stopIfTrue="1" operator="equal">
      <formula>"売"</formula>
    </cfRule>
  </conditionalFormatting>
  <conditionalFormatting sqref="G13">
    <cfRule type="cellIs" dxfId="273" priority="127" stopIfTrue="1" operator="equal">
      <formula>"買"</formula>
    </cfRule>
    <cfRule type="cellIs" dxfId="272" priority="128" stopIfTrue="1" operator="equal">
      <formula>"売"</formula>
    </cfRule>
  </conditionalFormatting>
  <conditionalFormatting sqref="G9">
    <cfRule type="cellIs" dxfId="271" priority="125" stopIfTrue="1" operator="equal">
      <formula>"買"</formula>
    </cfRule>
    <cfRule type="cellIs" dxfId="270" priority="126" stopIfTrue="1" operator="equal">
      <formula>"売"</formula>
    </cfRule>
  </conditionalFormatting>
  <conditionalFormatting sqref="G10">
    <cfRule type="cellIs" dxfId="269" priority="123" stopIfTrue="1" operator="equal">
      <formula>"買"</formula>
    </cfRule>
    <cfRule type="cellIs" dxfId="268" priority="124" stopIfTrue="1" operator="equal">
      <formula>"売"</formula>
    </cfRule>
  </conditionalFormatting>
  <conditionalFormatting sqref="G11">
    <cfRule type="cellIs" dxfId="267" priority="121" stopIfTrue="1" operator="equal">
      <formula>"買"</formula>
    </cfRule>
    <cfRule type="cellIs" dxfId="266" priority="122" stopIfTrue="1" operator="equal">
      <formula>"売"</formula>
    </cfRule>
  </conditionalFormatting>
  <conditionalFormatting sqref="G9">
    <cfRule type="cellIs" dxfId="265" priority="119" stopIfTrue="1" operator="equal">
      <formula>"買"</formula>
    </cfRule>
    <cfRule type="cellIs" dxfId="264" priority="120" stopIfTrue="1" operator="equal">
      <formula>"売"</formula>
    </cfRule>
  </conditionalFormatting>
  <conditionalFormatting sqref="G10">
    <cfRule type="cellIs" dxfId="263" priority="117" stopIfTrue="1" operator="equal">
      <formula>"買"</formula>
    </cfRule>
    <cfRule type="cellIs" dxfId="262" priority="118" stopIfTrue="1" operator="equal">
      <formula>"売"</formula>
    </cfRule>
  </conditionalFormatting>
  <conditionalFormatting sqref="G11">
    <cfRule type="cellIs" dxfId="261" priority="115" stopIfTrue="1" operator="equal">
      <formula>"買"</formula>
    </cfRule>
    <cfRule type="cellIs" dxfId="260" priority="116" stopIfTrue="1" operator="equal">
      <formula>"売"</formula>
    </cfRule>
  </conditionalFormatting>
  <conditionalFormatting sqref="G12">
    <cfRule type="cellIs" dxfId="259" priority="113" stopIfTrue="1" operator="equal">
      <formula>"買"</formula>
    </cfRule>
    <cfRule type="cellIs" dxfId="258" priority="114" stopIfTrue="1" operator="equal">
      <formula>"売"</formula>
    </cfRule>
  </conditionalFormatting>
  <conditionalFormatting sqref="G13">
    <cfRule type="cellIs" dxfId="257" priority="111" stopIfTrue="1" operator="equal">
      <formula>"買"</formula>
    </cfRule>
    <cfRule type="cellIs" dxfId="256" priority="112" stopIfTrue="1" operator="equal">
      <formula>"売"</formula>
    </cfRule>
  </conditionalFormatting>
  <conditionalFormatting sqref="G14">
    <cfRule type="cellIs" dxfId="255" priority="109" stopIfTrue="1" operator="equal">
      <formula>"買"</formula>
    </cfRule>
    <cfRule type="cellIs" dxfId="254" priority="110" stopIfTrue="1" operator="equal">
      <formula>"売"</formula>
    </cfRule>
  </conditionalFormatting>
  <conditionalFormatting sqref="G15">
    <cfRule type="cellIs" dxfId="253" priority="107" stopIfTrue="1" operator="equal">
      <formula>"買"</formula>
    </cfRule>
    <cfRule type="cellIs" dxfId="252" priority="108" stopIfTrue="1" operator="equal">
      <formula>"売"</formula>
    </cfRule>
  </conditionalFormatting>
  <conditionalFormatting sqref="G16">
    <cfRule type="cellIs" dxfId="251" priority="105" stopIfTrue="1" operator="equal">
      <formula>"買"</formula>
    </cfRule>
    <cfRule type="cellIs" dxfId="250" priority="106" stopIfTrue="1" operator="equal">
      <formula>"売"</formula>
    </cfRule>
  </conditionalFormatting>
  <conditionalFormatting sqref="G17">
    <cfRule type="cellIs" dxfId="249" priority="103" stopIfTrue="1" operator="equal">
      <formula>"買"</formula>
    </cfRule>
    <cfRule type="cellIs" dxfId="248" priority="104" stopIfTrue="1" operator="equal">
      <formula>"売"</formula>
    </cfRule>
  </conditionalFormatting>
  <conditionalFormatting sqref="G18">
    <cfRule type="cellIs" dxfId="247" priority="101" stopIfTrue="1" operator="equal">
      <formula>"買"</formula>
    </cfRule>
    <cfRule type="cellIs" dxfId="246" priority="102" stopIfTrue="1" operator="equal">
      <formula>"売"</formula>
    </cfRule>
  </conditionalFormatting>
  <conditionalFormatting sqref="G19">
    <cfRule type="cellIs" dxfId="245" priority="99" stopIfTrue="1" operator="equal">
      <formula>"買"</formula>
    </cfRule>
    <cfRule type="cellIs" dxfId="244" priority="100" stopIfTrue="1" operator="equal">
      <formula>"売"</formula>
    </cfRule>
  </conditionalFormatting>
  <conditionalFormatting sqref="G20">
    <cfRule type="cellIs" dxfId="243" priority="97" stopIfTrue="1" operator="equal">
      <formula>"買"</formula>
    </cfRule>
    <cfRule type="cellIs" dxfId="242" priority="98" stopIfTrue="1" operator="equal">
      <formula>"売"</formula>
    </cfRule>
  </conditionalFormatting>
  <conditionalFormatting sqref="G21">
    <cfRule type="cellIs" dxfId="241" priority="95" stopIfTrue="1" operator="equal">
      <formula>"買"</formula>
    </cfRule>
    <cfRule type="cellIs" dxfId="240" priority="96" stopIfTrue="1" operator="equal">
      <formula>"売"</formula>
    </cfRule>
  </conditionalFormatting>
  <conditionalFormatting sqref="G22">
    <cfRule type="cellIs" dxfId="239" priority="93" stopIfTrue="1" operator="equal">
      <formula>"買"</formula>
    </cfRule>
    <cfRule type="cellIs" dxfId="238" priority="94" stopIfTrue="1" operator="equal">
      <formula>"売"</formula>
    </cfRule>
  </conditionalFormatting>
  <conditionalFormatting sqref="G23">
    <cfRule type="cellIs" dxfId="237" priority="91" stopIfTrue="1" operator="equal">
      <formula>"買"</formula>
    </cfRule>
    <cfRule type="cellIs" dxfId="236" priority="92" stopIfTrue="1" operator="equal">
      <formula>"売"</formula>
    </cfRule>
  </conditionalFormatting>
  <conditionalFormatting sqref="G24">
    <cfRule type="cellIs" dxfId="235" priority="89" stopIfTrue="1" operator="equal">
      <formula>"買"</formula>
    </cfRule>
    <cfRule type="cellIs" dxfId="234" priority="90" stopIfTrue="1" operator="equal">
      <formula>"売"</formula>
    </cfRule>
  </conditionalFormatting>
  <conditionalFormatting sqref="G25">
    <cfRule type="cellIs" dxfId="233" priority="87" stopIfTrue="1" operator="equal">
      <formula>"買"</formula>
    </cfRule>
    <cfRule type="cellIs" dxfId="232" priority="88" stopIfTrue="1" operator="equal">
      <formula>"売"</formula>
    </cfRule>
  </conditionalFormatting>
  <conditionalFormatting sqref="G26">
    <cfRule type="cellIs" dxfId="231" priority="85" stopIfTrue="1" operator="equal">
      <formula>"買"</formula>
    </cfRule>
    <cfRule type="cellIs" dxfId="230" priority="86" stopIfTrue="1" operator="equal">
      <formula>"売"</formula>
    </cfRule>
  </conditionalFormatting>
  <conditionalFormatting sqref="G27">
    <cfRule type="cellIs" dxfId="229" priority="83" stopIfTrue="1" operator="equal">
      <formula>"買"</formula>
    </cfRule>
    <cfRule type="cellIs" dxfId="228" priority="84" stopIfTrue="1" operator="equal">
      <formula>"売"</formula>
    </cfRule>
  </conditionalFormatting>
  <conditionalFormatting sqref="G28">
    <cfRule type="cellIs" dxfId="227" priority="81" stopIfTrue="1" operator="equal">
      <formula>"買"</formula>
    </cfRule>
    <cfRule type="cellIs" dxfId="226" priority="82" stopIfTrue="1" operator="equal">
      <formula>"売"</formula>
    </cfRule>
  </conditionalFormatting>
  <conditionalFormatting sqref="G29">
    <cfRule type="cellIs" dxfId="225" priority="79" stopIfTrue="1" operator="equal">
      <formula>"買"</formula>
    </cfRule>
    <cfRule type="cellIs" dxfId="224" priority="80" stopIfTrue="1" operator="equal">
      <formula>"売"</formula>
    </cfRule>
  </conditionalFormatting>
  <conditionalFormatting sqref="G30">
    <cfRule type="cellIs" dxfId="223" priority="77" stopIfTrue="1" operator="equal">
      <formula>"買"</formula>
    </cfRule>
    <cfRule type="cellIs" dxfId="222" priority="78" stopIfTrue="1" operator="equal">
      <formula>"売"</formula>
    </cfRule>
  </conditionalFormatting>
  <conditionalFormatting sqref="G31">
    <cfRule type="cellIs" dxfId="221" priority="75" stopIfTrue="1" operator="equal">
      <formula>"買"</formula>
    </cfRule>
    <cfRule type="cellIs" dxfId="220" priority="76" stopIfTrue="1" operator="equal">
      <formula>"売"</formula>
    </cfRule>
  </conditionalFormatting>
  <conditionalFormatting sqref="G32">
    <cfRule type="cellIs" dxfId="219" priority="73" stopIfTrue="1" operator="equal">
      <formula>"買"</formula>
    </cfRule>
    <cfRule type="cellIs" dxfId="218" priority="74" stopIfTrue="1" operator="equal">
      <formula>"売"</formula>
    </cfRule>
  </conditionalFormatting>
  <conditionalFormatting sqref="G33">
    <cfRule type="cellIs" dxfId="217" priority="71" stopIfTrue="1" operator="equal">
      <formula>"買"</formula>
    </cfRule>
    <cfRule type="cellIs" dxfId="216" priority="72" stopIfTrue="1" operator="equal">
      <formula>"売"</formula>
    </cfRule>
  </conditionalFormatting>
  <conditionalFormatting sqref="G34">
    <cfRule type="cellIs" dxfId="215" priority="69" stopIfTrue="1" operator="equal">
      <formula>"買"</formula>
    </cfRule>
    <cfRule type="cellIs" dxfId="214" priority="70" stopIfTrue="1" operator="equal">
      <formula>"売"</formula>
    </cfRule>
  </conditionalFormatting>
  <conditionalFormatting sqref="G35">
    <cfRule type="cellIs" dxfId="213" priority="67" stopIfTrue="1" operator="equal">
      <formula>"買"</formula>
    </cfRule>
    <cfRule type="cellIs" dxfId="212" priority="68" stopIfTrue="1" operator="equal">
      <formula>"売"</formula>
    </cfRule>
  </conditionalFormatting>
  <conditionalFormatting sqref="G36">
    <cfRule type="cellIs" dxfId="211" priority="65" stopIfTrue="1" operator="equal">
      <formula>"買"</formula>
    </cfRule>
    <cfRule type="cellIs" dxfId="210" priority="66" stopIfTrue="1" operator="equal">
      <formula>"売"</formula>
    </cfRule>
  </conditionalFormatting>
  <conditionalFormatting sqref="G37">
    <cfRule type="cellIs" dxfId="209" priority="63" stopIfTrue="1" operator="equal">
      <formula>"買"</formula>
    </cfRule>
    <cfRule type="cellIs" dxfId="208" priority="64" stopIfTrue="1" operator="equal">
      <formula>"売"</formula>
    </cfRule>
  </conditionalFormatting>
  <conditionalFormatting sqref="G38">
    <cfRule type="cellIs" dxfId="207" priority="61" stopIfTrue="1" operator="equal">
      <formula>"買"</formula>
    </cfRule>
    <cfRule type="cellIs" dxfId="206" priority="62" stopIfTrue="1" operator="equal">
      <formula>"売"</formula>
    </cfRule>
  </conditionalFormatting>
  <conditionalFormatting sqref="G39">
    <cfRule type="cellIs" dxfId="205" priority="59" stopIfTrue="1" operator="equal">
      <formula>"買"</formula>
    </cfRule>
    <cfRule type="cellIs" dxfId="204" priority="60" stopIfTrue="1" operator="equal">
      <formula>"売"</formula>
    </cfRule>
  </conditionalFormatting>
  <conditionalFormatting sqref="G40">
    <cfRule type="cellIs" dxfId="203" priority="57" stopIfTrue="1" operator="equal">
      <formula>"買"</formula>
    </cfRule>
    <cfRule type="cellIs" dxfId="202" priority="58" stopIfTrue="1" operator="equal">
      <formula>"売"</formula>
    </cfRule>
  </conditionalFormatting>
  <conditionalFormatting sqref="G41">
    <cfRule type="cellIs" dxfId="201" priority="55" stopIfTrue="1" operator="equal">
      <formula>"買"</formula>
    </cfRule>
    <cfRule type="cellIs" dxfId="200" priority="56" stopIfTrue="1" operator="equal">
      <formula>"売"</formula>
    </cfRule>
  </conditionalFormatting>
  <conditionalFormatting sqref="G42">
    <cfRule type="cellIs" dxfId="199" priority="53" stopIfTrue="1" operator="equal">
      <formula>"買"</formula>
    </cfRule>
    <cfRule type="cellIs" dxfId="198" priority="54" stopIfTrue="1" operator="equal">
      <formula>"売"</formula>
    </cfRule>
  </conditionalFormatting>
  <conditionalFormatting sqref="G43">
    <cfRule type="cellIs" dxfId="197" priority="51" stopIfTrue="1" operator="equal">
      <formula>"買"</formula>
    </cfRule>
    <cfRule type="cellIs" dxfId="196" priority="52" stopIfTrue="1" operator="equal">
      <formula>"売"</formula>
    </cfRule>
  </conditionalFormatting>
  <conditionalFormatting sqref="G44">
    <cfRule type="cellIs" dxfId="195" priority="49" stopIfTrue="1" operator="equal">
      <formula>"買"</formula>
    </cfRule>
    <cfRule type="cellIs" dxfId="194" priority="50" stopIfTrue="1" operator="equal">
      <formula>"売"</formula>
    </cfRule>
  </conditionalFormatting>
  <conditionalFormatting sqref="G45">
    <cfRule type="cellIs" dxfId="193" priority="47" stopIfTrue="1" operator="equal">
      <formula>"買"</formula>
    </cfRule>
    <cfRule type="cellIs" dxfId="192" priority="48" stopIfTrue="1" operator="equal">
      <formula>"売"</formula>
    </cfRule>
  </conditionalFormatting>
  <conditionalFormatting sqref="G46">
    <cfRule type="cellIs" dxfId="191" priority="45" stopIfTrue="1" operator="equal">
      <formula>"買"</formula>
    </cfRule>
    <cfRule type="cellIs" dxfId="190" priority="46" stopIfTrue="1" operator="equal">
      <formula>"売"</formula>
    </cfRule>
  </conditionalFormatting>
  <conditionalFormatting sqref="G47">
    <cfRule type="cellIs" dxfId="189" priority="43" stopIfTrue="1" operator="equal">
      <formula>"買"</formula>
    </cfRule>
    <cfRule type="cellIs" dxfId="188" priority="44" stopIfTrue="1" operator="equal">
      <formula>"売"</formula>
    </cfRule>
  </conditionalFormatting>
  <conditionalFormatting sqref="G48">
    <cfRule type="cellIs" dxfId="187" priority="41" stopIfTrue="1" operator="equal">
      <formula>"買"</formula>
    </cfRule>
    <cfRule type="cellIs" dxfId="186" priority="42" stopIfTrue="1" operator="equal">
      <formula>"売"</formula>
    </cfRule>
  </conditionalFormatting>
  <conditionalFormatting sqref="G49">
    <cfRule type="cellIs" dxfId="185" priority="39" stopIfTrue="1" operator="equal">
      <formula>"買"</formula>
    </cfRule>
    <cfRule type="cellIs" dxfId="184" priority="40" stopIfTrue="1" operator="equal">
      <formula>"売"</formula>
    </cfRule>
  </conditionalFormatting>
  <conditionalFormatting sqref="G50">
    <cfRule type="cellIs" dxfId="183" priority="37" stopIfTrue="1" operator="equal">
      <formula>"買"</formula>
    </cfRule>
    <cfRule type="cellIs" dxfId="182" priority="38" stopIfTrue="1" operator="equal">
      <formula>"売"</formula>
    </cfRule>
  </conditionalFormatting>
  <conditionalFormatting sqref="G51">
    <cfRule type="cellIs" dxfId="181" priority="35" stopIfTrue="1" operator="equal">
      <formula>"買"</formula>
    </cfRule>
    <cfRule type="cellIs" dxfId="180" priority="36" stopIfTrue="1" operator="equal">
      <formula>"売"</formula>
    </cfRule>
  </conditionalFormatting>
  <conditionalFormatting sqref="G52">
    <cfRule type="cellIs" dxfId="179" priority="33" stopIfTrue="1" operator="equal">
      <formula>"買"</formula>
    </cfRule>
    <cfRule type="cellIs" dxfId="178" priority="34" stopIfTrue="1" operator="equal">
      <formula>"売"</formula>
    </cfRule>
  </conditionalFormatting>
  <conditionalFormatting sqref="G53">
    <cfRule type="cellIs" dxfId="177" priority="31" stopIfTrue="1" operator="equal">
      <formula>"買"</formula>
    </cfRule>
    <cfRule type="cellIs" dxfId="176" priority="32" stopIfTrue="1" operator="equal">
      <formula>"売"</formula>
    </cfRule>
  </conditionalFormatting>
  <conditionalFormatting sqref="G54">
    <cfRule type="cellIs" dxfId="175" priority="29" stopIfTrue="1" operator="equal">
      <formula>"買"</formula>
    </cfRule>
    <cfRule type="cellIs" dxfId="174" priority="30" stopIfTrue="1" operator="equal">
      <formula>"売"</formula>
    </cfRule>
  </conditionalFormatting>
  <conditionalFormatting sqref="G55">
    <cfRule type="cellIs" dxfId="173" priority="27" stopIfTrue="1" operator="equal">
      <formula>"買"</formula>
    </cfRule>
    <cfRule type="cellIs" dxfId="172" priority="28" stopIfTrue="1" operator="equal">
      <formula>"売"</formula>
    </cfRule>
  </conditionalFormatting>
  <conditionalFormatting sqref="G56">
    <cfRule type="cellIs" dxfId="171" priority="25" stopIfTrue="1" operator="equal">
      <formula>"買"</formula>
    </cfRule>
    <cfRule type="cellIs" dxfId="170" priority="26" stopIfTrue="1" operator="equal">
      <formula>"売"</formula>
    </cfRule>
  </conditionalFormatting>
  <conditionalFormatting sqref="G57">
    <cfRule type="cellIs" dxfId="169" priority="23" stopIfTrue="1" operator="equal">
      <formula>"買"</formula>
    </cfRule>
    <cfRule type="cellIs" dxfId="168" priority="24" stopIfTrue="1" operator="equal">
      <formula>"売"</formula>
    </cfRule>
  </conditionalFormatting>
  <conditionalFormatting sqref="G58">
    <cfRule type="cellIs" dxfId="167" priority="21" stopIfTrue="1" operator="equal">
      <formula>"買"</formula>
    </cfRule>
    <cfRule type="cellIs" dxfId="166" priority="22" stopIfTrue="1" operator="equal">
      <formula>"売"</formula>
    </cfRule>
  </conditionalFormatting>
  <conditionalFormatting sqref="G59">
    <cfRule type="cellIs" dxfId="165" priority="19" stopIfTrue="1" operator="equal">
      <formula>"買"</formula>
    </cfRule>
    <cfRule type="cellIs" dxfId="164" priority="20" stopIfTrue="1" operator="equal">
      <formula>"売"</formula>
    </cfRule>
  </conditionalFormatting>
  <conditionalFormatting sqref="G60">
    <cfRule type="cellIs" dxfId="163" priority="17" stopIfTrue="1" operator="equal">
      <formula>"買"</formula>
    </cfRule>
    <cfRule type="cellIs" dxfId="162" priority="18" stopIfTrue="1" operator="equal">
      <formula>"売"</formula>
    </cfRule>
  </conditionalFormatting>
  <conditionalFormatting sqref="G61">
    <cfRule type="cellIs" dxfId="161" priority="15" stopIfTrue="1" operator="equal">
      <formula>"買"</formula>
    </cfRule>
    <cfRule type="cellIs" dxfId="160" priority="16" stopIfTrue="1" operator="equal">
      <formula>"売"</formula>
    </cfRule>
  </conditionalFormatting>
  <conditionalFormatting sqref="G62">
    <cfRule type="cellIs" dxfId="159" priority="13" stopIfTrue="1" operator="equal">
      <formula>"買"</formula>
    </cfRule>
    <cfRule type="cellIs" dxfId="158" priority="14" stopIfTrue="1" operator="equal">
      <formula>"売"</formula>
    </cfRule>
  </conditionalFormatting>
  <conditionalFormatting sqref="G63">
    <cfRule type="cellIs" dxfId="157" priority="11" stopIfTrue="1" operator="equal">
      <formula>"買"</formula>
    </cfRule>
    <cfRule type="cellIs" dxfId="156" priority="12" stopIfTrue="1" operator="equal">
      <formula>"売"</formula>
    </cfRule>
  </conditionalFormatting>
  <conditionalFormatting sqref="G64">
    <cfRule type="cellIs" dxfId="155" priority="9" stopIfTrue="1" operator="equal">
      <formula>"買"</formula>
    </cfRule>
    <cfRule type="cellIs" dxfId="154" priority="10" stopIfTrue="1" operator="equal">
      <formula>"売"</formula>
    </cfRule>
  </conditionalFormatting>
  <conditionalFormatting sqref="G65">
    <cfRule type="cellIs" dxfId="153" priority="7" stopIfTrue="1" operator="equal">
      <formula>"買"</formula>
    </cfRule>
    <cfRule type="cellIs" dxfId="152" priority="8" stopIfTrue="1" operator="equal">
      <formula>"売"</formula>
    </cfRule>
  </conditionalFormatting>
  <conditionalFormatting sqref="G66">
    <cfRule type="cellIs" dxfId="151" priority="5" stopIfTrue="1" operator="equal">
      <formula>"買"</formula>
    </cfRule>
    <cfRule type="cellIs" dxfId="150" priority="6" stopIfTrue="1" operator="equal">
      <formula>"売"</formula>
    </cfRule>
  </conditionalFormatting>
  <conditionalFormatting sqref="G67">
    <cfRule type="cellIs" dxfId="149" priority="3" stopIfTrue="1" operator="equal">
      <formula>"買"</formula>
    </cfRule>
    <cfRule type="cellIs" dxfId="148" priority="4" stopIfTrue="1" operator="equal">
      <formula>"売"</formula>
    </cfRule>
  </conditionalFormatting>
  <conditionalFormatting sqref="G68">
    <cfRule type="cellIs" dxfId="147" priority="1" stopIfTrue="1" operator="equal">
      <formula>"買"</formula>
    </cfRule>
    <cfRule type="cellIs" dxfId="14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59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7" t="s">
        <v>5</v>
      </c>
      <c r="C2" s="47"/>
      <c r="D2" s="49" t="s">
        <v>65</v>
      </c>
      <c r="E2" s="49"/>
      <c r="F2" s="47" t="s">
        <v>6</v>
      </c>
      <c r="G2" s="47"/>
      <c r="H2" s="51" t="s">
        <v>36</v>
      </c>
      <c r="I2" s="51"/>
      <c r="J2" s="47" t="s">
        <v>7</v>
      </c>
      <c r="K2" s="47"/>
      <c r="L2" s="48">
        <v>100000</v>
      </c>
      <c r="M2" s="49"/>
      <c r="N2" s="47" t="s">
        <v>8</v>
      </c>
      <c r="O2" s="47"/>
      <c r="P2" s="50">
        <f>SUM(L2,D4)</f>
        <v>107482.31121654101</v>
      </c>
      <c r="Q2" s="51"/>
      <c r="R2" s="1"/>
      <c r="S2" s="1"/>
      <c r="T2" s="1"/>
    </row>
    <row r="3" spans="2:25" ht="57" customHeight="1">
      <c r="B3" s="47" t="s">
        <v>9</v>
      </c>
      <c r="C3" s="47"/>
      <c r="D3" s="52" t="s">
        <v>72</v>
      </c>
      <c r="E3" s="52"/>
      <c r="F3" s="52"/>
      <c r="G3" s="52"/>
      <c r="H3" s="52"/>
      <c r="I3" s="52"/>
      <c r="J3" s="47" t="s">
        <v>10</v>
      </c>
      <c r="K3" s="47"/>
      <c r="L3" s="52" t="s">
        <v>61</v>
      </c>
      <c r="M3" s="53"/>
      <c r="N3" s="53"/>
      <c r="O3" s="53"/>
      <c r="P3" s="53"/>
      <c r="Q3" s="53"/>
      <c r="R3" s="1"/>
      <c r="S3" s="1"/>
    </row>
    <row r="4" spans="2:25">
      <c r="B4" s="47" t="s">
        <v>11</v>
      </c>
      <c r="C4" s="47"/>
      <c r="D4" s="54">
        <f>SUM($R$9:$S$993)</f>
        <v>7482.3112165410175</v>
      </c>
      <c r="E4" s="54"/>
      <c r="F4" s="47" t="s">
        <v>12</v>
      </c>
      <c r="G4" s="47"/>
      <c r="H4" s="55">
        <f>SUM($T$9:$U$108)</f>
        <v>153.0000000000058</v>
      </c>
      <c r="I4" s="51"/>
      <c r="J4" s="56" t="s">
        <v>58</v>
      </c>
      <c r="K4" s="56"/>
      <c r="L4" s="50">
        <f>MAX($C$9:$D$990)-C9</f>
        <v>32664.5646874097</v>
      </c>
      <c r="M4" s="50"/>
      <c r="N4" s="56" t="s">
        <v>57</v>
      </c>
      <c r="O4" s="56"/>
      <c r="P4" s="57">
        <f>MAX(Y:Y)</f>
        <v>0.27015042378127307</v>
      </c>
      <c r="Q4" s="57"/>
      <c r="R4" s="1"/>
      <c r="S4" s="1"/>
      <c r="T4" s="1"/>
    </row>
    <row r="5" spans="2:25">
      <c r="B5" s="36" t="s">
        <v>15</v>
      </c>
      <c r="C5" s="2">
        <f>COUNTIF($R$9:$R$990,"&gt;0")</f>
        <v>23</v>
      </c>
      <c r="D5" s="37" t="s">
        <v>16</v>
      </c>
      <c r="E5" s="15">
        <f>COUNTIF($R$9:$R$990,"&lt;0")</f>
        <v>37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0.38333333333333336</v>
      </c>
      <c r="J5" s="58" t="s">
        <v>19</v>
      </c>
      <c r="K5" s="47"/>
      <c r="L5" s="59">
        <f>MAX(V9:V993)</f>
        <v>2</v>
      </c>
      <c r="M5" s="60"/>
      <c r="N5" s="17" t="s">
        <v>20</v>
      </c>
      <c r="O5" s="9"/>
      <c r="P5" s="59">
        <f>MAX(W9:W993)</f>
        <v>9</v>
      </c>
      <c r="Q5" s="60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62</v>
      </c>
      <c r="N6" s="12"/>
      <c r="O6" s="12"/>
      <c r="P6" s="10"/>
      <c r="Q6" s="7"/>
      <c r="R6" s="1"/>
      <c r="S6" s="1"/>
      <c r="T6" s="1"/>
    </row>
    <row r="7" spans="2:25">
      <c r="B7" s="61" t="s">
        <v>21</v>
      </c>
      <c r="C7" s="63" t="s">
        <v>22</v>
      </c>
      <c r="D7" s="64"/>
      <c r="E7" s="67" t="s">
        <v>23</v>
      </c>
      <c r="F7" s="68"/>
      <c r="G7" s="68"/>
      <c r="H7" s="68"/>
      <c r="I7" s="69"/>
      <c r="J7" s="70" t="s">
        <v>24</v>
      </c>
      <c r="K7" s="71"/>
      <c r="L7" s="72"/>
      <c r="M7" s="73" t="s">
        <v>25</v>
      </c>
      <c r="N7" s="74" t="s">
        <v>26</v>
      </c>
      <c r="O7" s="75"/>
      <c r="P7" s="75"/>
      <c r="Q7" s="76"/>
      <c r="R7" s="77" t="s">
        <v>27</v>
      </c>
      <c r="S7" s="77"/>
      <c r="T7" s="77"/>
      <c r="U7" s="77"/>
    </row>
    <row r="8" spans="2:25">
      <c r="B8" s="62"/>
      <c r="C8" s="65"/>
      <c r="D8" s="66"/>
      <c r="E8" s="18" t="s">
        <v>28</v>
      </c>
      <c r="F8" s="18" t="s">
        <v>29</v>
      </c>
      <c r="G8" s="18" t="s">
        <v>30</v>
      </c>
      <c r="H8" s="78" t="s">
        <v>31</v>
      </c>
      <c r="I8" s="69"/>
      <c r="J8" s="4" t="s">
        <v>32</v>
      </c>
      <c r="K8" s="79" t="s">
        <v>33</v>
      </c>
      <c r="L8" s="72"/>
      <c r="M8" s="73"/>
      <c r="N8" s="5" t="s">
        <v>28</v>
      </c>
      <c r="O8" s="5" t="s">
        <v>29</v>
      </c>
      <c r="P8" s="80" t="s">
        <v>31</v>
      </c>
      <c r="Q8" s="76"/>
      <c r="R8" s="77" t="s">
        <v>34</v>
      </c>
      <c r="S8" s="77"/>
      <c r="T8" s="77" t="s">
        <v>32</v>
      </c>
      <c r="U8" s="77"/>
      <c r="Y8" t="s">
        <v>56</v>
      </c>
    </row>
    <row r="9" spans="2:25">
      <c r="B9" s="35">
        <v>1</v>
      </c>
      <c r="C9" s="81">
        <f>L2</f>
        <v>100000</v>
      </c>
      <c r="D9" s="81"/>
      <c r="E9" s="45">
        <v>2017</v>
      </c>
      <c r="F9" s="8">
        <v>43476</v>
      </c>
      <c r="G9" s="45" t="s">
        <v>4</v>
      </c>
      <c r="H9" s="82">
        <v>116.21</v>
      </c>
      <c r="I9" s="82"/>
      <c r="J9" s="45">
        <v>38</v>
      </c>
      <c r="K9" s="81">
        <f>IF(J9="","",C9*0.03)</f>
        <v>3000</v>
      </c>
      <c r="L9" s="81"/>
      <c r="M9" s="6">
        <f>IF(J9="","",(K9/J9)/LOOKUP(RIGHT($D$2,3),定数!$A$6:$A$13,定数!$B$6:$B$13))</f>
        <v>0.78947368421052633</v>
      </c>
      <c r="N9" s="45">
        <v>2017</v>
      </c>
      <c r="O9" s="8">
        <v>43477</v>
      </c>
      <c r="P9" s="82">
        <v>115.8</v>
      </c>
      <c r="Q9" s="82"/>
      <c r="R9" s="83">
        <f>IF(P9="","",T9*M9*LOOKUP(RIGHT($D$2,3),定数!$A$6:$A$13,定数!$B$6:$B$13))</f>
        <v>-3236.8421052631311</v>
      </c>
      <c r="S9" s="83"/>
      <c r="T9" s="84">
        <f>IF(P9="","",IF(G9="買",(P9-H9),(H9-P9))*IF(RIGHT($D$2,3)="JPY",100,10000))</f>
        <v>-40.999999999999659</v>
      </c>
      <c r="U9" s="84"/>
      <c r="V9" s="1">
        <f>IF(T9&lt;&gt;"",IF(T9&gt;0,1+V8,0),"")</f>
        <v>0</v>
      </c>
      <c r="W9">
        <f>IF(T9&lt;&gt;"",IF(T9&lt;0,1+W8,0),"")</f>
        <v>1</v>
      </c>
    </row>
    <row r="10" spans="2:25">
      <c r="B10" s="35">
        <v>2</v>
      </c>
      <c r="C10" s="81">
        <f t="shared" ref="C10:C73" si="0">IF(R9="","",C9+R9)</f>
        <v>96763.157894736869</v>
      </c>
      <c r="D10" s="81"/>
      <c r="E10" s="45">
        <v>2017</v>
      </c>
      <c r="F10" s="8">
        <v>43482</v>
      </c>
      <c r="G10" s="45" t="s">
        <v>3</v>
      </c>
      <c r="H10" s="82">
        <v>113.76</v>
      </c>
      <c r="I10" s="82"/>
      <c r="J10" s="45">
        <v>36</v>
      </c>
      <c r="K10" s="85">
        <f>IF(J10="","",C10*0.03)</f>
        <v>2902.8947368421059</v>
      </c>
      <c r="L10" s="86"/>
      <c r="M10" s="6">
        <f>IF(J10="","",(K10/J10)/LOOKUP(RIGHT($D$2,3),定数!$A$6:$A$13,定数!$B$6:$B$13))</f>
        <v>0.80635964912280711</v>
      </c>
      <c r="N10" s="45">
        <v>2017</v>
      </c>
      <c r="O10" s="8">
        <v>43482</v>
      </c>
      <c r="P10" s="82">
        <v>113.3</v>
      </c>
      <c r="Q10" s="82"/>
      <c r="R10" s="83">
        <f>IF(P10="","",T10*M10*LOOKUP(RIGHT($D$2,3),定数!$A$6:$A$13,定数!$B$6:$B$13))</f>
        <v>3709.2543859649768</v>
      </c>
      <c r="S10" s="83"/>
      <c r="T10" s="84">
        <f>IF(P10="","",IF(G10="買",(P10-H10),(H10-P10))*IF(RIGHT($D$2,3)="JPY",100,10000))</f>
        <v>46.000000000000796</v>
      </c>
      <c r="U10" s="84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41">
        <f>IF(C10&lt;&gt;"",MAX(C10,C9),"")</f>
        <v>100000</v>
      </c>
    </row>
    <row r="11" spans="2:25">
      <c r="B11" s="35">
        <v>3</v>
      </c>
      <c r="C11" s="81">
        <f t="shared" ref="C11:C16" si="3">IF(R10="","",C10+R10)</f>
        <v>100472.41228070184</v>
      </c>
      <c r="D11" s="81"/>
      <c r="E11" s="45">
        <v>2017</v>
      </c>
      <c r="F11" s="8">
        <v>43483</v>
      </c>
      <c r="G11" s="45" t="s">
        <v>3</v>
      </c>
      <c r="H11" s="82">
        <v>112.62</v>
      </c>
      <c r="I11" s="82"/>
      <c r="J11" s="45">
        <v>47</v>
      </c>
      <c r="K11" s="85">
        <f t="shared" ref="K11:K68" si="4">IF(J11="","",C11*0.03)</f>
        <v>3014.1723684210551</v>
      </c>
      <c r="L11" s="86"/>
      <c r="M11" s="6">
        <f>IF(J11="","",(K11/J11)/LOOKUP(RIGHT($D$2,3),定数!$A$6:$A$13,定数!$B$6:$B$13))</f>
        <v>0.64131326987682025</v>
      </c>
      <c r="N11" s="45">
        <v>2017</v>
      </c>
      <c r="O11" s="8">
        <v>43483</v>
      </c>
      <c r="P11" s="82">
        <v>113.11</v>
      </c>
      <c r="Q11" s="82"/>
      <c r="R11" s="83">
        <f>IF(P11="","",T11*M11*LOOKUP(RIGHT($D$2,3),定数!$A$6:$A$13,定数!$B$6:$B$13))</f>
        <v>-3142.4350223963861</v>
      </c>
      <c r="S11" s="83"/>
      <c r="T11" s="84">
        <f>IF(P11="","",IF(G11="買",(P11-H11),(H11-P11))*IF(RIGHT($D$2,3)="JPY",100,10000))</f>
        <v>-48.999999999999488</v>
      </c>
      <c r="U11" s="84"/>
      <c r="V11" s="22">
        <f t="shared" si="1"/>
        <v>0</v>
      </c>
      <c r="W11">
        <f t="shared" si="2"/>
        <v>1</v>
      </c>
      <c r="X11" s="41">
        <f>IF(C11&lt;&gt;"",MAX(X10,C11),"")</f>
        <v>100472.41228070184</v>
      </c>
      <c r="Y11" s="42">
        <f>IF(X11&lt;&gt;"",1-(C11/X11),"")</f>
        <v>0</v>
      </c>
    </row>
    <row r="12" spans="2:25">
      <c r="B12" s="35">
        <v>4</v>
      </c>
      <c r="C12" s="81">
        <f t="shared" si="3"/>
        <v>97329.977258305458</v>
      </c>
      <c r="D12" s="81"/>
      <c r="E12" s="45">
        <v>2017</v>
      </c>
      <c r="F12" s="8">
        <v>43484</v>
      </c>
      <c r="G12" s="45" t="s">
        <v>4</v>
      </c>
      <c r="H12" s="82">
        <v>114.75</v>
      </c>
      <c r="I12" s="82"/>
      <c r="J12" s="45">
        <v>34</v>
      </c>
      <c r="K12" s="85">
        <f t="shared" si="4"/>
        <v>2919.8993177491639</v>
      </c>
      <c r="L12" s="86"/>
      <c r="M12" s="6">
        <f>IF(J12="","",(K12/J12)/LOOKUP(RIGHT($D$2,3),定数!$A$6:$A$13,定数!$B$6:$B$13))</f>
        <v>0.85879391698504814</v>
      </c>
      <c r="N12" s="45">
        <v>2017</v>
      </c>
      <c r="O12" s="8">
        <v>43484</v>
      </c>
      <c r="P12" s="82">
        <v>115.42</v>
      </c>
      <c r="Q12" s="82"/>
      <c r="R12" s="83">
        <f>IF(P12="","",T12*M12*LOOKUP(RIGHT($D$2,3),定数!$A$6:$A$13,定数!$B$6:$B$13))</f>
        <v>5753.9192437998372</v>
      </c>
      <c r="S12" s="83"/>
      <c r="T12" s="84">
        <f t="shared" ref="T12:T75" si="5">IF(P12="","",IF(G12="買",(P12-H12),(H12-P12))*IF(RIGHT($D$2,3)="JPY",100,10000))</f>
        <v>67.000000000000171</v>
      </c>
      <c r="U12" s="84"/>
      <c r="V12" s="22">
        <f t="shared" si="1"/>
        <v>1</v>
      </c>
      <c r="W12">
        <f t="shared" si="2"/>
        <v>0</v>
      </c>
      <c r="X12" s="41">
        <f t="shared" ref="X12:X75" si="6">IF(C12&lt;&gt;"",MAX(X11,C12),"")</f>
        <v>100472.41228070184</v>
      </c>
      <c r="Y12" s="42">
        <f t="shared" ref="Y12:Y75" si="7">IF(X12&lt;&gt;"",1-(C12/X12),"")</f>
        <v>3.1276595744680558E-2</v>
      </c>
    </row>
    <row r="13" spans="2:25">
      <c r="B13" s="35">
        <v>5</v>
      </c>
      <c r="C13" s="81">
        <f t="shared" si="3"/>
        <v>103083.8965021053</v>
      </c>
      <c r="D13" s="81"/>
      <c r="E13" s="45">
        <v>2017</v>
      </c>
      <c r="F13" s="8">
        <v>43488</v>
      </c>
      <c r="G13" s="45" t="s">
        <v>3</v>
      </c>
      <c r="H13" s="82">
        <v>113.34</v>
      </c>
      <c r="I13" s="82"/>
      <c r="J13" s="45">
        <v>44</v>
      </c>
      <c r="K13" s="85">
        <f t="shared" si="4"/>
        <v>3092.5168950631587</v>
      </c>
      <c r="L13" s="86"/>
      <c r="M13" s="6">
        <f>IF(J13="","",(K13/J13)/LOOKUP(RIGHT($D$2,3),定数!$A$6:$A$13,定数!$B$6:$B$13))</f>
        <v>0.70284474887799064</v>
      </c>
      <c r="N13" s="45">
        <v>2017</v>
      </c>
      <c r="O13" s="8">
        <v>43488</v>
      </c>
      <c r="P13" s="82">
        <v>113.8</v>
      </c>
      <c r="Q13" s="82"/>
      <c r="R13" s="83">
        <f>IF(P13="","",T13*M13*LOOKUP(RIGHT($D$2,3),定数!$A$6:$A$13,定数!$B$6:$B$13))</f>
        <v>-3233.0858448387135</v>
      </c>
      <c r="S13" s="83"/>
      <c r="T13" s="84">
        <f t="shared" si="5"/>
        <v>-45.999999999999375</v>
      </c>
      <c r="U13" s="84"/>
      <c r="V13" s="22">
        <f t="shared" si="1"/>
        <v>0</v>
      </c>
      <c r="W13">
        <f t="shared" si="2"/>
        <v>1</v>
      </c>
      <c r="X13" s="41">
        <f t="shared" si="6"/>
        <v>103083.8965021053</v>
      </c>
      <c r="Y13" s="42">
        <f t="shared" si="7"/>
        <v>0</v>
      </c>
    </row>
    <row r="14" spans="2:25">
      <c r="B14" s="35">
        <v>6</v>
      </c>
      <c r="C14" s="81">
        <f t="shared" si="3"/>
        <v>99850.810657266586</v>
      </c>
      <c r="D14" s="81"/>
      <c r="E14" s="45">
        <v>2017</v>
      </c>
      <c r="F14" s="8">
        <v>43498</v>
      </c>
      <c r="G14" s="45" t="s">
        <v>3</v>
      </c>
      <c r="H14" s="82">
        <v>112.92</v>
      </c>
      <c r="I14" s="82"/>
      <c r="J14" s="45">
        <v>42</v>
      </c>
      <c r="K14" s="85">
        <f t="shared" si="4"/>
        <v>2995.5243197179975</v>
      </c>
      <c r="L14" s="86"/>
      <c r="M14" s="6">
        <f>IF(J14="","",(K14/J14)/LOOKUP(RIGHT($D$2,3),定数!$A$6:$A$13,定数!$B$6:$B$13))</f>
        <v>0.71322007612333282</v>
      </c>
      <c r="N14" s="45">
        <v>2017</v>
      </c>
      <c r="O14" s="8">
        <v>43498</v>
      </c>
      <c r="P14" s="82">
        <v>112.07</v>
      </c>
      <c r="Q14" s="82"/>
      <c r="R14" s="83">
        <f>IF(P14="","",T14*M14*LOOKUP(RIGHT($D$2,3),定数!$A$6:$A$13,定数!$B$6:$B$13))</f>
        <v>6062.3706470483894</v>
      </c>
      <c r="S14" s="83"/>
      <c r="T14" s="84">
        <f t="shared" si="5"/>
        <v>85.000000000000853</v>
      </c>
      <c r="U14" s="84"/>
      <c r="V14" s="22">
        <f t="shared" si="1"/>
        <v>1</v>
      </c>
      <c r="W14">
        <f t="shared" si="2"/>
        <v>0</v>
      </c>
      <c r="X14" s="41">
        <f t="shared" si="6"/>
        <v>103083.8965021053</v>
      </c>
      <c r="Y14" s="42">
        <f t="shared" si="7"/>
        <v>3.1363636363635927E-2</v>
      </c>
    </row>
    <row r="15" spans="2:25">
      <c r="B15" s="35">
        <v>7</v>
      </c>
      <c r="C15" s="81">
        <f t="shared" si="3"/>
        <v>105913.18130431497</v>
      </c>
      <c r="D15" s="81"/>
      <c r="E15" s="45">
        <v>2017</v>
      </c>
      <c r="F15" s="8">
        <v>43510</v>
      </c>
      <c r="G15" s="45" t="s">
        <v>3</v>
      </c>
      <c r="H15" s="82">
        <v>113.54</v>
      </c>
      <c r="I15" s="82"/>
      <c r="J15" s="45">
        <v>21</v>
      </c>
      <c r="K15" s="85">
        <f t="shared" si="4"/>
        <v>3177.3954391294492</v>
      </c>
      <c r="L15" s="86"/>
      <c r="M15" s="6">
        <f>IF(J15="","",(K15/J15)/LOOKUP(RIGHT($D$2,3),定数!$A$6:$A$13,定数!$B$6:$B$13))</f>
        <v>1.5130454472044996</v>
      </c>
      <c r="N15" s="45">
        <v>2017</v>
      </c>
      <c r="O15" s="8">
        <v>43511</v>
      </c>
      <c r="P15" s="82">
        <v>113.77</v>
      </c>
      <c r="Q15" s="82"/>
      <c r="R15" s="83">
        <f>IF(P15="","",T15*M15*LOOKUP(RIGHT($D$2,3),定数!$A$6:$A$13,定数!$B$6:$B$13))</f>
        <v>-3480.004528570194</v>
      </c>
      <c r="S15" s="83"/>
      <c r="T15" s="84">
        <f t="shared" si="5"/>
        <v>-22.999999999998977</v>
      </c>
      <c r="U15" s="84"/>
      <c r="V15" s="22">
        <f t="shared" si="1"/>
        <v>0</v>
      </c>
      <c r="W15">
        <f t="shared" si="2"/>
        <v>1</v>
      </c>
      <c r="X15" s="41">
        <f t="shared" si="6"/>
        <v>105913.18130431497</v>
      </c>
      <c r="Y15" s="42">
        <f t="shared" si="7"/>
        <v>0</v>
      </c>
    </row>
    <row r="16" spans="2:25">
      <c r="B16" s="35">
        <v>8</v>
      </c>
      <c r="C16" s="81">
        <f t="shared" si="3"/>
        <v>102433.17677574478</v>
      </c>
      <c r="D16" s="81"/>
      <c r="E16" s="45">
        <v>2017</v>
      </c>
      <c r="F16" s="8">
        <v>43511</v>
      </c>
      <c r="G16" s="45" t="s">
        <v>4</v>
      </c>
      <c r="H16" s="82">
        <v>114.59</v>
      </c>
      <c r="I16" s="82"/>
      <c r="J16" s="45">
        <v>29</v>
      </c>
      <c r="K16" s="85">
        <f t="shared" si="4"/>
        <v>3072.9953032723433</v>
      </c>
      <c r="L16" s="86"/>
      <c r="M16" s="6">
        <f>IF(J16="","",(K16/J16)/LOOKUP(RIGHT($D$2,3),定数!$A$6:$A$13,定数!$B$6:$B$13))</f>
        <v>1.0596535528525322</v>
      </c>
      <c r="N16" s="45">
        <v>2017</v>
      </c>
      <c r="O16" s="8">
        <v>43512</v>
      </c>
      <c r="P16" s="82">
        <v>114.27</v>
      </c>
      <c r="Q16" s="82"/>
      <c r="R16" s="83">
        <f>IF(P16="","",T16*M16*LOOKUP(RIGHT($D$2,3),定数!$A$6:$A$13,定数!$B$6:$B$13))</f>
        <v>-3390.8913691281809</v>
      </c>
      <c r="S16" s="83"/>
      <c r="T16" s="84">
        <f t="shared" si="5"/>
        <v>-32.000000000000739</v>
      </c>
      <c r="U16" s="84"/>
      <c r="V16" s="22">
        <f t="shared" si="1"/>
        <v>0</v>
      </c>
      <c r="W16">
        <f t="shared" si="2"/>
        <v>2</v>
      </c>
      <c r="X16" s="41">
        <f t="shared" si="6"/>
        <v>105913.18130431497</v>
      </c>
      <c r="Y16" s="42">
        <f t="shared" si="7"/>
        <v>3.2857142857141364E-2</v>
      </c>
    </row>
    <row r="17" spans="2:25">
      <c r="B17" s="35">
        <v>9</v>
      </c>
      <c r="C17" s="81">
        <f t="shared" si="0"/>
        <v>99042.285406616604</v>
      </c>
      <c r="D17" s="81"/>
      <c r="E17" s="45">
        <v>2017</v>
      </c>
      <c r="F17" s="8">
        <v>43517</v>
      </c>
      <c r="G17" s="45" t="s">
        <v>4</v>
      </c>
      <c r="H17" s="82">
        <v>113.16</v>
      </c>
      <c r="I17" s="82"/>
      <c r="J17" s="45">
        <v>8</v>
      </c>
      <c r="K17" s="85">
        <f t="shared" si="4"/>
        <v>2971.2685621984979</v>
      </c>
      <c r="L17" s="86"/>
      <c r="M17" s="6">
        <f>IF(J17="","",(K17/J17)/LOOKUP(RIGHT($D$2,3),定数!$A$6:$A$13,定数!$B$6:$B$13))</f>
        <v>3.7140857027481222</v>
      </c>
      <c r="N17" s="45">
        <v>2017</v>
      </c>
      <c r="O17" s="8">
        <v>43517</v>
      </c>
      <c r="P17" s="82">
        <v>113.32</v>
      </c>
      <c r="Q17" s="82"/>
      <c r="R17" s="83">
        <f>IF(P17="","",T17*M17*LOOKUP(RIGHT($D$2,3),定数!$A$6:$A$13,定数!$B$6:$B$13))</f>
        <v>5942.5371243968693</v>
      </c>
      <c r="S17" s="83"/>
      <c r="T17" s="84">
        <f t="shared" si="5"/>
        <v>15.999999999999659</v>
      </c>
      <c r="U17" s="84"/>
      <c r="V17" s="22">
        <f t="shared" si="1"/>
        <v>1</v>
      </c>
      <c r="W17">
        <f t="shared" si="2"/>
        <v>0</v>
      </c>
      <c r="X17" s="41">
        <f t="shared" si="6"/>
        <v>105913.18130431497</v>
      </c>
      <c r="Y17" s="42">
        <f t="shared" si="7"/>
        <v>6.4872906403940167E-2</v>
      </c>
    </row>
    <row r="18" spans="2:25">
      <c r="B18" s="35">
        <v>10</v>
      </c>
      <c r="C18" s="81">
        <f t="shared" si="0"/>
        <v>104984.82253101347</v>
      </c>
      <c r="D18" s="81"/>
      <c r="E18" s="45">
        <v>2017</v>
      </c>
      <c r="F18" s="8">
        <v>43527</v>
      </c>
      <c r="G18" s="45" t="s">
        <v>4</v>
      </c>
      <c r="H18" s="82">
        <v>114.48</v>
      </c>
      <c r="I18" s="82"/>
      <c r="J18" s="45">
        <v>23</v>
      </c>
      <c r="K18" s="85">
        <f t="shared" si="4"/>
        <v>3149.5446759304041</v>
      </c>
      <c r="L18" s="86"/>
      <c r="M18" s="6">
        <f>IF(J18="","",(K18/J18)/LOOKUP(RIGHT($D$2,3),定数!$A$6:$A$13,定数!$B$6:$B$13))</f>
        <v>1.3693672504045236</v>
      </c>
      <c r="N18" s="45">
        <v>2017</v>
      </c>
      <c r="O18" s="8">
        <v>43528</v>
      </c>
      <c r="P18" s="82">
        <v>114.23</v>
      </c>
      <c r="Q18" s="82"/>
      <c r="R18" s="83">
        <f>IF(P18="","",T18*M18*LOOKUP(RIGHT($D$2,3),定数!$A$6:$A$13,定数!$B$6:$B$13))</f>
        <v>-3423.4181260113091</v>
      </c>
      <c r="S18" s="83"/>
      <c r="T18" s="84">
        <f t="shared" si="5"/>
        <v>-25</v>
      </c>
      <c r="U18" s="84"/>
      <c r="V18" s="22">
        <f t="shared" si="1"/>
        <v>0</v>
      </c>
      <c r="W18">
        <f t="shared" si="2"/>
        <v>1</v>
      </c>
      <c r="X18" s="41">
        <f t="shared" si="6"/>
        <v>105913.18130431497</v>
      </c>
      <c r="Y18" s="42">
        <f t="shared" si="7"/>
        <v>8.7652807881777317E-3</v>
      </c>
    </row>
    <row r="19" spans="2:25">
      <c r="B19" s="35">
        <v>11</v>
      </c>
      <c r="C19" s="81">
        <f t="shared" si="0"/>
        <v>101561.40440500216</v>
      </c>
      <c r="D19" s="81"/>
      <c r="E19" s="45">
        <v>2017</v>
      </c>
      <c r="F19" s="8">
        <v>43530</v>
      </c>
      <c r="G19" s="45" t="s">
        <v>3</v>
      </c>
      <c r="H19" s="82">
        <v>113.57</v>
      </c>
      <c r="I19" s="82"/>
      <c r="J19" s="45">
        <v>23</v>
      </c>
      <c r="K19" s="85">
        <f t="shared" si="4"/>
        <v>3046.8421321500646</v>
      </c>
      <c r="L19" s="86"/>
      <c r="M19" s="6">
        <f>IF(J19="","",(K19/J19)/LOOKUP(RIGHT($D$2,3),定数!$A$6:$A$13,定数!$B$6:$B$13))</f>
        <v>1.3247139705000281</v>
      </c>
      <c r="N19" s="45">
        <v>2017</v>
      </c>
      <c r="O19" s="8">
        <v>43530</v>
      </c>
      <c r="P19" s="82">
        <v>113.83</v>
      </c>
      <c r="Q19" s="82"/>
      <c r="R19" s="83">
        <f>IF(P19="","",T19*M19*LOOKUP(RIGHT($D$2,3),定数!$A$6:$A$13,定数!$B$6:$B$13))</f>
        <v>-3444.256323300141</v>
      </c>
      <c r="S19" s="83"/>
      <c r="T19" s="84">
        <f t="shared" si="5"/>
        <v>-26.000000000000512</v>
      </c>
      <c r="U19" s="84"/>
      <c r="V19" s="22">
        <f t="shared" si="1"/>
        <v>0</v>
      </c>
      <c r="W19">
        <f t="shared" si="2"/>
        <v>2</v>
      </c>
      <c r="X19" s="41">
        <f t="shared" si="6"/>
        <v>105913.18130431497</v>
      </c>
      <c r="Y19" s="42">
        <f t="shared" si="7"/>
        <v>4.1088152066824146E-2</v>
      </c>
    </row>
    <row r="20" spans="2:25">
      <c r="B20" s="35">
        <v>12</v>
      </c>
      <c r="C20" s="81">
        <f t="shared" si="0"/>
        <v>98117.14808170202</v>
      </c>
      <c r="D20" s="81"/>
      <c r="E20" s="45">
        <v>2017</v>
      </c>
      <c r="F20" s="8">
        <v>43532</v>
      </c>
      <c r="G20" s="45" t="s">
        <v>4</v>
      </c>
      <c r="H20" s="82">
        <v>114.06</v>
      </c>
      <c r="I20" s="82"/>
      <c r="J20" s="45">
        <v>17</v>
      </c>
      <c r="K20" s="85">
        <f t="shared" si="4"/>
        <v>2943.5144424510604</v>
      </c>
      <c r="L20" s="86"/>
      <c r="M20" s="6">
        <f>IF(J20="","",(K20/J20)/LOOKUP(RIGHT($D$2,3),定数!$A$6:$A$13,定数!$B$6:$B$13))</f>
        <v>1.7314790837947414</v>
      </c>
      <c r="N20" s="45">
        <v>2017</v>
      </c>
      <c r="O20" s="8">
        <v>43532</v>
      </c>
      <c r="P20" s="82">
        <v>113.87</v>
      </c>
      <c r="Q20" s="82"/>
      <c r="R20" s="83">
        <f>IF(P20="","",T20*M20*LOOKUP(RIGHT($D$2,3),定数!$A$6:$A$13,定数!$B$6:$B$13))</f>
        <v>-3289.810259209969</v>
      </c>
      <c r="S20" s="83"/>
      <c r="T20" s="84">
        <f t="shared" si="5"/>
        <v>-18.999999999999773</v>
      </c>
      <c r="U20" s="84"/>
      <c r="V20" s="22">
        <f t="shared" si="1"/>
        <v>0</v>
      </c>
      <c r="W20">
        <f t="shared" si="2"/>
        <v>3</v>
      </c>
      <c r="X20" s="41">
        <f t="shared" si="6"/>
        <v>105913.18130431497</v>
      </c>
      <c r="Y20" s="42">
        <f t="shared" si="7"/>
        <v>7.3607771257602095E-2</v>
      </c>
    </row>
    <row r="21" spans="2:25">
      <c r="B21" s="35">
        <v>13</v>
      </c>
      <c r="C21" s="81">
        <f t="shared" si="0"/>
        <v>94827.337822492045</v>
      </c>
      <c r="D21" s="81"/>
      <c r="E21" s="45">
        <v>2017</v>
      </c>
      <c r="F21" s="8">
        <v>43533</v>
      </c>
      <c r="G21" s="45" t="s">
        <v>4</v>
      </c>
      <c r="H21" s="82">
        <v>114.55</v>
      </c>
      <c r="I21" s="82"/>
      <c r="J21" s="45">
        <v>17</v>
      </c>
      <c r="K21" s="85">
        <f t="shared" si="4"/>
        <v>2844.8201346747614</v>
      </c>
      <c r="L21" s="86"/>
      <c r="M21" s="6">
        <f>IF(J21="","",(K21/J21)/LOOKUP(RIGHT($D$2,3),定数!$A$6:$A$13,定数!$B$6:$B$13))</f>
        <v>1.6734236086322127</v>
      </c>
      <c r="N21" s="45">
        <v>2017</v>
      </c>
      <c r="O21" s="8">
        <v>43533</v>
      </c>
      <c r="P21" s="82">
        <v>114.89</v>
      </c>
      <c r="Q21" s="82"/>
      <c r="R21" s="83">
        <f>IF(P21="","",T21*M21*LOOKUP(RIGHT($D$2,3),定数!$A$6:$A$13,定数!$B$6:$B$13))</f>
        <v>5689.6402693495802</v>
      </c>
      <c r="S21" s="83"/>
      <c r="T21" s="84">
        <f t="shared" si="5"/>
        <v>34.000000000000341</v>
      </c>
      <c r="U21" s="84"/>
      <c r="V21" s="22">
        <f t="shared" si="1"/>
        <v>1</v>
      </c>
      <c r="W21">
        <f t="shared" si="2"/>
        <v>0</v>
      </c>
      <c r="X21" s="41">
        <f t="shared" si="6"/>
        <v>105913.18130431497</v>
      </c>
      <c r="Y21" s="42">
        <f t="shared" si="7"/>
        <v>0.10466915775072927</v>
      </c>
    </row>
    <row r="22" spans="2:25">
      <c r="B22" s="35">
        <v>14</v>
      </c>
      <c r="C22" s="81">
        <f t="shared" si="0"/>
        <v>100516.97809184162</v>
      </c>
      <c r="D22" s="81"/>
      <c r="E22" s="45">
        <v>2017</v>
      </c>
      <c r="F22" s="8">
        <v>43546</v>
      </c>
      <c r="G22" s="45" t="s">
        <v>3</v>
      </c>
      <c r="H22" s="82">
        <v>111.2</v>
      </c>
      <c r="I22" s="82"/>
      <c r="J22" s="45">
        <v>42</v>
      </c>
      <c r="K22" s="85">
        <f t="shared" si="4"/>
        <v>3015.5093427552483</v>
      </c>
      <c r="L22" s="86"/>
      <c r="M22" s="6">
        <f>IF(J22="","",(K22/J22)/LOOKUP(RIGHT($D$2,3),定数!$A$6:$A$13,定数!$B$6:$B$13))</f>
        <v>0.71797841494172576</v>
      </c>
      <c r="N22" s="45">
        <v>2017</v>
      </c>
      <c r="O22" s="8">
        <v>43551</v>
      </c>
      <c r="P22" s="82">
        <v>110.36</v>
      </c>
      <c r="Q22" s="82"/>
      <c r="R22" s="83">
        <f>IF(P22="","",T22*M22*LOOKUP(RIGHT($D$2,3),定数!$A$6:$A$13,定数!$B$6:$B$13))</f>
        <v>6031.0186855105212</v>
      </c>
      <c r="S22" s="83"/>
      <c r="T22" s="84">
        <f t="shared" si="5"/>
        <v>84.000000000000341</v>
      </c>
      <c r="U22" s="84"/>
      <c r="V22" s="22">
        <f t="shared" si="1"/>
        <v>2</v>
      </c>
      <c r="W22">
        <f t="shared" si="2"/>
        <v>0</v>
      </c>
      <c r="X22" s="41">
        <f t="shared" si="6"/>
        <v>105913.18130431497</v>
      </c>
      <c r="Y22" s="42">
        <f t="shared" si="7"/>
        <v>5.094930721577251E-2</v>
      </c>
    </row>
    <row r="23" spans="2:25">
      <c r="B23" s="35">
        <v>15</v>
      </c>
      <c r="C23" s="81">
        <f t="shared" si="0"/>
        <v>106547.99677735215</v>
      </c>
      <c r="D23" s="81"/>
      <c r="E23" s="45">
        <v>2017</v>
      </c>
      <c r="F23" s="8">
        <v>43551</v>
      </c>
      <c r="G23" s="45" t="s">
        <v>3</v>
      </c>
      <c r="H23" s="82">
        <v>110.16</v>
      </c>
      <c r="I23" s="82"/>
      <c r="J23" s="45">
        <v>22</v>
      </c>
      <c r="K23" s="85">
        <f t="shared" si="4"/>
        <v>3196.4399033205646</v>
      </c>
      <c r="L23" s="86"/>
      <c r="M23" s="6">
        <f>IF(J23="","",(K23/J23)/LOOKUP(RIGHT($D$2,3),定数!$A$6:$A$13,定数!$B$6:$B$13))</f>
        <v>1.4529272287820749</v>
      </c>
      <c r="N23" s="45">
        <v>2017</v>
      </c>
      <c r="O23" s="8">
        <v>43551</v>
      </c>
      <c r="P23" s="82">
        <v>110.4</v>
      </c>
      <c r="Q23" s="82"/>
      <c r="R23" s="83">
        <f>IF(P23="","",T23*M23*LOOKUP(RIGHT($D$2,3),定数!$A$6:$A$13,定数!$B$6:$B$13))</f>
        <v>-3487.025349077112</v>
      </c>
      <c r="S23" s="83"/>
      <c r="T23" s="84">
        <f t="shared" si="5"/>
        <v>-24.000000000000909</v>
      </c>
      <c r="U23" s="84"/>
      <c r="V23" t="str">
        <f t="shared" ref="V23:W74" si="8">IF(S23&lt;&gt;"",IF(S23&lt;0,1+V22,0),"")</f>
        <v/>
      </c>
      <c r="W23">
        <f t="shared" si="2"/>
        <v>1</v>
      </c>
      <c r="X23" s="41">
        <f t="shared" si="6"/>
        <v>106547.99677735215</v>
      </c>
      <c r="Y23" s="42">
        <f t="shared" si="7"/>
        <v>0</v>
      </c>
    </row>
    <row r="24" spans="2:25">
      <c r="B24" s="35">
        <v>16</v>
      </c>
      <c r="C24" s="81">
        <f t="shared" si="0"/>
        <v>103060.97142827504</v>
      </c>
      <c r="D24" s="81"/>
      <c r="E24" s="45">
        <v>2017</v>
      </c>
      <c r="F24" s="8">
        <v>43573</v>
      </c>
      <c r="G24" s="45" t="s">
        <v>4</v>
      </c>
      <c r="H24" s="82">
        <v>109.07</v>
      </c>
      <c r="I24" s="82"/>
      <c r="J24" s="45">
        <v>17</v>
      </c>
      <c r="K24" s="85">
        <f t="shared" si="4"/>
        <v>3091.8291428482507</v>
      </c>
      <c r="L24" s="86"/>
      <c r="M24" s="6">
        <f>IF(J24="","",(K24/J24)/LOOKUP(RIGHT($D$2,3),定数!$A$6:$A$13,定数!$B$6:$B$13))</f>
        <v>1.8187230252048534</v>
      </c>
      <c r="N24" s="45">
        <v>2017</v>
      </c>
      <c r="O24" s="8">
        <v>43573</v>
      </c>
      <c r="P24" s="82">
        <v>108.88</v>
      </c>
      <c r="Q24" s="82"/>
      <c r="R24" s="83">
        <f>IF(P24="","",T24*M24*LOOKUP(RIGHT($D$2,3),定数!$A$6:$A$13,定数!$B$6:$B$13))</f>
        <v>-3455.5737478891801</v>
      </c>
      <c r="S24" s="83"/>
      <c r="T24" s="84">
        <f t="shared" si="5"/>
        <v>-18.999999999999773</v>
      </c>
      <c r="U24" s="84"/>
      <c r="V24" t="str">
        <f t="shared" si="8"/>
        <v/>
      </c>
      <c r="W24">
        <f t="shared" si="2"/>
        <v>2</v>
      </c>
      <c r="X24" s="41">
        <f t="shared" si="6"/>
        <v>106547.99677735215</v>
      </c>
      <c r="Y24" s="42">
        <f t="shared" si="7"/>
        <v>3.2727272727273937E-2</v>
      </c>
    </row>
    <row r="25" spans="2:25">
      <c r="B25" s="35">
        <v>17</v>
      </c>
      <c r="C25" s="81">
        <f t="shared" si="0"/>
        <v>99605.397680385853</v>
      </c>
      <c r="D25" s="81"/>
      <c r="E25" s="45">
        <v>2017</v>
      </c>
      <c r="F25" s="8">
        <v>43575</v>
      </c>
      <c r="G25" s="45" t="s">
        <v>4</v>
      </c>
      <c r="H25" s="82">
        <v>109.45</v>
      </c>
      <c r="I25" s="82"/>
      <c r="J25" s="45">
        <v>45</v>
      </c>
      <c r="K25" s="85">
        <f t="shared" si="4"/>
        <v>2988.1619304115757</v>
      </c>
      <c r="L25" s="86"/>
      <c r="M25" s="6">
        <f>IF(J25="","",(K25/J25)/LOOKUP(RIGHT($D$2,3),定数!$A$6:$A$13,定数!$B$6:$B$13))</f>
        <v>0.66403598453590573</v>
      </c>
      <c r="N25" s="45">
        <v>2017</v>
      </c>
      <c r="O25" s="8">
        <v>43577</v>
      </c>
      <c r="P25" s="82">
        <v>108.98</v>
      </c>
      <c r="Q25" s="82"/>
      <c r="R25" s="83">
        <f>IF(P25="","",T25*M25*LOOKUP(RIGHT($D$2,3),定数!$A$6:$A$13,定数!$B$6:$B$13))</f>
        <v>-3120.9691273187495</v>
      </c>
      <c r="S25" s="83"/>
      <c r="T25" s="84">
        <f t="shared" si="5"/>
        <v>-46.999999999999886</v>
      </c>
      <c r="U25" s="84"/>
      <c r="V25" t="str">
        <f t="shared" si="8"/>
        <v/>
      </c>
      <c r="W25">
        <f t="shared" si="2"/>
        <v>3</v>
      </c>
      <c r="X25" s="41">
        <f t="shared" si="6"/>
        <v>106547.99677735215</v>
      </c>
      <c r="Y25" s="42">
        <f t="shared" si="7"/>
        <v>6.5159358288770952E-2</v>
      </c>
    </row>
    <row r="26" spans="2:25">
      <c r="B26" s="35">
        <v>18</v>
      </c>
      <c r="C26" s="81">
        <f t="shared" si="0"/>
        <v>96484.428553067104</v>
      </c>
      <c r="D26" s="81"/>
      <c r="E26" s="45">
        <v>2017</v>
      </c>
      <c r="F26" s="8">
        <v>43581</v>
      </c>
      <c r="G26" s="45" t="s">
        <v>4</v>
      </c>
      <c r="H26" s="82">
        <v>111.12</v>
      </c>
      <c r="I26" s="82"/>
      <c r="J26" s="45">
        <v>16</v>
      </c>
      <c r="K26" s="85">
        <f t="shared" si="4"/>
        <v>2894.5328565920131</v>
      </c>
      <c r="L26" s="86"/>
      <c r="M26" s="6">
        <f>IF(J26="","",(K26/J26)/LOOKUP(RIGHT($D$2,3),定数!$A$6:$A$13,定数!$B$6:$B$13))</f>
        <v>1.8090830353700083</v>
      </c>
      <c r="N26" s="45">
        <v>2017</v>
      </c>
      <c r="O26" s="8">
        <v>43581</v>
      </c>
      <c r="P26" s="82">
        <v>111.43</v>
      </c>
      <c r="Q26" s="82"/>
      <c r="R26" s="83">
        <f>IF(P26="","",T26*M26*LOOKUP(RIGHT($D$2,3),定数!$A$6:$A$13,定数!$B$6:$B$13))</f>
        <v>5608.1574096470667</v>
      </c>
      <c r="S26" s="83"/>
      <c r="T26" s="84">
        <f t="shared" si="5"/>
        <v>31.000000000000227</v>
      </c>
      <c r="U26" s="84"/>
      <c r="V26" t="str">
        <f t="shared" si="8"/>
        <v/>
      </c>
      <c r="W26">
        <f t="shared" si="2"/>
        <v>0</v>
      </c>
      <c r="X26" s="41">
        <f t="shared" si="6"/>
        <v>106547.99677735215</v>
      </c>
      <c r="Y26" s="42">
        <f t="shared" si="7"/>
        <v>9.4451031729056001E-2</v>
      </c>
    </row>
    <row r="27" spans="2:25">
      <c r="B27" s="35">
        <v>19</v>
      </c>
      <c r="C27" s="81">
        <f t="shared" si="0"/>
        <v>102092.58596271418</v>
      </c>
      <c r="D27" s="81"/>
      <c r="E27" s="45">
        <v>2017</v>
      </c>
      <c r="F27" s="8">
        <v>43587</v>
      </c>
      <c r="G27" s="45" t="s">
        <v>4</v>
      </c>
      <c r="H27" s="82">
        <v>111.97</v>
      </c>
      <c r="I27" s="82"/>
      <c r="J27" s="45">
        <v>19</v>
      </c>
      <c r="K27" s="85">
        <f t="shared" si="4"/>
        <v>3062.7775788814251</v>
      </c>
      <c r="L27" s="86"/>
      <c r="M27" s="6">
        <f>IF(J27="","",(K27/J27)/LOOKUP(RIGHT($D$2,3),定数!$A$6:$A$13,定数!$B$6:$B$13))</f>
        <v>1.6119881994112766</v>
      </c>
      <c r="N27" s="45">
        <v>2017</v>
      </c>
      <c r="O27" s="8">
        <v>43588</v>
      </c>
      <c r="P27" s="82">
        <v>112.35</v>
      </c>
      <c r="Q27" s="82"/>
      <c r="R27" s="83">
        <f>IF(P27="","",T27*M27*LOOKUP(RIGHT($D$2,3),定数!$A$6:$A$13,定数!$B$6:$B$13))</f>
        <v>6125.5551577627775</v>
      </c>
      <c r="S27" s="83"/>
      <c r="T27" s="84">
        <f t="shared" si="5"/>
        <v>37.999999999999545</v>
      </c>
      <c r="U27" s="84"/>
      <c r="V27" t="str">
        <f t="shared" si="8"/>
        <v/>
      </c>
      <c r="W27">
        <f t="shared" si="2"/>
        <v>0</v>
      </c>
      <c r="X27" s="41">
        <f t="shared" si="6"/>
        <v>106547.99677735215</v>
      </c>
      <c r="Y27" s="42">
        <f t="shared" si="7"/>
        <v>4.1815997948306927E-2</v>
      </c>
    </row>
    <row r="28" spans="2:25">
      <c r="B28" s="35">
        <v>20</v>
      </c>
      <c r="C28" s="81">
        <f t="shared" si="0"/>
        <v>108218.14112047695</v>
      </c>
      <c r="D28" s="81"/>
      <c r="E28" s="45">
        <v>2017</v>
      </c>
      <c r="F28" s="8">
        <v>43597</v>
      </c>
      <c r="G28" s="45" t="s">
        <v>3</v>
      </c>
      <c r="H28" s="82">
        <v>113.72</v>
      </c>
      <c r="I28" s="82"/>
      <c r="J28" s="45">
        <v>22</v>
      </c>
      <c r="K28" s="85">
        <f t="shared" si="4"/>
        <v>3246.5442336143083</v>
      </c>
      <c r="L28" s="86"/>
      <c r="M28" s="6">
        <f>IF(J28="","",(K28/J28)/LOOKUP(RIGHT($D$2,3),定数!$A$6:$A$13,定数!$B$6:$B$13))</f>
        <v>1.4757019243701401</v>
      </c>
      <c r="N28" s="45">
        <v>2017</v>
      </c>
      <c r="O28" s="8">
        <v>43597</v>
      </c>
      <c r="P28" s="82">
        <v>113.28</v>
      </c>
      <c r="Q28" s="82"/>
      <c r="R28" s="83">
        <f>IF(P28="","",T28*M28*LOOKUP(RIGHT($D$2,3),定数!$A$6:$A$13,定数!$B$6:$B$13))</f>
        <v>6493.0884672285829</v>
      </c>
      <c r="S28" s="83"/>
      <c r="T28" s="84">
        <f t="shared" si="5"/>
        <v>43.999999999999773</v>
      </c>
      <c r="U28" s="84"/>
      <c r="V28" t="str">
        <f t="shared" si="8"/>
        <v/>
      </c>
      <c r="W28">
        <f t="shared" si="2"/>
        <v>0</v>
      </c>
      <c r="X28" s="41">
        <f t="shared" si="6"/>
        <v>108218.14112047695</v>
      </c>
      <c r="Y28" s="42">
        <f t="shared" si="7"/>
        <v>0</v>
      </c>
    </row>
    <row r="29" spans="2:25">
      <c r="B29" s="35">
        <v>21</v>
      </c>
      <c r="C29" s="81">
        <f t="shared" si="0"/>
        <v>114711.22958770554</v>
      </c>
      <c r="D29" s="81"/>
      <c r="E29" s="46">
        <v>2017</v>
      </c>
      <c r="F29" s="8">
        <v>43601</v>
      </c>
      <c r="G29" s="46" t="s">
        <v>3</v>
      </c>
      <c r="H29" s="82">
        <v>112.95</v>
      </c>
      <c r="I29" s="82"/>
      <c r="J29" s="46">
        <v>60</v>
      </c>
      <c r="K29" s="85">
        <f t="shared" si="4"/>
        <v>3441.3368876311661</v>
      </c>
      <c r="L29" s="86"/>
      <c r="M29" s="6">
        <f>IF(J29="","",(K29/J29)/LOOKUP(RIGHT($D$2,3),定数!$A$6:$A$13,定数!$B$6:$B$13))</f>
        <v>0.57355614793852761</v>
      </c>
      <c r="N29" s="46">
        <v>2017</v>
      </c>
      <c r="O29" s="8">
        <v>43602</v>
      </c>
      <c r="P29" s="82">
        <v>111.74</v>
      </c>
      <c r="Q29" s="82"/>
      <c r="R29" s="83">
        <f>IF(P29="","",T29*M29*LOOKUP(RIGHT($D$2,3),定数!$A$6:$A$13,定数!$B$6:$B$13))</f>
        <v>6940.0293900562301</v>
      </c>
      <c r="S29" s="83"/>
      <c r="T29" s="84">
        <f t="shared" si="5"/>
        <v>121.0000000000008</v>
      </c>
      <c r="U29" s="84"/>
      <c r="V29" t="str">
        <f t="shared" si="8"/>
        <v/>
      </c>
      <c r="W29">
        <f t="shared" si="2"/>
        <v>0</v>
      </c>
      <c r="X29" s="41">
        <f t="shared" si="6"/>
        <v>114711.22958770554</v>
      </c>
      <c r="Y29" s="42">
        <f t="shared" si="7"/>
        <v>0</v>
      </c>
    </row>
    <row r="30" spans="2:25">
      <c r="B30" s="35">
        <v>22</v>
      </c>
      <c r="C30" s="81">
        <f t="shared" si="0"/>
        <v>121651.25897776177</v>
      </c>
      <c r="D30" s="81"/>
      <c r="E30" s="46">
        <v>2017</v>
      </c>
      <c r="F30" s="8">
        <v>43602</v>
      </c>
      <c r="G30" s="46" t="s">
        <v>3</v>
      </c>
      <c r="H30" s="82">
        <v>112.29</v>
      </c>
      <c r="I30" s="82"/>
      <c r="J30" s="46">
        <v>25</v>
      </c>
      <c r="K30" s="85">
        <f t="shared" si="4"/>
        <v>3649.5377693328528</v>
      </c>
      <c r="L30" s="86"/>
      <c r="M30" s="6">
        <f>IF(J30="","",(K30/J30)/LOOKUP(RIGHT($D$2,3),定数!$A$6:$A$13,定数!$B$6:$B$13))</f>
        <v>1.4598151077331412</v>
      </c>
      <c r="N30" s="46">
        <v>2017</v>
      </c>
      <c r="O30" s="8">
        <v>43602</v>
      </c>
      <c r="P30" s="82">
        <v>111.79</v>
      </c>
      <c r="Q30" s="82"/>
      <c r="R30" s="83">
        <f>IF(P30="","",T30*M30*LOOKUP(RIGHT($D$2,3),定数!$A$6:$A$13,定数!$B$6:$B$13))</f>
        <v>7299.0755386657056</v>
      </c>
      <c r="S30" s="83"/>
      <c r="T30" s="84">
        <f t="shared" si="5"/>
        <v>50</v>
      </c>
      <c r="U30" s="84"/>
      <c r="V30" t="str">
        <f t="shared" si="8"/>
        <v/>
      </c>
      <c r="W30">
        <f t="shared" si="2"/>
        <v>0</v>
      </c>
      <c r="X30" s="41">
        <f t="shared" si="6"/>
        <v>121651.25897776177</v>
      </c>
      <c r="Y30" s="42">
        <f t="shared" si="7"/>
        <v>0</v>
      </c>
    </row>
    <row r="31" spans="2:25">
      <c r="B31" s="35">
        <v>23</v>
      </c>
      <c r="C31" s="81">
        <f t="shared" si="0"/>
        <v>128950.33451642748</v>
      </c>
      <c r="D31" s="81"/>
      <c r="E31" s="46">
        <v>2017</v>
      </c>
      <c r="F31" s="8">
        <v>43604</v>
      </c>
      <c r="G31" s="46" t="s">
        <v>4</v>
      </c>
      <c r="H31" s="82">
        <v>111.52</v>
      </c>
      <c r="I31" s="82"/>
      <c r="J31" s="46">
        <v>35</v>
      </c>
      <c r="K31" s="85">
        <f t="shared" si="4"/>
        <v>3868.510035492824</v>
      </c>
      <c r="L31" s="86"/>
      <c r="M31" s="6">
        <f>IF(J31="","",(K31/J31)/LOOKUP(RIGHT($D$2,3),定数!$A$6:$A$13,定数!$B$6:$B$13))</f>
        <v>1.1052885815693783</v>
      </c>
      <c r="N31" s="46">
        <v>2017</v>
      </c>
      <c r="O31" s="8">
        <v>43604</v>
      </c>
      <c r="P31" s="82">
        <v>111.15</v>
      </c>
      <c r="Q31" s="82"/>
      <c r="R31" s="83">
        <f>IF(P31="","",T31*M31*LOOKUP(RIGHT($D$2,3),定数!$A$6:$A$13,定数!$B$6:$B$13))</f>
        <v>-4089.5677518065932</v>
      </c>
      <c r="S31" s="83"/>
      <c r="T31" s="84">
        <f t="shared" si="5"/>
        <v>-36.999999999999034</v>
      </c>
      <c r="U31" s="84"/>
      <c r="V31" t="str">
        <f t="shared" si="8"/>
        <v/>
      </c>
      <c r="W31">
        <f t="shared" si="2"/>
        <v>1</v>
      </c>
      <c r="X31" s="41">
        <f t="shared" si="6"/>
        <v>128950.33451642748</v>
      </c>
      <c r="Y31" s="42">
        <f t="shared" si="7"/>
        <v>0</v>
      </c>
    </row>
    <row r="32" spans="2:25">
      <c r="B32" s="35">
        <v>24</v>
      </c>
      <c r="C32" s="81">
        <f t="shared" si="0"/>
        <v>124860.76676462089</v>
      </c>
      <c r="D32" s="81"/>
      <c r="E32" s="46">
        <v>2017</v>
      </c>
      <c r="F32" s="8">
        <v>43642</v>
      </c>
      <c r="G32" s="46" t="s">
        <v>4</v>
      </c>
      <c r="H32" s="82">
        <v>111.4</v>
      </c>
      <c r="I32" s="82"/>
      <c r="J32" s="46">
        <v>12</v>
      </c>
      <c r="K32" s="85">
        <f t="shared" si="4"/>
        <v>3745.8230029386264</v>
      </c>
      <c r="L32" s="86"/>
      <c r="M32" s="6">
        <f>IF(J32="","",(K32/J32)/LOOKUP(RIGHT($D$2,3),定数!$A$6:$A$13,定数!$B$6:$B$13))</f>
        <v>3.1215191691155217</v>
      </c>
      <c r="N32" s="46">
        <v>2017</v>
      </c>
      <c r="O32" s="8">
        <v>43642</v>
      </c>
      <c r="P32" s="82">
        <v>111.65</v>
      </c>
      <c r="Q32" s="82"/>
      <c r="R32" s="83">
        <f>IF(P32="","",T32*M32*LOOKUP(RIGHT($D$2,3),定数!$A$6:$A$13,定数!$B$6:$B$13))</f>
        <v>7803.7979227888045</v>
      </c>
      <c r="S32" s="83"/>
      <c r="T32" s="84">
        <f t="shared" si="5"/>
        <v>25</v>
      </c>
      <c r="U32" s="84"/>
      <c r="V32" t="str">
        <f t="shared" si="8"/>
        <v/>
      </c>
      <c r="W32">
        <f t="shared" si="2"/>
        <v>0</v>
      </c>
      <c r="X32" s="41">
        <f t="shared" si="6"/>
        <v>128950.33451642748</v>
      </c>
      <c r="Y32" s="42">
        <f t="shared" si="7"/>
        <v>3.1714285714284918E-2</v>
      </c>
    </row>
    <row r="33" spans="2:25">
      <c r="B33" s="35">
        <v>25</v>
      </c>
      <c r="C33" s="81">
        <f t="shared" si="0"/>
        <v>132664.5646874097</v>
      </c>
      <c r="D33" s="81"/>
      <c r="E33" s="46">
        <v>2017</v>
      </c>
      <c r="F33" s="8">
        <v>43653</v>
      </c>
      <c r="G33" s="46" t="s">
        <v>4</v>
      </c>
      <c r="H33" s="82">
        <v>114</v>
      </c>
      <c r="I33" s="82"/>
      <c r="J33" s="46">
        <v>25</v>
      </c>
      <c r="K33" s="85">
        <f t="shared" si="4"/>
        <v>3979.9369406222909</v>
      </c>
      <c r="L33" s="86"/>
      <c r="M33" s="6">
        <f>IF(J33="","",(K33/J33)/LOOKUP(RIGHT($D$2,3),定数!$A$6:$A$13,定数!$B$6:$B$13))</f>
        <v>1.5919747762489163</v>
      </c>
      <c r="N33" s="46">
        <v>2017</v>
      </c>
      <c r="O33" s="8">
        <v>43658</v>
      </c>
      <c r="P33" s="82">
        <v>113.73</v>
      </c>
      <c r="Q33" s="82"/>
      <c r="R33" s="83">
        <f>IF(P33="","",T33*M33*LOOKUP(RIGHT($D$2,3),定数!$A$6:$A$13,定数!$B$6:$B$13))</f>
        <v>-4298.3318958720101</v>
      </c>
      <c r="S33" s="83"/>
      <c r="T33" s="84">
        <f t="shared" si="5"/>
        <v>-26.999999999999602</v>
      </c>
      <c r="U33" s="84"/>
      <c r="V33" t="str">
        <f t="shared" si="8"/>
        <v/>
      </c>
      <c r="W33">
        <f t="shared" si="2"/>
        <v>1</v>
      </c>
      <c r="X33" s="41">
        <f t="shared" si="6"/>
        <v>132664.5646874097</v>
      </c>
      <c r="Y33" s="42">
        <f t="shared" si="7"/>
        <v>0</v>
      </c>
    </row>
    <row r="34" spans="2:25">
      <c r="B34" s="35">
        <v>26</v>
      </c>
      <c r="C34" s="81">
        <f t="shared" si="0"/>
        <v>128366.2327915377</v>
      </c>
      <c r="D34" s="81"/>
      <c r="E34" s="46">
        <v>2017</v>
      </c>
      <c r="F34" s="8">
        <v>43659</v>
      </c>
      <c r="G34" s="46" t="s">
        <v>3</v>
      </c>
      <c r="H34" s="82">
        <v>113.11</v>
      </c>
      <c r="I34" s="82"/>
      <c r="J34" s="46">
        <v>16</v>
      </c>
      <c r="K34" s="85">
        <f t="shared" si="4"/>
        <v>3850.9869837461306</v>
      </c>
      <c r="L34" s="86"/>
      <c r="M34" s="6">
        <f>IF(J34="","",(K34/J34)/LOOKUP(RIGHT($D$2,3),定数!$A$6:$A$13,定数!$B$6:$B$13))</f>
        <v>2.4068668648413318</v>
      </c>
      <c r="N34" s="46">
        <v>2017</v>
      </c>
      <c r="O34" s="8">
        <v>43659</v>
      </c>
      <c r="P34" s="82">
        <v>113.29</v>
      </c>
      <c r="Q34" s="82"/>
      <c r="R34" s="83">
        <f>IF(P34="","",T34*M34*LOOKUP(RIGHT($D$2,3),定数!$A$6:$A$13,定数!$B$6:$B$13))</f>
        <v>-4332.3603567145619</v>
      </c>
      <c r="S34" s="83"/>
      <c r="T34" s="84">
        <f t="shared" si="5"/>
        <v>-18.000000000000682</v>
      </c>
      <c r="U34" s="84"/>
      <c r="V34" t="str">
        <f t="shared" si="8"/>
        <v/>
      </c>
      <c r="W34">
        <f t="shared" si="2"/>
        <v>2</v>
      </c>
      <c r="X34" s="41">
        <f t="shared" si="6"/>
        <v>132664.5646874097</v>
      </c>
      <c r="Y34" s="42">
        <f t="shared" si="7"/>
        <v>3.2399999999999429E-2</v>
      </c>
    </row>
    <row r="35" spans="2:25">
      <c r="B35" s="35">
        <v>27</v>
      </c>
      <c r="C35" s="81">
        <f t="shared" si="0"/>
        <v>124033.87243482313</v>
      </c>
      <c r="D35" s="81"/>
      <c r="E35" s="46">
        <v>2017</v>
      </c>
      <c r="F35" s="8">
        <v>43664</v>
      </c>
      <c r="G35" s="46" t="s">
        <v>3</v>
      </c>
      <c r="H35" s="82">
        <v>112.18</v>
      </c>
      <c r="I35" s="82"/>
      <c r="J35" s="46">
        <v>18</v>
      </c>
      <c r="K35" s="85">
        <f t="shared" si="4"/>
        <v>3721.0161730446939</v>
      </c>
      <c r="L35" s="86"/>
      <c r="M35" s="6">
        <f>IF(J35="","",(K35/J35)/LOOKUP(RIGHT($D$2,3),定数!$A$6:$A$13,定数!$B$6:$B$13))</f>
        <v>2.067231207247052</v>
      </c>
      <c r="N35" s="46">
        <v>2017</v>
      </c>
      <c r="O35" s="8">
        <v>43664</v>
      </c>
      <c r="P35" s="82">
        <v>111.83</v>
      </c>
      <c r="Q35" s="82"/>
      <c r="R35" s="83">
        <f>IF(P35="","",T35*M35*LOOKUP(RIGHT($D$2,3),定数!$A$6:$A$13,定数!$B$6:$B$13))</f>
        <v>7235.3092253648583</v>
      </c>
      <c r="S35" s="83"/>
      <c r="T35" s="84">
        <f t="shared" si="5"/>
        <v>35.000000000000853</v>
      </c>
      <c r="U35" s="84"/>
      <c r="V35" t="str">
        <f t="shared" si="8"/>
        <v/>
      </c>
      <c r="W35">
        <f t="shared" si="2"/>
        <v>0</v>
      </c>
      <c r="X35" s="41">
        <f t="shared" si="6"/>
        <v>132664.5646874097</v>
      </c>
      <c r="Y35" s="42">
        <f t="shared" si="7"/>
        <v>6.5056500000000739E-2</v>
      </c>
    </row>
    <row r="36" spans="2:25">
      <c r="B36" s="35">
        <v>28</v>
      </c>
      <c r="C36" s="81">
        <f t="shared" si="0"/>
        <v>131269.18166018798</v>
      </c>
      <c r="D36" s="81"/>
      <c r="E36" s="46">
        <v>2017</v>
      </c>
      <c r="F36" s="8">
        <v>43670</v>
      </c>
      <c r="G36" s="46" t="s">
        <v>3</v>
      </c>
      <c r="H36" s="82">
        <v>110.88</v>
      </c>
      <c r="I36" s="82"/>
      <c r="J36" s="46">
        <v>26</v>
      </c>
      <c r="K36" s="85">
        <f t="shared" si="4"/>
        <v>3938.0754498056394</v>
      </c>
      <c r="L36" s="86"/>
      <c r="M36" s="6">
        <f>IF(J36="","",(K36/J36)/LOOKUP(RIGHT($D$2,3),定数!$A$6:$A$13,定数!$B$6:$B$13))</f>
        <v>1.5146444037713997</v>
      </c>
      <c r="N36" s="46">
        <v>2017</v>
      </c>
      <c r="O36" s="8">
        <v>43670</v>
      </c>
      <c r="P36" s="82">
        <v>111.17</v>
      </c>
      <c r="Q36" s="82"/>
      <c r="R36" s="83">
        <f>IF(P36="","",T36*M36*LOOKUP(RIGHT($D$2,3),定数!$A$6:$A$13,定数!$B$6:$B$13))</f>
        <v>-4392.4687709371537</v>
      </c>
      <c r="S36" s="83"/>
      <c r="T36" s="84">
        <f t="shared" si="5"/>
        <v>-29.000000000000625</v>
      </c>
      <c r="U36" s="84"/>
      <c r="V36" t="str">
        <f t="shared" si="8"/>
        <v/>
      </c>
      <c r="W36">
        <f t="shared" si="2"/>
        <v>1</v>
      </c>
      <c r="X36" s="41">
        <f t="shared" si="6"/>
        <v>132664.5646874097</v>
      </c>
      <c r="Y36" s="42">
        <f t="shared" si="7"/>
        <v>1.0518129166666168E-2</v>
      </c>
    </row>
    <row r="37" spans="2:25">
      <c r="B37" s="35">
        <v>29</v>
      </c>
      <c r="C37" s="81">
        <f t="shared" si="0"/>
        <v>126876.71288925083</v>
      </c>
      <c r="D37" s="81"/>
      <c r="E37" s="46">
        <v>2017</v>
      </c>
      <c r="F37" s="8">
        <v>43680</v>
      </c>
      <c r="G37" s="46" t="s">
        <v>3</v>
      </c>
      <c r="H37" s="82">
        <v>110.32</v>
      </c>
      <c r="I37" s="82"/>
      <c r="J37" s="46">
        <v>32</v>
      </c>
      <c r="K37" s="85">
        <f t="shared" si="4"/>
        <v>3806.301386677525</v>
      </c>
      <c r="L37" s="86"/>
      <c r="M37" s="6">
        <f>IF(J37="","",(K37/J37)/LOOKUP(RIGHT($D$2,3),定数!$A$6:$A$13,定数!$B$6:$B$13))</f>
        <v>1.1894691833367266</v>
      </c>
      <c r="N37" s="46">
        <v>2017</v>
      </c>
      <c r="O37" s="8">
        <v>43681</v>
      </c>
      <c r="P37" s="82">
        <v>110.66</v>
      </c>
      <c r="Q37" s="82"/>
      <c r="R37" s="83">
        <f>IF(P37="","",T37*M37*LOOKUP(RIGHT($D$2,3),定数!$A$6:$A$13,定数!$B$6:$B$13))</f>
        <v>-4044.1952233449106</v>
      </c>
      <c r="S37" s="83"/>
      <c r="T37" s="84">
        <f t="shared" si="5"/>
        <v>-34.000000000000341</v>
      </c>
      <c r="U37" s="84"/>
      <c r="V37" t="str">
        <f t="shared" si="8"/>
        <v/>
      </c>
      <c r="W37">
        <f t="shared" si="2"/>
        <v>2</v>
      </c>
      <c r="X37" s="41">
        <f t="shared" si="6"/>
        <v>132664.5646874097</v>
      </c>
      <c r="Y37" s="42">
        <f t="shared" si="7"/>
        <v>4.3627714844551524E-2</v>
      </c>
    </row>
    <row r="38" spans="2:25">
      <c r="B38" s="35">
        <v>30</v>
      </c>
      <c r="C38" s="81">
        <f t="shared" si="0"/>
        <v>122832.51766590592</v>
      </c>
      <c r="D38" s="81"/>
      <c r="E38" s="46">
        <v>2017</v>
      </c>
      <c r="F38" s="8">
        <v>43682</v>
      </c>
      <c r="G38" s="46" t="s">
        <v>4</v>
      </c>
      <c r="H38" s="82">
        <v>110.74</v>
      </c>
      <c r="I38" s="82"/>
      <c r="J38" s="46">
        <v>14</v>
      </c>
      <c r="K38" s="85">
        <f t="shared" si="4"/>
        <v>3684.9755299771773</v>
      </c>
      <c r="L38" s="86"/>
      <c r="M38" s="6">
        <f>IF(J38="","",(K38/J38)/LOOKUP(RIGHT($D$2,3),定数!$A$6:$A$13,定数!$B$6:$B$13))</f>
        <v>2.6321253785551266</v>
      </c>
      <c r="N38" s="46">
        <v>2017</v>
      </c>
      <c r="O38" s="8">
        <v>43685</v>
      </c>
      <c r="P38" s="82">
        <v>110.57</v>
      </c>
      <c r="Q38" s="82"/>
      <c r="R38" s="83">
        <f>IF(P38="","",T38*M38*LOOKUP(RIGHT($D$2,3),定数!$A$6:$A$13,定数!$B$6:$B$13))</f>
        <v>-4474.6131435437601</v>
      </c>
      <c r="S38" s="83"/>
      <c r="T38" s="84">
        <f t="shared" si="5"/>
        <v>-17.000000000000171</v>
      </c>
      <c r="U38" s="84"/>
      <c r="V38" t="str">
        <f t="shared" si="8"/>
        <v/>
      </c>
      <c r="W38">
        <f t="shared" si="2"/>
        <v>3</v>
      </c>
      <c r="X38" s="41">
        <f t="shared" si="6"/>
        <v>132664.5646874097</v>
      </c>
      <c r="Y38" s="42">
        <f t="shared" si="7"/>
        <v>7.4112081433881705E-2</v>
      </c>
    </row>
    <row r="39" spans="2:25">
      <c r="B39" s="35">
        <v>31</v>
      </c>
      <c r="C39" s="81">
        <f t="shared" si="0"/>
        <v>118357.90452236217</v>
      </c>
      <c r="D39" s="81"/>
      <c r="E39" s="46">
        <v>2017</v>
      </c>
      <c r="F39" s="8">
        <v>43686</v>
      </c>
      <c r="G39" s="46" t="s">
        <v>3</v>
      </c>
      <c r="H39" s="82">
        <v>109.8</v>
      </c>
      <c r="I39" s="82"/>
      <c r="J39" s="46">
        <v>24</v>
      </c>
      <c r="K39" s="85">
        <f t="shared" si="4"/>
        <v>3550.737135670865</v>
      </c>
      <c r="L39" s="86"/>
      <c r="M39" s="6">
        <f>IF(J39="","",(K39/J39)/LOOKUP(RIGHT($D$2,3),定数!$A$6:$A$13,定数!$B$6:$B$13))</f>
        <v>1.4794738065295272</v>
      </c>
      <c r="N39" s="46">
        <v>2017</v>
      </c>
      <c r="O39" s="8">
        <v>43686</v>
      </c>
      <c r="P39" s="82">
        <v>110.07</v>
      </c>
      <c r="Q39" s="82"/>
      <c r="R39" s="83">
        <f>IF(P39="","",T39*M39*LOOKUP(RIGHT($D$2,3),定数!$A$6:$A$13,定数!$B$6:$B$13))</f>
        <v>-3994.5792776296648</v>
      </c>
      <c r="S39" s="83"/>
      <c r="T39" s="84">
        <f t="shared" si="5"/>
        <v>-26.999999999999602</v>
      </c>
      <c r="U39" s="84"/>
      <c r="V39" t="str">
        <f t="shared" si="8"/>
        <v/>
      </c>
      <c r="W39">
        <f t="shared" si="2"/>
        <v>4</v>
      </c>
      <c r="X39" s="41">
        <f t="shared" si="6"/>
        <v>132664.5646874097</v>
      </c>
      <c r="Y39" s="42">
        <f t="shared" si="7"/>
        <v>0.10784085561021917</v>
      </c>
    </row>
    <row r="40" spans="2:25">
      <c r="B40" s="35">
        <v>32</v>
      </c>
      <c r="C40" s="81">
        <f t="shared" si="0"/>
        <v>114363.32524473251</v>
      </c>
      <c r="D40" s="81"/>
      <c r="E40" s="46">
        <v>2017</v>
      </c>
      <c r="F40" s="8">
        <v>43686</v>
      </c>
      <c r="G40" s="46" t="s">
        <v>3</v>
      </c>
      <c r="H40" s="82">
        <v>109.69</v>
      </c>
      <c r="I40" s="82"/>
      <c r="J40" s="46">
        <v>16</v>
      </c>
      <c r="K40" s="85">
        <f t="shared" si="4"/>
        <v>3430.8997573419751</v>
      </c>
      <c r="L40" s="86"/>
      <c r="M40" s="6">
        <f>IF(J40="","",(K40/J40)/LOOKUP(RIGHT($D$2,3),定数!$A$6:$A$13,定数!$B$6:$B$13))</f>
        <v>2.1443123483387345</v>
      </c>
      <c r="N40" s="46">
        <v>2017</v>
      </c>
      <c r="O40" s="8">
        <v>43686</v>
      </c>
      <c r="P40" s="82">
        <v>109.87</v>
      </c>
      <c r="Q40" s="82"/>
      <c r="R40" s="83">
        <f>IF(P40="","",T40*M40*LOOKUP(RIGHT($D$2,3),定数!$A$6:$A$13,定数!$B$6:$B$13))</f>
        <v>-3859.7622270098682</v>
      </c>
      <c r="S40" s="83"/>
      <c r="T40" s="84">
        <f t="shared" si="5"/>
        <v>-18.000000000000682</v>
      </c>
      <c r="U40" s="84"/>
      <c r="V40" t="str">
        <f t="shared" si="8"/>
        <v/>
      </c>
      <c r="W40">
        <f t="shared" si="2"/>
        <v>5</v>
      </c>
      <c r="X40" s="41">
        <f t="shared" si="6"/>
        <v>132664.5646874097</v>
      </c>
      <c r="Y40" s="42">
        <f t="shared" si="7"/>
        <v>0.13795122673337379</v>
      </c>
    </row>
    <row r="41" spans="2:25">
      <c r="B41" s="35">
        <v>33</v>
      </c>
      <c r="C41" s="81">
        <f t="shared" si="0"/>
        <v>110503.56301772264</v>
      </c>
      <c r="D41" s="81"/>
      <c r="E41" s="46">
        <v>2017</v>
      </c>
      <c r="F41" s="8">
        <v>43693</v>
      </c>
      <c r="G41" s="46" t="s">
        <v>4</v>
      </c>
      <c r="H41" s="82">
        <v>110.71</v>
      </c>
      <c r="I41" s="82"/>
      <c r="J41" s="46">
        <v>20</v>
      </c>
      <c r="K41" s="85">
        <f t="shared" si="4"/>
        <v>3315.1068905316793</v>
      </c>
      <c r="L41" s="86"/>
      <c r="M41" s="6">
        <f>IF(J41="","",(K41/J41)/LOOKUP(RIGHT($D$2,3),定数!$A$6:$A$13,定数!$B$6:$B$13))</f>
        <v>1.6575534452658396</v>
      </c>
      <c r="N41" s="46">
        <v>2017</v>
      </c>
      <c r="O41" s="8">
        <v>43694</v>
      </c>
      <c r="P41" s="82">
        <v>110.48</v>
      </c>
      <c r="Q41" s="82"/>
      <c r="R41" s="83">
        <f>IF(P41="","",T41*M41*LOOKUP(RIGHT($D$2,3),定数!$A$6:$A$13,定数!$B$6:$B$13))</f>
        <v>-3812.3729241112615</v>
      </c>
      <c r="S41" s="83"/>
      <c r="T41" s="84">
        <f t="shared" si="5"/>
        <v>-22.999999999998977</v>
      </c>
      <c r="U41" s="84"/>
      <c r="V41" t="str">
        <f t="shared" si="8"/>
        <v/>
      </c>
      <c r="W41">
        <f t="shared" si="2"/>
        <v>6</v>
      </c>
      <c r="X41" s="41">
        <f t="shared" si="6"/>
        <v>132664.5646874097</v>
      </c>
      <c r="Y41" s="42">
        <f t="shared" si="7"/>
        <v>0.16704537283112353</v>
      </c>
    </row>
    <row r="42" spans="2:25">
      <c r="B42" s="35">
        <v>34</v>
      </c>
      <c r="C42" s="81">
        <f t="shared" si="0"/>
        <v>106691.19009361138</v>
      </c>
      <c r="D42" s="81"/>
      <c r="E42" s="46">
        <v>2017</v>
      </c>
      <c r="F42" s="8">
        <v>43695</v>
      </c>
      <c r="G42" s="46" t="s">
        <v>3</v>
      </c>
      <c r="H42" s="82">
        <v>109.13</v>
      </c>
      <c r="I42" s="82"/>
      <c r="J42" s="46">
        <v>28</v>
      </c>
      <c r="K42" s="85">
        <f t="shared" si="4"/>
        <v>3200.7357028083411</v>
      </c>
      <c r="L42" s="86"/>
      <c r="M42" s="6">
        <f>IF(J42="","",(K42/J42)/LOOKUP(RIGHT($D$2,3),定数!$A$6:$A$13,定数!$B$6:$B$13))</f>
        <v>1.1431198938601219</v>
      </c>
      <c r="N42" s="46">
        <v>2017</v>
      </c>
      <c r="O42" s="8">
        <v>43696</v>
      </c>
      <c r="P42" s="82">
        <v>109.43</v>
      </c>
      <c r="Q42" s="82"/>
      <c r="R42" s="83">
        <f>IF(P42="","",T42*M42*LOOKUP(RIGHT($D$2,3),定数!$A$6:$A$13,定数!$B$6:$B$13))</f>
        <v>-3429.3596815804958</v>
      </c>
      <c r="S42" s="83"/>
      <c r="T42" s="84">
        <f t="shared" si="5"/>
        <v>-30.000000000001137</v>
      </c>
      <c r="U42" s="84"/>
      <c r="V42" t="str">
        <f t="shared" si="8"/>
        <v/>
      </c>
      <c r="W42">
        <f t="shared" si="2"/>
        <v>7</v>
      </c>
      <c r="X42" s="41">
        <f t="shared" si="6"/>
        <v>132664.5646874097</v>
      </c>
      <c r="Y42" s="42">
        <f t="shared" si="7"/>
        <v>0.19578230746844849</v>
      </c>
    </row>
    <row r="43" spans="2:25">
      <c r="B43" s="35">
        <v>35</v>
      </c>
      <c r="C43" s="81">
        <f t="shared" si="0"/>
        <v>103261.83041203089</v>
      </c>
      <c r="D43" s="81"/>
      <c r="E43" s="46">
        <v>2017</v>
      </c>
      <c r="F43" s="8">
        <v>43699</v>
      </c>
      <c r="G43" s="46" t="s">
        <v>4</v>
      </c>
      <c r="H43" s="82">
        <v>109.49</v>
      </c>
      <c r="I43" s="82"/>
      <c r="J43" s="46">
        <v>27</v>
      </c>
      <c r="K43" s="85">
        <f t="shared" si="4"/>
        <v>3097.8549123609264</v>
      </c>
      <c r="L43" s="86"/>
      <c r="M43" s="6">
        <f>IF(J43="","",(K43/J43)/LOOKUP(RIGHT($D$2,3),定数!$A$6:$A$13,定数!$B$6:$B$13))</f>
        <v>1.1473536712447876</v>
      </c>
      <c r="N43" s="46">
        <v>2017</v>
      </c>
      <c r="O43" s="8">
        <v>43699</v>
      </c>
      <c r="P43" s="82">
        <v>109.22</v>
      </c>
      <c r="Q43" s="82"/>
      <c r="R43" s="83">
        <f>IF(P43="","",T43*M43*LOOKUP(RIGHT($D$2,3),定数!$A$6:$A$13,定数!$B$6:$B$13))</f>
        <v>-3097.8549123608809</v>
      </c>
      <c r="S43" s="83"/>
      <c r="T43" s="84">
        <f t="shared" si="5"/>
        <v>-26.999999999999602</v>
      </c>
      <c r="U43" s="84"/>
      <c r="V43" t="str">
        <f t="shared" si="8"/>
        <v/>
      </c>
      <c r="W43">
        <f t="shared" si="2"/>
        <v>8</v>
      </c>
      <c r="X43" s="41">
        <f t="shared" si="6"/>
        <v>132664.5646874097</v>
      </c>
      <c r="Y43" s="42">
        <f t="shared" si="7"/>
        <v>0.22163216187124934</v>
      </c>
    </row>
    <row r="44" spans="2:25">
      <c r="B44" s="35">
        <v>36</v>
      </c>
      <c r="C44" s="81">
        <f t="shared" si="0"/>
        <v>100163.97549967001</v>
      </c>
      <c r="D44" s="81"/>
      <c r="E44" s="46">
        <v>2017</v>
      </c>
      <c r="F44" s="8">
        <v>43700</v>
      </c>
      <c r="G44" s="46" t="s">
        <v>4</v>
      </c>
      <c r="H44" s="82">
        <v>109.49</v>
      </c>
      <c r="I44" s="82"/>
      <c r="J44" s="46">
        <v>18</v>
      </c>
      <c r="K44" s="85">
        <f t="shared" si="4"/>
        <v>3004.9192649901001</v>
      </c>
      <c r="L44" s="86"/>
      <c r="M44" s="6">
        <f>IF(J44="","",(K44/J44)/LOOKUP(RIGHT($D$2,3),定数!$A$6:$A$13,定数!$B$6:$B$13))</f>
        <v>1.6693995916611666</v>
      </c>
      <c r="N44" s="46">
        <v>2017</v>
      </c>
      <c r="O44" s="8">
        <v>43700</v>
      </c>
      <c r="P44" s="82">
        <v>109.29</v>
      </c>
      <c r="Q44" s="82"/>
      <c r="R44" s="83">
        <f>IF(P44="","",T44*M44*LOOKUP(RIGHT($D$2,3),定数!$A$6:$A$13,定数!$B$6:$B$13))</f>
        <v>-3338.7991833221436</v>
      </c>
      <c r="S44" s="83"/>
      <c r="T44" s="84">
        <f t="shared" si="5"/>
        <v>-19.999999999998863</v>
      </c>
      <c r="U44" s="84"/>
      <c r="V44" t="str">
        <f t="shared" si="8"/>
        <v/>
      </c>
      <c r="W44">
        <f t="shared" si="2"/>
        <v>9</v>
      </c>
      <c r="X44" s="41">
        <f t="shared" si="6"/>
        <v>132664.5646874097</v>
      </c>
      <c r="Y44" s="42">
        <f t="shared" si="7"/>
        <v>0.24498319701511151</v>
      </c>
    </row>
    <row r="45" spans="2:25">
      <c r="B45" s="35">
        <v>37</v>
      </c>
      <c r="C45" s="81">
        <f t="shared" si="0"/>
        <v>96825.176316347861</v>
      </c>
      <c r="D45" s="81"/>
      <c r="E45" s="46">
        <v>2017</v>
      </c>
      <c r="F45" s="8">
        <v>43707</v>
      </c>
      <c r="G45" s="46" t="s">
        <v>4</v>
      </c>
      <c r="H45" s="82">
        <v>110.1</v>
      </c>
      <c r="I45" s="82"/>
      <c r="J45" s="46">
        <v>27</v>
      </c>
      <c r="K45" s="85">
        <f t="shared" si="4"/>
        <v>2904.7552894904356</v>
      </c>
      <c r="L45" s="86"/>
      <c r="M45" s="6">
        <f>IF(J45="","",(K45/J45)/LOOKUP(RIGHT($D$2,3),定数!$A$6:$A$13,定数!$B$6:$B$13))</f>
        <v>1.0758352924038652</v>
      </c>
      <c r="N45" s="46">
        <v>2017</v>
      </c>
      <c r="O45" s="8">
        <v>43708</v>
      </c>
      <c r="P45" s="82">
        <v>110.64</v>
      </c>
      <c r="Q45" s="82"/>
      <c r="R45" s="83">
        <f>IF(P45="","",T45*M45*LOOKUP(RIGHT($D$2,3),定数!$A$6:$A$13,定数!$B$6:$B$13))</f>
        <v>5809.5105789809395</v>
      </c>
      <c r="S45" s="83"/>
      <c r="T45" s="84">
        <f t="shared" si="5"/>
        <v>54.000000000000625</v>
      </c>
      <c r="U45" s="84"/>
      <c r="V45" t="str">
        <f t="shared" si="8"/>
        <v/>
      </c>
      <c r="W45">
        <f t="shared" si="2"/>
        <v>0</v>
      </c>
      <c r="X45" s="41">
        <f t="shared" si="6"/>
        <v>132664.5646874097</v>
      </c>
      <c r="Y45" s="42">
        <f t="shared" si="7"/>
        <v>0.27015042378127307</v>
      </c>
    </row>
    <row r="46" spans="2:25">
      <c r="B46" s="35">
        <v>38</v>
      </c>
      <c r="C46" s="81">
        <f t="shared" si="0"/>
        <v>102634.68689532881</v>
      </c>
      <c r="D46" s="81"/>
      <c r="E46" s="46">
        <v>2017</v>
      </c>
      <c r="F46" s="8">
        <v>43713</v>
      </c>
      <c r="G46" s="46" t="s">
        <v>3</v>
      </c>
      <c r="H46" s="82">
        <v>109.11</v>
      </c>
      <c r="I46" s="82"/>
      <c r="J46" s="46">
        <v>30</v>
      </c>
      <c r="K46" s="85">
        <f t="shared" si="4"/>
        <v>3079.0406068598641</v>
      </c>
      <c r="L46" s="86"/>
      <c r="M46" s="6">
        <f>IF(J46="","",(K46/J46)/LOOKUP(RIGHT($D$2,3),定数!$A$6:$A$13,定数!$B$6:$B$13))</f>
        <v>1.026346868953288</v>
      </c>
      <c r="N46" s="46">
        <v>2017</v>
      </c>
      <c r="O46" s="8">
        <v>43714</v>
      </c>
      <c r="P46" s="82">
        <v>108.5</v>
      </c>
      <c r="Q46" s="82"/>
      <c r="R46" s="83">
        <f>IF(P46="","",T46*M46*LOOKUP(RIGHT($D$2,3),定数!$A$6:$A$13,定数!$B$6:$B$13))</f>
        <v>6260.7159006150514</v>
      </c>
      <c r="S46" s="83"/>
      <c r="T46" s="84">
        <f t="shared" si="5"/>
        <v>60.999999999999943</v>
      </c>
      <c r="U46" s="84"/>
      <c r="V46" t="str">
        <f t="shared" si="8"/>
        <v/>
      </c>
      <c r="W46">
        <f t="shared" si="2"/>
        <v>0</v>
      </c>
      <c r="X46" s="41">
        <f t="shared" si="6"/>
        <v>132664.5646874097</v>
      </c>
      <c r="Y46" s="42">
        <f t="shared" si="7"/>
        <v>0.22635944920814888</v>
      </c>
    </row>
    <row r="47" spans="2:25">
      <c r="B47" s="35">
        <v>39</v>
      </c>
      <c r="C47" s="81">
        <f t="shared" si="0"/>
        <v>108895.40279594385</v>
      </c>
      <c r="D47" s="81"/>
      <c r="E47" s="46">
        <v>2017</v>
      </c>
      <c r="F47" s="8">
        <v>43715</v>
      </c>
      <c r="G47" s="46" t="s">
        <v>3</v>
      </c>
      <c r="H47" s="82">
        <v>108.36</v>
      </c>
      <c r="I47" s="82"/>
      <c r="J47" s="46">
        <v>59</v>
      </c>
      <c r="K47" s="85">
        <f t="shared" si="4"/>
        <v>3266.8620838783154</v>
      </c>
      <c r="L47" s="86"/>
      <c r="M47" s="6">
        <f>IF(J47="","",(K47/J47)/LOOKUP(RIGHT($D$2,3),定数!$A$6:$A$13,定数!$B$6:$B$13))</f>
        <v>0.55370543794547722</v>
      </c>
      <c r="N47" s="46">
        <v>2017</v>
      </c>
      <c r="O47" s="8">
        <v>43716</v>
      </c>
      <c r="P47" s="82">
        <v>107.19</v>
      </c>
      <c r="Q47" s="82"/>
      <c r="R47" s="83">
        <f>IF(P47="","",T47*M47*LOOKUP(RIGHT($D$2,3),定数!$A$6:$A$13,定数!$B$6:$B$13))</f>
        <v>6478.3536239620926</v>
      </c>
      <c r="S47" s="83"/>
      <c r="T47" s="84">
        <f t="shared" si="5"/>
        <v>117.00000000000017</v>
      </c>
      <c r="U47" s="84"/>
      <c r="V47" t="str">
        <f t="shared" si="8"/>
        <v/>
      </c>
      <c r="W47">
        <f t="shared" si="2"/>
        <v>0</v>
      </c>
      <c r="X47" s="41">
        <f t="shared" si="6"/>
        <v>132664.5646874097</v>
      </c>
      <c r="Y47" s="42">
        <f t="shared" si="7"/>
        <v>0.17916737560984597</v>
      </c>
    </row>
    <row r="48" spans="2:25">
      <c r="B48" s="35">
        <v>40</v>
      </c>
      <c r="C48" s="81">
        <f t="shared" si="0"/>
        <v>115373.75641990594</v>
      </c>
      <c r="D48" s="81"/>
      <c r="E48" s="46">
        <v>2017</v>
      </c>
      <c r="F48" s="8">
        <v>43716</v>
      </c>
      <c r="G48" s="46" t="s">
        <v>3</v>
      </c>
      <c r="H48" s="87">
        <v>108.03</v>
      </c>
      <c r="I48" s="88"/>
      <c r="J48" s="46">
        <v>44</v>
      </c>
      <c r="K48" s="85">
        <f t="shared" si="4"/>
        <v>3461.2126925971779</v>
      </c>
      <c r="L48" s="86"/>
      <c r="M48" s="6">
        <f>IF(J48="","",(K48/J48)/LOOKUP(RIGHT($D$2,3),定数!$A$6:$A$13,定数!$B$6:$B$13))</f>
        <v>0.7866392483175404</v>
      </c>
      <c r="N48" s="46">
        <v>2017</v>
      </c>
      <c r="O48" s="8">
        <v>43719</v>
      </c>
      <c r="P48" s="82">
        <v>108.5</v>
      </c>
      <c r="Q48" s="82"/>
      <c r="R48" s="83">
        <f>IF(P48="","",T48*M48*LOOKUP(RIGHT($D$2,3),定数!$A$6:$A$13,定数!$B$6:$B$13))</f>
        <v>-3697.2044670924311</v>
      </c>
      <c r="S48" s="83"/>
      <c r="T48" s="84">
        <f t="shared" si="5"/>
        <v>-46.999999999999886</v>
      </c>
      <c r="U48" s="84"/>
      <c r="V48" t="str">
        <f t="shared" si="8"/>
        <v/>
      </c>
      <c r="W48">
        <f t="shared" si="2"/>
        <v>1</v>
      </c>
      <c r="X48" s="41">
        <f t="shared" si="6"/>
        <v>132664.5646874097</v>
      </c>
      <c r="Y48" s="42">
        <f t="shared" si="7"/>
        <v>0.13033479066731313</v>
      </c>
    </row>
    <row r="49" spans="2:25">
      <c r="B49" s="35">
        <v>41</v>
      </c>
      <c r="C49" s="81">
        <f t="shared" si="0"/>
        <v>111676.5519528135</v>
      </c>
      <c r="D49" s="81"/>
      <c r="E49" s="46">
        <v>2017</v>
      </c>
      <c r="F49" s="8">
        <v>43720</v>
      </c>
      <c r="G49" s="46" t="s">
        <v>4</v>
      </c>
      <c r="H49" s="82">
        <v>109.41</v>
      </c>
      <c r="I49" s="82"/>
      <c r="J49" s="46">
        <v>17</v>
      </c>
      <c r="K49" s="85">
        <f t="shared" si="4"/>
        <v>3350.2965585844049</v>
      </c>
      <c r="L49" s="86"/>
      <c r="M49" s="6">
        <f>IF(J49="","",(K49/J49)/LOOKUP(RIGHT($D$2,3),定数!$A$6:$A$13,定数!$B$6:$B$13))</f>
        <v>1.9707626815202384</v>
      </c>
      <c r="N49" s="46">
        <v>2017</v>
      </c>
      <c r="O49" s="8">
        <v>43720</v>
      </c>
      <c r="P49" s="82">
        <v>109.76</v>
      </c>
      <c r="Q49" s="82"/>
      <c r="R49" s="83">
        <f>IF(P49="","",T49*M49*LOOKUP(RIGHT($D$2,3),定数!$A$6:$A$13,定数!$B$6:$B$13))</f>
        <v>6897.6693853210027</v>
      </c>
      <c r="S49" s="83"/>
      <c r="T49" s="84">
        <f t="shared" si="5"/>
        <v>35.000000000000853</v>
      </c>
      <c r="U49" s="84"/>
      <c r="V49" t="str">
        <f t="shared" si="8"/>
        <v/>
      </c>
      <c r="W49">
        <f t="shared" si="2"/>
        <v>0</v>
      </c>
      <c r="X49" s="41">
        <f t="shared" si="6"/>
        <v>132664.5646874097</v>
      </c>
      <c r="Y49" s="42">
        <f t="shared" si="7"/>
        <v>0.15820360760274688</v>
      </c>
    </row>
    <row r="50" spans="2:25">
      <c r="B50" s="35">
        <v>42</v>
      </c>
      <c r="C50" s="81">
        <f t="shared" si="0"/>
        <v>118574.22133813451</v>
      </c>
      <c r="D50" s="81"/>
      <c r="E50" s="46">
        <v>2017</v>
      </c>
      <c r="F50" s="8">
        <v>43727</v>
      </c>
      <c r="G50" s="46" t="s">
        <v>4</v>
      </c>
      <c r="H50" s="82">
        <v>111.62</v>
      </c>
      <c r="I50" s="82"/>
      <c r="J50" s="46">
        <v>21</v>
      </c>
      <c r="K50" s="85">
        <f t="shared" si="4"/>
        <v>3557.2266401440352</v>
      </c>
      <c r="L50" s="86"/>
      <c r="M50" s="6">
        <f>IF(J50="","",(K50/J50)/LOOKUP(RIGHT($D$2,3),定数!$A$6:$A$13,定数!$B$6:$B$13))</f>
        <v>1.6939174476876357</v>
      </c>
      <c r="N50" s="46">
        <v>2017</v>
      </c>
      <c r="O50" s="8">
        <v>43727</v>
      </c>
      <c r="P50" s="82">
        <v>111.39</v>
      </c>
      <c r="Q50" s="82"/>
      <c r="R50" s="83">
        <f>IF(P50="","",T50*M50*LOOKUP(RIGHT($D$2,3),定数!$A$6:$A$13,定数!$B$6:$B$13))</f>
        <v>-3896.0101296816297</v>
      </c>
      <c r="S50" s="83"/>
      <c r="T50" s="84">
        <f t="shared" si="5"/>
        <v>-23.000000000000398</v>
      </c>
      <c r="U50" s="84"/>
      <c r="V50" t="str">
        <f t="shared" si="8"/>
        <v/>
      </c>
      <c r="W50">
        <f t="shared" si="2"/>
        <v>1</v>
      </c>
      <c r="X50" s="41">
        <f t="shared" si="6"/>
        <v>132664.5646874097</v>
      </c>
      <c r="Y50" s="42">
        <f t="shared" si="7"/>
        <v>0.10621030101350348</v>
      </c>
    </row>
    <row r="51" spans="2:25">
      <c r="B51" s="35">
        <v>43</v>
      </c>
      <c r="C51" s="81">
        <f t="shared" si="0"/>
        <v>114678.21120845288</v>
      </c>
      <c r="D51" s="81"/>
      <c r="E51" s="46">
        <v>2017</v>
      </c>
      <c r="F51" s="8">
        <v>43727</v>
      </c>
      <c r="G51" s="46" t="s">
        <v>4</v>
      </c>
      <c r="H51" s="82">
        <v>111.68</v>
      </c>
      <c r="I51" s="82"/>
      <c r="J51" s="46">
        <v>22</v>
      </c>
      <c r="K51" s="85">
        <f t="shared" si="4"/>
        <v>3440.3463362535863</v>
      </c>
      <c r="L51" s="86"/>
      <c r="M51" s="6">
        <f>IF(J51="","",(K51/J51)/LOOKUP(RIGHT($D$2,3),定数!$A$6:$A$13,定数!$B$6:$B$13))</f>
        <v>1.5637937892061757</v>
      </c>
      <c r="N51" s="46">
        <v>2017</v>
      </c>
      <c r="O51" s="8">
        <v>43727</v>
      </c>
      <c r="P51" s="82">
        <v>111.44</v>
      </c>
      <c r="Q51" s="82"/>
      <c r="R51" s="83">
        <f>IF(P51="","",T51*M51*LOOKUP(RIGHT($D$2,3),定数!$A$6:$A$13,定数!$B$6:$B$13))</f>
        <v>-3753.105094094964</v>
      </c>
      <c r="S51" s="83"/>
      <c r="T51" s="84">
        <f t="shared" si="5"/>
        <v>-24.000000000000909</v>
      </c>
      <c r="U51" s="84"/>
      <c r="V51" t="str">
        <f t="shared" si="8"/>
        <v/>
      </c>
      <c r="W51">
        <f t="shared" si="2"/>
        <v>2</v>
      </c>
      <c r="X51" s="41">
        <f t="shared" si="6"/>
        <v>132664.5646874097</v>
      </c>
      <c r="Y51" s="42">
        <f t="shared" si="7"/>
        <v>0.13557767683734601</v>
      </c>
    </row>
    <row r="52" spans="2:25">
      <c r="B52" s="35">
        <v>44</v>
      </c>
      <c r="C52" s="81">
        <f t="shared" si="0"/>
        <v>110925.10611435791</v>
      </c>
      <c r="D52" s="81"/>
      <c r="E52" s="46">
        <v>2017</v>
      </c>
      <c r="F52" s="8">
        <v>43730</v>
      </c>
      <c r="G52" s="46" t="s">
        <v>3</v>
      </c>
      <c r="H52" s="82">
        <v>111.85</v>
      </c>
      <c r="I52" s="82"/>
      <c r="J52" s="46">
        <v>29</v>
      </c>
      <c r="K52" s="85">
        <f t="shared" si="4"/>
        <v>3327.7531834307374</v>
      </c>
      <c r="L52" s="86"/>
      <c r="M52" s="6">
        <f>IF(J52="","",(K52/J52)/LOOKUP(RIGHT($D$2,3),定数!$A$6:$A$13,定数!$B$6:$B$13))</f>
        <v>1.1475010977347371</v>
      </c>
      <c r="N52" s="46">
        <v>2017</v>
      </c>
      <c r="O52" s="8">
        <v>43733</v>
      </c>
      <c r="P52" s="82">
        <v>112.17</v>
      </c>
      <c r="Q52" s="82"/>
      <c r="R52" s="83">
        <f>IF(P52="","",T52*M52*LOOKUP(RIGHT($D$2,3),定数!$A$6:$A$13,定数!$B$6:$B$13))</f>
        <v>-3672.0035127512433</v>
      </c>
      <c r="S52" s="83"/>
      <c r="T52" s="84">
        <f t="shared" si="5"/>
        <v>-32.000000000000739</v>
      </c>
      <c r="U52" s="84"/>
      <c r="V52" t="str">
        <f t="shared" si="8"/>
        <v/>
      </c>
      <c r="W52">
        <f t="shared" si="2"/>
        <v>3</v>
      </c>
      <c r="X52" s="41">
        <f t="shared" si="6"/>
        <v>132664.5646874097</v>
      </c>
      <c r="Y52" s="42">
        <f t="shared" si="7"/>
        <v>0.16386786195903402</v>
      </c>
    </row>
    <row r="53" spans="2:25">
      <c r="B53" s="35">
        <v>45</v>
      </c>
      <c r="C53" s="81">
        <f t="shared" si="0"/>
        <v>107253.10260160668</v>
      </c>
      <c r="D53" s="81"/>
      <c r="E53" s="46">
        <v>2017</v>
      </c>
      <c r="F53" s="8">
        <v>43734</v>
      </c>
      <c r="G53" s="46" t="s">
        <v>3</v>
      </c>
      <c r="H53" s="82">
        <v>111.54</v>
      </c>
      <c r="I53" s="82"/>
      <c r="J53" s="46">
        <v>24</v>
      </c>
      <c r="K53" s="85">
        <f t="shared" si="4"/>
        <v>3217.5930780481999</v>
      </c>
      <c r="L53" s="86"/>
      <c r="M53" s="6">
        <f>IF(J53="","",(K53/J53)/LOOKUP(RIGHT($D$2,3),定数!$A$6:$A$13,定数!$B$6:$B$13))</f>
        <v>1.3406637825200831</v>
      </c>
      <c r="N53" s="46">
        <v>2017</v>
      </c>
      <c r="O53" s="8">
        <v>43734</v>
      </c>
      <c r="P53" s="82">
        <v>111.8</v>
      </c>
      <c r="Q53" s="82"/>
      <c r="R53" s="83">
        <f>IF(P53="","",T53*M53*LOOKUP(RIGHT($D$2,3),定数!$A$6:$A$13,定数!$B$6:$B$13))</f>
        <v>-3485.7258345520941</v>
      </c>
      <c r="S53" s="83"/>
      <c r="T53" s="84">
        <f t="shared" si="5"/>
        <v>-25.999999999999091</v>
      </c>
      <c r="U53" s="84"/>
      <c r="V53" t="str">
        <f t="shared" si="8"/>
        <v/>
      </c>
      <c r="W53">
        <f t="shared" si="2"/>
        <v>4</v>
      </c>
      <c r="X53" s="41">
        <f t="shared" si="6"/>
        <v>132664.5646874097</v>
      </c>
      <c r="Y53" s="42">
        <f t="shared" si="7"/>
        <v>0.19154671894245967</v>
      </c>
    </row>
    <row r="54" spans="2:25">
      <c r="B54" s="35">
        <v>46</v>
      </c>
      <c r="C54" s="81">
        <f t="shared" si="0"/>
        <v>103767.37676705458</v>
      </c>
      <c r="D54" s="81"/>
      <c r="E54" s="46">
        <v>2017</v>
      </c>
      <c r="F54" s="8">
        <v>43736</v>
      </c>
      <c r="G54" s="46" t="s">
        <v>4</v>
      </c>
      <c r="H54" s="82">
        <v>112.92</v>
      </c>
      <c r="I54" s="82"/>
      <c r="J54" s="46">
        <v>18</v>
      </c>
      <c r="K54" s="85">
        <f t="shared" si="4"/>
        <v>3113.0213030116374</v>
      </c>
      <c r="L54" s="86"/>
      <c r="M54" s="6">
        <f>IF(J54="","",(K54/J54)/LOOKUP(RIGHT($D$2,3),定数!$A$6:$A$13,定数!$B$6:$B$13))</f>
        <v>1.7294562794509096</v>
      </c>
      <c r="N54" s="46">
        <v>2017</v>
      </c>
      <c r="O54" s="8">
        <v>43736</v>
      </c>
      <c r="P54" s="82">
        <v>112.72</v>
      </c>
      <c r="Q54" s="82"/>
      <c r="R54" s="83">
        <f>IF(P54="","",T54*M54*LOOKUP(RIGHT($D$2,3),定数!$A$6:$A$13,定数!$B$6:$B$13))</f>
        <v>-3458.9125589018686</v>
      </c>
      <c r="S54" s="83"/>
      <c r="T54" s="84">
        <f t="shared" si="5"/>
        <v>-20.000000000000284</v>
      </c>
      <c r="U54" s="84"/>
      <c r="V54" t="str">
        <f t="shared" si="8"/>
        <v/>
      </c>
      <c r="W54">
        <f t="shared" si="2"/>
        <v>5</v>
      </c>
      <c r="X54" s="41">
        <f t="shared" si="6"/>
        <v>132664.5646874097</v>
      </c>
      <c r="Y54" s="42">
        <f t="shared" si="7"/>
        <v>0.21782145057682878</v>
      </c>
    </row>
    <row r="55" spans="2:25">
      <c r="B55" s="35">
        <v>47</v>
      </c>
      <c r="C55" s="81">
        <f t="shared" si="0"/>
        <v>100308.46420815271</v>
      </c>
      <c r="D55" s="81"/>
      <c r="E55" s="46">
        <v>2017</v>
      </c>
      <c r="F55" s="8">
        <v>43742</v>
      </c>
      <c r="G55" s="46" t="s">
        <v>3</v>
      </c>
      <c r="H55" s="82">
        <v>112.79</v>
      </c>
      <c r="I55" s="82"/>
      <c r="J55" s="46">
        <v>10</v>
      </c>
      <c r="K55" s="85">
        <f t="shared" si="4"/>
        <v>3009.2539262445812</v>
      </c>
      <c r="L55" s="86"/>
      <c r="M55" s="6">
        <f>IF(J55="","",(K55/J55)/LOOKUP(RIGHT($D$2,3),定数!$A$6:$A$13,定数!$B$6:$B$13))</f>
        <v>3.0092539262445812</v>
      </c>
      <c r="N55" s="46">
        <v>2017</v>
      </c>
      <c r="O55" s="8">
        <v>43742</v>
      </c>
      <c r="P55" s="82">
        <v>112.6</v>
      </c>
      <c r="Q55" s="82"/>
      <c r="R55" s="83">
        <f>IF(P55="","",T55*M55*LOOKUP(RIGHT($D$2,3),定数!$A$6:$A$13,定数!$B$6:$B$13))</f>
        <v>5717.5824598650634</v>
      </c>
      <c r="S55" s="83"/>
      <c r="T55" s="84">
        <f t="shared" si="5"/>
        <v>19.000000000001194</v>
      </c>
      <c r="U55" s="84"/>
      <c r="V55" t="str">
        <f t="shared" si="8"/>
        <v/>
      </c>
      <c r="W55">
        <f t="shared" si="2"/>
        <v>0</v>
      </c>
      <c r="X55" s="41">
        <f t="shared" si="6"/>
        <v>132664.5646874097</v>
      </c>
      <c r="Y55" s="42">
        <f t="shared" si="7"/>
        <v>0.2438940688909349</v>
      </c>
    </row>
    <row r="56" spans="2:25">
      <c r="B56" s="35">
        <v>48</v>
      </c>
      <c r="C56" s="81">
        <f t="shared" si="0"/>
        <v>106026.04666801778</v>
      </c>
      <c r="D56" s="81"/>
      <c r="E56" s="46">
        <v>2017</v>
      </c>
      <c r="F56" s="8">
        <v>43744</v>
      </c>
      <c r="G56" s="46" t="s">
        <v>4</v>
      </c>
      <c r="H56" s="82">
        <v>112.89</v>
      </c>
      <c r="I56" s="82"/>
      <c r="J56" s="46">
        <v>12</v>
      </c>
      <c r="K56" s="85">
        <f t="shared" si="4"/>
        <v>3180.7814000405333</v>
      </c>
      <c r="L56" s="86"/>
      <c r="M56" s="6">
        <f>IF(J56="","",(K56/J56)/LOOKUP(RIGHT($D$2,3),定数!$A$6:$A$13,定数!$B$6:$B$13))</f>
        <v>2.6506511667004444</v>
      </c>
      <c r="N56" s="46">
        <v>2017</v>
      </c>
      <c r="O56" s="8">
        <v>43744</v>
      </c>
      <c r="P56" s="82">
        <v>113.13</v>
      </c>
      <c r="Q56" s="82"/>
      <c r="R56" s="83">
        <f>IF(P56="","",T56*M56*LOOKUP(RIGHT($D$2,3),定数!$A$6:$A$13,定数!$B$6:$B$13))</f>
        <v>6361.5628000809311</v>
      </c>
      <c r="S56" s="83"/>
      <c r="T56" s="84">
        <f t="shared" si="5"/>
        <v>23.999999999999488</v>
      </c>
      <c r="U56" s="84"/>
      <c r="V56" t="str">
        <f t="shared" si="8"/>
        <v/>
      </c>
      <c r="W56">
        <f t="shared" si="2"/>
        <v>0</v>
      </c>
      <c r="X56" s="41">
        <f t="shared" si="6"/>
        <v>132664.5646874097</v>
      </c>
      <c r="Y56" s="42">
        <f t="shared" si="7"/>
        <v>0.20079603081771547</v>
      </c>
    </row>
    <row r="57" spans="2:25">
      <c r="B57" s="35">
        <v>49</v>
      </c>
      <c r="C57" s="81">
        <f t="shared" si="0"/>
        <v>112387.60946809872</v>
      </c>
      <c r="D57" s="81"/>
      <c r="E57" s="46">
        <v>2017</v>
      </c>
      <c r="F57" s="8">
        <v>43748</v>
      </c>
      <c r="G57" s="46" t="s">
        <v>3</v>
      </c>
      <c r="H57" s="82">
        <v>112.14</v>
      </c>
      <c r="I57" s="82"/>
      <c r="J57" s="46">
        <v>30</v>
      </c>
      <c r="K57" s="85">
        <f t="shared" si="4"/>
        <v>3371.6282840429612</v>
      </c>
      <c r="L57" s="86"/>
      <c r="M57" s="6">
        <f>IF(J57="","",(K57/J57)/LOOKUP(RIGHT($D$2,3),定数!$A$6:$A$13,定数!$B$6:$B$13))</f>
        <v>1.1238760946809869</v>
      </c>
      <c r="N57" s="46">
        <v>2017</v>
      </c>
      <c r="O57" s="8">
        <v>43749</v>
      </c>
      <c r="P57" s="82">
        <v>112.47</v>
      </c>
      <c r="Q57" s="82"/>
      <c r="R57" s="83">
        <f>IF(P57="","",T57*M57*LOOKUP(RIGHT($D$2,3),定数!$A$6:$A$13,定数!$B$6:$B$13))</f>
        <v>-3708.7911124472375</v>
      </c>
      <c r="S57" s="83"/>
      <c r="T57" s="84">
        <f t="shared" si="5"/>
        <v>-32.999999999999829</v>
      </c>
      <c r="U57" s="84"/>
      <c r="V57" t="str">
        <f t="shared" si="8"/>
        <v/>
      </c>
      <c r="W57">
        <f t="shared" si="2"/>
        <v>1</v>
      </c>
      <c r="X57" s="41">
        <f t="shared" si="6"/>
        <v>132664.5646874097</v>
      </c>
      <c r="Y57" s="42">
        <f t="shared" si="7"/>
        <v>0.15284379266677939</v>
      </c>
    </row>
    <row r="58" spans="2:25">
      <c r="B58" s="35">
        <v>50</v>
      </c>
      <c r="C58" s="81">
        <f t="shared" si="0"/>
        <v>108678.81835565149</v>
      </c>
      <c r="D58" s="81"/>
      <c r="E58" s="46">
        <v>2017</v>
      </c>
      <c r="F58" s="8">
        <v>43755</v>
      </c>
      <c r="G58" s="46" t="s">
        <v>4</v>
      </c>
      <c r="H58" s="82">
        <v>112.46</v>
      </c>
      <c r="I58" s="82"/>
      <c r="J58" s="46">
        <v>32</v>
      </c>
      <c r="K58" s="85">
        <f t="shared" si="4"/>
        <v>3260.3645506695443</v>
      </c>
      <c r="L58" s="86"/>
      <c r="M58" s="6">
        <f>IF(J58="","",(K58/J58)/LOOKUP(RIGHT($D$2,3),定数!$A$6:$A$13,定数!$B$6:$B$13))</f>
        <v>1.0188639220842326</v>
      </c>
      <c r="N58" s="46">
        <v>2017</v>
      </c>
      <c r="O58" s="8">
        <v>43756</v>
      </c>
      <c r="P58" s="82">
        <v>112.12</v>
      </c>
      <c r="Q58" s="82"/>
      <c r="R58" s="83">
        <f>IF(P58="","",T58*M58*LOOKUP(RIGHT($D$2,3),定数!$A$6:$A$13,定数!$B$6:$B$13))</f>
        <v>-3464.1373350862805</v>
      </c>
      <c r="S58" s="83"/>
      <c r="T58" s="84">
        <f t="shared" si="5"/>
        <v>-33.99999999999892</v>
      </c>
      <c r="U58" s="84"/>
      <c r="V58" t="str">
        <f t="shared" si="8"/>
        <v/>
      </c>
      <c r="W58">
        <f t="shared" si="2"/>
        <v>2</v>
      </c>
      <c r="X58" s="41">
        <f t="shared" si="6"/>
        <v>132664.5646874097</v>
      </c>
      <c r="Y58" s="42">
        <f t="shared" si="7"/>
        <v>0.18079994750877537</v>
      </c>
    </row>
    <row r="59" spans="2:25">
      <c r="B59" s="35">
        <v>51</v>
      </c>
      <c r="C59" s="81">
        <f t="shared" si="0"/>
        <v>105214.6810205652</v>
      </c>
      <c r="D59" s="81"/>
      <c r="E59" s="46">
        <v>2017</v>
      </c>
      <c r="F59" s="8">
        <v>43758</v>
      </c>
      <c r="G59" s="46" t="s">
        <v>4</v>
      </c>
      <c r="H59" s="82">
        <v>113.3</v>
      </c>
      <c r="I59" s="82"/>
      <c r="J59" s="46">
        <v>22</v>
      </c>
      <c r="K59" s="85">
        <f t="shared" si="4"/>
        <v>3156.4404306169558</v>
      </c>
      <c r="L59" s="86"/>
      <c r="M59" s="6">
        <f>IF(J59="","",(K59/J59)/LOOKUP(RIGHT($D$2,3),定数!$A$6:$A$13,定数!$B$6:$B$13))</f>
        <v>1.4347456502804345</v>
      </c>
      <c r="N59" s="46">
        <v>2017</v>
      </c>
      <c r="O59" s="8">
        <v>43761</v>
      </c>
      <c r="P59" s="82">
        <v>113.74</v>
      </c>
      <c r="Q59" s="82"/>
      <c r="R59" s="83">
        <f>IF(P59="","",T59*M59*LOOKUP(RIGHT($D$2,3),定数!$A$6:$A$13,定数!$B$6:$B$13))</f>
        <v>6312.8808612338798</v>
      </c>
      <c r="S59" s="83"/>
      <c r="T59" s="84">
        <f t="shared" si="5"/>
        <v>43.999999999999773</v>
      </c>
      <c r="U59" s="84"/>
      <c r="V59" t="str">
        <f t="shared" si="8"/>
        <v/>
      </c>
      <c r="W59">
        <f t="shared" si="2"/>
        <v>0</v>
      </c>
      <c r="X59" s="41">
        <f t="shared" si="6"/>
        <v>132664.5646874097</v>
      </c>
      <c r="Y59" s="42">
        <f t="shared" si="7"/>
        <v>0.20691194918193245</v>
      </c>
    </row>
    <row r="60" spans="2:25">
      <c r="B60" s="35">
        <v>52</v>
      </c>
      <c r="C60" s="81">
        <f t="shared" si="0"/>
        <v>111527.56188179908</v>
      </c>
      <c r="D60" s="81"/>
      <c r="E60" s="46">
        <v>2017</v>
      </c>
      <c r="F60" s="8">
        <v>43764</v>
      </c>
      <c r="G60" s="46" t="s">
        <v>3</v>
      </c>
      <c r="H60" s="82">
        <v>113.36</v>
      </c>
      <c r="I60" s="82"/>
      <c r="J60" s="46">
        <v>34</v>
      </c>
      <c r="K60" s="85">
        <f t="shared" si="4"/>
        <v>3345.8268564539721</v>
      </c>
      <c r="L60" s="86"/>
      <c r="M60" s="6">
        <f>IF(J60="","",(K60/J60)/LOOKUP(RIGHT($D$2,3),定数!$A$6:$A$13,定数!$B$6:$B$13))</f>
        <v>0.98406672248646243</v>
      </c>
      <c r="N60" s="46">
        <v>2017</v>
      </c>
      <c r="O60" s="8">
        <v>43764</v>
      </c>
      <c r="P60" s="82">
        <v>113.72</v>
      </c>
      <c r="Q60" s="82"/>
      <c r="R60" s="83">
        <f>IF(P60="","",T60*M60*LOOKUP(RIGHT($D$2,3),定数!$A$6:$A$13,定数!$B$6:$B$13))</f>
        <v>-3542.6402009512594</v>
      </c>
      <c r="S60" s="83"/>
      <c r="T60" s="84">
        <f t="shared" si="5"/>
        <v>-35.999999999999943</v>
      </c>
      <c r="U60" s="84"/>
      <c r="V60" t="str">
        <f t="shared" si="8"/>
        <v/>
      </c>
      <c r="W60">
        <f t="shared" si="2"/>
        <v>1</v>
      </c>
      <c r="X60" s="41">
        <f t="shared" si="6"/>
        <v>132664.5646874097</v>
      </c>
      <c r="Y60" s="42">
        <f t="shared" si="7"/>
        <v>0.15932666613284863</v>
      </c>
    </row>
    <row r="61" spans="2:25">
      <c r="B61" s="35">
        <v>53</v>
      </c>
      <c r="C61" s="81">
        <f t="shared" si="0"/>
        <v>107984.92168084782</v>
      </c>
      <c r="D61" s="81"/>
      <c r="E61" s="46">
        <v>2017</v>
      </c>
      <c r="F61" s="8">
        <v>43776</v>
      </c>
      <c r="G61" s="46" t="s">
        <v>3</v>
      </c>
      <c r="H61" s="82">
        <v>113.85</v>
      </c>
      <c r="I61" s="82"/>
      <c r="J61" s="46">
        <v>33</v>
      </c>
      <c r="K61" s="85">
        <f t="shared" si="4"/>
        <v>3239.5476504254348</v>
      </c>
      <c r="L61" s="86"/>
      <c r="M61" s="6">
        <f>IF(J61="","",(K61/J61)/LOOKUP(RIGHT($D$2,3),定数!$A$6:$A$13,定数!$B$6:$B$13))</f>
        <v>0.98168110618952564</v>
      </c>
      <c r="N61" s="46">
        <v>2017</v>
      </c>
      <c r="O61" s="8">
        <v>43776</v>
      </c>
      <c r="P61" s="82">
        <v>114.2</v>
      </c>
      <c r="Q61" s="82"/>
      <c r="R61" s="83">
        <f>IF(P61="","",T61*M61*LOOKUP(RIGHT($D$2,3),定数!$A$6:$A$13,定数!$B$6:$B$13))</f>
        <v>-3435.8838716634232</v>
      </c>
      <c r="S61" s="83"/>
      <c r="T61" s="84">
        <f t="shared" si="5"/>
        <v>-35.000000000000853</v>
      </c>
      <c r="U61" s="84"/>
      <c r="V61" t="str">
        <f t="shared" si="8"/>
        <v/>
      </c>
      <c r="W61">
        <f t="shared" si="2"/>
        <v>2</v>
      </c>
      <c r="X61" s="41">
        <f t="shared" si="6"/>
        <v>132664.5646874097</v>
      </c>
      <c r="Y61" s="42">
        <f t="shared" si="7"/>
        <v>0.18603040732627574</v>
      </c>
    </row>
    <row r="62" spans="2:25">
      <c r="B62" s="35">
        <v>54</v>
      </c>
      <c r="C62" s="81">
        <f t="shared" si="0"/>
        <v>104549.0378091844</v>
      </c>
      <c r="D62" s="81"/>
      <c r="E62" s="46">
        <v>2017</v>
      </c>
      <c r="F62" s="8">
        <v>43776</v>
      </c>
      <c r="G62" s="46" t="s">
        <v>4</v>
      </c>
      <c r="H62" s="82">
        <v>114.21</v>
      </c>
      <c r="I62" s="82"/>
      <c r="J62" s="46">
        <v>15</v>
      </c>
      <c r="K62" s="85">
        <f t="shared" si="4"/>
        <v>3136.4711342755318</v>
      </c>
      <c r="L62" s="86"/>
      <c r="M62" s="6">
        <f>IF(J62="","",(K62/J62)/LOOKUP(RIGHT($D$2,3),定数!$A$6:$A$13,定数!$B$6:$B$13))</f>
        <v>2.0909807561836882</v>
      </c>
      <c r="N62" s="46">
        <v>2017</v>
      </c>
      <c r="O62" s="8">
        <v>43777</v>
      </c>
      <c r="P62" s="82">
        <v>114.03</v>
      </c>
      <c r="Q62" s="82"/>
      <c r="R62" s="83">
        <f>IF(P62="","",T62*M62*LOOKUP(RIGHT($D$2,3),定数!$A$6:$A$13,定数!$B$6:$B$13))</f>
        <v>-3763.7653611304841</v>
      </c>
      <c r="S62" s="83"/>
      <c r="T62" s="84">
        <f t="shared" si="5"/>
        <v>-17.999999999999261</v>
      </c>
      <c r="U62" s="84"/>
      <c r="V62" t="str">
        <f t="shared" si="8"/>
        <v/>
      </c>
      <c r="W62">
        <f t="shared" si="2"/>
        <v>3</v>
      </c>
      <c r="X62" s="41">
        <f t="shared" si="6"/>
        <v>132664.5646874097</v>
      </c>
      <c r="Y62" s="42">
        <f t="shared" si="7"/>
        <v>0.21192943982044021</v>
      </c>
    </row>
    <row r="63" spans="2:25">
      <c r="B63" s="35">
        <v>55</v>
      </c>
      <c r="C63" s="81">
        <f t="shared" si="0"/>
        <v>100785.27244805392</v>
      </c>
      <c r="D63" s="81"/>
      <c r="E63" s="46">
        <v>2017</v>
      </c>
      <c r="F63" s="8">
        <v>43784</v>
      </c>
      <c r="G63" s="46" t="s">
        <v>3</v>
      </c>
      <c r="H63" s="82">
        <v>113.15</v>
      </c>
      <c r="I63" s="82"/>
      <c r="J63" s="46">
        <v>32</v>
      </c>
      <c r="K63" s="85">
        <f t="shared" si="4"/>
        <v>3023.5581734416173</v>
      </c>
      <c r="L63" s="86"/>
      <c r="M63" s="6">
        <f>IF(J63="","",(K63/J63)/LOOKUP(RIGHT($D$2,3),定数!$A$6:$A$13,定数!$B$6:$B$13))</f>
        <v>0.94486192920050538</v>
      </c>
      <c r="N63" s="46">
        <v>2017</v>
      </c>
      <c r="O63" s="8">
        <v>43784</v>
      </c>
      <c r="P63" s="82">
        <v>112.51</v>
      </c>
      <c r="Q63" s="82"/>
      <c r="R63" s="83">
        <f>IF(P63="","",T63*M63*LOOKUP(RIGHT($D$2,3),定数!$A$6:$A$13,定数!$B$6:$B$13))</f>
        <v>6047.1163468832401</v>
      </c>
      <c r="S63" s="83"/>
      <c r="T63" s="84">
        <f t="shared" si="5"/>
        <v>64.000000000000057</v>
      </c>
      <c r="U63" s="84"/>
      <c r="V63" t="str">
        <f t="shared" si="8"/>
        <v/>
      </c>
      <c r="W63">
        <f t="shared" si="2"/>
        <v>0</v>
      </c>
      <c r="X63" s="41">
        <f t="shared" si="6"/>
        <v>132664.5646874097</v>
      </c>
      <c r="Y63" s="42">
        <f t="shared" si="7"/>
        <v>0.24029997998690322</v>
      </c>
    </row>
    <row r="64" spans="2:25">
      <c r="B64" s="35">
        <v>56</v>
      </c>
      <c r="C64" s="81">
        <f t="shared" si="0"/>
        <v>106832.38879493716</v>
      </c>
      <c r="D64" s="81"/>
      <c r="E64" s="46">
        <v>2017</v>
      </c>
      <c r="F64" s="8">
        <v>43791</v>
      </c>
      <c r="G64" s="46" t="s">
        <v>3</v>
      </c>
      <c r="H64" s="82">
        <v>111.87</v>
      </c>
      <c r="I64" s="82"/>
      <c r="J64" s="46">
        <v>29</v>
      </c>
      <c r="K64" s="85">
        <f t="shared" si="4"/>
        <v>3204.9716638481145</v>
      </c>
      <c r="L64" s="86"/>
      <c r="M64" s="6">
        <f>IF(J64="","",(K64/J64)/LOOKUP(RIGHT($D$2,3),定数!$A$6:$A$13,定数!$B$6:$B$13))</f>
        <v>1.1051626427062464</v>
      </c>
      <c r="N64" s="46">
        <v>2017</v>
      </c>
      <c r="O64" s="8">
        <v>43792</v>
      </c>
      <c r="P64" s="82">
        <v>111.29</v>
      </c>
      <c r="Q64" s="82"/>
      <c r="R64" s="83">
        <f>IF(P64="","",T64*M64*LOOKUP(RIGHT($D$2,3),定数!$A$6:$A$13,定数!$B$6:$B$13))</f>
        <v>6409.94332769621</v>
      </c>
      <c r="S64" s="83"/>
      <c r="T64" s="84">
        <f t="shared" si="5"/>
        <v>57.999999999999829</v>
      </c>
      <c r="U64" s="84"/>
      <c r="V64" t="str">
        <f t="shared" si="8"/>
        <v/>
      </c>
      <c r="W64">
        <f t="shared" si="2"/>
        <v>0</v>
      </c>
      <c r="X64" s="41">
        <f t="shared" si="6"/>
        <v>132664.5646874097</v>
      </c>
      <c r="Y64" s="42">
        <f t="shared" si="7"/>
        <v>0.19471797878611741</v>
      </c>
    </row>
    <row r="65" spans="2:25">
      <c r="B65" s="35">
        <v>57</v>
      </c>
      <c r="C65" s="81">
        <f t="shared" si="0"/>
        <v>113242.33212263336</v>
      </c>
      <c r="D65" s="81"/>
      <c r="E65" s="46">
        <v>2017</v>
      </c>
      <c r="F65" s="8">
        <v>43792</v>
      </c>
      <c r="G65" s="46" t="s">
        <v>3</v>
      </c>
      <c r="H65" s="82">
        <v>111.19</v>
      </c>
      <c r="I65" s="82"/>
      <c r="J65" s="46">
        <v>13</v>
      </c>
      <c r="K65" s="85">
        <f t="shared" si="4"/>
        <v>3397.2699636790007</v>
      </c>
      <c r="L65" s="86"/>
      <c r="M65" s="6">
        <f>IF(J65="","",(K65/J65)/LOOKUP(RIGHT($D$2,3),定数!$A$6:$A$13,定数!$B$6:$B$13))</f>
        <v>2.6132845874453854</v>
      </c>
      <c r="N65" s="46">
        <v>2017</v>
      </c>
      <c r="O65" s="8">
        <v>43793</v>
      </c>
      <c r="P65" s="82">
        <v>111.34</v>
      </c>
      <c r="Q65" s="82"/>
      <c r="R65" s="83">
        <f>IF(P65="","",T65*M65*LOOKUP(RIGHT($D$2,3),定数!$A$6:$A$13,定数!$B$6:$B$13))</f>
        <v>-3919.9268811682268</v>
      </c>
      <c r="S65" s="83"/>
      <c r="T65" s="84">
        <f t="shared" si="5"/>
        <v>-15.000000000000568</v>
      </c>
      <c r="U65" s="84"/>
      <c r="V65" t="str">
        <f t="shared" si="8"/>
        <v/>
      </c>
      <c r="W65">
        <f t="shared" si="2"/>
        <v>1</v>
      </c>
      <c r="X65" s="41">
        <f t="shared" si="6"/>
        <v>132664.5646874097</v>
      </c>
      <c r="Y65" s="42">
        <f t="shared" si="7"/>
        <v>0.14640105751328458</v>
      </c>
    </row>
    <row r="66" spans="2:25">
      <c r="B66" s="35">
        <v>58</v>
      </c>
      <c r="C66" s="81">
        <f t="shared" si="0"/>
        <v>109322.40524146514</v>
      </c>
      <c r="D66" s="81"/>
      <c r="E66" s="46">
        <v>2017</v>
      </c>
      <c r="F66" s="8">
        <v>43793</v>
      </c>
      <c r="G66" s="46" t="s">
        <v>4</v>
      </c>
      <c r="H66" s="82">
        <v>111.48</v>
      </c>
      <c r="I66" s="82"/>
      <c r="J66" s="46">
        <v>13</v>
      </c>
      <c r="K66" s="85">
        <f t="shared" si="4"/>
        <v>3279.6721572439542</v>
      </c>
      <c r="L66" s="86"/>
      <c r="M66" s="6">
        <f>IF(J66="","",(K66/J66)/LOOKUP(RIGHT($D$2,3),定数!$A$6:$A$13,定数!$B$6:$B$13))</f>
        <v>2.5228247363415033</v>
      </c>
      <c r="N66" s="46">
        <v>2017</v>
      </c>
      <c r="O66" s="8">
        <v>43793</v>
      </c>
      <c r="P66" s="82">
        <v>111.32</v>
      </c>
      <c r="Q66" s="82"/>
      <c r="R66" s="83">
        <f>IF(P66="","",T66*M66*LOOKUP(RIGHT($D$2,3),定数!$A$6:$A$13,定数!$B$6:$B$13))</f>
        <v>-4036.5195781466773</v>
      </c>
      <c r="S66" s="83"/>
      <c r="T66" s="84">
        <f t="shared" si="5"/>
        <v>-16.00000000000108</v>
      </c>
      <c r="U66" s="84"/>
      <c r="V66" t="str">
        <f t="shared" si="8"/>
        <v/>
      </c>
      <c r="W66">
        <f t="shared" si="2"/>
        <v>2</v>
      </c>
      <c r="X66" s="41">
        <f t="shared" si="6"/>
        <v>132664.5646874097</v>
      </c>
      <c r="Y66" s="42">
        <f t="shared" si="7"/>
        <v>0.17594871321474892</v>
      </c>
    </row>
    <row r="67" spans="2:25">
      <c r="B67" s="35">
        <v>59</v>
      </c>
      <c r="C67" s="81">
        <f t="shared" si="0"/>
        <v>105285.88566331846</v>
      </c>
      <c r="D67" s="81"/>
      <c r="E67" s="46">
        <v>2017</v>
      </c>
      <c r="F67" s="8">
        <v>43807</v>
      </c>
      <c r="G67" s="46" t="s">
        <v>4</v>
      </c>
      <c r="H67" s="82">
        <v>112.8</v>
      </c>
      <c r="I67" s="82"/>
      <c r="J67" s="46">
        <v>17</v>
      </c>
      <c r="K67" s="85">
        <f t="shared" si="4"/>
        <v>3158.5765698995538</v>
      </c>
      <c r="L67" s="86"/>
      <c r="M67" s="6">
        <f>IF(J67="","",(K67/J67)/LOOKUP(RIGHT($D$2,3),定数!$A$6:$A$13,定数!$B$6:$B$13))</f>
        <v>1.8579862175879729</v>
      </c>
      <c r="N67" s="46">
        <v>2017</v>
      </c>
      <c r="O67" s="8">
        <v>43807</v>
      </c>
      <c r="P67" s="82">
        <v>113.14</v>
      </c>
      <c r="Q67" s="82"/>
      <c r="R67" s="83">
        <f>IF(P67="","",T67*M67*LOOKUP(RIGHT($D$2,3),定数!$A$6:$A$13,定数!$B$6:$B$13))</f>
        <v>6317.1531397991712</v>
      </c>
      <c r="S67" s="83"/>
      <c r="T67" s="84">
        <f t="shared" si="5"/>
        <v>34.000000000000341</v>
      </c>
      <c r="U67" s="84"/>
      <c r="V67" t="str">
        <f t="shared" si="8"/>
        <v/>
      </c>
      <c r="W67">
        <f t="shared" si="2"/>
        <v>0</v>
      </c>
      <c r="X67" s="41">
        <f t="shared" si="6"/>
        <v>132664.5646874097</v>
      </c>
      <c r="Y67" s="42">
        <f t="shared" si="7"/>
        <v>0.20637522226528338</v>
      </c>
    </row>
    <row r="68" spans="2:25">
      <c r="B68" s="35">
        <v>60</v>
      </c>
      <c r="C68" s="81">
        <f t="shared" si="0"/>
        <v>111603.03880311764</v>
      </c>
      <c r="D68" s="81"/>
      <c r="E68" s="46">
        <v>2017</v>
      </c>
      <c r="F68" s="8">
        <v>43814</v>
      </c>
      <c r="G68" s="46" t="s">
        <v>3</v>
      </c>
      <c r="H68" s="82">
        <v>112.25</v>
      </c>
      <c r="I68" s="82"/>
      <c r="J68" s="46">
        <v>13</v>
      </c>
      <c r="K68" s="85">
        <f t="shared" si="4"/>
        <v>3348.0911640935292</v>
      </c>
      <c r="L68" s="86"/>
      <c r="M68" s="6">
        <f>IF(J68="","",(K68/J68)/LOOKUP(RIGHT($D$2,3),定数!$A$6:$A$13,定数!$B$6:$B$13))</f>
        <v>2.575454741610407</v>
      </c>
      <c r="N68" s="46">
        <v>2017</v>
      </c>
      <c r="O68" s="8">
        <v>43815</v>
      </c>
      <c r="P68" s="82">
        <v>112.41</v>
      </c>
      <c r="Q68" s="82"/>
      <c r="R68" s="83">
        <f>IF(P68="","",T68*M68*LOOKUP(RIGHT($D$2,3),定数!$A$6:$A$13,定数!$B$6:$B$13))</f>
        <v>-4120.7275865765632</v>
      </c>
      <c r="S68" s="83"/>
      <c r="T68" s="84">
        <f t="shared" si="5"/>
        <v>-15.999999999999659</v>
      </c>
      <c r="U68" s="84"/>
      <c r="V68" t="str">
        <f t="shared" si="8"/>
        <v/>
      </c>
      <c r="W68">
        <f t="shared" si="2"/>
        <v>1</v>
      </c>
      <c r="X68" s="41">
        <f t="shared" si="6"/>
        <v>132664.5646874097</v>
      </c>
      <c r="Y68" s="42">
        <f t="shared" si="7"/>
        <v>0.15875773560119977</v>
      </c>
    </row>
    <row r="69" spans="2:25">
      <c r="B69" s="35">
        <v>61</v>
      </c>
      <c r="C69" s="81">
        <f t="shared" si="0"/>
        <v>107482.31121654107</v>
      </c>
      <c r="D69" s="81"/>
      <c r="E69" s="35"/>
      <c r="F69" s="8"/>
      <c r="G69" s="35"/>
      <c r="H69" s="82"/>
      <c r="I69" s="82"/>
      <c r="J69" s="35"/>
      <c r="K69" s="85" t="str">
        <f t="shared" ref="K69:K74" si="9">IF(J69="","",C69*0.03)</f>
        <v/>
      </c>
      <c r="L69" s="86"/>
      <c r="M69" s="6" t="str">
        <f>IF(J69="","",(K69/J69)/LOOKUP(RIGHT($D$2,3),定数!$A$6:$A$13,定数!$B$6:$B$13))</f>
        <v/>
      </c>
      <c r="N69" s="35"/>
      <c r="O69" s="8"/>
      <c r="P69" s="82"/>
      <c r="Q69" s="82"/>
      <c r="R69" s="83" t="str">
        <f>IF(P69="","",T69*M69*LOOKUP(RIGHT($D$2,3),定数!$A$6:$A$13,定数!$B$6:$B$13))</f>
        <v/>
      </c>
      <c r="S69" s="83"/>
      <c r="T69" s="84" t="str">
        <f t="shared" si="5"/>
        <v/>
      </c>
      <c r="U69" s="84"/>
      <c r="V69" t="str">
        <f t="shared" si="8"/>
        <v/>
      </c>
      <c r="W69" t="str">
        <f t="shared" si="2"/>
        <v/>
      </c>
      <c r="X69" s="41">
        <f t="shared" si="6"/>
        <v>132664.5646874097</v>
      </c>
      <c r="Y69" s="42">
        <f t="shared" si="7"/>
        <v>0.18981898844053957</v>
      </c>
    </row>
    <row r="70" spans="2:25">
      <c r="B70" s="35">
        <v>62</v>
      </c>
      <c r="C70" s="81" t="str">
        <f t="shared" si="0"/>
        <v/>
      </c>
      <c r="D70" s="81"/>
      <c r="E70" s="35"/>
      <c r="F70" s="8"/>
      <c r="G70" s="35"/>
      <c r="H70" s="82"/>
      <c r="I70" s="82"/>
      <c r="J70" s="35"/>
      <c r="K70" s="85" t="str">
        <f t="shared" si="9"/>
        <v/>
      </c>
      <c r="L70" s="86"/>
      <c r="M70" s="6" t="str">
        <f>IF(J70="","",(K70/J70)/LOOKUP(RIGHT($D$2,3),定数!$A$6:$A$13,定数!$B$6:$B$13))</f>
        <v/>
      </c>
      <c r="N70" s="35"/>
      <c r="O70" s="8"/>
      <c r="P70" s="82"/>
      <c r="Q70" s="82"/>
      <c r="R70" s="83" t="str">
        <f>IF(P70="","",T70*M70*LOOKUP(RIGHT($D$2,3),定数!$A$6:$A$13,定数!$B$6:$B$13))</f>
        <v/>
      </c>
      <c r="S70" s="83"/>
      <c r="T70" s="84" t="str">
        <f t="shared" si="5"/>
        <v/>
      </c>
      <c r="U70" s="84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>
      <c r="B71" s="35">
        <v>63</v>
      </c>
      <c r="C71" s="81" t="str">
        <f t="shared" si="0"/>
        <v/>
      </c>
      <c r="D71" s="81"/>
      <c r="E71" s="35"/>
      <c r="F71" s="8"/>
      <c r="G71" s="35"/>
      <c r="H71" s="82"/>
      <c r="I71" s="82"/>
      <c r="J71" s="35"/>
      <c r="K71" s="85" t="str">
        <f t="shared" si="9"/>
        <v/>
      </c>
      <c r="L71" s="86"/>
      <c r="M71" s="6" t="str">
        <f>IF(J71="","",(K71/J71)/LOOKUP(RIGHT($D$2,3),定数!$A$6:$A$13,定数!$B$6:$B$13))</f>
        <v/>
      </c>
      <c r="N71" s="35"/>
      <c r="O71" s="8"/>
      <c r="P71" s="82"/>
      <c r="Q71" s="82"/>
      <c r="R71" s="83" t="str">
        <f>IF(P71="","",T71*M71*LOOKUP(RIGHT($D$2,3),定数!$A$6:$A$13,定数!$B$6:$B$13))</f>
        <v/>
      </c>
      <c r="S71" s="83"/>
      <c r="T71" s="84" t="str">
        <f t="shared" si="5"/>
        <v/>
      </c>
      <c r="U71" s="84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>
      <c r="B72" s="35">
        <v>64</v>
      </c>
      <c r="C72" s="81" t="str">
        <f t="shared" si="0"/>
        <v/>
      </c>
      <c r="D72" s="81"/>
      <c r="E72" s="35"/>
      <c r="F72" s="8"/>
      <c r="G72" s="35"/>
      <c r="H72" s="82"/>
      <c r="I72" s="82"/>
      <c r="J72" s="35"/>
      <c r="K72" s="85" t="str">
        <f t="shared" si="9"/>
        <v/>
      </c>
      <c r="L72" s="86"/>
      <c r="M72" s="6" t="str">
        <f>IF(J72="","",(K72/J72)/LOOKUP(RIGHT($D$2,3),定数!$A$6:$A$13,定数!$B$6:$B$13))</f>
        <v/>
      </c>
      <c r="N72" s="35"/>
      <c r="O72" s="8"/>
      <c r="P72" s="82"/>
      <c r="Q72" s="82"/>
      <c r="R72" s="83" t="str">
        <f>IF(P72="","",T72*M72*LOOKUP(RIGHT($D$2,3),定数!$A$6:$A$13,定数!$B$6:$B$13))</f>
        <v/>
      </c>
      <c r="S72" s="83"/>
      <c r="T72" s="84" t="str">
        <f t="shared" si="5"/>
        <v/>
      </c>
      <c r="U72" s="84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>
      <c r="B73" s="35">
        <v>65</v>
      </c>
      <c r="C73" s="81" t="str">
        <f t="shared" si="0"/>
        <v/>
      </c>
      <c r="D73" s="81"/>
      <c r="E73" s="35"/>
      <c r="F73" s="8"/>
      <c r="G73" s="35"/>
      <c r="H73" s="82"/>
      <c r="I73" s="82"/>
      <c r="J73" s="35"/>
      <c r="K73" s="85" t="str">
        <f t="shared" si="9"/>
        <v/>
      </c>
      <c r="L73" s="86"/>
      <c r="M73" s="6" t="str">
        <f>IF(J73="","",(K73/J73)/LOOKUP(RIGHT($D$2,3),定数!$A$6:$A$13,定数!$B$6:$B$13))</f>
        <v/>
      </c>
      <c r="N73" s="35"/>
      <c r="O73" s="8"/>
      <c r="P73" s="82"/>
      <c r="Q73" s="82"/>
      <c r="R73" s="83" t="str">
        <f>IF(P73="","",T73*M73*LOOKUP(RIGHT($D$2,3),定数!$A$6:$A$13,定数!$B$6:$B$13))</f>
        <v/>
      </c>
      <c r="S73" s="83"/>
      <c r="T73" s="84" t="str">
        <f t="shared" si="5"/>
        <v/>
      </c>
      <c r="U73" s="84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>
      <c r="B74" s="35">
        <v>66</v>
      </c>
      <c r="C74" s="81" t="str">
        <f t="shared" ref="C74:C108" si="10">IF(R73="","",C73+R73)</f>
        <v/>
      </c>
      <c r="D74" s="81"/>
      <c r="E74" s="35"/>
      <c r="F74" s="8"/>
      <c r="G74" s="35"/>
      <c r="H74" s="82"/>
      <c r="I74" s="82"/>
      <c r="J74" s="35"/>
      <c r="K74" s="85" t="str">
        <f t="shared" si="9"/>
        <v/>
      </c>
      <c r="L74" s="86"/>
      <c r="M74" s="6" t="str">
        <f>IF(J74="","",(K74/J74)/LOOKUP(RIGHT($D$2,3),定数!$A$6:$A$13,定数!$B$6:$B$13))</f>
        <v/>
      </c>
      <c r="N74" s="35"/>
      <c r="O74" s="8"/>
      <c r="P74" s="82"/>
      <c r="Q74" s="82"/>
      <c r="R74" s="83" t="str">
        <f>IF(P74="","",T74*M74*LOOKUP(RIGHT($D$2,3),定数!$A$6:$A$13,定数!$B$6:$B$13))</f>
        <v/>
      </c>
      <c r="S74" s="83"/>
      <c r="T74" s="84" t="str">
        <f t="shared" si="5"/>
        <v/>
      </c>
      <c r="U74" s="84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>
      <c r="B75" s="35">
        <v>67</v>
      </c>
      <c r="C75" s="81" t="str">
        <f t="shared" si="10"/>
        <v/>
      </c>
      <c r="D75" s="81"/>
      <c r="E75" s="35"/>
      <c r="F75" s="8"/>
      <c r="G75" s="35"/>
      <c r="H75" s="82"/>
      <c r="I75" s="82"/>
      <c r="J75" s="35"/>
      <c r="K75" s="85" t="str">
        <f t="shared" ref="K75:K108" si="11">IF(J75="","",C75*0.03)</f>
        <v/>
      </c>
      <c r="L75" s="86"/>
      <c r="M75" s="6" t="str">
        <f>IF(J75="","",(K75/J75)/LOOKUP(RIGHT($D$2,3),定数!$A$6:$A$13,定数!$B$6:$B$13))</f>
        <v/>
      </c>
      <c r="N75" s="35"/>
      <c r="O75" s="8"/>
      <c r="P75" s="82"/>
      <c r="Q75" s="82"/>
      <c r="R75" s="83" t="str">
        <f>IF(P75="","",T75*M75*LOOKUP(RIGHT($D$2,3),定数!$A$6:$A$13,定数!$B$6:$B$13))</f>
        <v/>
      </c>
      <c r="S75" s="83"/>
      <c r="T75" s="84" t="str">
        <f t="shared" si="5"/>
        <v/>
      </c>
      <c r="U75" s="84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6"/>
        <v/>
      </c>
      <c r="Y75" s="42" t="str">
        <f t="shared" si="7"/>
        <v/>
      </c>
    </row>
    <row r="76" spans="2:25">
      <c r="B76" s="35">
        <v>68</v>
      </c>
      <c r="C76" s="81" t="str">
        <f t="shared" si="10"/>
        <v/>
      </c>
      <c r="D76" s="81"/>
      <c r="E76" s="35"/>
      <c r="F76" s="8"/>
      <c r="G76" s="35"/>
      <c r="H76" s="82"/>
      <c r="I76" s="82"/>
      <c r="J76" s="35"/>
      <c r="K76" s="85" t="str">
        <f t="shared" si="11"/>
        <v/>
      </c>
      <c r="L76" s="86"/>
      <c r="M76" s="6" t="str">
        <f>IF(J76="","",(K76/J76)/LOOKUP(RIGHT($D$2,3),定数!$A$6:$A$13,定数!$B$6:$B$13))</f>
        <v/>
      </c>
      <c r="N76" s="35"/>
      <c r="O76" s="8"/>
      <c r="P76" s="82"/>
      <c r="Q76" s="82"/>
      <c r="R76" s="83" t="str">
        <f>IF(P76="","",T76*M76*LOOKUP(RIGHT($D$2,3),定数!$A$6:$A$13,定数!$B$6:$B$13))</f>
        <v/>
      </c>
      <c r="S76" s="83"/>
      <c r="T76" s="84" t="str">
        <f t="shared" ref="T76:T108" si="13">IF(P76="","",IF(G76="買",(P76-H76),(H76-P76))*IF(RIGHT($D$2,3)="JPY",100,10000))</f>
        <v/>
      </c>
      <c r="U76" s="84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>
      <c r="B77" s="35">
        <v>69</v>
      </c>
      <c r="C77" s="81" t="str">
        <f t="shared" si="10"/>
        <v/>
      </c>
      <c r="D77" s="81"/>
      <c r="E77" s="35"/>
      <c r="F77" s="8"/>
      <c r="G77" s="35"/>
      <c r="H77" s="82"/>
      <c r="I77" s="82"/>
      <c r="J77" s="35"/>
      <c r="K77" s="85" t="str">
        <f t="shared" si="11"/>
        <v/>
      </c>
      <c r="L77" s="86"/>
      <c r="M77" s="6" t="str">
        <f>IF(J77="","",(K77/J77)/LOOKUP(RIGHT($D$2,3),定数!$A$6:$A$13,定数!$B$6:$B$13))</f>
        <v/>
      </c>
      <c r="N77" s="35"/>
      <c r="O77" s="8"/>
      <c r="P77" s="82"/>
      <c r="Q77" s="82"/>
      <c r="R77" s="83" t="str">
        <f>IF(P77="","",T77*M77*LOOKUP(RIGHT($D$2,3),定数!$A$6:$A$13,定数!$B$6:$B$13))</f>
        <v/>
      </c>
      <c r="S77" s="83"/>
      <c r="T77" s="84" t="str">
        <f t="shared" si="13"/>
        <v/>
      </c>
      <c r="U77" s="84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>
      <c r="B78" s="35">
        <v>70</v>
      </c>
      <c r="C78" s="81" t="str">
        <f t="shared" si="10"/>
        <v/>
      </c>
      <c r="D78" s="81"/>
      <c r="E78" s="35"/>
      <c r="F78" s="8"/>
      <c r="G78" s="35"/>
      <c r="H78" s="82"/>
      <c r="I78" s="82"/>
      <c r="J78" s="35"/>
      <c r="K78" s="85" t="str">
        <f t="shared" si="11"/>
        <v/>
      </c>
      <c r="L78" s="86"/>
      <c r="M78" s="6" t="str">
        <f>IF(J78="","",(K78/J78)/LOOKUP(RIGHT($D$2,3),定数!$A$6:$A$13,定数!$B$6:$B$13))</f>
        <v/>
      </c>
      <c r="N78" s="35"/>
      <c r="O78" s="8"/>
      <c r="P78" s="82"/>
      <c r="Q78" s="82"/>
      <c r="R78" s="83" t="str">
        <f>IF(P78="","",T78*M78*LOOKUP(RIGHT($D$2,3),定数!$A$6:$A$13,定数!$B$6:$B$13))</f>
        <v/>
      </c>
      <c r="S78" s="83"/>
      <c r="T78" s="84" t="str">
        <f t="shared" si="13"/>
        <v/>
      </c>
      <c r="U78" s="84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>
      <c r="B79" s="35">
        <v>71</v>
      </c>
      <c r="C79" s="81" t="str">
        <f t="shared" si="10"/>
        <v/>
      </c>
      <c r="D79" s="81"/>
      <c r="E79" s="35"/>
      <c r="F79" s="8"/>
      <c r="G79" s="35"/>
      <c r="H79" s="82"/>
      <c r="I79" s="82"/>
      <c r="J79" s="35"/>
      <c r="K79" s="85" t="str">
        <f t="shared" si="11"/>
        <v/>
      </c>
      <c r="L79" s="86"/>
      <c r="M79" s="6" t="str">
        <f>IF(J79="","",(K79/J79)/LOOKUP(RIGHT($D$2,3),定数!$A$6:$A$13,定数!$B$6:$B$13))</f>
        <v/>
      </c>
      <c r="N79" s="35"/>
      <c r="O79" s="8"/>
      <c r="P79" s="82"/>
      <c r="Q79" s="82"/>
      <c r="R79" s="83" t="str">
        <f>IF(P79="","",T79*M79*LOOKUP(RIGHT($D$2,3),定数!$A$6:$A$13,定数!$B$6:$B$13))</f>
        <v/>
      </c>
      <c r="S79" s="83"/>
      <c r="T79" s="84" t="str">
        <f t="shared" si="13"/>
        <v/>
      </c>
      <c r="U79" s="84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>
      <c r="B80" s="35">
        <v>72</v>
      </c>
      <c r="C80" s="81" t="str">
        <f t="shared" si="10"/>
        <v/>
      </c>
      <c r="D80" s="81"/>
      <c r="E80" s="35"/>
      <c r="F80" s="8"/>
      <c r="G80" s="35"/>
      <c r="H80" s="82"/>
      <c r="I80" s="82"/>
      <c r="J80" s="35"/>
      <c r="K80" s="85" t="str">
        <f t="shared" si="11"/>
        <v/>
      </c>
      <c r="L80" s="86"/>
      <c r="M80" s="6" t="str">
        <f>IF(J80="","",(K80/J80)/LOOKUP(RIGHT($D$2,3),定数!$A$6:$A$13,定数!$B$6:$B$13))</f>
        <v/>
      </c>
      <c r="N80" s="35"/>
      <c r="O80" s="8"/>
      <c r="P80" s="82"/>
      <c r="Q80" s="82"/>
      <c r="R80" s="83" t="str">
        <f>IF(P80="","",T80*M80*LOOKUP(RIGHT($D$2,3),定数!$A$6:$A$13,定数!$B$6:$B$13))</f>
        <v/>
      </c>
      <c r="S80" s="83"/>
      <c r="T80" s="84" t="str">
        <f t="shared" si="13"/>
        <v/>
      </c>
      <c r="U80" s="84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>
      <c r="B81" s="35">
        <v>73</v>
      </c>
      <c r="C81" s="81" t="str">
        <f t="shared" si="10"/>
        <v/>
      </c>
      <c r="D81" s="81"/>
      <c r="E81" s="35"/>
      <c r="F81" s="8"/>
      <c r="G81" s="35"/>
      <c r="H81" s="82"/>
      <c r="I81" s="82"/>
      <c r="J81" s="35"/>
      <c r="K81" s="85" t="str">
        <f t="shared" si="11"/>
        <v/>
      </c>
      <c r="L81" s="86"/>
      <c r="M81" s="6" t="str">
        <f>IF(J81="","",(K81/J81)/LOOKUP(RIGHT($D$2,3),定数!$A$6:$A$13,定数!$B$6:$B$13))</f>
        <v/>
      </c>
      <c r="N81" s="35"/>
      <c r="O81" s="8"/>
      <c r="P81" s="82"/>
      <c r="Q81" s="82"/>
      <c r="R81" s="83" t="str">
        <f>IF(P81="","",T81*M81*LOOKUP(RIGHT($D$2,3),定数!$A$6:$A$13,定数!$B$6:$B$13))</f>
        <v/>
      </c>
      <c r="S81" s="83"/>
      <c r="T81" s="84" t="str">
        <f t="shared" si="13"/>
        <v/>
      </c>
      <c r="U81" s="84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>
      <c r="B82" s="35">
        <v>74</v>
      </c>
      <c r="C82" s="81" t="str">
        <f t="shared" si="10"/>
        <v/>
      </c>
      <c r="D82" s="81"/>
      <c r="E82" s="35"/>
      <c r="F82" s="8"/>
      <c r="G82" s="35"/>
      <c r="H82" s="82"/>
      <c r="I82" s="82"/>
      <c r="J82" s="35"/>
      <c r="K82" s="85" t="str">
        <f t="shared" si="11"/>
        <v/>
      </c>
      <c r="L82" s="86"/>
      <c r="M82" s="6" t="str">
        <f>IF(J82="","",(K82/J82)/LOOKUP(RIGHT($D$2,3),定数!$A$6:$A$13,定数!$B$6:$B$13))</f>
        <v/>
      </c>
      <c r="N82" s="35"/>
      <c r="O82" s="8"/>
      <c r="P82" s="82"/>
      <c r="Q82" s="82"/>
      <c r="R82" s="83" t="str">
        <f>IF(P82="","",T82*M82*LOOKUP(RIGHT($D$2,3),定数!$A$6:$A$13,定数!$B$6:$B$13))</f>
        <v/>
      </c>
      <c r="S82" s="83"/>
      <c r="T82" s="84" t="str">
        <f t="shared" si="13"/>
        <v/>
      </c>
      <c r="U82" s="84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>
      <c r="B83" s="35">
        <v>75</v>
      </c>
      <c r="C83" s="81" t="str">
        <f t="shared" si="10"/>
        <v/>
      </c>
      <c r="D83" s="81"/>
      <c r="E83" s="35"/>
      <c r="F83" s="8"/>
      <c r="G83" s="35"/>
      <c r="H83" s="82"/>
      <c r="I83" s="82"/>
      <c r="J83" s="35"/>
      <c r="K83" s="85" t="str">
        <f t="shared" si="11"/>
        <v/>
      </c>
      <c r="L83" s="86"/>
      <c r="M83" s="6" t="str">
        <f>IF(J83="","",(K83/J83)/LOOKUP(RIGHT($D$2,3),定数!$A$6:$A$13,定数!$B$6:$B$13))</f>
        <v/>
      </c>
      <c r="N83" s="35"/>
      <c r="O83" s="8"/>
      <c r="P83" s="82"/>
      <c r="Q83" s="82"/>
      <c r="R83" s="83" t="str">
        <f>IF(P83="","",T83*M83*LOOKUP(RIGHT($D$2,3),定数!$A$6:$A$13,定数!$B$6:$B$13))</f>
        <v/>
      </c>
      <c r="S83" s="83"/>
      <c r="T83" s="84" t="str">
        <f t="shared" si="13"/>
        <v/>
      </c>
      <c r="U83" s="84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>
      <c r="B84" s="35">
        <v>76</v>
      </c>
      <c r="C84" s="81" t="str">
        <f t="shared" si="10"/>
        <v/>
      </c>
      <c r="D84" s="81"/>
      <c r="E84" s="35"/>
      <c r="F84" s="8"/>
      <c r="G84" s="35"/>
      <c r="H84" s="82"/>
      <c r="I84" s="82"/>
      <c r="J84" s="35"/>
      <c r="K84" s="85" t="str">
        <f t="shared" si="11"/>
        <v/>
      </c>
      <c r="L84" s="86"/>
      <c r="M84" s="6" t="str">
        <f>IF(J84="","",(K84/J84)/LOOKUP(RIGHT($D$2,3),定数!$A$6:$A$13,定数!$B$6:$B$13))</f>
        <v/>
      </c>
      <c r="N84" s="35"/>
      <c r="O84" s="8"/>
      <c r="P84" s="82"/>
      <c r="Q84" s="82"/>
      <c r="R84" s="83" t="str">
        <f>IF(P84="","",T84*M84*LOOKUP(RIGHT($D$2,3),定数!$A$6:$A$13,定数!$B$6:$B$13))</f>
        <v/>
      </c>
      <c r="S84" s="83"/>
      <c r="T84" s="84" t="str">
        <f t="shared" si="13"/>
        <v/>
      </c>
      <c r="U84" s="84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>
      <c r="B85" s="35">
        <v>77</v>
      </c>
      <c r="C85" s="81" t="str">
        <f t="shared" si="10"/>
        <v/>
      </c>
      <c r="D85" s="81"/>
      <c r="E85" s="35"/>
      <c r="F85" s="8"/>
      <c r="G85" s="35"/>
      <c r="H85" s="82"/>
      <c r="I85" s="82"/>
      <c r="J85" s="35"/>
      <c r="K85" s="85" t="str">
        <f t="shared" si="11"/>
        <v/>
      </c>
      <c r="L85" s="86"/>
      <c r="M85" s="6" t="str">
        <f>IF(J85="","",(K85/J85)/LOOKUP(RIGHT($D$2,3),定数!$A$6:$A$13,定数!$B$6:$B$13))</f>
        <v/>
      </c>
      <c r="N85" s="35"/>
      <c r="O85" s="8"/>
      <c r="P85" s="82"/>
      <c r="Q85" s="82"/>
      <c r="R85" s="83" t="str">
        <f>IF(P85="","",T85*M85*LOOKUP(RIGHT($D$2,3),定数!$A$6:$A$13,定数!$B$6:$B$13))</f>
        <v/>
      </c>
      <c r="S85" s="83"/>
      <c r="T85" s="84" t="str">
        <f t="shared" si="13"/>
        <v/>
      </c>
      <c r="U85" s="84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>
      <c r="B86" s="35">
        <v>78</v>
      </c>
      <c r="C86" s="81" t="str">
        <f t="shared" si="10"/>
        <v/>
      </c>
      <c r="D86" s="81"/>
      <c r="E86" s="35"/>
      <c r="F86" s="8"/>
      <c r="G86" s="35"/>
      <c r="H86" s="82"/>
      <c r="I86" s="82"/>
      <c r="J86" s="35"/>
      <c r="K86" s="85" t="str">
        <f t="shared" si="11"/>
        <v/>
      </c>
      <c r="L86" s="86"/>
      <c r="M86" s="6" t="str">
        <f>IF(J86="","",(K86/J86)/LOOKUP(RIGHT($D$2,3),定数!$A$6:$A$13,定数!$B$6:$B$13))</f>
        <v/>
      </c>
      <c r="N86" s="35"/>
      <c r="O86" s="8"/>
      <c r="P86" s="82"/>
      <c r="Q86" s="82"/>
      <c r="R86" s="83" t="str">
        <f>IF(P86="","",T86*M86*LOOKUP(RIGHT($D$2,3),定数!$A$6:$A$13,定数!$B$6:$B$13))</f>
        <v/>
      </c>
      <c r="S86" s="83"/>
      <c r="T86" s="84" t="str">
        <f t="shared" si="13"/>
        <v/>
      </c>
      <c r="U86" s="84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>
      <c r="B87" s="35">
        <v>79</v>
      </c>
      <c r="C87" s="81" t="str">
        <f t="shared" si="10"/>
        <v/>
      </c>
      <c r="D87" s="81"/>
      <c r="E87" s="35"/>
      <c r="F87" s="8"/>
      <c r="G87" s="35"/>
      <c r="H87" s="82"/>
      <c r="I87" s="82"/>
      <c r="J87" s="35"/>
      <c r="K87" s="85" t="str">
        <f t="shared" si="11"/>
        <v/>
      </c>
      <c r="L87" s="86"/>
      <c r="M87" s="6" t="str">
        <f>IF(J87="","",(K87/J87)/LOOKUP(RIGHT($D$2,3),定数!$A$6:$A$13,定数!$B$6:$B$13))</f>
        <v/>
      </c>
      <c r="N87" s="35"/>
      <c r="O87" s="8"/>
      <c r="P87" s="82"/>
      <c r="Q87" s="82"/>
      <c r="R87" s="83" t="str">
        <f>IF(P87="","",T87*M87*LOOKUP(RIGHT($D$2,3),定数!$A$6:$A$13,定数!$B$6:$B$13))</f>
        <v/>
      </c>
      <c r="S87" s="83"/>
      <c r="T87" s="84" t="str">
        <f t="shared" si="13"/>
        <v/>
      </c>
      <c r="U87" s="84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>
      <c r="B88" s="35">
        <v>80</v>
      </c>
      <c r="C88" s="81" t="str">
        <f t="shared" si="10"/>
        <v/>
      </c>
      <c r="D88" s="81"/>
      <c r="E88" s="35"/>
      <c r="F88" s="8"/>
      <c r="G88" s="35"/>
      <c r="H88" s="82"/>
      <c r="I88" s="82"/>
      <c r="J88" s="35"/>
      <c r="K88" s="85" t="str">
        <f t="shared" si="11"/>
        <v/>
      </c>
      <c r="L88" s="86"/>
      <c r="M88" s="6" t="str">
        <f>IF(J88="","",(K88/J88)/LOOKUP(RIGHT($D$2,3),定数!$A$6:$A$13,定数!$B$6:$B$13))</f>
        <v/>
      </c>
      <c r="N88" s="35"/>
      <c r="O88" s="8"/>
      <c r="P88" s="82"/>
      <c r="Q88" s="82"/>
      <c r="R88" s="83" t="str">
        <f>IF(P88="","",T88*M88*LOOKUP(RIGHT($D$2,3),定数!$A$6:$A$13,定数!$B$6:$B$13))</f>
        <v/>
      </c>
      <c r="S88" s="83"/>
      <c r="T88" s="84" t="str">
        <f t="shared" si="13"/>
        <v/>
      </c>
      <c r="U88" s="84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>
      <c r="B89" s="35">
        <v>81</v>
      </c>
      <c r="C89" s="81" t="str">
        <f t="shared" si="10"/>
        <v/>
      </c>
      <c r="D89" s="81"/>
      <c r="E89" s="35"/>
      <c r="F89" s="8"/>
      <c r="G89" s="35"/>
      <c r="H89" s="82"/>
      <c r="I89" s="82"/>
      <c r="J89" s="35"/>
      <c r="K89" s="85" t="str">
        <f t="shared" si="11"/>
        <v/>
      </c>
      <c r="L89" s="86"/>
      <c r="M89" s="6" t="str">
        <f>IF(J89="","",(K89/J89)/LOOKUP(RIGHT($D$2,3),定数!$A$6:$A$13,定数!$B$6:$B$13))</f>
        <v/>
      </c>
      <c r="N89" s="35"/>
      <c r="O89" s="8"/>
      <c r="P89" s="82"/>
      <c r="Q89" s="82"/>
      <c r="R89" s="83" t="str">
        <f>IF(P89="","",T89*M89*LOOKUP(RIGHT($D$2,3),定数!$A$6:$A$13,定数!$B$6:$B$13))</f>
        <v/>
      </c>
      <c r="S89" s="83"/>
      <c r="T89" s="84" t="str">
        <f t="shared" si="13"/>
        <v/>
      </c>
      <c r="U89" s="84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>
      <c r="B90" s="35">
        <v>82</v>
      </c>
      <c r="C90" s="81" t="str">
        <f t="shared" si="10"/>
        <v/>
      </c>
      <c r="D90" s="81"/>
      <c r="E90" s="35"/>
      <c r="F90" s="8"/>
      <c r="G90" s="35"/>
      <c r="H90" s="82"/>
      <c r="I90" s="82"/>
      <c r="J90" s="35"/>
      <c r="K90" s="85" t="str">
        <f t="shared" si="11"/>
        <v/>
      </c>
      <c r="L90" s="86"/>
      <c r="M90" s="6" t="str">
        <f>IF(J90="","",(K90/J90)/LOOKUP(RIGHT($D$2,3),定数!$A$6:$A$13,定数!$B$6:$B$13))</f>
        <v/>
      </c>
      <c r="N90" s="35"/>
      <c r="O90" s="8"/>
      <c r="P90" s="82"/>
      <c r="Q90" s="82"/>
      <c r="R90" s="83" t="str">
        <f>IF(P90="","",T90*M90*LOOKUP(RIGHT($D$2,3),定数!$A$6:$A$13,定数!$B$6:$B$13))</f>
        <v/>
      </c>
      <c r="S90" s="83"/>
      <c r="T90" s="84" t="str">
        <f t="shared" si="13"/>
        <v/>
      </c>
      <c r="U90" s="84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>
      <c r="B91" s="35">
        <v>83</v>
      </c>
      <c r="C91" s="81" t="str">
        <f t="shared" si="10"/>
        <v/>
      </c>
      <c r="D91" s="81"/>
      <c r="E91" s="35"/>
      <c r="F91" s="8"/>
      <c r="G91" s="35"/>
      <c r="H91" s="82"/>
      <c r="I91" s="82"/>
      <c r="J91" s="35"/>
      <c r="K91" s="85" t="str">
        <f t="shared" si="11"/>
        <v/>
      </c>
      <c r="L91" s="86"/>
      <c r="M91" s="6" t="str">
        <f>IF(J91="","",(K91/J91)/LOOKUP(RIGHT($D$2,3),定数!$A$6:$A$13,定数!$B$6:$B$13))</f>
        <v/>
      </c>
      <c r="N91" s="35"/>
      <c r="O91" s="8"/>
      <c r="P91" s="82"/>
      <c r="Q91" s="82"/>
      <c r="R91" s="83" t="str">
        <f>IF(P91="","",T91*M91*LOOKUP(RIGHT($D$2,3),定数!$A$6:$A$13,定数!$B$6:$B$13))</f>
        <v/>
      </c>
      <c r="S91" s="83"/>
      <c r="T91" s="84" t="str">
        <f t="shared" si="13"/>
        <v/>
      </c>
      <c r="U91" s="84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>
      <c r="B92" s="35">
        <v>84</v>
      </c>
      <c r="C92" s="81" t="str">
        <f t="shared" si="10"/>
        <v/>
      </c>
      <c r="D92" s="81"/>
      <c r="E92" s="35"/>
      <c r="F92" s="8"/>
      <c r="G92" s="35"/>
      <c r="H92" s="82"/>
      <c r="I92" s="82"/>
      <c r="J92" s="35"/>
      <c r="K92" s="85" t="str">
        <f t="shared" si="11"/>
        <v/>
      </c>
      <c r="L92" s="86"/>
      <c r="M92" s="6" t="str">
        <f>IF(J92="","",(K92/J92)/LOOKUP(RIGHT($D$2,3),定数!$A$6:$A$13,定数!$B$6:$B$13))</f>
        <v/>
      </c>
      <c r="N92" s="35"/>
      <c r="O92" s="8"/>
      <c r="P92" s="82"/>
      <c r="Q92" s="82"/>
      <c r="R92" s="83" t="str">
        <f>IF(P92="","",T92*M92*LOOKUP(RIGHT($D$2,3),定数!$A$6:$A$13,定数!$B$6:$B$13))</f>
        <v/>
      </c>
      <c r="S92" s="83"/>
      <c r="T92" s="84" t="str">
        <f t="shared" si="13"/>
        <v/>
      </c>
      <c r="U92" s="84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>
      <c r="B93" s="35">
        <v>85</v>
      </c>
      <c r="C93" s="81" t="str">
        <f t="shared" si="10"/>
        <v/>
      </c>
      <c r="D93" s="81"/>
      <c r="E93" s="35"/>
      <c r="F93" s="8"/>
      <c r="G93" s="35"/>
      <c r="H93" s="82"/>
      <c r="I93" s="82"/>
      <c r="J93" s="35"/>
      <c r="K93" s="85" t="str">
        <f t="shared" si="11"/>
        <v/>
      </c>
      <c r="L93" s="86"/>
      <c r="M93" s="6" t="str">
        <f>IF(J93="","",(K93/J93)/LOOKUP(RIGHT($D$2,3),定数!$A$6:$A$13,定数!$B$6:$B$13))</f>
        <v/>
      </c>
      <c r="N93" s="35"/>
      <c r="O93" s="8"/>
      <c r="P93" s="82"/>
      <c r="Q93" s="82"/>
      <c r="R93" s="83" t="str">
        <f>IF(P93="","",T93*M93*LOOKUP(RIGHT($D$2,3),定数!$A$6:$A$13,定数!$B$6:$B$13))</f>
        <v/>
      </c>
      <c r="S93" s="83"/>
      <c r="T93" s="84" t="str">
        <f t="shared" si="13"/>
        <v/>
      </c>
      <c r="U93" s="84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>
      <c r="B94" s="35">
        <v>86</v>
      </c>
      <c r="C94" s="81" t="str">
        <f t="shared" si="10"/>
        <v/>
      </c>
      <c r="D94" s="81"/>
      <c r="E94" s="35"/>
      <c r="F94" s="8"/>
      <c r="G94" s="35"/>
      <c r="H94" s="82"/>
      <c r="I94" s="82"/>
      <c r="J94" s="35"/>
      <c r="K94" s="85" t="str">
        <f t="shared" si="11"/>
        <v/>
      </c>
      <c r="L94" s="86"/>
      <c r="M94" s="6" t="str">
        <f>IF(J94="","",(K94/J94)/LOOKUP(RIGHT($D$2,3),定数!$A$6:$A$13,定数!$B$6:$B$13))</f>
        <v/>
      </c>
      <c r="N94" s="35"/>
      <c r="O94" s="8"/>
      <c r="P94" s="82"/>
      <c r="Q94" s="82"/>
      <c r="R94" s="83" t="str">
        <f>IF(P94="","",T94*M94*LOOKUP(RIGHT($D$2,3),定数!$A$6:$A$13,定数!$B$6:$B$13))</f>
        <v/>
      </c>
      <c r="S94" s="83"/>
      <c r="T94" s="84" t="str">
        <f t="shared" si="13"/>
        <v/>
      </c>
      <c r="U94" s="84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>
      <c r="B95" s="35">
        <v>87</v>
      </c>
      <c r="C95" s="81" t="str">
        <f t="shared" si="10"/>
        <v/>
      </c>
      <c r="D95" s="81"/>
      <c r="E95" s="35"/>
      <c r="F95" s="8"/>
      <c r="G95" s="35"/>
      <c r="H95" s="82"/>
      <c r="I95" s="82"/>
      <c r="J95" s="35"/>
      <c r="K95" s="85" t="str">
        <f t="shared" si="11"/>
        <v/>
      </c>
      <c r="L95" s="86"/>
      <c r="M95" s="6" t="str">
        <f>IF(J95="","",(K95/J95)/LOOKUP(RIGHT($D$2,3),定数!$A$6:$A$13,定数!$B$6:$B$13))</f>
        <v/>
      </c>
      <c r="N95" s="35"/>
      <c r="O95" s="8"/>
      <c r="P95" s="82"/>
      <c r="Q95" s="82"/>
      <c r="R95" s="83" t="str">
        <f>IF(P95="","",T95*M95*LOOKUP(RIGHT($D$2,3),定数!$A$6:$A$13,定数!$B$6:$B$13))</f>
        <v/>
      </c>
      <c r="S95" s="83"/>
      <c r="T95" s="84" t="str">
        <f t="shared" si="13"/>
        <v/>
      </c>
      <c r="U95" s="84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>
      <c r="B96" s="35">
        <v>88</v>
      </c>
      <c r="C96" s="81" t="str">
        <f t="shared" si="10"/>
        <v/>
      </c>
      <c r="D96" s="81"/>
      <c r="E96" s="35"/>
      <c r="F96" s="8"/>
      <c r="G96" s="35"/>
      <c r="H96" s="82"/>
      <c r="I96" s="82"/>
      <c r="J96" s="35"/>
      <c r="K96" s="85" t="str">
        <f t="shared" si="11"/>
        <v/>
      </c>
      <c r="L96" s="86"/>
      <c r="M96" s="6" t="str">
        <f>IF(J96="","",(K96/J96)/LOOKUP(RIGHT($D$2,3),定数!$A$6:$A$13,定数!$B$6:$B$13))</f>
        <v/>
      </c>
      <c r="N96" s="35"/>
      <c r="O96" s="8"/>
      <c r="P96" s="82"/>
      <c r="Q96" s="82"/>
      <c r="R96" s="83" t="str">
        <f>IF(P96="","",T96*M96*LOOKUP(RIGHT($D$2,3),定数!$A$6:$A$13,定数!$B$6:$B$13))</f>
        <v/>
      </c>
      <c r="S96" s="83"/>
      <c r="T96" s="84" t="str">
        <f t="shared" si="13"/>
        <v/>
      </c>
      <c r="U96" s="84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>
      <c r="B97" s="35">
        <v>89</v>
      </c>
      <c r="C97" s="81" t="str">
        <f t="shared" si="10"/>
        <v/>
      </c>
      <c r="D97" s="81"/>
      <c r="E97" s="35"/>
      <c r="F97" s="8"/>
      <c r="G97" s="35"/>
      <c r="H97" s="82"/>
      <c r="I97" s="82"/>
      <c r="J97" s="35"/>
      <c r="K97" s="85" t="str">
        <f t="shared" si="11"/>
        <v/>
      </c>
      <c r="L97" s="86"/>
      <c r="M97" s="6" t="str">
        <f>IF(J97="","",(K97/J97)/LOOKUP(RIGHT($D$2,3),定数!$A$6:$A$13,定数!$B$6:$B$13))</f>
        <v/>
      </c>
      <c r="N97" s="35"/>
      <c r="O97" s="8"/>
      <c r="P97" s="82"/>
      <c r="Q97" s="82"/>
      <c r="R97" s="83" t="str">
        <f>IF(P97="","",T97*M97*LOOKUP(RIGHT($D$2,3),定数!$A$6:$A$13,定数!$B$6:$B$13))</f>
        <v/>
      </c>
      <c r="S97" s="83"/>
      <c r="T97" s="84" t="str">
        <f t="shared" si="13"/>
        <v/>
      </c>
      <c r="U97" s="84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>
      <c r="B98" s="35">
        <v>90</v>
      </c>
      <c r="C98" s="81" t="str">
        <f t="shared" si="10"/>
        <v/>
      </c>
      <c r="D98" s="81"/>
      <c r="E98" s="35"/>
      <c r="F98" s="8"/>
      <c r="G98" s="35"/>
      <c r="H98" s="82"/>
      <c r="I98" s="82"/>
      <c r="J98" s="35"/>
      <c r="K98" s="85" t="str">
        <f t="shared" si="11"/>
        <v/>
      </c>
      <c r="L98" s="86"/>
      <c r="M98" s="6" t="str">
        <f>IF(J98="","",(K98/J98)/LOOKUP(RIGHT($D$2,3),定数!$A$6:$A$13,定数!$B$6:$B$13))</f>
        <v/>
      </c>
      <c r="N98" s="35"/>
      <c r="O98" s="8"/>
      <c r="P98" s="82"/>
      <c r="Q98" s="82"/>
      <c r="R98" s="83" t="str">
        <f>IF(P98="","",T98*M98*LOOKUP(RIGHT($D$2,3),定数!$A$6:$A$13,定数!$B$6:$B$13))</f>
        <v/>
      </c>
      <c r="S98" s="83"/>
      <c r="T98" s="84" t="str">
        <f t="shared" si="13"/>
        <v/>
      </c>
      <c r="U98" s="84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>
      <c r="B99" s="35">
        <v>91</v>
      </c>
      <c r="C99" s="81" t="str">
        <f t="shared" si="10"/>
        <v/>
      </c>
      <c r="D99" s="81"/>
      <c r="E99" s="35"/>
      <c r="F99" s="8"/>
      <c r="G99" s="35"/>
      <c r="H99" s="82"/>
      <c r="I99" s="82"/>
      <c r="J99" s="35"/>
      <c r="K99" s="85" t="str">
        <f t="shared" si="11"/>
        <v/>
      </c>
      <c r="L99" s="86"/>
      <c r="M99" s="6" t="str">
        <f>IF(J99="","",(K99/J99)/LOOKUP(RIGHT($D$2,3),定数!$A$6:$A$13,定数!$B$6:$B$13))</f>
        <v/>
      </c>
      <c r="N99" s="35"/>
      <c r="O99" s="8"/>
      <c r="P99" s="82"/>
      <c r="Q99" s="82"/>
      <c r="R99" s="83" t="str">
        <f>IF(P99="","",T99*M99*LOOKUP(RIGHT($D$2,3),定数!$A$6:$A$13,定数!$B$6:$B$13))</f>
        <v/>
      </c>
      <c r="S99" s="83"/>
      <c r="T99" s="84" t="str">
        <f t="shared" si="13"/>
        <v/>
      </c>
      <c r="U99" s="84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>
      <c r="B100" s="35">
        <v>92</v>
      </c>
      <c r="C100" s="81" t="str">
        <f t="shared" si="10"/>
        <v/>
      </c>
      <c r="D100" s="81"/>
      <c r="E100" s="35"/>
      <c r="F100" s="8"/>
      <c r="G100" s="35"/>
      <c r="H100" s="82"/>
      <c r="I100" s="82"/>
      <c r="J100" s="35"/>
      <c r="K100" s="85" t="str">
        <f t="shared" si="11"/>
        <v/>
      </c>
      <c r="L100" s="86"/>
      <c r="M100" s="6" t="str">
        <f>IF(J100="","",(K100/J100)/LOOKUP(RIGHT($D$2,3),定数!$A$6:$A$13,定数!$B$6:$B$13))</f>
        <v/>
      </c>
      <c r="N100" s="35"/>
      <c r="O100" s="8"/>
      <c r="P100" s="82"/>
      <c r="Q100" s="82"/>
      <c r="R100" s="83" t="str">
        <f>IF(P100="","",T100*M100*LOOKUP(RIGHT($D$2,3),定数!$A$6:$A$13,定数!$B$6:$B$13))</f>
        <v/>
      </c>
      <c r="S100" s="83"/>
      <c r="T100" s="84" t="str">
        <f t="shared" si="13"/>
        <v/>
      </c>
      <c r="U100" s="84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>
      <c r="B101" s="35">
        <v>93</v>
      </c>
      <c r="C101" s="81" t="str">
        <f t="shared" si="10"/>
        <v/>
      </c>
      <c r="D101" s="81"/>
      <c r="E101" s="35"/>
      <c r="F101" s="8"/>
      <c r="G101" s="35"/>
      <c r="H101" s="82"/>
      <c r="I101" s="82"/>
      <c r="J101" s="35"/>
      <c r="K101" s="85" t="str">
        <f t="shared" si="11"/>
        <v/>
      </c>
      <c r="L101" s="86"/>
      <c r="M101" s="6" t="str">
        <f>IF(J101="","",(K101/J101)/LOOKUP(RIGHT($D$2,3),定数!$A$6:$A$13,定数!$B$6:$B$13))</f>
        <v/>
      </c>
      <c r="N101" s="35"/>
      <c r="O101" s="8"/>
      <c r="P101" s="82"/>
      <c r="Q101" s="82"/>
      <c r="R101" s="83" t="str">
        <f>IF(P101="","",T101*M101*LOOKUP(RIGHT($D$2,3),定数!$A$6:$A$13,定数!$B$6:$B$13))</f>
        <v/>
      </c>
      <c r="S101" s="83"/>
      <c r="T101" s="84" t="str">
        <f t="shared" si="13"/>
        <v/>
      </c>
      <c r="U101" s="84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>
      <c r="B102" s="35">
        <v>94</v>
      </c>
      <c r="C102" s="81" t="str">
        <f t="shared" si="10"/>
        <v/>
      </c>
      <c r="D102" s="81"/>
      <c r="E102" s="35"/>
      <c r="F102" s="8"/>
      <c r="G102" s="35"/>
      <c r="H102" s="82"/>
      <c r="I102" s="82"/>
      <c r="J102" s="35"/>
      <c r="K102" s="85" t="str">
        <f t="shared" si="11"/>
        <v/>
      </c>
      <c r="L102" s="86"/>
      <c r="M102" s="6" t="str">
        <f>IF(J102="","",(K102/J102)/LOOKUP(RIGHT($D$2,3),定数!$A$6:$A$13,定数!$B$6:$B$13))</f>
        <v/>
      </c>
      <c r="N102" s="35"/>
      <c r="O102" s="8"/>
      <c r="P102" s="82"/>
      <c r="Q102" s="82"/>
      <c r="R102" s="83" t="str">
        <f>IF(P102="","",T102*M102*LOOKUP(RIGHT($D$2,3),定数!$A$6:$A$13,定数!$B$6:$B$13))</f>
        <v/>
      </c>
      <c r="S102" s="83"/>
      <c r="T102" s="84" t="str">
        <f t="shared" si="13"/>
        <v/>
      </c>
      <c r="U102" s="84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>
      <c r="B103" s="35">
        <v>95</v>
      </c>
      <c r="C103" s="81" t="str">
        <f t="shared" si="10"/>
        <v/>
      </c>
      <c r="D103" s="81"/>
      <c r="E103" s="35"/>
      <c r="F103" s="8"/>
      <c r="G103" s="35"/>
      <c r="H103" s="82"/>
      <c r="I103" s="82"/>
      <c r="J103" s="35"/>
      <c r="K103" s="85" t="str">
        <f t="shared" si="11"/>
        <v/>
      </c>
      <c r="L103" s="86"/>
      <c r="M103" s="6" t="str">
        <f>IF(J103="","",(K103/J103)/LOOKUP(RIGHT($D$2,3),定数!$A$6:$A$13,定数!$B$6:$B$13))</f>
        <v/>
      </c>
      <c r="N103" s="35"/>
      <c r="O103" s="8"/>
      <c r="P103" s="82"/>
      <c r="Q103" s="82"/>
      <c r="R103" s="83" t="str">
        <f>IF(P103="","",T103*M103*LOOKUP(RIGHT($D$2,3),定数!$A$6:$A$13,定数!$B$6:$B$13))</f>
        <v/>
      </c>
      <c r="S103" s="83"/>
      <c r="T103" s="84" t="str">
        <f t="shared" si="13"/>
        <v/>
      </c>
      <c r="U103" s="84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>
      <c r="B104" s="35">
        <v>96</v>
      </c>
      <c r="C104" s="81" t="str">
        <f t="shared" si="10"/>
        <v/>
      </c>
      <c r="D104" s="81"/>
      <c r="E104" s="35"/>
      <c r="F104" s="8"/>
      <c r="G104" s="35"/>
      <c r="H104" s="82"/>
      <c r="I104" s="82"/>
      <c r="J104" s="35"/>
      <c r="K104" s="85" t="str">
        <f t="shared" si="11"/>
        <v/>
      </c>
      <c r="L104" s="86"/>
      <c r="M104" s="6" t="str">
        <f>IF(J104="","",(K104/J104)/LOOKUP(RIGHT($D$2,3),定数!$A$6:$A$13,定数!$B$6:$B$13))</f>
        <v/>
      </c>
      <c r="N104" s="35"/>
      <c r="O104" s="8"/>
      <c r="P104" s="82"/>
      <c r="Q104" s="82"/>
      <c r="R104" s="83" t="str">
        <f>IF(P104="","",T104*M104*LOOKUP(RIGHT($D$2,3),定数!$A$6:$A$13,定数!$B$6:$B$13))</f>
        <v/>
      </c>
      <c r="S104" s="83"/>
      <c r="T104" s="84" t="str">
        <f t="shared" si="13"/>
        <v/>
      </c>
      <c r="U104" s="84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>
      <c r="B105" s="35">
        <v>97</v>
      </c>
      <c r="C105" s="81" t="str">
        <f t="shared" si="10"/>
        <v/>
      </c>
      <c r="D105" s="81"/>
      <c r="E105" s="35"/>
      <c r="F105" s="8"/>
      <c r="G105" s="35"/>
      <c r="H105" s="82"/>
      <c r="I105" s="82"/>
      <c r="J105" s="35"/>
      <c r="K105" s="85" t="str">
        <f t="shared" si="11"/>
        <v/>
      </c>
      <c r="L105" s="86"/>
      <c r="M105" s="6" t="str">
        <f>IF(J105="","",(K105/J105)/LOOKUP(RIGHT($D$2,3),定数!$A$6:$A$13,定数!$B$6:$B$13))</f>
        <v/>
      </c>
      <c r="N105" s="35"/>
      <c r="O105" s="8"/>
      <c r="P105" s="82"/>
      <c r="Q105" s="82"/>
      <c r="R105" s="83" t="str">
        <f>IF(P105="","",T105*M105*LOOKUP(RIGHT($D$2,3),定数!$A$6:$A$13,定数!$B$6:$B$13))</f>
        <v/>
      </c>
      <c r="S105" s="83"/>
      <c r="T105" s="84" t="str">
        <f t="shared" si="13"/>
        <v/>
      </c>
      <c r="U105" s="84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>
      <c r="B106" s="35">
        <v>98</v>
      </c>
      <c r="C106" s="81" t="str">
        <f t="shared" si="10"/>
        <v/>
      </c>
      <c r="D106" s="81"/>
      <c r="E106" s="35"/>
      <c r="F106" s="8"/>
      <c r="G106" s="35"/>
      <c r="H106" s="82"/>
      <c r="I106" s="82"/>
      <c r="J106" s="35"/>
      <c r="K106" s="85" t="str">
        <f t="shared" si="11"/>
        <v/>
      </c>
      <c r="L106" s="86"/>
      <c r="M106" s="6" t="str">
        <f>IF(J106="","",(K106/J106)/LOOKUP(RIGHT($D$2,3),定数!$A$6:$A$13,定数!$B$6:$B$13))</f>
        <v/>
      </c>
      <c r="N106" s="35"/>
      <c r="O106" s="8"/>
      <c r="P106" s="82"/>
      <c r="Q106" s="82"/>
      <c r="R106" s="83" t="str">
        <f>IF(P106="","",T106*M106*LOOKUP(RIGHT($D$2,3),定数!$A$6:$A$13,定数!$B$6:$B$13))</f>
        <v/>
      </c>
      <c r="S106" s="83"/>
      <c r="T106" s="84" t="str">
        <f t="shared" si="13"/>
        <v/>
      </c>
      <c r="U106" s="84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>
      <c r="B107" s="35">
        <v>99</v>
      </c>
      <c r="C107" s="81" t="str">
        <f t="shared" si="10"/>
        <v/>
      </c>
      <c r="D107" s="81"/>
      <c r="E107" s="35"/>
      <c r="F107" s="8"/>
      <c r="G107" s="35"/>
      <c r="H107" s="82"/>
      <c r="I107" s="82"/>
      <c r="J107" s="35"/>
      <c r="K107" s="85" t="str">
        <f t="shared" si="11"/>
        <v/>
      </c>
      <c r="L107" s="86"/>
      <c r="M107" s="6" t="str">
        <f>IF(J107="","",(K107/J107)/LOOKUP(RIGHT($D$2,3),定数!$A$6:$A$13,定数!$B$6:$B$13))</f>
        <v/>
      </c>
      <c r="N107" s="35"/>
      <c r="O107" s="8"/>
      <c r="P107" s="82"/>
      <c r="Q107" s="82"/>
      <c r="R107" s="83" t="str">
        <f>IF(P107="","",T107*M107*LOOKUP(RIGHT($D$2,3),定数!$A$6:$A$13,定数!$B$6:$B$13))</f>
        <v/>
      </c>
      <c r="S107" s="83"/>
      <c r="T107" s="84" t="str">
        <f t="shared" si="13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>
      <c r="B108" s="35">
        <v>100</v>
      </c>
      <c r="C108" s="81" t="str">
        <f t="shared" si="10"/>
        <v/>
      </c>
      <c r="D108" s="81"/>
      <c r="E108" s="35"/>
      <c r="F108" s="8"/>
      <c r="G108" s="35"/>
      <c r="H108" s="82"/>
      <c r="I108" s="82"/>
      <c r="J108" s="35"/>
      <c r="K108" s="85" t="str">
        <f t="shared" si="11"/>
        <v/>
      </c>
      <c r="L108" s="86"/>
      <c r="M108" s="6" t="str">
        <f>IF(J108="","",(K108/J108)/LOOKUP(RIGHT($D$2,3),定数!$A$6:$A$13,定数!$B$6:$B$13))</f>
        <v/>
      </c>
      <c r="N108" s="35"/>
      <c r="O108" s="8"/>
      <c r="P108" s="82"/>
      <c r="Q108" s="82"/>
      <c r="R108" s="83" t="str">
        <f>IF(P108="","",T108*M108*LOOKUP(RIGHT($D$2,3),定数!$A$6:$A$13,定数!$B$6:$B$13))</f>
        <v/>
      </c>
      <c r="S108" s="83"/>
      <c r="T108" s="84" t="str">
        <f t="shared" si="13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45" priority="135" stopIfTrue="1" operator="equal">
      <formula>"買"</formula>
    </cfRule>
    <cfRule type="cellIs" dxfId="144" priority="136" stopIfTrue="1" operator="equal">
      <formula>"売"</formula>
    </cfRule>
  </conditionalFormatting>
  <conditionalFormatting sqref="G9:G11 G14:G45 G47:G108">
    <cfRule type="cellIs" dxfId="143" priority="137" stopIfTrue="1" operator="equal">
      <formula>"買"</formula>
    </cfRule>
    <cfRule type="cellIs" dxfId="142" priority="138" stopIfTrue="1" operator="equal">
      <formula>"売"</formula>
    </cfRule>
  </conditionalFormatting>
  <conditionalFormatting sqref="G12">
    <cfRule type="cellIs" dxfId="141" priority="133" stopIfTrue="1" operator="equal">
      <formula>"買"</formula>
    </cfRule>
    <cfRule type="cellIs" dxfId="140" priority="134" stopIfTrue="1" operator="equal">
      <formula>"売"</formula>
    </cfRule>
  </conditionalFormatting>
  <conditionalFormatting sqref="G13">
    <cfRule type="cellIs" dxfId="139" priority="131" stopIfTrue="1" operator="equal">
      <formula>"買"</formula>
    </cfRule>
    <cfRule type="cellIs" dxfId="138" priority="132" stopIfTrue="1" operator="equal">
      <formula>"売"</formula>
    </cfRule>
  </conditionalFormatting>
  <conditionalFormatting sqref="G9">
    <cfRule type="cellIs" dxfId="137" priority="129" stopIfTrue="1" operator="equal">
      <formula>"買"</formula>
    </cfRule>
    <cfRule type="cellIs" dxfId="136" priority="130" stopIfTrue="1" operator="equal">
      <formula>"売"</formula>
    </cfRule>
  </conditionalFormatting>
  <conditionalFormatting sqref="G10">
    <cfRule type="cellIs" dxfId="135" priority="127" stopIfTrue="1" operator="equal">
      <formula>"買"</formula>
    </cfRule>
    <cfRule type="cellIs" dxfId="134" priority="128" stopIfTrue="1" operator="equal">
      <formula>"売"</formula>
    </cfRule>
  </conditionalFormatting>
  <conditionalFormatting sqref="G11">
    <cfRule type="cellIs" dxfId="133" priority="125" stopIfTrue="1" operator="equal">
      <formula>"買"</formula>
    </cfRule>
    <cfRule type="cellIs" dxfId="132" priority="126" stopIfTrue="1" operator="equal">
      <formula>"売"</formula>
    </cfRule>
  </conditionalFormatting>
  <conditionalFormatting sqref="G9">
    <cfRule type="cellIs" dxfId="131" priority="123" stopIfTrue="1" operator="equal">
      <formula>"買"</formula>
    </cfRule>
    <cfRule type="cellIs" dxfId="130" priority="124" stopIfTrue="1" operator="equal">
      <formula>"売"</formula>
    </cfRule>
  </conditionalFormatting>
  <conditionalFormatting sqref="G10">
    <cfRule type="cellIs" dxfId="129" priority="121" stopIfTrue="1" operator="equal">
      <formula>"買"</formula>
    </cfRule>
    <cfRule type="cellIs" dxfId="128" priority="122" stopIfTrue="1" operator="equal">
      <formula>"売"</formula>
    </cfRule>
  </conditionalFormatting>
  <conditionalFormatting sqref="G11">
    <cfRule type="cellIs" dxfId="127" priority="119" stopIfTrue="1" operator="equal">
      <formula>"買"</formula>
    </cfRule>
    <cfRule type="cellIs" dxfId="126" priority="120" stopIfTrue="1" operator="equal">
      <formula>"売"</formula>
    </cfRule>
  </conditionalFormatting>
  <conditionalFormatting sqref="G12">
    <cfRule type="cellIs" dxfId="125" priority="117" stopIfTrue="1" operator="equal">
      <formula>"買"</formula>
    </cfRule>
    <cfRule type="cellIs" dxfId="124" priority="118" stopIfTrue="1" operator="equal">
      <formula>"売"</formula>
    </cfRule>
  </conditionalFormatting>
  <conditionalFormatting sqref="G13">
    <cfRule type="cellIs" dxfId="123" priority="115" stopIfTrue="1" operator="equal">
      <formula>"買"</formula>
    </cfRule>
    <cfRule type="cellIs" dxfId="122" priority="116" stopIfTrue="1" operator="equal">
      <formula>"売"</formula>
    </cfRule>
  </conditionalFormatting>
  <conditionalFormatting sqref="G14">
    <cfRule type="cellIs" dxfId="121" priority="113" stopIfTrue="1" operator="equal">
      <formula>"買"</formula>
    </cfRule>
    <cfRule type="cellIs" dxfId="120" priority="114" stopIfTrue="1" operator="equal">
      <formula>"売"</formula>
    </cfRule>
  </conditionalFormatting>
  <conditionalFormatting sqref="G15">
    <cfRule type="cellIs" dxfId="119" priority="111" stopIfTrue="1" operator="equal">
      <formula>"買"</formula>
    </cfRule>
    <cfRule type="cellIs" dxfId="118" priority="112" stopIfTrue="1" operator="equal">
      <formula>"売"</formula>
    </cfRule>
  </conditionalFormatting>
  <conditionalFormatting sqref="G16">
    <cfRule type="cellIs" dxfId="117" priority="109" stopIfTrue="1" operator="equal">
      <formula>"買"</formula>
    </cfRule>
    <cfRule type="cellIs" dxfId="116" priority="110" stopIfTrue="1" operator="equal">
      <formula>"売"</formula>
    </cfRule>
  </conditionalFormatting>
  <conditionalFormatting sqref="G17">
    <cfRule type="cellIs" dxfId="115" priority="107" stopIfTrue="1" operator="equal">
      <formula>"買"</formula>
    </cfRule>
    <cfRule type="cellIs" dxfId="114" priority="108" stopIfTrue="1" operator="equal">
      <formula>"売"</formula>
    </cfRule>
  </conditionalFormatting>
  <conditionalFormatting sqref="G18">
    <cfRule type="cellIs" dxfId="113" priority="105" stopIfTrue="1" operator="equal">
      <formula>"買"</formula>
    </cfRule>
    <cfRule type="cellIs" dxfId="112" priority="106" stopIfTrue="1" operator="equal">
      <formula>"売"</formula>
    </cfRule>
  </conditionalFormatting>
  <conditionalFormatting sqref="G19">
    <cfRule type="cellIs" dxfId="111" priority="103" stopIfTrue="1" operator="equal">
      <formula>"買"</formula>
    </cfRule>
    <cfRule type="cellIs" dxfId="110" priority="104" stopIfTrue="1" operator="equal">
      <formula>"売"</formula>
    </cfRule>
  </conditionalFormatting>
  <conditionalFormatting sqref="G20">
    <cfRule type="cellIs" dxfId="109" priority="101" stopIfTrue="1" operator="equal">
      <formula>"買"</formula>
    </cfRule>
    <cfRule type="cellIs" dxfId="108" priority="102" stopIfTrue="1" operator="equal">
      <formula>"売"</formula>
    </cfRule>
  </conditionalFormatting>
  <conditionalFormatting sqref="G20">
    <cfRule type="cellIs" dxfId="107" priority="99" stopIfTrue="1" operator="equal">
      <formula>"買"</formula>
    </cfRule>
    <cfRule type="cellIs" dxfId="106" priority="100" stopIfTrue="1" operator="equal">
      <formula>"売"</formula>
    </cfRule>
  </conditionalFormatting>
  <conditionalFormatting sqref="G21">
    <cfRule type="cellIs" dxfId="105" priority="97" stopIfTrue="1" operator="equal">
      <formula>"買"</formula>
    </cfRule>
    <cfRule type="cellIs" dxfId="104" priority="98" stopIfTrue="1" operator="equal">
      <formula>"売"</formula>
    </cfRule>
  </conditionalFormatting>
  <conditionalFormatting sqref="G22">
    <cfRule type="cellIs" dxfId="103" priority="95" stopIfTrue="1" operator="equal">
      <formula>"買"</formula>
    </cfRule>
    <cfRule type="cellIs" dxfId="102" priority="96" stopIfTrue="1" operator="equal">
      <formula>"売"</formula>
    </cfRule>
  </conditionalFormatting>
  <conditionalFormatting sqref="G23">
    <cfRule type="cellIs" dxfId="101" priority="93" stopIfTrue="1" operator="equal">
      <formula>"買"</formula>
    </cfRule>
    <cfRule type="cellIs" dxfId="100" priority="94" stopIfTrue="1" operator="equal">
      <formula>"売"</formula>
    </cfRule>
  </conditionalFormatting>
  <conditionalFormatting sqref="G24">
    <cfRule type="cellIs" dxfId="99" priority="91" stopIfTrue="1" operator="equal">
      <formula>"買"</formula>
    </cfRule>
    <cfRule type="cellIs" dxfId="98" priority="92" stopIfTrue="1" operator="equal">
      <formula>"売"</formula>
    </cfRule>
  </conditionalFormatting>
  <conditionalFormatting sqref="G25">
    <cfRule type="cellIs" dxfId="97" priority="89" stopIfTrue="1" operator="equal">
      <formula>"買"</formula>
    </cfRule>
    <cfRule type="cellIs" dxfId="96" priority="90" stopIfTrue="1" operator="equal">
      <formula>"売"</formula>
    </cfRule>
  </conditionalFormatting>
  <conditionalFormatting sqref="G26">
    <cfRule type="cellIs" dxfId="95" priority="87" stopIfTrue="1" operator="equal">
      <formula>"買"</formula>
    </cfRule>
    <cfRule type="cellIs" dxfId="94" priority="88" stopIfTrue="1" operator="equal">
      <formula>"売"</formula>
    </cfRule>
  </conditionalFormatting>
  <conditionalFormatting sqref="G27">
    <cfRule type="cellIs" dxfId="93" priority="85" stopIfTrue="1" operator="equal">
      <formula>"買"</formula>
    </cfRule>
    <cfRule type="cellIs" dxfId="92" priority="86" stopIfTrue="1" operator="equal">
      <formula>"売"</formula>
    </cfRule>
  </conditionalFormatting>
  <conditionalFormatting sqref="G28">
    <cfRule type="cellIs" dxfId="91" priority="83" stopIfTrue="1" operator="equal">
      <formula>"買"</formula>
    </cfRule>
    <cfRule type="cellIs" dxfId="90" priority="84" stopIfTrue="1" operator="equal">
      <formula>"売"</formula>
    </cfRule>
  </conditionalFormatting>
  <conditionalFormatting sqref="G29">
    <cfRule type="cellIs" dxfId="89" priority="81" stopIfTrue="1" operator="equal">
      <formula>"買"</formula>
    </cfRule>
    <cfRule type="cellIs" dxfId="88" priority="82" stopIfTrue="1" operator="equal">
      <formula>"売"</formula>
    </cfRule>
  </conditionalFormatting>
  <conditionalFormatting sqref="G30">
    <cfRule type="cellIs" dxfId="87" priority="79" stopIfTrue="1" operator="equal">
      <formula>"買"</formula>
    </cfRule>
    <cfRule type="cellIs" dxfId="86" priority="80" stopIfTrue="1" operator="equal">
      <formula>"売"</formula>
    </cfRule>
  </conditionalFormatting>
  <conditionalFormatting sqref="G31">
    <cfRule type="cellIs" dxfId="85" priority="77" stopIfTrue="1" operator="equal">
      <formula>"買"</formula>
    </cfRule>
    <cfRule type="cellIs" dxfId="84" priority="78" stopIfTrue="1" operator="equal">
      <formula>"売"</formula>
    </cfRule>
  </conditionalFormatting>
  <conditionalFormatting sqref="G32">
    <cfRule type="cellIs" dxfId="83" priority="75" stopIfTrue="1" operator="equal">
      <formula>"買"</formula>
    </cfRule>
    <cfRule type="cellIs" dxfId="82" priority="76" stopIfTrue="1" operator="equal">
      <formula>"売"</formula>
    </cfRule>
  </conditionalFormatting>
  <conditionalFormatting sqref="G33">
    <cfRule type="cellIs" dxfId="81" priority="73" stopIfTrue="1" operator="equal">
      <formula>"買"</formula>
    </cfRule>
    <cfRule type="cellIs" dxfId="80" priority="74" stopIfTrue="1" operator="equal">
      <formula>"売"</formula>
    </cfRule>
  </conditionalFormatting>
  <conditionalFormatting sqref="G34">
    <cfRule type="cellIs" dxfId="79" priority="71" stopIfTrue="1" operator="equal">
      <formula>"買"</formula>
    </cfRule>
    <cfRule type="cellIs" dxfId="78" priority="72" stopIfTrue="1" operator="equal">
      <formula>"売"</formula>
    </cfRule>
  </conditionalFormatting>
  <conditionalFormatting sqref="G35">
    <cfRule type="cellIs" dxfId="77" priority="69" stopIfTrue="1" operator="equal">
      <formula>"買"</formula>
    </cfRule>
    <cfRule type="cellIs" dxfId="76" priority="70" stopIfTrue="1" operator="equal">
      <formula>"売"</formula>
    </cfRule>
  </conditionalFormatting>
  <conditionalFormatting sqref="G36">
    <cfRule type="cellIs" dxfId="75" priority="67" stopIfTrue="1" operator="equal">
      <formula>"買"</formula>
    </cfRule>
    <cfRule type="cellIs" dxfId="74" priority="68" stopIfTrue="1" operator="equal">
      <formula>"売"</formula>
    </cfRule>
  </conditionalFormatting>
  <conditionalFormatting sqref="G37">
    <cfRule type="cellIs" dxfId="73" priority="65" stopIfTrue="1" operator="equal">
      <formula>"買"</formula>
    </cfRule>
    <cfRule type="cellIs" dxfId="72" priority="66" stopIfTrue="1" operator="equal">
      <formula>"売"</formula>
    </cfRule>
  </conditionalFormatting>
  <conditionalFormatting sqref="G38">
    <cfRule type="cellIs" dxfId="71" priority="63" stopIfTrue="1" operator="equal">
      <formula>"買"</formula>
    </cfRule>
    <cfRule type="cellIs" dxfId="70" priority="64" stopIfTrue="1" operator="equal">
      <formula>"売"</formula>
    </cfRule>
  </conditionalFormatting>
  <conditionalFormatting sqref="G39">
    <cfRule type="cellIs" dxfId="69" priority="61" stopIfTrue="1" operator="equal">
      <formula>"買"</formula>
    </cfRule>
    <cfRule type="cellIs" dxfId="68" priority="62" stopIfTrue="1" operator="equal">
      <formula>"売"</formula>
    </cfRule>
  </conditionalFormatting>
  <conditionalFormatting sqref="G40">
    <cfRule type="cellIs" dxfId="67" priority="59" stopIfTrue="1" operator="equal">
      <formula>"買"</formula>
    </cfRule>
    <cfRule type="cellIs" dxfId="66" priority="60" stopIfTrue="1" operator="equal">
      <formula>"売"</formula>
    </cfRule>
  </conditionalFormatting>
  <conditionalFormatting sqref="G41">
    <cfRule type="cellIs" dxfId="65" priority="57" stopIfTrue="1" operator="equal">
      <formula>"買"</formula>
    </cfRule>
    <cfRule type="cellIs" dxfId="64" priority="58" stopIfTrue="1" operator="equal">
      <formula>"売"</formula>
    </cfRule>
  </conditionalFormatting>
  <conditionalFormatting sqref="G42">
    <cfRule type="cellIs" dxfId="63" priority="55" stopIfTrue="1" operator="equal">
      <formula>"買"</formula>
    </cfRule>
    <cfRule type="cellIs" dxfId="62" priority="56" stopIfTrue="1" operator="equal">
      <formula>"売"</formula>
    </cfRule>
  </conditionalFormatting>
  <conditionalFormatting sqref="G43">
    <cfRule type="cellIs" dxfId="61" priority="53" stopIfTrue="1" operator="equal">
      <formula>"買"</formula>
    </cfRule>
    <cfRule type="cellIs" dxfId="60" priority="54" stopIfTrue="1" operator="equal">
      <formula>"売"</formula>
    </cfRule>
  </conditionalFormatting>
  <conditionalFormatting sqref="G44">
    <cfRule type="cellIs" dxfId="59" priority="51" stopIfTrue="1" operator="equal">
      <formula>"買"</formula>
    </cfRule>
    <cfRule type="cellIs" dxfId="58" priority="52" stopIfTrue="1" operator="equal">
      <formula>"売"</formula>
    </cfRule>
  </conditionalFormatting>
  <conditionalFormatting sqref="G45">
    <cfRule type="cellIs" dxfId="57" priority="49" stopIfTrue="1" operator="equal">
      <formula>"買"</formula>
    </cfRule>
    <cfRule type="cellIs" dxfId="56" priority="50" stopIfTrue="1" operator="equal">
      <formula>"売"</formula>
    </cfRule>
  </conditionalFormatting>
  <conditionalFormatting sqref="G46">
    <cfRule type="cellIs" dxfId="55" priority="47" stopIfTrue="1" operator="equal">
      <formula>"買"</formula>
    </cfRule>
    <cfRule type="cellIs" dxfId="54" priority="48" stopIfTrue="1" operator="equal">
      <formula>"売"</formula>
    </cfRule>
  </conditionalFormatting>
  <conditionalFormatting sqref="G47">
    <cfRule type="cellIs" dxfId="53" priority="45" stopIfTrue="1" operator="equal">
      <formula>"買"</formula>
    </cfRule>
    <cfRule type="cellIs" dxfId="52" priority="46" stopIfTrue="1" operator="equal">
      <formula>"売"</formula>
    </cfRule>
  </conditionalFormatting>
  <conditionalFormatting sqref="G47">
    <cfRule type="cellIs" dxfId="51" priority="43" stopIfTrue="1" operator="equal">
      <formula>"買"</formula>
    </cfRule>
    <cfRule type="cellIs" dxfId="50" priority="44" stopIfTrue="1" operator="equal">
      <formula>"売"</formula>
    </cfRule>
  </conditionalFormatting>
  <conditionalFormatting sqref="G48">
    <cfRule type="cellIs" dxfId="49" priority="41" stopIfTrue="1" operator="equal">
      <formula>"買"</formula>
    </cfRule>
    <cfRule type="cellIs" dxfId="48" priority="42" stopIfTrue="1" operator="equal">
      <formula>"売"</formula>
    </cfRule>
  </conditionalFormatting>
  <conditionalFormatting sqref="G49">
    <cfRule type="cellIs" dxfId="47" priority="39" stopIfTrue="1" operator="equal">
      <formula>"買"</formula>
    </cfRule>
    <cfRule type="cellIs" dxfId="46" priority="40" stopIfTrue="1" operator="equal">
      <formula>"売"</formula>
    </cfRule>
  </conditionalFormatting>
  <conditionalFormatting sqref="G50">
    <cfRule type="cellIs" dxfId="45" priority="37" stopIfTrue="1" operator="equal">
      <formula>"買"</formula>
    </cfRule>
    <cfRule type="cellIs" dxfId="44" priority="38" stopIfTrue="1" operator="equal">
      <formula>"売"</formula>
    </cfRule>
  </conditionalFormatting>
  <conditionalFormatting sqref="G51">
    <cfRule type="cellIs" dxfId="43" priority="35" stopIfTrue="1" operator="equal">
      <formula>"買"</formula>
    </cfRule>
    <cfRule type="cellIs" dxfId="42" priority="36" stopIfTrue="1" operator="equal">
      <formula>"売"</formula>
    </cfRule>
  </conditionalFormatting>
  <conditionalFormatting sqref="G52">
    <cfRule type="cellIs" dxfId="41" priority="33" stopIfTrue="1" operator="equal">
      <formula>"買"</formula>
    </cfRule>
    <cfRule type="cellIs" dxfId="40" priority="34" stopIfTrue="1" operator="equal">
      <formula>"売"</formula>
    </cfRule>
  </conditionalFormatting>
  <conditionalFormatting sqref="G53">
    <cfRule type="cellIs" dxfId="39" priority="31" stopIfTrue="1" operator="equal">
      <formula>"買"</formula>
    </cfRule>
    <cfRule type="cellIs" dxfId="38" priority="32" stopIfTrue="1" operator="equal">
      <formula>"売"</formula>
    </cfRule>
  </conditionalFormatting>
  <conditionalFormatting sqref="G54">
    <cfRule type="cellIs" dxfId="37" priority="29" stopIfTrue="1" operator="equal">
      <formula>"買"</formula>
    </cfRule>
    <cfRule type="cellIs" dxfId="36" priority="30" stopIfTrue="1" operator="equal">
      <formula>"売"</formula>
    </cfRule>
  </conditionalFormatting>
  <conditionalFormatting sqref="G55">
    <cfRule type="cellIs" dxfId="35" priority="27" stopIfTrue="1" operator="equal">
      <formula>"買"</formula>
    </cfRule>
    <cfRule type="cellIs" dxfId="34" priority="28" stopIfTrue="1" operator="equal">
      <formula>"売"</formula>
    </cfRule>
  </conditionalFormatting>
  <conditionalFormatting sqref="G56">
    <cfRule type="cellIs" dxfId="33" priority="25" stopIfTrue="1" operator="equal">
      <formula>"買"</formula>
    </cfRule>
    <cfRule type="cellIs" dxfId="32" priority="26" stopIfTrue="1" operator="equal">
      <formula>"売"</formula>
    </cfRule>
  </conditionalFormatting>
  <conditionalFormatting sqref="G57">
    <cfRule type="cellIs" dxfId="31" priority="23" stopIfTrue="1" operator="equal">
      <formula>"買"</formula>
    </cfRule>
    <cfRule type="cellIs" dxfId="30" priority="24" stopIfTrue="1" operator="equal">
      <formula>"売"</formula>
    </cfRule>
  </conditionalFormatting>
  <conditionalFormatting sqref="G58">
    <cfRule type="cellIs" dxfId="29" priority="21" stopIfTrue="1" operator="equal">
      <formula>"買"</formula>
    </cfRule>
    <cfRule type="cellIs" dxfId="28" priority="22" stopIfTrue="1" operator="equal">
      <formula>"売"</formula>
    </cfRule>
  </conditionalFormatting>
  <conditionalFormatting sqref="G59">
    <cfRule type="cellIs" dxfId="27" priority="19" stopIfTrue="1" operator="equal">
      <formula>"買"</formula>
    </cfRule>
    <cfRule type="cellIs" dxfId="26" priority="20" stopIfTrue="1" operator="equal">
      <formula>"売"</formula>
    </cfRule>
  </conditionalFormatting>
  <conditionalFormatting sqref="G60">
    <cfRule type="cellIs" dxfId="25" priority="17" stopIfTrue="1" operator="equal">
      <formula>"買"</formula>
    </cfRule>
    <cfRule type="cellIs" dxfId="24" priority="18" stopIfTrue="1" operator="equal">
      <formula>"売"</formula>
    </cfRule>
  </conditionalFormatting>
  <conditionalFormatting sqref="G61">
    <cfRule type="cellIs" dxfId="23" priority="15" stopIfTrue="1" operator="equal">
      <formula>"買"</formula>
    </cfRule>
    <cfRule type="cellIs" dxfId="22" priority="16" stopIfTrue="1" operator="equal">
      <formula>"売"</formula>
    </cfRule>
  </conditionalFormatting>
  <conditionalFormatting sqref="G62">
    <cfRule type="cellIs" dxfId="21" priority="13" stopIfTrue="1" operator="equal">
      <formula>"買"</formula>
    </cfRule>
    <cfRule type="cellIs" dxfId="20" priority="14" stopIfTrue="1" operator="equal">
      <formula>"売"</formula>
    </cfRule>
  </conditionalFormatting>
  <conditionalFormatting sqref="G63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64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65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66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67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68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304" workbookViewId="0">
      <selection activeCell="A321" sqref="A321"/>
    </sheetView>
  </sheetViews>
  <sheetFormatPr defaultRowHeight="14.2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opLeftCell="A12" zoomScale="145" zoomScaleNormal="145" zoomScaleSheetLayoutView="100" workbookViewId="0">
      <selection activeCell="A30" sqref="A30"/>
    </sheetView>
  </sheetViews>
  <sheetFormatPr defaultRowHeight="13.5"/>
  <sheetData>
    <row r="1" spans="1:10">
      <c r="A1" t="s">
        <v>0</v>
      </c>
    </row>
    <row r="2" spans="1:10">
      <c r="A2" s="89" t="s">
        <v>73</v>
      </c>
      <c r="B2" s="90"/>
      <c r="C2" s="90"/>
      <c r="D2" s="90"/>
      <c r="E2" s="90"/>
      <c r="F2" s="90"/>
      <c r="G2" s="90"/>
      <c r="H2" s="90"/>
      <c r="I2" s="90"/>
      <c r="J2" s="90"/>
    </row>
    <row r="3" spans="1:10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0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0">
      <c r="A9" s="90"/>
      <c r="B9" s="90"/>
      <c r="C9" s="90"/>
      <c r="D9" s="90"/>
      <c r="E9" s="90"/>
      <c r="F9" s="90"/>
      <c r="G9" s="90"/>
      <c r="H9" s="90"/>
      <c r="I9" s="90"/>
      <c r="J9" s="90"/>
    </row>
    <row r="11" spans="1:10">
      <c r="A11" t="s">
        <v>1</v>
      </c>
    </row>
    <row r="12" spans="1:10">
      <c r="A12" s="91" t="s">
        <v>74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0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1" spans="1:10">
      <c r="A21" t="s">
        <v>2</v>
      </c>
    </row>
    <row r="22" spans="1:10">
      <c r="A22" s="91" t="s">
        <v>75</v>
      </c>
      <c r="B22" s="91"/>
      <c r="C22" s="91"/>
      <c r="D22" s="91"/>
      <c r="E22" s="91"/>
      <c r="F22" s="91"/>
      <c r="G22" s="91"/>
      <c r="H22" s="91"/>
      <c r="I22" s="91"/>
      <c r="J22" s="91"/>
    </row>
    <row r="23" spans="1:10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0">
      <c r="A29" s="91"/>
      <c r="B29" s="91"/>
      <c r="C29" s="91"/>
      <c r="D29" s="91"/>
      <c r="E29" s="91"/>
      <c r="F29" s="91"/>
      <c r="G29" s="91"/>
      <c r="H29" s="91"/>
      <c r="I29" s="91"/>
      <c r="J29" s="91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2"/>
  <sheetViews>
    <sheetView tabSelected="1" zoomScaleSheetLayoutView="100" workbookViewId="0">
      <selection activeCell="K10" sqref="K10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>
      <c r="B2" s="24" t="s">
        <v>39</v>
      </c>
      <c r="C2" s="26"/>
    </row>
    <row r="4" spans="2:9">
      <c r="B4" s="29" t="s">
        <v>42</v>
      </c>
      <c r="C4" s="29" t="s">
        <v>40</v>
      </c>
      <c r="D4" s="29" t="s">
        <v>43</v>
      </c>
      <c r="E4" s="30" t="s">
        <v>41</v>
      </c>
      <c r="F4" s="29" t="s">
        <v>44</v>
      </c>
      <c r="G4" s="30" t="s">
        <v>41</v>
      </c>
      <c r="H4" s="29" t="s">
        <v>45</v>
      </c>
      <c r="I4" s="30" t="s">
        <v>41</v>
      </c>
    </row>
    <row r="5" spans="2:9">
      <c r="B5" s="27" t="s">
        <v>68</v>
      </c>
      <c r="C5" s="28" t="s">
        <v>69</v>
      </c>
      <c r="D5" s="28"/>
      <c r="E5" s="32"/>
      <c r="F5" s="28">
        <v>49</v>
      </c>
      <c r="G5" s="32">
        <v>43646</v>
      </c>
      <c r="H5" s="28"/>
      <c r="I5" s="32"/>
    </row>
    <row r="6" spans="2:9">
      <c r="B6" s="27" t="s">
        <v>68</v>
      </c>
      <c r="C6" s="28" t="s">
        <v>70</v>
      </c>
      <c r="D6" s="28">
        <v>51</v>
      </c>
      <c r="E6" s="32">
        <v>43650</v>
      </c>
      <c r="F6" s="28"/>
      <c r="G6" s="33"/>
      <c r="H6" s="28">
        <v>60</v>
      </c>
      <c r="I6" s="32">
        <v>43652</v>
      </c>
    </row>
    <row r="7" spans="2:9">
      <c r="B7" s="27" t="s">
        <v>68</v>
      </c>
      <c r="C7" s="28" t="s">
        <v>71</v>
      </c>
      <c r="D7" s="28">
        <v>39</v>
      </c>
      <c r="E7" s="32">
        <v>43651</v>
      </c>
      <c r="F7" s="28"/>
      <c r="G7" s="33"/>
      <c r="H7" s="28"/>
      <c r="I7" s="33"/>
    </row>
    <row r="8" spans="2:9">
      <c r="B8" s="27" t="s">
        <v>68</v>
      </c>
      <c r="C8" s="28"/>
      <c r="D8" s="28"/>
      <c r="E8" s="33"/>
      <c r="F8" s="28"/>
      <c r="G8" s="33"/>
      <c r="H8" s="28"/>
      <c r="I8" s="33"/>
    </row>
    <row r="9" spans="2:9">
      <c r="B9" s="27" t="s">
        <v>68</v>
      </c>
      <c r="C9" s="28"/>
      <c r="D9" s="28"/>
      <c r="E9" s="33"/>
      <c r="F9" s="28"/>
      <c r="G9" s="33"/>
      <c r="H9" s="28"/>
      <c r="I9" s="33"/>
    </row>
    <row r="10" spans="2:9">
      <c r="B10" s="27" t="s">
        <v>68</v>
      </c>
      <c r="C10" s="28"/>
      <c r="D10" s="28"/>
      <c r="E10" s="33"/>
      <c r="F10" s="28"/>
      <c r="G10" s="33"/>
      <c r="H10" s="28"/>
      <c r="I10" s="33"/>
    </row>
    <row r="11" spans="2:9">
      <c r="B11" s="27" t="s">
        <v>68</v>
      </c>
      <c r="C11" s="28"/>
      <c r="D11" s="28"/>
      <c r="E11" s="33"/>
      <c r="F11" s="28"/>
      <c r="G11" s="33"/>
      <c r="H11" s="28"/>
      <c r="I11" s="33"/>
    </row>
    <row r="12" spans="2:9">
      <c r="B12" s="27" t="s">
        <v>68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47" t="s">
        <v>5</v>
      </c>
      <c r="C2" s="47"/>
      <c r="D2" s="51"/>
      <c r="E2" s="51"/>
      <c r="F2" s="47" t="s">
        <v>6</v>
      </c>
      <c r="G2" s="47"/>
      <c r="H2" s="51" t="s">
        <v>36</v>
      </c>
      <c r="I2" s="51"/>
      <c r="J2" s="47" t="s">
        <v>7</v>
      </c>
      <c r="K2" s="47"/>
      <c r="L2" s="50">
        <f>C9</f>
        <v>1000000</v>
      </c>
      <c r="M2" s="51"/>
      <c r="N2" s="47" t="s">
        <v>8</v>
      </c>
      <c r="O2" s="47"/>
      <c r="P2" s="50" t="e">
        <f>C108+R108</f>
        <v>#VALUE!</v>
      </c>
      <c r="Q2" s="51"/>
      <c r="R2" s="1"/>
      <c r="S2" s="1"/>
      <c r="T2" s="1"/>
    </row>
    <row r="3" spans="2:21" ht="57" customHeight="1">
      <c r="B3" s="47" t="s">
        <v>9</v>
      </c>
      <c r="C3" s="47"/>
      <c r="D3" s="52" t="s">
        <v>38</v>
      </c>
      <c r="E3" s="52"/>
      <c r="F3" s="52"/>
      <c r="G3" s="52"/>
      <c r="H3" s="52"/>
      <c r="I3" s="52"/>
      <c r="J3" s="47" t="s">
        <v>10</v>
      </c>
      <c r="K3" s="47"/>
      <c r="L3" s="52" t="s">
        <v>35</v>
      </c>
      <c r="M3" s="53"/>
      <c r="N3" s="53"/>
      <c r="O3" s="53"/>
      <c r="P3" s="53"/>
      <c r="Q3" s="53"/>
      <c r="R3" s="1"/>
      <c r="S3" s="1"/>
    </row>
    <row r="4" spans="2:21">
      <c r="B4" s="47" t="s">
        <v>11</v>
      </c>
      <c r="C4" s="47"/>
      <c r="D4" s="54">
        <f>SUM($R$9:$S$993)</f>
        <v>153684.21052631587</v>
      </c>
      <c r="E4" s="54"/>
      <c r="F4" s="47" t="s">
        <v>12</v>
      </c>
      <c r="G4" s="47"/>
      <c r="H4" s="55">
        <f>SUM($T$9:$U$108)</f>
        <v>292.00000000000017</v>
      </c>
      <c r="I4" s="51"/>
      <c r="J4" s="56" t="s">
        <v>13</v>
      </c>
      <c r="K4" s="56"/>
      <c r="L4" s="50">
        <f>MAX($C$9:$D$990)-C9</f>
        <v>153684.21052631596</v>
      </c>
      <c r="M4" s="50"/>
      <c r="N4" s="56" t="s">
        <v>14</v>
      </c>
      <c r="O4" s="56"/>
      <c r="P4" s="54">
        <f>MIN($C$9:$D$990)-C9</f>
        <v>0</v>
      </c>
      <c r="Q4" s="54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8" t="s">
        <v>19</v>
      </c>
      <c r="K5" s="47"/>
      <c r="L5" s="59"/>
      <c r="M5" s="60"/>
      <c r="N5" s="17" t="s">
        <v>20</v>
      </c>
      <c r="O5" s="9"/>
      <c r="P5" s="59"/>
      <c r="Q5" s="60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61" t="s">
        <v>21</v>
      </c>
      <c r="C7" s="63" t="s">
        <v>22</v>
      </c>
      <c r="D7" s="64"/>
      <c r="E7" s="67" t="s">
        <v>23</v>
      </c>
      <c r="F7" s="68"/>
      <c r="G7" s="68"/>
      <c r="H7" s="68"/>
      <c r="I7" s="69"/>
      <c r="J7" s="70" t="s">
        <v>24</v>
      </c>
      <c r="K7" s="71"/>
      <c r="L7" s="72"/>
      <c r="M7" s="73" t="s">
        <v>25</v>
      </c>
      <c r="N7" s="74" t="s">
        <v>26</v>
      </c>
      <c r="O7" s="75"/>
      <c r="P7" s="75"/>
      <c r="Q7" s="76"/>
      <c r="R7" s="77" t="s">
        <v>27</v>
      </c>
      <c r="S7" s="77"/>
      <c r="T7" s="77"/>
      <c r="U7" s="77"/>
    </row>
    <row r="8" spans="2:21">
      <c r="B8" s="62"/>
      <c r="C8" s="65"/>
      <c r="D8" s="66"/>
      <c r="E8" s="18" t="s">
        <v>28</v>
      </c>
      <c r="F8" s="18" t="s">
        <v>29</v>
      </c>
      <c r="G8" s="18" t="s">
        <v>30</v>
      </c>
      <c r="H8" s="78" t="s">
        <v>31</v>
      </c>
      <c r="I8" s="69"/>
      <c r="J8" s="4" t="s">
        <v>32</v>
      </c>
      <c r="K8" s="79" t="s">
        <v>33</v>
      </c>
      <c r="L8" s="72"/>
      <c r="M8" s="73"/>
      <c r="N8" s="5" t="s">
        <v>28</v>
      </c>
      <c r="O8" s="5" t="s">
        <v>29</v>
      </c>
      <c r="P8" s="80" t="s">
        <v>31</v>
      </c>
      <c r="Q8" s="76"/>
      <c r="R8" s="77" t="s">
        <v>34</v>
      </c>
      <c r="S8" s="77"/>
      <c r="T8" s="77" t="s">
        <v>32</v>
      </c>
      <c r="U8" s="77"/>
    </row>
    <row r="9" spans="2:21">
      <c r="B9" s="19">
        <v>1</v>
      </c>
      <c r="C9" s="81">
        <v>1000000</v>
      </c>
      <c r="D9" s="81"/>
      <c r="E9" s="19">
        <v>2001</v>
      </c>
      <c r="F9" s="8">
        <v>42111</v>
      </c>
      <c r="G9" s="19" t="s">
        <v>4</v>
      </c>
      <c r="H9" s="82">
        <v>105.33</v>
      </c>
      <c r="I9" s="82"/>
      <c r="J9" s="19">
        <v>57</v>
      </c>
      <c r="K9" s="81">
        <f t="shared" ref="K9:K72" si="0">IF(F9="","",C9*0.03)</f>
        <v>30000</v>
      </c>
      <c r="L9" s="81"/>
      <c r="M9" s="6">
        <f>IF(J9="","",(K9/J9)/1000)</f>
        <v>0.52631578947368418</v>
      </c>
      <c r="N9" s="19">
        <v>2001</v>
      </c>
      <c r="O9" s="8">
        <v>42111</v>
      </c>
      <c r="P9" s="82">
        <v>108.25</v>
      </c>
      <c r="Q9" s="82"/>
      <c r="R9" s="83">
        <f>IF(O9="","",(IF(G9="売",H9-P9,P9-H9))*M9*100000)</f>
        <v>153684.21052631587</v>
      </c>
      <c r="S9" s="83"/>
      <c r="T9" s="84">
        <f>IF(O9="","",IF(R9&lt;0,J9*(-1),IF(G9="買",(P9-H9)*100,(H9-P9)*100)))</f>
        <v>292.00000000000017</v>
      </c>
      <c r="U9" s="84"/>
    </row>
    <row r="10" spans="2:21">
      <c r="B10" s="19">
        <v>2</v>
      </c>
      <c r="C10" s="81">
        <f t="shared" ref="C10:C73" si="1">IF(R9="","",C9+R9)</f>
        <v>1153684.210526316</v>
      </c>
      <c r="D10" s="81"/>
      <c r="E10" s="19"/>
      <c r="F10" s="8"/>
      <c r="G10" s="19" t="s">
        <v>4</v>
      </c>
      <c r="H10" s="82"/>
      <c r="I10" s="82"/>
      <c r="J10" s="19"/>
      <c r="K10" s="81" t="str">
        <f t="shared" si="0"/>
        <v/>
      </c>
      <c r="L10" s="81"/>
      <c r="M10" s="6" t="str">
        <f t="shared" ref="M10:M73" si="2">IF(J10="","",(K10/J10)/1000)</f>
        <v/>
      </c>
      <c r="N10" s="19"/>
      <c r="O10" s="8"/>
      <c r="P10" s="82"/>
      <c r="Q10" s="82"/>
      <c r="R10" s="83" t="str">
        <f t="shared" ref="R10:R73" si="3">IF(O10="","",(IF(G10="売",H10-P10,P10-H10))*M10*100000)</f>
        <v/>
      </c>
      <c r="S10" s="83"/>
      <c r="T10" s="84" t="str">
        <f t="shared" ref="T10:T73" si="4">IF(O10="","",IF(R10&lt;0,J10*(-1),IF(G10="買",(P10-H10)*100,(H10-P10)*100)))</f>
        <v/>
      </c>
      <c r="U10" s="84"/>
    </row>
    <row r="11" spans="2:21">
      <c r="B11" s="19">
        <v>3</v>
      </c>
      <c r="C11" s="81" t="str">
        <f t="shared" si="1"/>
        <v/>
      </c>
      <c r="D11" s="81"/>
      <c r="E11" s="19"/>
      <c r="F11" s="8"/>
      <c r="G11" s="19" t="s">
        <v>4</v>
      </c>
      <c r="H11" s="82"/>
      <c r="I11" s="82"/>
      <c r="J11" s="19"/>
      <c r="K11" s="81" t="str">
        <f t="shared" si="0"/>
        <v/>
      </c>
      <c r="L11" s="81"/>
      <c r="M11" s="6" t="str">
        <f t="shared" si="2"/>
        <v/>
      </c>
      <c r="N11" s="19"/>
      <c r="O11" s="8"/>
      <c r="P11" s="82"/>
      <c r="Q11" s="82"/>
      <c r="R11" s="83" t="str">
        <f t="shared" si="3"/>
        <v/>
      </c>
      <c r="S11" s="83"/>
      <c r="T11" s="84" t="str">
        <f t="shared" si="4"/>
        <v/>
      </c>
      <c r="U11" s="84"/>
    </row>
    <row r="12" spans="2:21">
      <c r="B12" s="19">
        <v>4</v>
      </c>
      <c r="C12" s="81" t="str">
        <f t="shared" si="1"/>
        <v/>
      </c>
      <c r="D12" s="81"/>
      <c r="E12" s="19"/>
      <c r="F12" s="8"/>
      <c r="G12" s="19" t="s">
        <v>3</v>
      </c>
      <c r="H12" s="82"/>
      <c r="I12" s="82"/>
      <c r="J12" s="19"/>
      <c r="K12" s="81" t="str">
        <f t="shared" si="0"/>
        <v/>
      </c>
      <c r="L12" s="81"/>
      <c r="M12" s="6" t="str">
        <f t="shared" si="2"/>
        <v/>
      </c>
      <c r="N12" s="19"/>
      <c r="O12" s="8"/>
      <c r="P12" s="82"/>
      <c r="Q12" s="82"/>
      <c r="R12" s="83" t="str">
        <f t="shared" si="3"/>
        <v/>
      </c>
      <c r="S12" s="83"/>
      <c r="T12" s="84" t="str">
        <f t="shared" si="4"/>
        <v/>
      </c>
      <c r="U12" s="84"/>
    </row>
    <row r="13" spans="2:21">
      <c r="B13" s="19">
        <v>5</v>
      </c>
      <c r="C13" s="81" t="str">
        <f t="shared" si="1"/>
        <v/>
      </c>
      <c r="D13" s="81"/>
      <c r="E13" s="19"/>
      <c r="F13" s="8"/>
      <c r="G13" s="19" t="s">
        <v>3</v>
      </c>
      <c r="H13" s="82"/>
      <c r="I13" s="82"/>
      <c r="J13" s="19"/>
      <c r="K13" s="81" t="str">
        <f t="shared" si="0"/>
        <v/>
      </c>
      <c r="L13" s="81"/>
      <c r="M13" s="6" t="str">
        <f t="shared" si="2"/>
        <v/>
      </c>
      <c r="N13" s="19"/>
      <c r="O13" s="8"/>
      <c r="P13" s="82"/>
      <c r="Q13" s="82"/>
      <c r="R13" s="83" t="str">
        <f t="shared" si="3"/>
        <v/>
      </c>
      <c r="S13" s="83"/>
      <c r="T13" s="84" t="str">
        <f t="shared" si="4"/>
        <v/>
      </c>
      <c r="U13" s="84"/>
    </row>
    <row r="14" spans="2:21">
      <c r="B14" s="19">
        <v>6</v>
      </c>
      <c r="C14" s="81" t="str">
        <f t="shared" si="1"/>
        <v/>
      </c>
      <c r="D14" s="81"/>
      <c r="E14" s="19"/>
      <c r="F14" s="8"/>
      <c r="G14" s="19" t="s">
        <v>4</v>
      </c>
      <c r="H14" s="82"/>
      <c r="I14" s="82"/>
      <c r="J14" s="19"/>
      <c r="K14" s="81" t="str">
        <f t="shared" si="0"/>
        <v/>
      </c>
      <c r="L14" s="81"/>
      <c r="M14" s="6" t="str">
        <f t="shared" si="2"/>
        <v/>
      </c>
      <c r="N14" s="19"/>
      <c r="O14" s="8"/>
      <c r="P14" s="82"/>
      <c r="Q14" s="82"/>
      <c r="R14" s="83" t="str">
        <f t="shared" si="3"/>
        <v/>
      </c>
      <c r="S14" s="83"/>
      <c r="T14" s="84" t="str">
        <f t="shared" si="4"/>
        <v/>
      </c>
      <c r="U14" s="84"/>
    </row>
    <row r="15" spans="2:21">
      <c r="B15" s="19">
        <v>7</v>
      </c>
      <c r="C15" s="81" t="str">
        <f t="shared" si="1"/>
        <v/>
      </c>
      <c r="D15" s="81"/>
      <c r="E15" s="19"/>
      <c r="F15" s="8"/>
      <c r="G15" s="19" t="s">
        <v>4</v>
      </c>
      <c r="H15" s="82"/>
      <c r="I15" s="82"/>
      <c r="J15" s="19"/>
      <c r="K15" s="81" t="str">
        <f t="shared" si="0"/>
        <v/>
      </c>
      <c r="L15" s="81"/>
      <c r="M15" s="6" t="str">
        <f t="shared" si="2"/>
        <v/>
      </c>
      <c r="N15" s="19"/>
      <c r="O15" s="8"/>
      <c r="P15" s="82"/>
      <c r="Q15" s="82"/>
      <c r="R15" s="83" t="str">
        <f t="shared" si="3"/>
        <v/>
      </c>
      <c r="S15" s="83"/>
      <c r="T15" s="84" t="str">
        <f t="shared" si="4"/>
        <v/>
      </c>
      <c r="U15" s="84"/>
    </row>
    <row r="16" spans="2:21">
      <c r="B16" s="19">
        <v>8</v>
      </c>
      <c r="C16" s="81" t="str">
        <f t="shared" si="1"/>
        <v/>
      </c>
      <c r="D16" s="81"/>
      <c r="E16" s="19"/>
      <c r="F16" s="8"/>
      <c r="G16" s="19" t="s">
        <v>4</v>
      </c>
      <c r="H16" s="82"/>
      <c r="I16" s="82"/>
      <c r="J16" s="19"/>
      <c r="K16" s="81" t="str">
        <f t="shared" si="0"/>
        <v/>
      </c>
      <c r="L16" s="81"/>
      <c r="M16" s="6" t="str">
        <f t="shared" si="2"/>
        <v/>
      </c>
      <c r="N16" s="19"/>
      <c r="O16" s="8"/>
      <c r="P16" s="82"/>
      <c r="Q16" s="82"/>
      <c r="R16" s="83" t="str">
        <f t="shared" si="3"/>
        <v/>
      </c>
      <c r="S16" s="83"/>
      <c r="T16" s="84" t="str">
        <f t="shared" si="4"/>
        <v/>
      </c>
      <c r="U16" s="84"/>
    </row>
    <row r="17" spans="2:21">
      <c r="B17" s="19">
        <v>9</v>
      </c>
      <c r="C17" s="81" t="str">
        <f t="shared" si="1"/>
        <v/>
      </c>
      <c r="D17" s="81"/>
      <c r="E17" s="19"/>
      <c r="F17" s="8"/>
      <c r="G17" s="19" t="s">
        <v>4</v>
      </c>
      <c r="H17" s="82"/>
      <c r="I17" s="82"/>
      <c r="J17" s="19"/>
      <c r="K17" s="81" t="str">
        <f t="shared" si="0"/>
        <v/>
      </c>
      <c r="L17" s="81"/>
      <c r="M17" s="6" t="str">
        <f t="shared" si="2"/>
        <v/>
      </c>
      <c r="N17" s="19"/>
      <c r="O17" s="8"/>
      <c r="P17" s="82"/>
      <c r="Q17" s="82"/>
      <c r="R17" s="83" t="str">
        <f t="shared" si="3"/>
        <v/>
      </c>
      <c r="S17" s="83"/>
      <c r="T17" s="84" t="str">
        <f t="shared" si="4"/>
        <v/>
      </c>
      <c r="U17" s="84"/>
    </row>
    <row r="18" spans="2:21">
      <c r="B18" s="19">
        <v>10</v>
      </c>
      <c r="C18" s="81" t="str">
        <f t="shared" si="1"/>
        <v/>
      </c>
      <c r="D18" s="81"/>
      <c r="E18" s="19"/>
      <c r="F18" s="8"/>
      <c r="G18" s="19" t="s">
        <v>4</v>
      </c>
      <c r="H18" s="82"/>
      <c r="I18" s="82"/>
      <c r="J18" s="19"/>
      <c r="K18" s="81" t="str">
        <f t="shared" si="0"/>
        <v/>
      </c>
      <c r="L18" s="81"/>
      <c r="M18" s="6" t="str">
        <f t="shared" si="2"/>
        <v/>
      </c>
      <c r="N18" s="19"/>
      <c r="O18" s="8"/>
      <c r="P18" s="82"/>
      <c r="Q18" s="82"/>
      <c r="R18" s="83" t="str">
        <f t="shared" si="3"/>
        <v/>
      </c>
      <c r="S18" s="83"/>
      <c r="T18" s="84" t="str">
        <f t="shared" si="4"/>
        <v/>
      </c>
      <c r="U18" s="84"/>
    </row>
    <row r="19" spans="2:21">
      <c r="B19" s="19">
        <v>11</v>
      </c>
      <c r="C19" s="81" t="str">
        <f t="shared" si="1"/>
        <v/>
      </c>
      <c r="D19" s="81"/>
      <c r="E19" s="19"/>
      <c r="F19" s="8"/>
      <c r="G19" s="19" t="s">
        <v>4</v>
      </c>
      <c r="H19" s="82"/>
      <c r="I19" s="82"/>
      <c r="J19" s="19"/>
      <c r="K19" s="81" t="str">
        <f t="shared" si="0"/>
        <v/>
      </c>
      <c r="L19" s="81"/>
      <c r="M19" s="6" t="str">
        <f t="shared" si="2"/>
        <v/>
      </c>
      <c r="N19" s="19"/>
      <c r="O19" s="8"/>
      <c r="P19" s="82"/>
      <c r="Q19" s="82"/>
      <c r="R19" s="83" t="str">
        <f t="shared" si="3"/>
        <v/>
      </c>
      <c r="S19" s="83"/>
      <c r="T19" s="84" t="str">
        <f t="shared" si="4"/>
        <v/>
      </c>
      <c r="U19" s="84"/>
    </row>
    <row r="20" spans="2:21">
      <c r="B20" s="19">
        <v>12</v>
      </c>
      <c r="C20" s="81" t="str">
        <f t="shared" si="1"/>
        <v/>
      </c>
      <c r="D20" s="81"/>
      <c r="E20" s="19"/>
      <c r="F20" s="8"/>
      <c r="G20" s="19" t="s">
        <v>4</v>
      </c>
      <c r="H20" s="82"/>
      <c r="I20" s="82"/>
      <c r="J20" s="19"/>
      <c r="K20" s="81" t="str">
        <f t="shared" si="0"/>
        <v/>
      </c>
      <c r="L20" s="81"/>
      <c r="M20" s="6" t="str">
        <f t="shared" si="2"/>
        <v/>
      </c>
      <c r="N20" s="19"/>
      <c r="O20" s="8"/>
      <c r="P20" s="82"/>
      <c r="Q20" s="82"/>
      <c r="R20" s="83" t="str">
        <f t="shared" si="3"/>
        <v/>
      </c>
      <c r="S20" s="83"/>
      <c r="T20" s="84" t="str">
        <f t="shared" si="4"/>
        <v/>
      </c>
      <c r="U20" s="84"/>
    </row>
    <row r="21" spans="2:21">
      <c r="B21" s="19">
        <v>13</v>
      </c>
      <c r="C21" s="81" t="str">
        <f t="shared" si="1"/>
        <v/>
      </c>
      <c r="D21" s="81"/>
      <c r="E21" s="19"/>
      <c r="F21" s="8"/>
      <c r="G21" s="19" t="s">
        <v>4</v>
      </c>
      <c r="H21" s="82"/>
      <c r="I21" s="82"/>
      <c r="J21" s="19"/>
      <c r="K21" s="81" t="str">
        <f t="shared" si="0"/>
        <v/>
      </c>
      <c r="L21" s="81"/>
      <c r="M21" s="6" t="str">
        <f t="shared" si="2"/>
        <v/>
      </c>
      <c r="N21" s="19"/>
      <c r="O21" s="8"/>
      <c r="P21" s="82"/>
      <c r="Q21" s="82"/>
      <c r="R21" s="83" t="str">
        <f t="shared" si="3"/>
        <v/>
      </c>
      <c r="S21" s="83"/>
      <c r="T21" s="84" t="str">
        <f t="shared" si="4"/>
        <v/>
      </c>
      <c r="U21" s="84"/>
    </row>
    <row r="22" spans="2:21">
      <c r="B22" s="19">
        <v>14</v>
      </c>
      <c r="C22" s="81" t="str">
        <f t="shared" si="1"/>
        <v/>
      </c>
      <c r="D22" s="81"/>
      <c r="E22" s="19"/>
      <c r="F22" s="8"/>
      <c r="G22" s="19" t="s">
        <v>3</v>
      </c>
      <c r="H22" s="82"/>
      <c r="I22" s="82"/>
      <c r="J22" s="19"/>
      <c r="K22" s="81" t="str">
        <f t="shared" si="0"/>
        <v/>
      </c>
      <c r="L22" s="81"/>
      <c r="M22" s="6" t="str">
        <f t="shared" si="2"/>
        <v/>
      </c>
      <c r="N22" s="19"/>
      <c r="O22" s="8"/>
      <c r="P22" s="82"/>
      <c r="Q22" s="82"/>
      <c r="R22" s="83" t="str">
        <f t="shared" si="3"/>
        <v/>
      </c>
      <c r="S22" s="83"/>
      <c r="T22" s="84" t="str">
        <f t="shared" si="4"/>
        <v/>
      </c>
      <c r="U22" s="84"/>
    </row>
    <row r="23" spans="2:21">
      <c r="B23" s="19">
        <v>15</v>
      </c>
      <c r="C23" s="81" t="str">
        <f t="shared" si="1"/>
        <v/>
      </c>
      <c r="D23" s="81"/>
      <c r="E23" s="19"/>
      <c r="F23" s="8"/>
      <c r="G23" s="19" t="s">
        <v>4</v>
      </c>
      <c r="H23" s="82"/>
      <c r="I23" s="82"/>
      <c r="J23" s="19"/>
      <c r="K23" s="81" t="str">
        <f t="shared" si="0"/>
        <v/>
      </c>
      <c r="L23" s="81"/>
      <c r="M23" s="6" t="str">
        <f t="shared" si="2"/>
        <v/>
      </c>
      <c r="N23" s="19"/>
      <c r="O23" s="8"/>
      <c r="P23" s="82"/>
      <c r="Q23" s="82"/>
      <c r="R23" s="83" t="str">
        <f t="shared" si="3"/>
        <v/>
      </c>
      <c r="S23" s="83"/>
      <c r="T23" s="84" t="str">
        <f t="shared" si="4"/>
        <v/>
      </c>
      <c r="U23" s="84"/>
    </row>
    <row r="24" spans="2:21">
      <c r="B24" s="19">
        <v>16</v>
      </c>
      <c r="C24" s="81" t="str">
        <f t="shared" si="1"/>
        <v/>
      </c>
      <c r="D24" s="81"/>
      <c r="E24" s="19"/>
      <c r="F24" s="8"/>
      <c r="G24" s="19" t="s">
        <v>4</v>
      </c>
      <c r="H24" s="82"/>
      <c r="I24" s="82"/>
      <c r="J24" s="19"/>
      <c r="K24" s="81" t="str">
        <f t="shared" si="0"/>
        <v/>
      </c>
      <c r="L24" s="81"/>
      <c r="M24" s="6" t="str">
        <f t="shared" si="2"/>
        <v/>
      </c>
      <c r="N24" s="19"/>
      <c r="O24" s="8"/>
      <c r="P24" s="82"/>
      <c r="Q24" s="82"/>
      <c r="R24" s="83" t="str">
        <f t="shared" si="3"/>
        <v/>
      </c>
      <c r="S24" s="83"/>
      <c r="T24" s="84" t="str">
        <f t="shared" si="4"/>
        <v/>
      </c>
      <c r="U24" s="84"/>
    </row>
    <row r="25" spans="2:21">
      <c r="B25" s="19">
        <v>17</v>
      </c>
      <c r="C25" s="81" t="str">
        <f t="shared" si="1"/>
        <v/>
      </c>
      <c r="D25" s="81"/>
      <c r="E25" s="19"/>
      <c r="F25" s="8"/>
      <c r="G25" s="19" t="s">
        <v>4</v>
      </c>
      <c r="H25" s="82"/>
      <c r="I25" s="82"/>
      <c r="J25" s="19"/>
      <c r="K25" s="81" t="str">
        <f t="shared" si="0"/>
        <v/>
      </c>
      <c r="L25" s="81"/>
      <c r="M25" s="6" t="str">
        <f t="shared" si="2"/>
        <v/>
      </c>
      <c r="N25" s="19"/>
      <c r="O25" s="8"/>
      <c r="P25" s="82"/>
      <c r="Q25" s="82"/>
      <c r="R25" s="83" t="str">
        <f t="shared" si="3"/>
        <v/>
      </c>
      <c r="S25" s="83"/>
      <c r="T25" s="84" t="str">
        <f t="shared" si="4"/>
        <v/>
      </c>
      <c r="U25" s="84"/>
    </row>
    <row r="26" spans="2:21">
      <c r="B26" s="19">
        <v>18</v>
      </c>
      <c r="C26" s="81" t="str">
        <f t="shared" si="1"/>
        <v/>
      </c>
      <c r="D26" s="81"/>
      <c r="E26" s="19"/>
      <c r="F26" s="8"/>
      <c r="G26" s="19" t="s">
        <v>4</v>
      </c>
      <c r="H26" s="82"/>
      <c r="I26" s="82"/>
      <c r="J26" s="19"/>
      <c r="K26" s="81" t="str">
        <f t="shared" si="0"/>
        <v/>
      </c>
      <c r="L26" s="81"/>
      <c r="M26" s="6" t="str">
        <f t="shared" si="2"/>
        <v/>
      </c>
      <c r="N26" s="19"/>
      <c r="O26" s="8"/>
      <c r="P26" s="82"/>
      <c r="Q26" s="82"/>
      <c r="R26" s="83" t="str">
        <f t="shared" si="3"/>
        <v/>
      </c>
      <c r="S26" s="83"/>
      <c r="T26" s="84" t="str">
        <f t="shared" si="4"/>
        <v/>
      </c>
      <c r="U26" s="84"/>
    </row>
    <row r="27" spans="2:21">
      <c r="B27" s="19">
        <v>19</v>
      </c>
      <c r="C27" s="81" t="str">
        <f t="shared" si="1"/>
        <v/>
      </c>
      <c r="D27" s="81"/>
      <c r="E27" s="19"/>
      <c r="F27" s="8"/>
      <c r="G27" s="19" t="s">
        <v>3</v>
      </c>
      <c r="H27" s="82"/>
      <c r="I27" s="82"/>
      <c r="J27" s="19"/>
      <c r="K27" s="81" t="str">
        <f t="shared" si="0"/>
        <v/>
      </c>
      <c r="L27" s="81"/>
      <c r="M27" s="6" t="str">
        <f t="shared" si="2"/>
        <v/>
      </c>
      <c r="N27" s="19"/>
      <c r="O27" s="8"/>
      <c r="P27" s="82"/>
      <c r="Q27" s="82"/>
      <c r="R27" s="83" t="str">
        <f t="shared" si="3"/>
        <v/>
      </c>
      <c r="S27" s="83"/>
      <c r="T27" s="84" t="str">
        <f t="shared" si="4"/>
        <v/>
      </c>
      <c r="U27" s="84"/>
    </row>
    <row r="28" spans="2:21">
      <c r="B28" s="19">
        <v>20</v>
      </c>
      <c r="C28" s="81" t="str">
        <f t="shared" si="1"/>
        <v/>
      </c>
      <c r="D28" s="81"/>
      <c r="E28" s="19"/>
      <c r="F28" s="8"/>
      <c r="G28" s="19" t="s">
        <v>4</v>
      </c>
      <c r="H28" s="82"/>
      <c r="I28" s="82"/>
      <c r="J28" s="19"/>
      <c r="K28" s="81" t="str">
        <f t="shared" si="0"/>
        <v/>
      </c>
      <c r="L28" s="81"/>
      <c r="M28" s="6" t="str">
        <f t="shared" si="2"/>
        <v/>
      </c>
      <c r="N28" s="19"/>
      <c r="O28" s="8"/>
      <c r="P28" s="82"/>
      <c r="Q28" s="82"/>
      <c r="R28" s="83" t="str">
        <f t="shared" si="3"/>
        <v/>
      </c>
      <c r="S28" s="83"/>
      <c r="T28" s="84" t="str">
        <f t="shared" si="4"/>
        <v/>
      </c>
      <c r="U28" s="84"/>
    </row>
    <row r="29" spans="2:21">
      <c r="B29" s="19">
        <v>21</v>
      </c>
      <c r="C29" s="81" t="str">
        <f t="shared" si="1"/>
        <v/>
      </c>
      <c r="D29" s="81"/>
      <c r="E29" s="19"/>
      <c r="F29" s="8"/>
      <c r="G29" s="19" t="s">
        <v>3</v>
      </c>
      <c r="H29" s="82"/>
      <c r="I29" s="82"/>
      <c r="J29" s="19"/>
      <c r="K29" s="81" t="str">
        <f t="shared" si="0"/>
        <v/>
      </c>
      <c r="L29" s="81"/>
      <c r="M29" s="6" t="str">
        <f t="shared" si="2"/>
        <v/>
      </c>
      <c r="N29" s="19"/>
      <c r="O29" s="8"/>
      <c r="P29" s="82"/>
      <c r="Q29" s="82"/>
      <c r="R29" s="83" t="str">
        <f t="shared" si="3"/>
        <v/>
      </c>
      <c r="S29" s="83"/>
      <c r="T29" s="84" t="str">
        <f t="shared" si="4"/>
        <v/>
      </c>
      <c r="U29" s="84"/>
    </row>
    <row r="30" spans="2:21">
      <c r="B30" s="19">
        <v>22</v>
      </c>
      <c r="C30" s="81" t="str">
        <f t="shared" si="1"/>
        <v/>
      </c>
      <c r="D30" s="81"/>
      <c r="E30" s="19"/>
      <c r="F30" s="8"/>
      <c r="G30" s="19" t="s">
        <v>3</v>
      </c>
      <c r="H30" s="82"/>
      <c r="I30" s="82"/>
      <c r="J30" s="19"/>
      <c r="K30" s="81" t="str">
        <f t="shared" si="0"/>
        <v/>
      </c>
      <c r="L30" s="81"/>
      <c r="M30" s="6" t="str">
        <f t="shared" si="2"/>
        <v/>
      </c>
      <c r="N30" s="19"/>
      <c r="O30" s="8"/>
      <c r="P30" s="82"/>
      <c r="Q30" s="82"/>
      <c r="R30" s="83" t="str">
        <f t="shared" si="3"/>
        <v/>
      </c>
      <c r="S30" s="83"/>
      <c r="T30" s="84" t="str">
        <f t="shared" si="4"/>
        <v/>
      </c>
      <c r="U30" s="84"/>
    </row>
    <row r="31" spans="2:21">
      <c r="B31" s="19">
        <v>23</v>
      </c>
      <c r="C31" s="81" t="str">
        <f t="shared" si="1"/>
        <v/>
      </c>
      <c r="D31" s="81"/>
      <c r="E31" s="19"/>
      <c r="F31" s="8"/>
      <c r="G31" s="19" t="s">
        <v>3</v>
      </c>
      <c r="H31" s="82"/>
      <c r="I31" s="82"/>
      <c r="J31" s="19"/>
      <c r="K31" s="81" t="str">
        <f t="shared" si="0"/>
        <v/>
      </c>
      <c r="L31" s="81"/>
      <c r="M31" s="6" t="str">
        <f t="shared" si="2"/>
        <v/>
      </c>
      <c r="N31" s="19"/>
      <c r="O31" s="8"/>
      <c r="P31" s="82"/>
      <c r="Q31" s="82"/>
      <c r="R31" s="83" t="str">
        <f t="shared" si="3"/>
        <v/>
      </c>
      <c r="S31" s="83"/>
      <c r="T31" s="84" t="str">
        <f t="shared" si="4"/>
        <v/>
      </c>
      <c r="U31" s="84"/>
    </row>
    <row r="32" spans="2:21">
      <c r="B32" s="19">
        <v>24</v>
      </c>
      <c r="C32" s="81" t="str">
        <f t="shared" si="1"/>
        <v/>
      </c>
      <c r="D32" s="81"/>
      <c r="E32" s="19"/>
      <c r="F32" s="8"/>
      <c r="G32" s="19" t="s">
        <v>3</v>
      </c>
      <c r="H32" s="82"/>
      <c r="I32" s="82"/>
      <c r="J32" s="19"/>
      <c r="K32" s="81" t="str">
        <f t="shared" si="0"/>
        <v/>
      </c>
      <c r="L32" s="81"/>
      <c r="M32" s="6" t="str">
        <f t="shared" si="2"/>
        <v/>
      </c>
      <c r="N32" s="19"/>
      <c r="O32" s="8"/>
      <c r="P32" s="82"/>
      <c r="Q32" s="82"/>
      <c r="R32" s="83" t="str">
        <f t="shared" si="3"/>
        <v/>
      </c>
      <c r="S32" s="83"/>
      <c r="T32" s="84" t="str">
        <f t="shared" si="4"/>
        <v/>
      </c>
      <c r="U32" s="84"/>
    </row>
    <row r="33" spans="2:21">
      <c r="B33" s="19">
        <v>25</v>
      </c>
      <c r="C33" s="81" t="str">
        <f t="shared" si="1"/>
        <v/>
      </c>
      <c r="D33" s="81"/>
      <c r="E33" s="19"/>
      <c r="F33" s="8"/>
      <c r="G33" s="19" t="s">
        <v>4</v>
      </c>
      <c r="H33" s="82"/>
      <c r="I33" s="82"/>
      <c r="J33" s="19"/>
      <c r="K33" s="81" t="str">
        <f t="shared" si="0"/>
        <v/>
      </c>
      <c r="L33" s="81"/>
      <c r="M33" s="6" t="str">
        <f t="shared" si="2"/>
        <v/>
      </c>
      <c r="N33" s="19"/>
      <c r="O33" s="8"/>
      <c r="P33" s="82"/>
      <c r="Q33" s="82"/>
      <c r="R33" s="83" t="str">
        <f t="shared" si="3"/>
        <v/>
      </c>
      <c r="S33" s="83"/>
      <c r="T33" s="84" t="str">
        <f t="shared" si="4"/>
        <v/>
      </c>
      <c r="U33" s="84"/>
    </row>
    <row r="34" spans="2:21">
      <c r="B34" s="19">
        <v>26</v>
      </c>
      <c r="C34" s="81" t="str">
        <f t="shared" si="1"/>
        <v/>
      </c>
      <c r="D34" s="81"/>
      <c r="E34" s="19"/>
      <c r="F34" s="8"/>
      <c r="G34" s="19" t="s">
        <v>3</v>
      </c>
      <c r="H34" s="82"/>
      <c r="I34" s="82"/>
      <c r="J34" s="19"/>
      <c r="K34" s="81" t="str">
        <f t="shared" si="0"/>
        <v/>
      </c>
      <c r="L34" s="81"/>
      <c r="M34" s="6" t="str">
        <f t="shared" si="2"/>
        <v/>
      </c>
      <c r="N34" s="19"/>
      <c r="O34" s="8"/>
      <c r="P34" s="82"/>
      <c r="Q34" s="82"/>
      <c r="R34" s="83" t="str">
        <f t="shared" si="3"/>
        <v/>
      </c>
      <c r="S34" s="83"/>
      <c r="T34" s="84" t="str">
        <f t="shared" si="4"/>
        <v/>
      </c>
      <c r="U34" s="84"/>
    </row>
    <row r="35" spans="2:21">
      <c r="B35" s="19">
        <v>27</v>
      </c>
      <c r="C35" s="81" t="str">
        <f t="shared" si="1"/>
        <v/>
      </c>
      <c r="D35" s="81"/>
      <c r="E35" s="19"/>
      <c r="F35" s="8"/>
      <c r="G35" s="19" t="s">
        <v>3</v>
      </c>
      <c r="H35" s="82"/>
      <c r="I35" s="82"/>
      <c r="J35" s="19"/>
      <c r="K35" s="81" t="str">
        <f t="shared" si="0"/>
        <v/>
      </c>
      <c r="L35" s="81"/>
      <c r="M35" s="6" t="str">
        <f t="shared" si="2"/>
        <v/>
      </c>
      <c r="N35" s="19"/>
      <c r="O35" s="8"/>
      <c r="P35" s="82"/>
      <c r="Q35" s="82"/>
      <c r="R35" s="83" t="str">
        <f t="shared" si="3"/>
        <v/>
      </c>
      <c r="S35" s="83"/>
      <c r="T35" s="84" t="str">
        <f t="shared" si="4"/>
        <v/>
      </c>
      <c r="U35" s="84"/>
    </row>
    <row r="36" spans="2:21">
      <c r="B36" s="19">
        <v>28</v>
      </c>
      <c r="C36" s="81" t="str">
        <f t="shared" si="1"/>
        <v/>
      </c>
      <c r="D36" s="81"/>
      <c r="E36" s="19"/>
      <c r="F36" s="8"/>
      <c r="G36" s="19" t="s">
        <v>3</v>
      </c>
      <c r="H36" s="82"/>
      <c r="I36" s="82"/>
      <c r="J36" s="19"/>
      <c r="K36" s="81" t="str">
        <f t="shared" si="0"/>
        <v/>
      </c>
      <c r="L36" s="81"/>
      <c r="M36" s="6" t="str">
        <f t="shared" si="2"/>
        <v/>
      </c>
      <c r="N36" s="19"/>
      <c r="O36" s="8"/>
      <c r="P36" s="82"/>
      <c r="Q36" s="82"/>
      <c r="R36" s="83" t="str">
        <f t="shared" si="3"/>
        <v/>
      </c>
      <c r="S36" s="83"/>
      <c r="T36" s="84" t="str">
        <f t="shared" si="4"/>
        <v/>
      </c>
      <c r="U36" s="84"/>
    </row>
    <row r="37" spans="2:21">
      <c r="B37" s="19">
        <v>29</v>
      </c>
      <c r="C37" s="81" t="str">
        <f t="shared" si="1"/>
        <v/>
      </c>
      <c r="D37" s="81"/>
      <c r="E37" s="19"/>
      <c r="F37" s="8"/>
      <c r="G37" s="19" t="s">
        <v>3</v>
      </c>
      <c r="H37" s="82"/>
      <c r="I37" s="82"/>
      <c r="J37" s="19"/>
      <c r="K37" s="81" t="str">
        <f t="shared" si="0"/>
        <v/>
      </c>
      <c r="L37" s="81"/>
      <c r="M37" s="6" t="str">
        <f t="shared" si="2"/>
        <v/>
      </c>
      <c r="N37" s="19"/>
      <c r="O37" s="8"/>
      <c r="P37" s="82"/>
      <c r="Q37" s="82"/>
      <c r="R37" s="83" t="str">
        <f t="shared" si="3"/>
        <v/>
      </c>
      <c r="S37" s="83"/>
      <c r="T37" s="84" t="str">
        <f t="shared" si="4"/>
        <v/>
      </c>
      <c r="U37" s="84"/>
    </row>
    <row r="38" spans="2:21">
      <c r="B38" s="19">
        <v>30</v>
      </c>
      <c r="C38" s="81" t="str">
        <f t="shared" si="1"/>
        <v/>
      </c>
      <c r="D38" s="81"/>
      <c r="E38" s="19"/>
      <c r="F38" s="8"/>
      <c r="G38" s="19" t="s">
        <v>4</v>
      </c>
      <c r="H38" s="82"/>
      <c r="I38" s="82"/>
      <c r="J38" s="19"/>
      <c r="K38" s="81" t="str">
        <f t="shared" si="0"/>
        <v/>
      </c>
      <c r="L38" s="81"/>
      <c r="M38" s="6" t="str">
        <f t="shared" si="2"/>
        <v/>
      </c>
      <c r="N38" s="19"/>
      <c r="O38" s="8"/>
      <c r="P38" s="82"/>
      <c r="Q38" s="82"/>
      <c r="R38" s="83" t="str">
        <f t="shared" si="3"/>
        <v/>
      </c>
      <c r="S38" s="83"/>
      <c r="T38" s="84" t="str">
        <f t="shared" si="4"/>
        <v/>
      </c>
      <c r="U38" s="84"/>
    </row>
    <row r="39" spans="2:21">
      <c r="B39" s="19">
        <v>31</v>
      </c>
      <c r="C39" s="81" t="str">
        <f t="shared" si="1"/>
        <v/>
      </c>
      <c r="D39" s="81"/>
      <c r="E39" s="19"/>
      <c r="F39" s="8"/>
      <c r="G39" s="19" t="s">
        <v>4</v>
      </c>
      <c r="H39" s="82"/>
      <c r="I39" s="82"/>
      <c r="J39" s="19"/>
      <c r="K39" s="81" t="str">
        <f t="shared" si="0"/>
        <v/>
      </c>
      <c r="L39" s="81"/>
      <c r="M39" s="6" t="str">
        <f t="shared" si="2"/>
        <v/>
      </c>
      <c r="N39" s="19"/>
      <c r="O39" s="8"/>
      <c r="P39" s="82"/>
      <c r="Q39" s="82"/>
      <c r="R39" s="83" t="str">
        <f t="shared" si="3"/>
        <v/>
      </c>
      <c r="S39" s="83"/>
      <c r="T39" s="84" t="str">
        <f t="shared" si="4"/>
        <v/>
      </c>
      <c r="U39" s="84"/>
    </row>
    <row r="40" spans="2:21">
      <c r="B40" s="19">
        <v>32</v>
      </c>
      <c r="C40" s="81" t="str">
        <f t="shared" si="1"/>
        <v/>
      </c>
      <c r="D40" s="81"/>
      <c r="E40" s="19"/>
      <c r="F40" s="8"/>
      <c r="G40" s="19" t="s">
        <v>4</v>
      </c>
      <c r="H40" s="82"/>
      <c r="I40" s="82"/>
      <c r="J40" s="19"/>
      <c r="K40" s="81" t="str">
        <f t="shared" si="0"/>
        <v/>
      </c>
      <c r="L40" s="81"/>
      <c r="M40" s="6" t="str">
        <f t="shared" si="2"/>
        <v/>
      </c>
      <c r="N40" s="19"/>
      <c r="O40" s="8"/>
      <c r="P40" s="82"/>
      <c r="Q40" s="82"/>
      <c r="R40" s="83" t="str">
        <f t="shared" si="3"/>
        <v/>
      </c>
      <c r="S40" s="83"/>
      <c r="T40" s="84" t="str">
        <f t="shared" si="4"/>
        <v/>
      </c>
      <c r="U40" s="84"/>
    </row>
    <row r="41" spans="2:21">
      <c r="B41" s="19">
        <v>33</v>
      </c>
      <c r="C41" s="81" t="str">
        <f t="shared" si="1"/>
        <v/>
      </c>
      <c r="D41" s="81"/>
      <c r="E41" s="19"/>
      <c r="F41" s="8"/>
      <c r="G41" s="19" t="s">
        <v>3</v>
      </c>
      <c r="H41" s="82"/>
      <c r="I41" s="82"/>
      <c r="J41" s="19"/>
      <c r="K41" s="81" t="str">
        <f t="shared" si="0"/>
        <v/>
      </c>
      <c r="L41" s="81"/>
      <c r="M41" s="6" t="str">
        <f t="shared" si="2"/>
        <v/>
      </c>
      <c r="N41" s="19"/>
      <c r="O41" s="8"/>
      <c r="P41" s="82"/>
      <c r="Q41" s="82"/>
      <c r="R41" s="83" t="str">
        <f t="shared" si="3"/>
        <v/>
      </c>
      <c r="S41" s="83"/>
      <c r="T41" s="84" t="str">
        <f t="shared" si="4"/>
        <v/>
      </c>
      <c r="U41" s="84"/>
    </row>
    <row r="42" spans="2:21">
      <c r="B42" s="19">
        <v>34</v>
      </c>
      <c r="C42" s="81" t="str">
        <f t="shared" si="1"/>
        <v/>
      </c>
      <c r="D42" s="81"/>
      <c r="E42" s="19"/>
      <c r="F42" s="8"/>
      <c r="G42" s="19" t="s">
        <v>4</v>
      </c>
      <c r="H42" s="82"/>
      <c r="I42" s="82"/>
      <c r="J42" s="19"/>
      <c r="K42" s="81" t="str">
        <f t="shared" si="0"/>
        <v/>
      </c>
      <c r="L42" s="81"/>
      <c r="M42" s="6" t="str">
        <f t="shared" si="2"/>
        <v/>
      </c>
      <c r="N42" s="19"/>
      <c r="O42" s="8"/>
      <c r="P42" s="82"/>
      <c r="Q42" s="82"/>
      <c r="R42" s="83" t="str">
        <f t="shared" si="3"/>
        <v/>
      </c>
      <c r="S42" s="83"/>
      <c r="T42" s="84" t="str">
        <f t="shared" si="4"/>
        <v/>
      </c>
      <c r="U42" s="84"/>
    </row>
    <row r="43" spans="2:21">
      <c r="B43" s="19">
        <v>35</v>
      </c>
      <c r="C43" s="81" t="str">
        <f t="shared" si="1"/>
        <v/>
      </c>
      <c r="D43" s="81"/>
      <c r="E43" s="19"/>
      <c r="F43" s="8"/>
      <c r="G43" s="19" t="s">
        <v>3</v>
      </c>
      <c r="H43" s="82"/>
      <c r="I43" s="82"/>
      <c r="J43" s="19"/>
      <c r="K43" s="81" t="str">
        <f t="shared" si="0"/>
        <v/>
      </c>
      <c r="L43" s="81"/>
      <c r="M43" s="6" t="str">
        <f t="shared" si="2"/>
        <v/>
      </c>
      <c r="N43" s="19"/>
      <c r="O43" s="8"/>
      <c r="P43" s="82"/>
      <c r="Q43" s="82"/>
      <c r="R43" s="83" t="str">
        <f t="shared" si="3"/>
        <v/>
      </c>
      <c r="S43" s="83"/>
      <c r="T43" s="84" t="str">
        <f t="shared" si="4"/>
        <v/>
      </c>
      <c r="U43" s="84"/>
    </row>
    <row r="44" spans="2:21">
      <c r="B44" s="19">
        <v>36</v>
      </c>
      <c r="C44" s="81" t="str">
        <f t="shared" si="1"/>
        <v/>
      </c>
      <c r="D44" s="81"/>
      <c r="E44" s="19"/>
      <c r="F44" s="8"/>
      <c r="G44" s="19" t="s">
        <v>4</v>
      </c>
      <c r="H44" s="82"/>
      <c r="I44" s="82"/>
      <c r="J44" s="19"/>
      <c r="K44" s="81" t="str">
        <f t="shared" si="0"/>
        <v/>
      </c>
      <c r="L44" s="81"/>
      <c r="M44" s="6" t="str">
        <f t="shared" si="2"/>
        <v/>
      </c>
      <c r="N44" s="19"/>
      <c r="O44" s="8"/>
      <c r="P44" s="82"/>
      <c r="Q44" s="82"/>
      <c r="R44" s="83" t="str">
        <f t="shared" si="3"/>
        <v/>
      </c>
      <c r="S44" s="83"/>
      <c r="T44" s="84" t="str">
        <f t="shared" si="4"/>
        <v/>
      </c>
      <c r="U44" s="84"/>
    </row>
    <row r="45" spans="2:21">
      <c r="B45" s="19">
        <v>37</v>
      </c>
      <c r="C45" s="81" t="str">
        <f t="shared" si="1"/>
        <v/>
      </c>
      <c r="D45" s="81"/>
      <c r="E45" s="19"/>
      <c r="F45" s="8"/>
      <c r="G45" s="19" t="s">
        <v>3</v>
      </c>
      <c r="H45" s="82"/>
      <c r="I45" s="82"/>
      <c r="J45" s="19"/>
      <c r="K45" s="81" t="str">
        <f t="shared" si="0"/>
        <v/>
      </c>
      <c r="L45" s="81"/>
      <c r="M45" s="6" t="str">
        <f t="shared" si="2"/>
        <v/>
      </c>
      <c r="N45" s="19"/>
      <c r="O45" s="8"/>
      <c r="P45" s="82"/>
      <c r="Q45" s="82"/>
      <c r="R45" s="83" t="str">
        <f t="shared" si="3"/>
        <v/>
      </c>
      <c r="S45" s="83"/>
      <c r="T45" s="84" t="str">
        <f t="shared" si="4"/>
        <v/>
      </c>
      <c r="U45" s="84"/>
    </row>
    <row r="46" spans="2:21">
      <c r="B46" s="19">
        <v>38</v>
      </c>
      <c r="C46" s="81" t="str">
        <f t="shared" si="1"/>
        <v/>
      </c>
      <c r="D46" s="81"/>
      <c r="E46" s="19"/>
      <c r="F46" s="8"/>
      <c r="G46" s="19" t="s">
        <v>4</v>
      </c>
      <c r="H46" s="82"/>
      <c r="I46" s="82"/>
      <c r="J46" s="19"/>
      <c r="K46" s="81" t="str">
        <f t="shared" si="0"/>
        <v/>
      </c>
      <c r="L46" s="81"/>
      <c r="M46" s="6" t="str">
        <f t="shared" si="2"/>
        <v/>
      </c>
      <c r="N46" s="19"/>
      <c r="O46" s="8"/>
      <c r="P46" s="82"/>
      <c r="Q46" s="82"/>
      <c r="R46" s="83" t="str">
        <f t="shared" si="3"/>
        <v/>
      </c>
      <c r="S46" s="83"/>
      <c r="T46" s="84" t="str">
        <f t="shared" si="4"/>
        <v/>
      </c>
      <c r="U46" s="84"/>
    </row>
    <row r="47" spans="2:21">
      <c r="B47" s="19">
        <v>39</v>
      </c>
      <c r="C47" s="81" t="str">
        <f t="shared" si="1"/>
        <v/>
      </c>
      <c r="D47" s="81"/>
      <c r="E47" s="19"/>
      <c r="F47" s="8"/>
      <c r="G47" s="19" t="s">
        <v>4</v>
      </c>
      <c r="H47" s="82"/>
      <c r="I47" s="82"/>
      <c r="J47" s="19"/>
      <c r="K47" s="81" t="str">
        <f t="shared" si="0"/>
        <v/>
      </c>
      <c r="L47" s="81"/>
      <c r="M47" s="6" t="str">
        <f t="shared" si="2"/>
        <v/>
      </c>
      <c r="N47" s="19"/>
      <c r="O47" s="8"/>
      <c r="P47" s="82"/>
      <c r="Q47" s="82"/>
      <c r="R47" s="83" t="str">
        <f t="shared" si="3"/>
        <v/>
      </c>
      <c r="S47" s="83"/>
      <c r="T47" s="84" t="str">
        <f t="shared" si="4"/>
        <v/>
      </c>
      <c r="U47" s="84"/>
    </row>
    <row r="48" spans="2:21">
      <c r="B48" s="19">
        <v>40</v>
      </c>
      <c r="C48" s="81" t="str">
        <f t="shared" si="1"/>
        <v/>
      </c>
      <c r="D48" s="81"/>
      <c r="E48" s="19"/>
      <c r="F48" s="8"/>
      <c r="G48" s="19" t="s">
        <v>37</v>
      </c>
      <c r="H48" s="82"/>
      <c r="I48" s="82"/>
      <c r="J48" s="19"/>
      <c r="K48" s="81" t="str">
        <f t="shared" si="0"/>
        <v/>
      </c>
      <c r="L48" s="81"/>
      <c r="M48" s="6" t="str">
        <f t="shared" si="2"/>
        <v/>
      </c>
      <c r="N48" s="19"/>
      <c r="O48" s="8"/>
      <c r="P48" s="82"/>
      <c r="Q48" s="82"/>
      <c r="R48" s="83" t="str">
        <f t="shared" si="3"/>
        <v/>
      </c>
      <c r="S48" s="83"/>
      <c r="T48" s="84" t="str">
        <f t="shared" si="4"/>
        <v/>
      </c>
      <c r="U48" s="84"/>
    </row>
    <row r="49" spans="2:21">
      <c r="B49" s="19">
        <v>41</v>
      </c>
      <c r="C49" s="81" t="str">
        <f t="shared" si="1"/>
        <v/>
      </c>
      <c r="D49" s="81"/>
      <c r="E49" s="19"/>
      <c r="F49" s="8"/>
      <c r="G49" s="19" t="s">
        <v>4</v>
      </c>
      <c r="H49" s="82"/>
      <c r="I49" s="82"/>
      <c r="J49" s="19"/>
      <c r="K49" s="81" t="str">
        <f t="shared" si="0"/>
        <v/>
      </c>
      <c r="L49" s="81"/>
      <c r="M49" s="6" t="str">
        <f t="shared" si="2"/>
        <v/>
      </c>
      <c r="N49" s="19"/>
      <c r="O49" s="8"/>
      <c r="P49" s="82"/>
      <c r="Q49" s="82"/>
      <c r="R49" s="83" t="str">
        <f t="shared" si="3"/>
        <v/>
      </c>
      <c r="S49" s="83"/>
      <c r="T49" s="84" t="str">
        <f t="shared" si="4"/>
        <v/>
      </c>
      <c r="U49" s="84"/>
    </row>
    <row r="50" spans="2:21">
      <c r="B50" s="19">
        <v>42</v>
      </c>
      <c r="C50" s="81" t="str">
        <f t="shared" si="1"/>
        <v/>
      </c>
      <c r="D50" s="81"/>
      <c r="E50" s="19"/>
      <c r="F50" s="8"/>
      <c r="G50" s="19" t="s">
        <v>4</v>
      </c>
      <c r="H50" s="82"/>
      <c r="I50" s="82"/>
      <c r="J50" s="19"/>
      <c r="K50" s="81" t="str">
        <f t="shared" si="0"/>
        <v/>
      </c>
      <c r="L50" s="81"/>
      <c r="M50" s="6" t="str">
        <f t="shared" si="2"/>
        <v/>
      </c>
      <c r="N50" s="19"/>
      <c r="O50" s="8"/>
      <c r="P50" s="82"/>
      <c r="Q50" s="82"/>
      <c r="R50" s="83" t="str">
        <f t="shared" si="3"/>
        <v/>
      </c>
      <c r="S50" s="83"/>
      <c r="T50" s="84" t="str">
        <f t="shared" si="4"/>
        <v/>
      </c>
      <c r="U50" s="84"/>
    </row>
    <row r="51" spans="2:21">
      <c r="B51" s="19">
        <v>43</v>
      </c>
      <c r="C51" s="81" t="str">
        <f t="shared" si="1"/>
        <v/>
      </c>
      <c r="D51" s="81"/>
      <c r="E51" s="19"/>
      <c r="F51" s="8"/>
      <c r="G51" s="19" t="s">
        <v>3</v>
      </c>
      <c r="H51" s="82"/>
      <c r="I51" s="82"/>
      <c r="J51" s="19"/>
      <c r="K51" s="81" t="str">
        <f t="shared" si="0"/>
        <v/>
      </c>
      <c r="L51" s="81"/>
      <c r="M51" s="6" t="str">
        <f t="shared" si="2"/>
        <v/>
      </c>
      <c r="N51" s="19"/>
      <c r="O51" s="8"/>
      <c r="P51" s="82"/>
      <c r="Q51" s="82"/>
      <c r="R51" s="83" t="str">
        <f t="shared" si="3"/>
        <v/>
      </c>
      <c r="S51" s="83"/>
      <c r="T51" s="84" t="str">
        <f t="shared" si="4"/>
        <v/>
      </c>
      <c r="U51" s="84"/>
    </row>
    <row r="52" spans="2:21">
      <c r="B52" s="19">
        <v>44</v>
      </c>
      <c r="C52" s="81" t="str">
        <f t="shared" si="1"/>
        <v/>
      </c>
      <c r="D52" s="81"/>
      <c r="E52" s="19"/>
      <c r="F52" s="8"/>
      <c r="G52" s="19" t="s">
        <v>3</v>
      </c>
      <c r="H52" s="82"/>
      <c r="I52" s="82"/>
      <c r="J52" s="19"/>
      <c r="K52" s="81" t="str">
        <f t="shared" si="0"/>
        <v/>
      </c>
      <c r="L52" s="81"/>
      <c r="M52" s="6" t="str">
        <f t="shared" si="2"/>
        <v/>
      </c>
      <c r="N52" s="19"/>
      <c r="O52" s="8"/>
      <c r="P52" s="82"/>
      <c r="Q52" s="82"/>
      <c r="R52" s="83" t="str">
        <f t="shared" si="3"/>
        <v/>
      </c>
      <c r="S52" s="83"/>
      <c r="T52" s="84" t="str">
        <f t="shared" si="4"/>
        <v/>
      </c>
      <c r="U52" s="84"/>
    </row>
    <row r="53" spans="2:21">
      <c r="B53" s="19">
        <v>45</v>
      </c>
      <c r="C53" s="81" t="str">
        <f t="shared" si="1"/>
        <v/>
      </c>
      <c r="D53" s="81"/>
      <c r="E53" s="19"/>
      <c r="F53" s="8"/>
      <c r="G53" s="19" t="s">
        <v>4</v>
      </c>
      <c r="H53" s="82"/>
      <c r="I53" s="82"/>
      <c r="J53" s="19"/>
      <c r="K53" s="81" t="str">
        <f t="shared" si="0"/>
        <v/>
      </c>
      <c r="L53" s="81"/>
      <c r="M53" s="6" t="str">
        <f t="shared" si="2"/>
        <v/>
      </c>
      <c r="N53" s="19"/>
      <c r="O53" s="8"/>
      <c r="P53" s="82"/>
      <c r="Q53" s="82"/>
      <c r="R53" s="83" t="str">
        <f t="shared" si="3"/>
        <v/>
      </c>
      <c r="S53" s="83"/>
      <c r="T53" s="84" t="str">
        <f t="shared" si="4"/>
        <v/>
      </c>
      <c r="U53" s="84"/>
    </row>
    <row r="54" spans="2:21">
      <c r="B54" s="19">
        <v>46</v>
      </c>
      <c r="C54" s="81" t="str">
        <f t="shared" si="1"/>
        <v/>
      </c>
      <c r="D54" s="81"/>
      <c r="E54" s="19"/>
      <c r="F54" s="8"/>
      <c r="G54" s="19" t="s">
        <v>4</v>
      </c>
      <c r="H54" s="82"/>
      <c r="I54" s="82"/>
      <c r="J54" s="19"/>
      <c r="K54" s="81" t="str">
        <f t="shared" si="0"/>
        <v/>
      </c>
      <c r="L54" s="81"/>
      <c r="M54" s="6" t="str">
        <f t="shared" si="2"/>
        <v/>
      </c>
      <c r="N54" s="19"/>
      <c r="O54" s="8"/>
      <c r="P54" s="82"/>
      <c r="Q54" s="82"/>
      <c r="R54" s="83" t="str">
        <f t="shared" si="3"/>
        <v/>
      </c>
      <c r="S54" s="83"/>
      <c r="T54" s="84" t="str">
        <f t="shared" si="4"/>
        <v/>
      </c>
      <c r="U54" s="84"/>
    </row>
    <row r="55" spans="2:21">
      <c r="B55" s="19">
        <v>47</v>
      </c>
      <c r="C55" s="81" t="str">
        <f t="shared" si="1"/>
        <v/>
      </c>
      <c r="D55" s="81"/>
      <c r="E55" s="19"/>
      <c r="F55" s="8"/>
      <c r="G55" s="19" t="s">
        <v>3</v>
      </c>
      <c r="H55" s="82"/>
      <c r="I55" s="82"/>
      <c r="J55" s="19"/>
      <c r="K55" s="81" t="str">
        <f t="shared" si="0"/>
        <v/>
      </c>
      <c r="L55" s="81"/>
      <c r="M55" s="6" t="str">
        <f t="shared" si="2"/>
        <v/>
      </c>
      <c r="N55" s="19"/>
      <c r="O55" s="8"/>
      <c r="P55" s="82"/>
      <c r="Q55" s="82"/>
      <c r="R55" s="83" t="str">
        <f t="shared" si="3"/>
        <v/>
      </c>
      <c r="S55" s="83"/>
      <c r="T55" s="84" t="str">
        <f t="shared" si="4"/>
        <v/>
      </c>
      <c r="U55" s="84"/>
    </row>
    <row r="56" spans="2:21">
      <c r="B56" s="19">
        <v>48</v>
      </c>
      <c r="C56" s="81" t="str">
        <f t="shared" si="1"/>
        <v/>
      </c>
      <c r="D56" s="81"/>
      <c r="E56" s="19"/>
      <c r="F56" s="8"/>
      <c r="G56" s="19" t="s">
        <v>3</v>
      </c>
      <c r="H56" s="82"/>
      <c r="I56" s="82"/>
      <c r="J56" s="19"/>
      <c r="K56" s="81" t="str">
        <f t="shared" si="0"/>
        <v/>
      </c>
      <c r="L56" s="81"/>
      <c r="M56" s="6" t="str">
        <f t="shared" si="2"/>
        <v/>
      </c>
      <c r="N56" s="19"/>
      <c r="O56" s="8"/>
      <c r="P56" s="82"/>
      <c r="Q56" s="82"/>
      <c r="R56" s="83" t="str">
        <f t="shared" si="3"/>
        <v/>
      </c>
      <c r="S56" s="83"/>
      <c r="T56" s="84" t="str">
        <f t="shared" si="4"/>
        <v/>
      </c>
      <c r="U56" s="84"/>
    </row>
    <row r="57" spans="2:21">
      <c r="B57" s="19">
        <v>49</v>
      </c>
      <c r="C57" s="81" t="str">
        <f t="shared" si="1"/>
        <v/>
      </c>
      <c r="D57" s="81"/>
      <c r="E57" s="19"/>
      <c r="F57" s="8"/>
      <c r="G57" s="19" t="s">
        <v>3</v>
      </c>
      <c r="H57" s="82"/>
      <c r="I57" s="82"/>
      <c r="J57" s="19"/>
      <c r="K57" s="81" t="str">
        <f t="shared" si="0"/>
        <v/>
      </c>
      <c r="L57" s="81"/>
      <c r="M57" s="6" t="str">
        <f t="shared" si="2"/>
        <v/>
      </c>
      <c r="N57" s="19"/>
      <c r="O57" s="8"/>
      <c r="P57" s="82"/>
      <c r="Q57" s="82"/>
      <c r="R57" s="83" t="str">
        <f t="shared" si="3"/>
        <v/>
      </c>
      <c r="S57" s="83"/>
      <c r="T57" s="84" t="str">
        <f t="shared" si="4"/>
        <v/>
      </c>
      <c r="U57" s="84"/>
    </row>
    <row r="58" spans="2:21">
      <c r="B58" s="19">
        <v>50</v>
      </c>
      <c r="C58" s="81" t="str">
        <f t="shared" si="1"/>
        <v/>
      </c>
      <c r="D58" s="81"/>
      <c r="E58" s="19"/>
      <c r="F58" s="8"/>
      <c r="G58" s="19" t="s">
        <v>3</v>
      </c>
      <c r="H58" s="82"/>
      <c r="I58" s="82"/>
      <c r="J58" s="19"/>
      <c r="K58" s="81" t="str">
        <f t="shared" si="0"/>
        <v/>
      </c>
      <c r="L58" s="81"/>
      <c r="M58" s="6" t="str">
        <f t="shared" si="2"/>
        <v/>
      </c>
      <c r="N58" s="19"/>
      <c r="O58" s="8"/>
      <c r="P58" s="82"/>
      <c r="Q58" s="82"/>
      <c r="R58" s="83" t="str">
        <f t="shared" si="3"/>
        <v/>
      </c>
      <c r="S58" s="83"/>
      <c r="T58" s="84" t="str">
        <f t="shared" si="4"/>
        <v/>
      </c>
      <c r="U58" s="84"/>
    </row>
    <row r="59" spans="2:21">
      <c r="B59" s="19">
        <v>51</v>
      </c>
      <c r="C59" s="81" t="str">
        <f t="shared" si="1"/>
        <v/>
      </c>
      <c r="D59" s="81"/>
      <c r="E59" s="19"/>
      <c r="F59" s="8"/>
      <c r="G59" s="19" t="s">
        <v>3</v>
      </c>
      <c r="H59" s="82"/>
      <c r="I59" s="82"/>
      <c r="J59" s="19"/>
      <c r="K59" s="81" t="str">
        <f t="shared" si="0"/>
        <v/>
      </c>
      <c r="L59" s="81"/>
      <c r="M59" s="6" t="str">
        <f t="shared" si="2"/>
        <v/>
      </c>
      <c r="N59" s="19"/>
      <c r="O59" s="8"/>
      <c r="P59" s="82"/>
      <c r="Q59" s="82"/>
      <c r="R59" s="83" t="str">
        <f t="shared" si="3"/>
        <v/>
      </c>
      <c r="S59" s="83"/>
      <c r="T59" s="84" t="str">
        <f t="shared" si="4"/>
        <v/>
      </c>
      <c r="U59" s="84"/>
    </row>
    <row r="60" spans="2:21">
      <c r="B60" s="19">
        <v>52</v>
      </c>
      <c r="C60" s="81" t="str">
        <f t="shared" si="1"/>
        <v/>
      </c>
      <c r="D60" s="81"/>
      <c r="E60" s="19"/>
      <c r="F60" s="8"/>
      <c r="G60" s="19" t="s">
        <v>3</v>
      </c>
      <c r="H60" s="82"/>
      <c r="I60" s="82"/>
      <c r="J60" s="19"/>
      <c r="K60" s="81" t="str">
        <f t="shared" si="0"/>
        <v/>
      </c>
      <c r="L60" s="81"/>
      <c r="M60" s="6" t="str">
        <f t="shared" si="2"/>
        <v/>
      </c>
      <c r="N60" s="19"/>
      <c r="O60" s="8"/>
      <c r="P60" s="82"/>
      <c r="Q60" s="82"/>
      <c r="R60" s="83" t="str">
        <f t="shared" si="3"/>
        <v/>
      </c>
      <c r="S60" s="83"/>
      <c r="T60" s="84" t="str">
        <f t="shared" si="4"/>
        <v/>
      </c>
      <c r="U60" s="84"/>
    </row>
    <row r="61" spans="2:21">
      <c r="B61" s="19">
        <v>53</v>
      </c>
      <c r="C61" s="81" t="str">
        <f t="shared" si="1"/>
        <v/>
      </c>
      <c r="D61" s="81"/>
      <c r="E61" s="19"/>
      <c r="F61" s="8"/>
      <c r="G61" s="19" t="s">
        <v>3</v>
      </c>
      <c r="H61" s="82"/>
      <c r="I61" s="82"/>
      <c r="J61" s="19"/>
      <c r="K61" s="81" t="str">
        <f t="shared" si="0"/>
        <v/>
      </c>
      <c r="L61" s="81"/>
      <c r="M61" s="6" t="str">
        <f t="shared" si="2"/>
        <v/>
      </c>
      <c r="N61" s="19"/>
      <c r="O61" s="8"/>
      <c r="P61" s="82"/>
      <c r="Q61" s="82"/>
      <c r="R61" s="83" t="str">
        <f t="shared" si="3"/>
        <v/>
      </c>
      <c r="S61" s="83"/>
      <c r="T61" s="84" t="str">
        <f t="shared" si="4"/>
        <v/>
      </c>
      <c r="U61" s="84"/>
    </row>
    <row r="62" spans="2:21">
      <c r="B62" s="19">
        <v>54</v>
      </c>
      <c r="C62" s="81" t="str">
        <f t="shared" si="1"/>
        <v/>
      </c>
      <c r="D62" s="81"/>
      <c r="E62" s="19"/>
      <c r="F62" s="8"/>
      <c r="G62" s="19" t="s">
        <v>3</v>
      </c>
      <c r="H62" s="82"/>
      <c r="I62" s="82"/>
      <c r="J62" s="19"/>
      <c r="K62" s="81" t="str">
        <f t="shared" si="0"/>
        <v/>
      </c>
      <c r="L62" s="81"/>
      <c r="M62" s="6" t="str">
        <f t="shared" si="2"/>
        <v/>
      </c>
      <c r="N62" s="19"/>
      <c r="O62" s="8"/>
      <c r="P62" s="82"/>
      <c r="Q62" s="82"/>
      <c r="R62" s="83" t="str">
        <f t="shared" si="3"/>
        <v/>
      </c>
      <c r="S62" s="83"/>
      <c r="T62" s="84" t="str">
        <f t="shared" si="4"/>
        <v/>
      </c>
      <c r="U62" s="84"/>
    </row>
    <row r="63" spans="2:21">
      <c r="B63" s="19">
        <v>55</v>
      </c>
      <c r="C63" s="81" t="str">
        <f t="shared" si="1"/>
        <v/>
      </c>
      <c r="D63" s="81"/>
      <c r="E63" s="19"/>
      <c r="F63" s="8"/>
      <c r="G63" s="19" t="s">
        <v>4</v>
      </c>
      <c r="H63" s="82"/>
      <c r="I63" s="82"/>
      <c r="J63" s="19"/>
      <c r="K63" s="81" t="str">
        <f t="shared" si="0"/>
        <v/>
      </c>
      <c r="L63" s="81"/>
      <c r="M63" s="6" t="str">
        <f t="shared" si="2"/>
        <v/>
      </c>
      <c r="N63" s="19"/>
      <c r="O63" s="8"/>
      <c r="P63" s="82"/>
      <c r="Q63" s="82"/>
      <c r="R63" s="83" t="str">
        <f t="shared" si="3"/>
        <v/>
      </c>
      <c r="S63" s="83"/>
      <c r="T63" s="84" t="str">
        <f t="shared" si="4"/>
        <v/>
      </c>
      <c r="U63" s="84"/>
    </row>
    <row r="64" spans="2:21">
      <c r="B64" s="19">
        <v>56</v>
      </c>
      <c r="C64" s="81" t="str">
        <f t="shared" si="1"/>
        <v/>
      </c>
      <c r="D64" s="81"/>
      <c r="E64" s="19"/>
      <c r="F64" s="8"/>
      <c r="G64" s="19" t="s">
        <v>3</v>
      </c>
      <c r="H64" s="82"/>
      <c r="I64" s="82"/>
      <c r="J64" s="19"/>
      <c r="K64" s="81" t="str">
        <f t="shared" si="0"/>
        <v/>
      </c>
      <c r="L64" s="81"/>
      <c r="M64" s="6" t="str">
        <f t="shared" si="2"/>
        <v/>
      </c>
      <c r="N64" s="19"/>
      <c r="O64" s="8"/>
      <c r="P64" s="82"/>
      <c r="Q64" s="82"/>
      <c r="R64" s="83" t="str">
        <f t="shared" si="3"/>
        <v/>
      </c>
      <c r="S64" s="83"/>
      <c r="T64" s="84" t="str">
        <f t="shared" si="4"/>
        <v/>
      </c>
      <c r="U64" s="84"/>
    </row>
    <row r="65" spans="2:21">
      <c r="B65" s="19">
        <v>57</v>
      </c>
      <c r="C65" s="81" t="str">
        <f t="shared" si="1"/>
        <v/>
      </c>
      <c r="D65" s="81"/>
      <c r="E65" s="19"/>
      <c r="F65" s="8"/>
      <c r="G65" s="19" t="s">
        <v>3</v>
      </c>
      <c r="H65" s="82"/>
      <c r="I65" s="82"/>
      <c r="J65" s="19"/>
      <c r="K65" s="81" t="str">
        <f t="shared" si="0"/>
        <v/>
      </c>
      <c r="L65" s="81"/>
      <c r="M65" s="6" t="str">
        <f t="shared" si="2"/>
        <v/>
      </c>
      <c r="N65" s="19"/>
      <c r="O65" s="8"/>
      <c r="P65" s="82"/>
      <c r="Q65" s="82"/>
      <c r="R65" s="83" t="str">
        <f t="shared" si="3"/>
        <v/>
      </c>
      <c r="S65" s="83"/>
      <c r="T65" s="84" t="str">
        <f t="shared" si="4"/>
        <v/>
      </c>
      <c r="U65" s="84"/>
    </row>
    <row r="66" spans="2:21">
      <c r="B66" s="19">
        <v>58</v>
      </c>
      <c r="C66" s="81" t="str">
        <f t="shared" si="1"/>
        <v/>
      </c>
      <c r="D66" s="81"/>
      <c r="E66" s="19"/>
      <c r="F66" s="8"/>
      <c r="G66" s="19" t="s">
        <v>3</v>
      </c>
      <c r="H66" s="82"/>
      <c r="I66" s="82"/>
      <c r="J66" s="19"/>
      <c r="K66" s="81" t="str">
        <f t="shared" si="0"/>
        <v/>
      </c>
      <c r="L66" s="81"/>
      <c r="M66" s="6" t="str">
        <f t="shared" si="2"/>
        <v/>
      </c>
      <c r="N66" s="19"/>
      <c r="O66" s="8"/>
      <c r="P66" s="82"/>
      <c r="Q66" s="82"/>
      <c r="R66" s="83" t="str">
        <f t="shared" si="3"/>
        <v/>
      </c>
      <c r="S66" s="83"/>
      <c r="T66" s="84" t="str">
        <f t="shared" si="4"/>
        <v/>
      </c>
      <c r="U66" s="84"/>
    </row>
    <row r="67" spans="2:21">
      <c r="B67" s="19">
        <v>59</v>
      </c>
      <c r="C67" s="81" t="str">
        <f t="shared" si="1"/>
        <v/>
      </c>
      <c r="D67" s="81"/>
      <c r="E67" s="19"/>
      <c r="F67" s="8"/>
      <c r="G67" s="19" t="s">
        <v>3</v>
      </c>
      <c r="H67" s="82"/>
      <c r="I67" s="82"/>
      <c r="J67" s="19"/>
      <c r="K67" s="81" t="str">
        <f t="shared" si="0"/>
        <v/>
      </c>
      <c r="L67" s="81"/>
      <c r="M67" s="6" t="str">
        <f t="shared" si="2"/>
        <v/>
      </c>
      <c r="N67" s="19"/>
      <c r="O67" s="8"/>
      <c r="P67" s="82"/>
      <c r="Q67" s="82"/>
      <c r="R67" s="83" t="str">
        <f t="shared" si="3"/>
        <v/>
      </c>
      <c r="S67" s="83"/>
      <c r="T67" s="84" t="str">
        <f t="shared" si="4"/>
        <v/>
      </c>
      <c r="U67" s="84"/>
    </row>
    <row r="68" spans="2:21">
      <c r="B68" s="19">
        <v>60</v>
      </c>
      <c r="C68" s="81" t="str">
        <f t="shared" si="1"/>
        <v/>
      </c>
      <c r="D68" s="81"/>
      <c r="E68" s="19"/>
      <c r="F68" s="8"/>
      <c r="G68" s="19" t="s">
        <v>4</v>
      </c>
      <c r="H68" s="82"/>
      <c r="I68" s="82"/>
      <c r="J68" s="19"/>
      <c r="K68" s="81" t="str">
        <f t="shared" si="0"/>
        <v/>
      </c>
      <c r="L68" s="81"/>
      <c r="M68" s="6" t="str">
        <f t="shared" si="2"/>
        <v/>
      </c>
      <c r="N68" s="19"/>
      <c r="O68" s="8"/>
      <c r="P68" s="82"/>
      <c r="Q68" s="82"/>
      <c r="R68" s="83" t="str">
        <f t="shared" si="3"/>
        <v/>
      </c>
      <c r="S68" s="83"/>
      <c r="T68" s="84" t="str">
        <f t="shared" si="4"/>
        <v/>
      </c>
      <c r="U68" s="84"/>
    </row>
    <row r="69" spans="2:21">
      <c r="B69" s="19">
        <v>61</v>
      </c>
      <c r="C69" s="81" t="str">
        <f t="shared" si="1"/>
        <v/>
      </c>
      <c r="D69" s="81"/>
      <c r="E69" s="19"/>
      <c r="F69" s="8"/>
      <c r="G69" s="19" t="s">
        <v>4</v>
      </c>
      <c r="H69" s="82"/>
      <c r="I69" s="82"/>
      <c r="J69" s="19"/>
      <c r="K69" s="81" t="str">
        <f t="shared" si="0"/>
        <v/>
      </c>
      <c r="L69" s="81"/>
      <c r="M69" s="6" t="str">
        <f t="shared" si="2"/>
        <v/>
      </c>
      <c r="N69" s="19"/>
      <c r="O69" s="8"/>
      <c r="P69" s="82"/>
      <c r="Q69" s="82"/>
      <c r="R69" s="83" t="str">
        <f t="shared" si="3"/>
        <v/>
      </c>
      <c r="S69" s="83"/>
      <c r="T69" s="84" t="str">
        <f t="shared" si="4"/>
        <v/>
      </c>
      <c r="U69" s="84"/>
    </row>
    <row r="70" spans="2:21">
      <c r="B70" s="19">
        <v>62</v>
      </c>
      <c r="C70" s="81" t="str">
        <f t="shared" si="1"/>
        <v/>
      </c>
      <c r="D70" s="81"/>
      <c r="E70" s="19"/>
      <c r="F70" s="8"/>
      <c r="G70" s="19" t="s">
        <v>3</v>
      </c>
      <c r="H70" s="82"/>
      <c r="I70" s="82"/>
      <c r="J70" s="19"/>
      <c r="K70" s="81" t="str">
        <f t="shared" si="0"/>
        <v/>
      </c>
      <c r="L70" s="81"/>
      <c r="M70" s="6" t="str">
        <f t="shared" si="2"/>
        <v/>
      </c>
      <c r="N70" s="19"/>
      <c r="O70" s="8"/>
      <c r="P70" s="82"/>
      <c r="Q70" s="82"/>
      <c r="R70" s="83" t="str">
        <f t="shared" si="3"/>
        <v/>
      </c>
      <c r="S70" s="83"/>
      <c r="T70" s="84" t="str">
        <f t="shared" si="4"/>
        <v/>
      </c>
      <c r="U70" s="84"/>
    </row>
    <row r="71" spans="2:21">
      <c r="B71" s="19">
        <v>63</v>
      </c>
      <c r="C71" s="81" t="str">
        <f t="shared" si="1"/>
        <v/>
      </c>
      <c r="D71" s="81"/>
      <c r="E71" s="19"/>
      <c r="F71" s="8"/>
      <c r="G71" s="19" t="s">
        <v>4</v>
      </c>
      <c r="H71" s="82"/>
      <c r="I71" s="82"/>
      <c r="J71" s="19"/>
      <c r="K71" s="81" t="str">
        <f t="shared" si="0"/>
        <v/>
      </c>
      <c r="L71" s="81"/>
      <c r="M71" s="6" t="str">
        <f t="shared" si="2"/>
        <v/>
      </c>
      <c r="N71" s="19"/>
      <c r="O71" s="8"/>
      <c r="P71" s="82"/>
      <c r="Q71" s="82"/>
      <c r="R71" s="83" t="str">
        <f t="shared" si="3"/>
        <v/>
      </c>
      <c r="S71" s="83"/>
      <c r="T71" s="84" t="str">
        <f t="shared" si="4"/>
        <v/>
      </c>
      <c r="U71" s="84"/>
    </row>
    <row r="72" spans="2:21">
      <c r="B72" s="19">
        <v>64</v>
      </c>
      <c r="C72" s="81" t="str">
        <f t="shared" si="1"/>
        <v/>
      </c>
      <c r="D72" s="81"/>
      <c r="E72" s="19"/>
      <c r="F72" s="8"/>
      <c r="G72" s="19" t="s">
        <v>3</v>
      </c>
      <c r="H72" s="82"/>
      <c r="I72" s="82"/>
      <c r="J72" s="19"/>
      <c r="K72" s="81" t="str">
        <f t="shared" si="0"/>
        <v/>
      </c>
      <c r="L72" s="81"/>
      <c r="M72" s="6" t="str">
        <f t="shared" si="2"/>
        <v/>
      </c>
      <c r="N72" s="19"/>
      <c r="O72" s="8"/>
      <c r="P72" s="82"/>
      <c r="Q72" s="82"/>
      <c r="R72" s="83" t="str">
        <f t="shared" si="3"/>
        <v/>
      </c>
      <c r="S72" s="83"/>
      <c r="T72" s="84" t="str">
        <f t="shared" si="4"/>
        <v/>
      </c>
      <c r="U72" s="84"/>
    </row>
    <row r="73" spans="2:21">
      <c r="B73" s="19">
        <v>65</v>
      </c>
      <c r="C73" s="81" t="str">
        <f t="shared" si="1"/>
        <v/>
      </c>
      <c r="D73" s="81"/>
      <c r="E73" s="19"/>
      <c r="F73" s="8"/>
      <c r="G73" s="19" t="s">
        <v>4</v>
      </c>
      <c r="H73" s="82"/>
      <c r="I73" s="82"/>
      <c r="J73" s="19"/>
      <c r="K73" s="81" t="str">
        <f t="shared" ref="K73:K108" si="5">IF(F73="","",C73*0.03)</f>
        <v/>
      </c>
      <c r="L73" s="81"/>
      <c r="M73" s="6" t="str">
        <f t="shared" si="2"/>
        <v/>
      </c>
      <c r="N73" s="19"/>
      <c r="O73" s="8"/>
      <c r="P73" s="82"/>
      <c r="Q73" s="82"/>
      <c r="R73" s="83" t="str">
        <f t="shared" si="3"/>
        <v/>
      </c>
      <c r="S73" s="83"/>
      <c r="T73" s="84" t="str">
        <f t="shared" si="4"/>
        <v/>
      </c>
      <c r="U73" s="84"/>
    </row>
    <row r="74" spans="2:21">
      <c r="B74" s="19">
        <v>66</v>
      </c>
      <c r="C74" s="81" t="str">
        <f t="shared" ref="C74:C108" si="6">IF(R73="","",C73+R73)</f>
        <v/>
      </c>
      <c r="D74" s="81"/>
      <c r="E74" s="19"/>
      <c r="F74" s="8"/>
      <c r="G74" s="19" t="s">
        <v>4</v>
      </c>
      <c r="H74" s="82"/>
      <c r="I74" s="82"/>
      <c r="J74" s="19"/>
      <c r="K74" s="81" t="str">
        <f t="shared" si="5"/>
        <v/>
      </c>
      <c r="L74" s="81"/>
      <c r="M74" s="6" t="str">
        <f t="shared" ref="M74:M108" si="7">IF(J74="","",(K74/J74)/1000)</f>
        <v/>
      </c>
      <c r="N74" s="19"/>
      <c r="O74" s="8"/>
      <c r="P74" s="82"/>
      <c r="Q74" s="82"/>
      <c r="R74" s="83" t="str">
        <f t="shared" ref="R74:R108" si="8">IF(O74="","",(IF(G74="売",H74-P74,P74-H74))*M74*100000)</f>
        <v/>
      </c>
      <c r="S74" s="83"/>
      <c r="T74" s="84" t="str">
        <f t="shared" ref="T74:T108" si="9">IF(O74="","",IF(R74&lt;0,J74*(-1),IF(G74="買",(P74-H74)*100,(H74-P74)*100)))</f>
        <v/>
      </c>
      <c r="U74" s="84"/>
    </row>
    <row r="75" spans="2:21">
      <c r="B75" s="19">
        <v>67</v>
      </c>
      <c r="C75" s="81" t="str">
        <f t="shared" si="6"/>
        <v/>
      </c>
      <c r="D75" s="81"/>
      <c r="E75" s="19"/>
      <c r="F75" s="8"/>
      <c r="G75" s="19" t="s">
        <v>3</v>
      </c>
      <c r="H75" s="82"/>
      <c r="I75" s="82"/>
      <c r="J75" s="19"/>
      <c r="K75" s="81" t="str">
        <f t="shared" si="5"/>
        <v/>
      </c>
      <c r="L75" s="81"/>
      <c r="M75" s="6" t="str">
        <f t="shared" si="7"/>
        <v/>
      </c>
      <c r="N75" s="19"/>
      <c r="O75" s="8"/>
      <c r="P75" s="82"/>
      <c r="Q75" s="82"/>
      <c r="R75" s="83" t="str">
        <f t="shared" si="8"/>
        <v/>
      </c>
      <c r="S75" s="83"/>
      <c r="T75" s="84" t="str">
        <f t="shared" si="9"/>
        <v/>
      </c>
      <c r="U75" s="84"/>
    </row>
    <row r="76" spans="2:21">
      <c r="B76" s="19">
        <v>68</v>
      </c>
      <c r="C76" s="81" t="str">
        <f t="shared" si="6"/>
        <v/>
      </c>
      <c r="D76" s="81"/>
      <c r="E76" s="19"/>
      <c r="F76" s="8"/>
      <c r="G76" s="19" t="s">
        <v>3</v>
      </c>
      <c r="H76" s="82"/>
      <c r="I76" s="82"/>
      <c r="J76" s="19"/>
      <c r="K76" s="81" t="str">
        <f t="shared" si="5"/>
        <v/>
      </c>
      <c r="L76" s="81"/>
      <c r="M76" s="6" t="str">
        <f t="shared" si="7"/>
        <v/>
      </c>
      <c r="N76" s="19"/>
      <c r="O76" s="8"/>
      <c r="P76" s="82"/>
      <c r="Q76" s="82"/>
      <c r="R76" s="83" t="str">
        <f t="shared" si="8"/>
        <v/>
      </c>
      <c r="S76" s="83"/>
      <c r="T76" s="84" t="str">
        <f t="shared" si="9"/>
        <v/>
      </c>
      <c r="U76" s="84"/>
    </row>
    <row r="77" spans="2:21">
      <c r="B77" s="19">
        <v>69</v>
      </c>
      <c r="C77" s="81" t="str">
        <f t="shared" si="6"/>
        <v/>
      </c>
      <c r="D77" s="81"/>
      <c r="E77" s="19"/>
      <c r="F77" s="8"/>
      <c r="G77" s="19" t="s">
        <v>3</v>
      </c>
      <c r="H77" s="82"/>
      <c r="I77" s="82"/>
      <c r="J77" s="19"/>
      <c r="K77" s="81" t="str">
        <f t="shared" si="5"/>
        <v/>
      </c>
      <c r="L77" s="81"/>
      <c r="M77" s="6" t="str">
        <f t="shared" si="7"/>
        <v/>
      </c>
      <c r="N77" s="19"/>
      <c r="O77" s="8"/>
      <c r="P77" s="82"/>
      <c r="Q77" s="82"/>
      <c r="R77" s="83" t="str">
        <f t="shared" si="8"/>
        <v/>
      </c>
      <c r="S77" s="83"/>
      <c r="T77" s="84" t="str">
        <f t="shared" si="9"/>
        <v/>
      </c>
      <c r="U77" s="84"/>
    </row>
    <row r="78" spans="2:21">
      <c r="B78" s="19">
        <v>70</v>
      </c>
      <c r="C78" s="81" t="str">
        <f t="shared" si="6"/>
        <v/>
      </c>
      <c r="D78" s="81"/>
      <c r="E78" s="19"/>
      <c r="F78" s="8"/>
      <c r="G78" s="19" t="s">
        <v>4</v>
      </c>
      <c r="H78" s="82"/>
      <c r="I78" s="82"/>
      <c r="J78" s="19"/>
      <c r="K78" s="81" t="str">
        <f t="shared" si="5"/>
        <v/>
      </c>
      <c r="L78" s="81"/>
      <c r="M78" s="6" t="str">
        <f t="shared" si="7"/>
        <v/>
      </c>
      <c r="N78" s="19"/>
      <c r="O78" s="8"/>
      <c r="P78" s="82"/>
      <c r="Q78" s="82"/>
      <c r="R78" s="83" t="str">
        <f t="shared" si="8"/>
        <v/>
      </c>
      <c r="S78" s="83"/>
      <c r="T78" s="84" t="str">
        <f t="shared" si="9"/>
        <v/>
      </c>
      <c r="U78" s="84"/>
    </row>
    <row r="79" spans="2:21">
      <c r="B79" s="19">
        <v>71</v>
      </c>
      <c r="C79" s="81" t="str">
        <f t="shared" si="6"/>
        <v/>
      </c>
      <c r="D79" s="81"/>
      <c r="E79" s="19"/>
      <c r="F79" s="8"/>
      <c r="G79" s="19" t="s">
        <v>3</v>
      </c>
      <c r="H79" s="82"/>
      <c r="I79" s="82"/>
      <c r="J79" s="19"/>
      <c r="K79" s="81" t="str">
        <f t="shared" si="5"/>
        <v/>
      </c>
      <c r="L79" s="81"/>
      <c r="M79" s="6" t="str">
        <f t="shared" si="7"/>
        <v/>
      </c>
      <c r="N79" s="19"/>
      <c r="O79" s="8"/>
      <c r="P79" s="82"/>
      <c r="Q79" s="82"/>
      <c r="R79" s="83" t="str">
        <f t="shared" si="8"/>
        <v/>
      </c>
      <c r="S79" s="83"/>
      <c r="T79" s="84" t="str">
        <f t="shared" si="9"/>
        <v/>
      </c>
      <c r="U79" s="84"/>
    </row>
    <row r="80" spans="2:21">
      <c r="B80" s="19">
        <v>72</v>
      </c>
      <c r="C80" s="81" t="str">
        <f t="shared" si="6"/>
        <v/>
      </c>
      <c r="D80" s="81"/>
      <c r="E80" s="19"/>
      <c r="F80" s="8"/>
      <c r="G80" s="19" t="s">
        <v>4</v>
      </c>
      <c r="H80" s="82"/>
      <c r="I80" s="82"/>
      <c r="J80" s="19"/>
      <c r="K80" s="81" t="str">
        <f t="shared" si="5"/>
        <v/>
      </c>
      <c r="L80" s="81"/>
      <c r="M80" s="6" t="str">
        <f t="shared" si="7"/>
        <v/>
      </c>
      <c r="N80" s="19"/>
      <c r="O80" s="8"/>
      <c r="P80" s="82"/>
      <c r="Q80" s="82"/>
      <c r="R80" s="83" t="str">
        <f t="shared" si="8"/>
        <v/>
      </c>
      <c r="S80" s="83"/>
      <c r="T80" s="84" t="str">
        <f t="shared" si="9"/>
        <v/>
      </c>
      <c r="U80" s="84"/>
    </row>
    <row r="81" spans="2:21">
      <c r="B81" s="19">
        <v>73</v>
      </c>
      <c r="C81" s="81" t="str">
        <f t="shared" si="6"/>
        <v/>
      </c>
      <c r="D81" s="81"/>
      <c r="E81" s="19"/>
      <c r="F81" s="8"/>
      <c r="G81" s="19" t="s">
        <v>3</v>
      </c>
      <c r="H81" s="82"/>
      <c r="I81" s="82"/>
      <c r="J81" s="19"/>
      <c r="K81" s="81" t="str">
        <f t="shared" si="5"/>
        <v/>
      </c>
      <c r="L81" s="81"/>
      <c r="M81" s="6" t="str">
        <f t="shared" si="7"/>
        <v/>
      </c>
      <c r="N81" s="19"/>
      <c r="O81" s="8"/>
      <c r="P81" s="82"/>
      <c r="Q81" s="82"/>
      <c r="R81" s="83" t="str">
        <f t="shared" si="8"/>
        <v/>
      </c>
      <c r="S81" s="83"/>
      <c r="T81" s="84" t="str">
        <f t="shared" si="9"/>
        <v/>
      </c>
      <c r="U81" s="84"/>
    </row>
    <row r="82" spans="2:21">
      <c r="B82" s="19">
        <v>74</v>
      </c>
      <c r="C82" s="81" t="str">
        <f t="shared" si="6"/>
        <v/>
      </c>
      <c r="D82" s="81"/>
      <c r="E82" s="19"/>
      <c r="F82" s="8"/>
      <c r="G82" s="19" t="s">
        <v>3</v>
      </c>
      <c r="H82" s="82"/>
      <c r="I82" s="82"/>
      <c r="J82" s="19"/>
      <c r="K82" s="81" t="str">
        <f t="shared" si="5"/>
        <v/>
      </c>
      <c r="L82" s="81"/>
      <c r="M82" s="6" t="str">
        <f t="shared" si="7"/>
        <v/>
      </c>
      <c r="N82" s="19"/>
      <c r="O82" s="8"/>
      <c r="P82" s="82"/>
      <c r="Q82" s="82"/>
      <c r="R82" s="83" t="str">
        <f t="shared" si="8"/>
        <v/>
      </c>
      <c r="S82" s="83"/>
      <c r="T82" s="84" t="str">
        <f t="shared" si="9"/>
        <v/>
      </c>
      <c r="U82" s="84"/>
    </row>
    <row r="83" spans="2:21">
      <c r="B83" s="19">
        <v>75</v>
      </c>
      <c r="C83" s="81" t="str">
        <f t="shared" si="6"/>
        <v/>
      </c>
      <c r="D83" s="81"/>
      <c r="E83" s="19"/>
      <c r="F83" s="8"/>
      <c r="G83" s="19" t="s">
        <v>3</v>
      </c>
      <c r="H83" s="82"/>
      <c r="I83" s="82"/>
      <c r="J83" s="19"/>
      <c r="K83" s="81" t="str">
        <f t="shared" si="5"/>
        <v/>
      </c>
      <c r="L83" s="81"/>
      <c r="M83" s="6" t="str">
        <f t="shared" si="7"/>
        <v/>
      </c>
      <c r="N83" s="19"/>
      <c r="O83" s="8"/>
      <c r="P83" s="82"/>
      <c r="Q83" s="82"/>
      <c r="R83" s="83" t="str">
        <f t="shared" si="8"/>
        <v/>
      </c>
      <c r="S83" s="83"/>
      <c r="T83" s="84" t="str">
        <f t="shared" si="9"/>
        <v/>
      </c>
      <c r="U83" s="84"/>
    </row>
    <row r="84" spans="2:21">
      <c r="B84" s="19">
        <v>76</v>
      </c>
      <c r="C84" s="81" t="str">
        <f t="shared" si="6"/>
        <v/>
      </c>
      <c r="D84" s="81"/>
      <c r="E84" s="19"/>
      <c r="F84" s="8"/>
      <c r="G84" s="19" t="s">
        <v>3</v>
      </c>
      <c r="H84" s="82"/>
      <c r="I84" s="82"/>
      <c r="J84" s="19"/>
      <c r="K84" s="81" t="str">
        <f t="shared" si="5"/>
        <v/>
      </c>
      <c r="L84" s="81"/>
      <c r="M84" s="6" t="str">
        <f t="shared" si="7"/>
        <v/>
      </c>
      <c r="N84" s="19"/>
      <c r="O84" s="8"/>
      <c r="P84" s="82"/>
      <c r="Q84" s="82"/>
      <c r="R84" s="83" t="str">
        <f t="shared" si="8"/>
        <v/>
      </c>
      <c r="S84" s="83"/>
      <c r="T84" s="84" t="str">
        <f t="shared" si="9"/>
        <v/>
      </c>
      <c r="U84" s="84"/>
    </row>
    <row r="85" spans="2:21">
      <c r="B85" s="19">
        <v>77</v>
      </c>
      <c r="C85" s="81" t="str">
        <f t="shared" si="6"/>
        <v/>
      </c>
      <c r="D85" s="81"/>
      <c r="E85" s="19"/>
      <c r="F85" s="8"/>
      <c r="G85" s="19" t="s">
        <v>4</v>
      </c>
      <c r="H85" s="82"/>
      <c r="I85" s="82"/>
      <c r="J85" s="19"/>
      <c r="K85" s="81" t="str">
        <f t="shared" si="5"/>
        <v/>
      </c>
      <c r="L85" s="81"/>
      <c r="M85" s="6" t="str">
        <f t="shared" si="7"/>
        <v/>
      </c>
      <c r="N85" s="19"/>
      <c r="O85" s="8"/>
      <c r="P85" s="82"/>
      <c r="Q85" s="82"/>
      <c r="R85" s="83" t="str">
        <f t="shared" si="8"/>
        <v/>
      </c>
      <c r="S85" s="83"/>
      <c r="T85" s="84" t="str">
        <f t="shared" si="9"/>
        <v/>
      </c>
      <c r="U85" s="84"/>
    </row>
    <row r="86" spans="2:21">
      <c r="B86" s="19">
        <v>78</v>
      </c>
      <c r="C86" s="81" t="str">
        <f t="shared" si="6"/>
        <v/>
      </c>
      <c r="D86" s="81"/>
      <c r="E86" s="19"/>
      <c r="F86" s="8"/>
      <c r="G86" s="19" t="s">
        <v>3</v>
      </c>
      <c r="H86" s="82"/>
      <c r="I86" s="82"/>
      <c r="J86" s="19"/>
      <c r="K86" s="81" t="str">
        <f t="shared" si="5"/>
        <v/>
      </c>
      <c r="L86" s="81"/>
      <c r="M86" s="6" t="str">
        <f t="shared" si="7"/>
        <v/>
      </c>
      <c r="N86" s="19"/>
      <c r="O86" s="8"/>
      <c r="P86" s="82"/>
      <c r="Q86" s="82"/>
      <c r="R86" s="83" t="str">
        <f t="shared" si="8"/>
        <v/>
      </c>
      <c r="S86" s="83"/>
      <c r="T86" s="84" t="str">
        <f t="shared" si="9"/>
        <v/>
      </c>
      <c r="U86" s="84"/>
    </row>
    <row r="87" spans="2:21">
      <c r="B87" s="19">
        <v>79</v>
      </c>
      <c r="C87" s="81" t="str">
        <f t="shared" si="6"/>
        <v/>
      </c>
      <c r="D87" s="81"/>
      <c r="E87" s="19"/>
      <c r="F87" s="8"/>
      <c r="G87" s="19" t="s">
        <v>4</v>
      </c>
      <c r="H87" s="82"/>
      <c r="I87" s="82"/>
      <c r="J87" s="19"/>
      <c r="K87" s="81" t="str">
        <f t="shared" si="5"/>
        <v/>
      </c>
      <c r="L87" s="81"/>
      <c r="M87" s="6" t="str">
        <f t="shared" si="7"/>
        <v/>
      </c>
      <c r="N87" s="19"/>
      <c r="O87" s="8"/>
      <c r="P87" s="82"/>
      <c r="Q87" s="82"/>
      <c r="R87" s="83" t="str">
        <f t="shared" si="8"/>
        <v/>
      </c>
      <c r="S87" s="83"/>
      <c r="T87" s="84" t="str">
        <f t="shared" si="9"/>
        <v/>
      </c>
      <c r="U87" s="84"/>
    </row>
    <row r="88" spans="2:21">
      <c r="B88" s="19">
        <v>80</v>
      </c>
      <c r="C88" s="81" t="str">
        <f t="shared" si="6"/>
        <v/>
      </c>
      <c r="D88" s="81"/>
      <c r="E88" s="19"/>
      <c r="F88" s="8"/>
      <c r="G88" s="19" t="s">
        <v>4</v>
      </c>
      <c r="H88" s="82"/>
      <c r="I88" s="82"/>
      <c r="J88" s="19"/>
      <c r="K88" s="81" t="str">
        <f t="shared" si="5"/>
        <v/>
      </c>
      <c r="L88" s="81"/>
      <c r="M88" s="6" t="str">
        <f t="shared" si="7"/>
        <v/>
      </c>
      <c r="N88" s="19"/>
      <c r="O88" s="8"/>
      <c r="P88" s="82"/>
      <c r="Q88" s="82"/>
      <c r="R88" s="83" t="str">
        <f t="shared" si="8"/>
        <v/>
      </c>
      <c r="S88" s="83"/>
      <c r="T88" s="84" t="str">
        <f t="shared" si="9"/>
        <v/>
      </c>
      <c r="U88" s="84"/>
    </row>
    <row r="89" spans="2:21">
      <c r="B89" s="19">
        <v>81</v>
      </c>
      <c r="C89" s="81" t="str">
        <f t="shared" si="6"/>
        <v/>
      </c>
      <c r="D89" s="81"/>
      <c r="E89" s="19"/>
      <c r="F89" s="8"/>
      <c r="G89" s="19" t="s">
        <v>4</v>
      </c>
      <c r="H89" s="82"/>
      <c r="I89" s="82"/>
      <c r="J89" s="19"/>
      <c r="K89" s="81" t="str">
        <f t="shared" si="5"/>
        <v/>
      </c>
      <c r="L89" s="81"/>
      <c r="M89" s="6" t="str">
        <f t="shared" si="7"/>
        <v/>
      </c>
      <c r="N89" s="19"/>
      <c r="O89" s="8"/>
      <c r="P89" s="82"/>
      <c r="Q89" s="82"/>
      <c r="R89" s="83" t="str">
        <f t="shared" si="8"/>
        <v/>
      </c>
      <c r="S89" s="83"/>
      <c r="T89" s="84" t="str">
        <f t="shared" si="9"/>
        <v/>
      </c>
      <c r="U89" s="84"/>
    </row>
    <row r="90" spans="2:21">
      <c r="B90" s="19">
        <v>82</v>
      </c>
      <c r="C90" s="81" t="str">
        <f t="shared" si="6"/>
        <v/>
      </c>
      <c r="D90" s="81"/>
      <c r="E90" s="19"/>
      <c r="F90" s="8"/>
      <c r="G90" s="19" t="s">
        <v>4</v>
      </c>
      <c r="H90" s="82"/>
      <c r="I90" s="82"/>
      <c r="J90" s="19"/>
      <c r="K90" s="81" t="str">
        <f t="shared" si="5"/>
        <v/>
      </c>
      <c r="L90" s="81"/>
      <c r="M90" s="6" t="str">
        <f t="shared" si="7"/>
        <v/>
      </c>
      <c r="N90" s="19"/>
      <c r="O90" s="8"/>
      <c r="P90" s="82"/>
      <c r="Q90" s="82"/>
      <c r="R90" s="83" t="str">
        <f t="shared" si="8"/>
        <v/>
      </c>
      <c r="S90" s="83"/>
      <c r="T90" s="84" t="str">
        <f t="shared" si="9"/>
        <v/>
      </c>
      <c r="U90" s="84"/>
    </row>
    <row r="91" spans="2:21">
      <c r="B91" s="19">
        <v>83</v>
      </c>
      <c r="C91" s="81" t="str">
        <f t="shared" si="6"/>
        <v/>
      </c>
      <c r="D91" s="81"/>
      <c r="E91" s="19"/>
      <c r="F91" s="8"/>
      <c r="G91" s="19" t="s">
        <v>4</v>
      </c>
      <c r="H91" s="82"/>
      <c r="I91" s="82"/>
      <c r="J91" s="19"/>
      <c r="K91" s="81" t="str">
        <f t="shared" si="5"/>
        <v/>
      </c>
      <c r="L91" s="81"/>
      <c r="M91" s="6" t="str">
        <f t="shared" si="7"/>
        <v/>
      </c>
      <c r="N91" s="19"/>
      <c r="O91" s="8"/>
      <c r="P91" s="82"/>
      <c r="Q91" s="82"/>
      <c r="R91" s="83" t="str">
        <f t="shared" si="8"/>
        <v/>
      </c>
      <c r="S91" s="83"/>
      <c r="T91" s="84" t="str">
        <f t="shared" si="9"/>
        <v/>
      </c>
      <c r="U91" s="84"/>
    </row>
    <row r="92" spans="2:21">
      <c r="B92" s="19">
        <v>84</v>
      </c>
      <c r="C92" s="81" t="str">
        <f t="shared" si="6"/>
        <v/>
      </c>
      <c r="D92" s="81"/>
      <c r="E92" s="19"/>
      <c r="F92" s="8"/>
      <c r="G92" s="19" t="s">
        <v>3</v>
      </c>
      <c r="H92" s="82"/>
      <c r="I92" s="82"/>
      <c r="J92" s="19"/>
      <c r="K92" s="81" t="str">
        <f t="shared" si="5"/>
        <v/>
      </c>
      <c r="L92" s="81"/>
      <c r="M92" s="6" t="str">
        <f t="shared" si="7"/>
        <v/>
      </c>
      <c r="N92" s="19"/>
      <c r="O92" s="8"/>
      <c r="P92" s="82"/>
      <c r="Q92" s="82"/>
      <c r="R92" s="83" t="str">
        <f t="shared" si="8"/>
        <v/>
      </c>
      <c r="S92" s="83"/>
      <c r="T92" s="84" t="str">
        <f t="shared" si="9"/>
        <v/>
      </c>
      <c r="U92" s="84"/>
    </row>
    <row r="93" spans="2:21">
      <c r="B93" s="19">
        <v>85</v>
      </c>
      <c r="C93" s="81" t="str">
        <f t="shared" si="6"/>
        <v/>
      </c>
      <c r="D93" s="81"/>
      <c r="E93" s="19"/>
      <c r="F93" s="8"/>
      <c r="G93" s="19" t="s">
        <v>4</v>
      </c>
      <c r="H93" s="82"/>
      <c r="I93" s="82"/>
      <c r="J93" s="19"/>
      <c r="K93" s="81" t="str">
        <f t="shared" si="5"/>
        <v/>
      </c>
      <c r="L93" s="81"/>
      <c r="M93" s="6" t="str">
        <f t="shared" si="7"/>
        <v/>
      </c>
      <c r="N93" s="19"/>
      <c r="O93" s="8"/>
      <c r="P93" s="82"/>
      <c r="Q93" s="82"/>
      <c r="R93" s="83" t="str">
        <f t="shared" si="8"/>
        <v/>
      </c>
      <c r="S93" s="83"/>
      <c r="T93" s="84" t="str">
        <f t="shared" si="9"/>
        <v/>
      </c>
      <c r="U93" s="84"/>
    </row>
    <row r="94" spans="2:21">
      <c r="B94" s="19">
        <v>86</v>
      </c>
      <c r="C94" s="81" t="str">
        <f t="shared" si="6"/>
        <v/>
      </c>
      <c r="D94" s="81"/>
      <c r="E94" s="19"/>
      <c r="F94" s="8"/>
      <c r="G94" s="19" t="s">
        <v>3</v>
      </c>
      <c r="H94" s="82"/>
      <c r="I94" s="82"/>
      <c r="J94" s="19"/>
      <c r="K94" s="81" t="str">
        <f t="shared" si="5"/>
        <v/>
      </c>
      <c r="L94" s="81"/>
      <c r="M94" s="6" t="str">
        <f t="shared" si="7"/>
        <v/>
      </c>
      <c r="N94" s="19"/>
      <c r="O94" s="8"/>
      <c r="P94" s="82"/>
      <c r="Q94" s="82"/>
      <c r="R94" s="83" t="str">
        <f t="shared" si="8"/>
        <v/>
      </c>
      <c r="S94" s="83"/>
      <c r="T94" s="84" t="str">
        <f t="shared" si="9"/>
        <v/>
      </c>
      <c r="U94" s="84"/>
    </row>
    <row r="95" spans="2:21">
      <c r="B95" s="19">
        <v>87</v>
      </c>
      <c r="C95" s="81" t="str">
        <f t="shared" si="6"/>
        <v/>
      </c>
      <c r="D95" s="81"/>
      <c r="E95" s="19"/>
      <c r="F95" s="8"/>
      <c r="G95" s="19" t="s">
        <v>4</v>
      </c>
      <c r="H95" s="82"/>
      <c r="I95" s="82"/>
      <c r="J95" s="19"/>
      <c r="K95" s="81" t="str">
        <f t="shared" si="5"/>
        <v/>
      </c>
      <c r="L95" s="81"/>
      <c r="M95" s="6" t="str">
        <f t="shared" si="7"/>
        <v/>
      </c>
      <c r="N95" s="19"/>
      <c r="O95" s="8"/>
      <c r="P95" s="82"/>
      <c r="Q95" s="82"/>
      <c r="R95" s="83" t="str">
        <f t="shared" si="8"/>
        <v/>
      </c>
      <c r="S95" s="83"/>
      <c r="T95" s="84" t="str">
        <f t="shared" si="9"/>
        <v/>
      </c>
      <c r="U95" s="84"/>
    </row>
    <row r="96" spans="2:21">
      <c r="B96" s="19">
        <v>88</v>
      </c>
      <c r="C96" s="81" t="str">
        <f t="shared" si="6"/>
        <v/>
      </c>
      <c r="D96" s="81"/>
      <c r="E96" s="19"/>
      <c r="F96" s="8"/>
      <c r="G96" s="19" t="s">
        <v>3</v>
      </c>
      <c r="H96" s="82"/>
      <c r="I96" s="82"/>
      <c r="J96" s="19"/>
      <c r="K96" s="81" t="str">
        <f t="shared" si="5"/>
        <v/>
      </c>
      <c r="L96" s="81"/>
      <c r="M96" s="6" t="str">
        <f t="shared" si="7"/>
        <v/>
      </c>
      <c r="N96" s="19"/>
      <c r="O96" s="8"/>
      <c r="P96" s="82"/>
      <c r="Q96" s="82"/>
      <c r="R96" s="83" t="str">
        <f t="shared" si="8"/>
        <v/>
      </c>
      <c r="S96" s="83"/>
      <c r="T96" s="84" t="str">
        <f t="shared" si="9"/>
        <v/>
      </c>
      <c r="U96" s="84"/>
    </row>
    <row r="97" spans="2:21">
      <c r="B97" s="19">
        <v>89</v>
      </c>
      <c r="C97" s="81" t="str">
        <f t="shared" si="6"/>
        <v/>
      </c>
      <c r="D97" s="81"/>
      <c r="E97" s="19"/>
      <c r="F97" s="8"/>
      <c r="G97" s="19" t="s">
        <v>4</v>
      </c>
      <c r="H97" s="82"/>
      <c r="I97" s="82"/>
      <c r="J97" s="19"/>
      <c r="K97" s="81" t="str">
        <f t="shared" si="5"/>
        <v/>
      </c>
      <c r="L97" s="81"/>
      <c r="M97" s="6" t="str">
        <f t="shared" si="7"/>
        <v/>
      </c>
      <c r="N97" s="19"/>
      <c r="O97" s="8"/>
      <c r="P97" s="82"/>
      <c r="Q97" s="82"/>
      <c r="R97" s="83" t="str">
        <f t="shared" si="8"/>
        <v/>
      </c>
      <c r="S97" s="83"/>
      <c r="T97" s="84" t="str">
        <f t="shared" si="9"/>
        <v/>
      </c>
      <c r="U97" s="84"/>
    </row>
    <row r="98" spans="2:21">
      <c r="B98" s="19">
        <v>90</v>
      </c>
      <c r="C98" s="81" t="str">
        <f t="shared" si="6"/>
        <v/>
      </c>
      <c r="D98" s="81"/>
      <c r="E98" s="19"/>
      <c r="F98" s="8"/>
      <c r="G98" s="19" t="s">
        <v>3</v>
      </c>
      <c r="H98" s="82"/>
      <c r="I98" s="82"/>
      <c r="J98" s="19"/>
      <c r="K98" s="81" t="str">
        <f t="shared" si="5"/>
        <v/>
      </c>
      <c r="L98" s="81"/>
      <c r="M98" s="6" t="str">
        <f t="shared" si="7"/>
        <v/>
      </c>
      <c r="N98" s="19"/>
      <c r="O98" s="8"/>
      <c r="P98" s="82"/>
      <c r="Q98" s="82"/>
      <c r="R98" s="83" t="str">
        <f t="shared" si="8"/>
        <v/>
      </c>
      <c r="S98" s="83"/>
      <c r="T98" s="84" t="str">
        <f t="shared" si="9"/>
        <v/>
      </c>
      <c r="U98" s="84"/>
    </row>
    <row r="99" spans="2:21">
      <c r="B99" s="19">
        <v>91</v>
      </c>
      <c r="C99" s="81" t="str">
        <f t="shared" si="6"/>
        <v/>
      </c>
      <c r="D99" s="81"/>
      <c r="E99" s="19"/>
      <c r="F99" s="8"/>
      <c r="G99" s="19" t="s">
        <v>4</v>
      </c>
      <c r="H99" s="82"/>
      <c r="I99" s="82"/>
      <c r="J99" s="19"/>
      <c r="K99" s="81" t="str">
        <f t="shared" si="5"/>
        <v/>
      </c>
      <c r="L99" s="81"/>
      <c r="M99" s="6" t="str">
        <f t="shared" si="7"/>
        <v/>
      </c>
      <c r="N99" s="19"/>
      <c r="O99" s="8"/>
      <c r="P99" s="82"/>
      <c r="Q99" s="82"/>
      <c r="R99" s="83" t="str">
        <f t="shared" si="8"/>
        <v/>
      </c>
      <c r="S99" s="83"/>
      <c r="T99" s="84" t="str">
        <f t="shared" si="9"/>
        <v/>
      </c>
      <c r="U99" s="84"/>
    </row>
    <row r="100" spans="2:21">
      <c r="B100" s="19">
        <v>92</v>
      </c>
      <c r="C100" s="81" t="str">
        <f t="shared" si="6"/>
        <v/>
      </c>
      <c r="D100" s="81"/>
      <c r="E100" s="19"/>
      <c r="F100" s="8"/>
      <c r="G100" s="19" t="s">
        <v>4</v>
      </c>
      <c r="H100" s="82"/>
      <c r="I100" s="82"/>
      <c r="J100" s="19"/>
      <c r="K100" s="81" t="str">
        <f t="shared" si="5"/>
        <v/>
      </c>
      <c r="L100" s="81"/>
      <c r="M100" s="6" t="str">
        <f t="shared" si="7"/>
        <v/>
      </c>
      <c r="N100" s="19"/>
      <c r="O100" s="8"/>
      <c r="P100" s="82"/>
      <c r="Q100" s="82"/>
      <c r="R100" s="83" t="str">
        <f t="shared" si="8"/>
        <v/>
      </c>
      <c r="S100" s="83"/>
      <c r="T100" s="84" t="str">
        <f t="shared" si="9"/>
        <v/>
      </c>
      <c r="U100" s="84"/>
    </row>
    <row r="101" spans="2:21">
      <c r="B101" s="19">
        <v>93</v>
      </c>
      <c r="C101" s="81" t="str">
        <f t="shared" si="6"/>
        <v/>
      </c>
      <c r="D101" s="81"/>
      <c r="E101" s="19"/>
      <c r="F101" s="8"/>
      <c r="G101" s="19" t="s">
        <v>3</v>
      </c>
      <c r="H101" s="82"/>
      <c r="I101" s="82"/>
      <c r="J101" s="19"/>
      <c r="K101" s="81" t="str">
        <f t="shared" si="5"/>
        <v/>
      </c>
      <c r="L101" s="81"/>
      <c r="M101" s="6" t="str">
        <f t="shared" si="7"/>
        <v/>
      </c>
      <c r="N101" s="19"/>
      <c r="O101" s="8"/>
      <c r="P101" s="82"/>
      <c r="Q101" s="82"/>
      <c r="R101" s="83" t="str">
        <f t="shared" si="8"/>
        <v/>
      </c>
      <c r="S101" s="83"/>
      <c r="T101" s="84" t="str">
        <f t="shared" si="9"/>
        <v/>
      </c>
      <c r="U101" s="84"/>
    </row>
    <row r="102" spans="2:21">
      <c r="B102" s="19">
        <v>94</v>
      </c>
      <c r="C102" s="81" t="str">
        <f t="shared" si="6"/>
        <v/>
      </c>
      <c r="D102" s="81"/>
      <c r="E102" s="19"/>
      <c r="F102" s="8"/>
      <c r="G102" s="19" t="s">
        <v>3</v>
      </c>
      <c r="H102" s="82"/>
      <c r="I102" s="82"/>
      <c r="J102" s="19"/>
      <c r="K102" s="81" t="str">
        <f t="shared" si="5"/>
        <v/>
      </c>
      <c r="L102" s="81"/>
      <c r="M102" s="6" t="str">
        <f t="shared" si="7"/>
        <v/>
      </c>
      <c r="N102" s="19"/>
      <c r="O102" s="8"/>
      <c r="P102" s="82"/>
      <c r="Q102" s="82"/>
      <c r="R102" s="83" t="str">
        <f t="shared" si="8"/>
        <v/>
      </c>
      <c r="S102" s="83"/>
      <c r="T102" s="84" t="str">
        <f t="shared" si="9"/>
        <v/>
      </c>
      <c r="U102" s="84"/>
    </row>
    <row r="103" spans="2:21">
      <c r="B103" s="19">
        <v>95</v>
      </c>
      <c r="C103" s="81" t="str">
        <f t="shared" si="6"/>
        <v/>
      </c>
      <c r="D103" s="81"/>
      <c r="E103" s="19"/>
      <c r="F103" s="8"/>
      <c r="G103" s="19" t="s">
        <v>3</v>
      </c>
      <c r="H103" s="82"/>
      <c r="I103" s="82"/>
      <c r="J103" s="19"/>
      <c r="K103" s="81" t="str">
        <f t="shared" si="5"/>
        <v/>
      </c>
      <c r="L103" s="81"/>
      <c r="M103" s="6" t="str">
        <f t="shared" si="7"/>
        <v/>
      </c>
      <c r="N103" s="19"/>
      <c r="O103" s="8"/>
      <c r="P103" s="82"/>
      <c r="Q103" s="82"/>
      <c r="R103" s="83" t="str">
        <f t="shared" si="8"/>
        <v/>
      </c>
      <c r="S103" s="83"/>
      <c r="T103" s="84" t="str">
        <f t="shared" si="9"/>
        <v/>
      </c>
      <c r="U103" s="84"/>
    </row>
    <row r="104" spans="2:21">
      <c r="B104" s="19">
        <v>96</v>
      </c>
      <c r="C104" s="81" t="str">
        <f t="shared" si="6"/>
        <v/>
      </c>
      <c r="D104" s="81"/>
      <c r="E104" s="19"/>
      <c r="F104" s="8"/>
      <c r="G104" s="19" t="s">
        <v>4</v>
      </c>
      <c r="H104" s="82"/>
      <c r="I104" s="82"/>
      <c r="J104" s="19"/>
      <c r="K104" s="81" t="str">
        <f t="shared" si="5"/>
        <v/>
      </c>
      <c r="L104" s="81"/>
      <c r="M104" s="6" t="str">
        <f t="shared" si="7"/>
        <v/>
      </c>
      <c r="N104" s="19"/>
      <c r="O104" s="8"/>
      <c r="P104" s="82"/>
      <c r="Q104" s="82"/>
      <c r="R104" s="83" t="str">
        <f t="shared" si="8"/>
        <v/>
      </c>
      <c r="S104" s="83"/>
      <c r="T104" s="84" t="str">
        <f t="shared" si="9"/>
        <v/>
      </c>
      <c r="U104" s="84"/>
    </row>
    <row r="105" spans="2:21">
      <c r="B105" s="19">
        <v>97</v>
      </c>
      <c r="C105" s="81" t="str">
        <f t="shared" si="6"/>
        <v/>
      </c>
      <c r="D105" s="81"/>
      <c r="E105" s="19"/>
      <c r="F105" s="8"/>
      <c r="G105" s="19" t="s">
        <v>3</v>
      </c>
      <c r="H105" s="82"/>
      <c r="I105" s="82"/>
      <c r="J105" s="19"/>
      <c r="K105" s="81" t="str">
        <f t="shared" si="5"/>
        <v/>
      </c>
      <c r="L105" s="81"/>
      <c r="M105" s="6" t="str">
        <f t="shared" si="7"/>
        <v/>
      </c>
      <c r="N105" s="19"/>
      <c r="O105" s="8"/>
      <c r="P105" s="82"/>
      <c r="Q105" s="82"/>
      <c r="R105" s="83" t="str">
        <f t="shared" si="8"/>
        <v/>
      </c>
      <c r="S105" s="83"/>
      <c r="T105" s="84" t="str">
        <f t="shared" si="9"/>
        <v/>
      </c>
      <c r="U105" s="84"/>
    </row>
    <row r="106" spans="2:21">
      <c r="B106" s="19">
        <v>98</v>
      </c>
      <c r="C106" s="81" t="str">
        <f t="shared" si="6"/>
        <v/>
      </c>
      <c r="D106" s="81"/>
      <c r="E106" s="19"/>
      <c r="F106" s="8"/>
      <c r="G106" s="19" t="s">
        <v>4</v>
      </c>
      <c r="H106" s="82"/>
      <c r="I106" s="82"/>
      <c r="J106" s="19"/>
      <c r="K106" s="81" t="str">
        <f t="shared" si="5"/>
        <v/>
      </c>
      <c r="L106" s="81"/>
      <c r="M106" s="6" t="str">
        <f t="shared" si="7"/>
        <v/>
      </c>
      <c r="N106" s="19"/>
      <c r="O106" s="8"/>
      <c r="P106" s="82"/>
      <c r="Q106" s="82"/>
      <c r="R106" s="83" t="str">
        <f t="shared" si="8"/>
        <v/>
      </c>
      <c r="S106" s="83"/>
      <c r="T106" s="84" t="str">
        <f t="shared" si="9"/>
        <v/>
      </c>
      <c r="U106" s="84"/>
    </row>
    <row r="107" spans="2:21">
      <c r="B107" s="19">
        <v>99</v>
      </c>
      <c r="C107" s="81" t="str">
        <f t="shared" si="6"/>
        <v/>
      </c>
      <c r="D107" s="81"/>
      <c r="E107" s="19"/>
      <c r="F107" s="8"/>
      <c r="G107" s="19" t="s">
        <v>4</v>
      </c>
      <c r="H107" s="82"/>
      <c r="I107" s="82"/>
      <c r="J107" s="19"/>
      <c r="K107" s="81" t="str">
        <f t="shared" si="5"/>
        <v/>
      </c>
      <c r="L107" s="81"/>
      <c r="M107" s="6" t="str">
        <f t="shared" si="7"/>
        <v/>
      </c>
      <c r="N107" s="19"/>
      <c r="O107" s="8"/>
      <c r="P107" s="82"/>
      <c r="Q107" s="82"/>
      <c r="R107" s="83" t="str">
        <f t="shared" si="8"/>
        <v/>
      </c>
      <c r="S107" s="83"/>
      <c r="T107" s="84" t="str">
        <f t="shared" si="9"/>
        <v/>
      </c>
      <c r="U107" s="84"/>
    </row>
    <row r="108" spans="2:21">
      <c r="B108" s="19">
        <v>100</v>
      </c>
      <c r="C108" s="81" t="str">
        <f t="shared" si="6"/>
        <v/>
      </c>
      <c r="D108" s="81"/>
      <c r="E108" s="19"/>
      <c r="F108" s="8"/>
      <c r="G108" s="19" t="s">
        <v>3</v>
      </c>
      <c r="H108" s="82"/>
      <c r="I108" s="82"/>
      <c r="J108" s="19"/>
      <c r="K108" s="81" t="str">
        <f t="shared" si="5"/>
        <v/>
      </c>
      <c r="L108" s="81"/>
      <c r="M108" s="6" t="str">
        <f t="shared" si="7"/>
        <v/>
      </c>
      <c r="N108" s="19"/>
      <c r="O108" s="8"/>
      <c r="P108" s="82"/>
      <c r="Q108" s="82"/>
      <c r="R108" s="83" t="str">
        <f t="shared" si="8"/>
        <v/>
      </c>
      <c r="S108" s="83"/>
      <c r="T108" s="84" t="str">
        <f t="shared" si="9"/>
        <v/>
      </c>
      <c r="U108" s="84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inoriK55AB</cp:lastModifiedBy>
  <cp:revision/>
  <cp:lastPrinted>2015-07-15T10:17:15Z</cp:lastPrinted>
  <dcterms:created xsi:type="dcterms:W3CDTF">2013-10-09T23:04:08Z</dcterms:created>
  <dcterms:modified xsi:type="dcterms:W3CDTF">2019-07-11T09:37:51Z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