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t\Desktop\"/>
    </mc:Choice>
  </mc:AlternateContent>
  <xr:revisionPtr revIDLastSave="0" documentId="13_ncr:1_{C696EC28-0D22-4F68-8055-4FF73D330E4B}" xr6:coauthVersionLast="43" xr6:coauthVersionMax="43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定数" sheetId="29" state="hidden" r:id="rId1"/>
    <sheet name="検証　4H足　FIB1.27" sheetId="33" r:id="rId2"/>
    <sheet name="検証　4H足　FIB1.5" sheetId="32" r:id="rId3"/>
    <sheet name="検証　4H足　FIB2.0" sheetId="31" r:id="rId4"/>
    <sheet name="画像" sheetId="39" r:id="rId5"/>
    <sheet name="気づき" sheetId="9" r:id="rId6"/>
    <sheet name="検証終了通貨" sheetId="10" r:id="rId7"/>
    <sheet name="マイルール" sheetId="40" state="hidden" r:id="rId8"/>
    <sheet name="テンプレ" sheetId="17" state="hidden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08" i="33" l="1"/>
  <c r="V108" i="33"/>
  <c r="Y108" i="33" s="1"/>
  <c r="T108" i="33"/>
  <c r="N108" i="33"/>
  <c r="L108" i="33"/>
  <c r="X107" i="33"/>
  <c r="V107" i="33"/>
  <c r="Y107" i="33" s="1"/>
  <c r="T107" i="33"/>
  <c r="C108" i="33" s="1"/>
  <c r="Z108" i="33" s="1"/>
  <c r="AA108" i="33" s="1"/>
  <c r="N107" i="33"/>
  <c r="L107" i="33"/>
  <c r="X106" i="33"/>
  <c r="V106" i="33"/>
  <c r="Y106" i="33" s="1"/>
  <c r="T106" i="33"/>
  <c r="C107" i="33" s="1"/>
  <c r="Z107" i="33" s="1"/>
  <c r="AA107" i="33" s="1"/>
  <c r="N106" i="33"/>
  <c r="L106" i="33"/>
  <c r="X105" i="33"/>
  <c r="V105" i="33"/>
  <c r="Y105" i="33" s="1"/>
  <c r="T105" i="33"/>
  <c r="C106" i="33" s="1"/>
  <c r="Z106" i="33" s="1"/>
  <c r="AA106" i="33" s="1"/>
  <c r="N105" i="33"/>
  <c r="L105" i="33"/>
  <c r="X104" i="33"/>
  <c r="V104" i="33"/>
  <c r="Y104" i="33" s="1"/>
  <c r="T104" i="33"/>
  <c r="C105" i="33" s="1"/>
  <c r="Z105" i="33" s="1"/>
  <c r="AA105" i="33" s="1"/>
  <c r="N104" i="33"/>
  <c r="L104" i="33"/>
  <c r="Y103" i="33"/>
  <c r="X103" i="33"/>
  <c r="V103" i="33"/>
  <c r="T103" i="33"/>
  <c r="C104" i="33" s="1"/>
  <c r="Z104" i="33" s="1"/>
  <c r="AA104" i="33" s="1"/>
  <c r="N103" i="33"/>
  <c r="L103" i="33"/>
  <c r="X102" i="33"/>
  <c r="V102" i="33"/>
  <c r="Y102" i="33" s="1"/>
  <c r="T102" i="33"/>
  <c r="C103" i="33" s="1"/>
  <c r="Z103" i="33" s="1"/>
  <c r="AA103" i="33" s="1"/>
  <c r="N102" i="33"/>
  <c r="L102" i="33"/>
  <c r="X101" i="33"/>
  <c r="V101" i="33"/>
  <c r="N101" i="33"/>
  <c r="L101" i="33"/>
  <c r="X100" i="33"/>
  <c r="V100" i="33"/>
  <c r="N100" i="33"/>
  <c r="L100" i="33"/>
  <c r="X99" i="33"/>
  <c r="V99" i="33"/>
  <c r="X98" i="33"/>
  <c r="V98" i="33"/>
  <c r="X97" i="33"/>
  <c r="V97" i="33"/>
  <c r="X96" i="33"/>
  <c r="V96" i="33"/>
  <c r="X95" i="33"/>
  <c r="V95" i="33"/>
  <c r="X94" i="33"/>
  <c r="V94" i="33"/>
  <c r="X93" i="33"/>
  <c r="V93" i="33"/>
  <c r="X92" i="33"/>
  <c r="V92" i="33"/>
  <c r="X91" i="33"/>
  <c r="V91" i="33"/>
  <c r="X90" i="33"/>
  <c r="V90" i="33"/>
  <c r="X89" i="33"/>
  <c r="V89" i="33"/>
  <c r="X88" i="33"/>
  <c r="V88" i="33"/>
  <c r="X87" i="33"/>
  <c r="V87" i="33"/>
  <c r="X86" i="33"/>
  <c r="V86" i="33"/>
  <c r="X85" i="33"/>
  <c r="V85" i="33"/>
  <c r="X84" i="33"/>
  <c r="V84" i="33"/>
  <c r="X83" i="33"/>
  <c r="V83" i="33"/>
  <c r="X82" i="33"/>
  <c r="V82" i="33"/>
  <c r="X81" i="33"/>
  <c r="V81" i="33"/>
  <c r="X80" i="33"/>
  <c r="V80" i="33"/>
  <c r="X79" i="33"/>
  <c r="V79" i="33"/>
  <c r="X78" i="33"/>
  <c r="V78" i="33"/>
  <c r="X77" i="33"/>
  <c r="V77" i="33"/>
  <c r="X76" i="33"/>
  <c r="V76" i="33"/>
  <c r="X75" i="33"/>
  <c r="V75" i="33"/>
  <c r="X74" i="33"/>
  <c r="V74" i="33"/>
  <c r="X73" i="33"/>
  <c r="V73" i="33"/>
  <c r="X72" i="33"/>
  <c r="V72" i="33"/>
  <c r="X71" i="33"/>
  <c r="V71" i="33"/>
  <c r="X70" i="33"/>
  <c r="V70" i="33"/>
  <c r="X69" i="33"/>
  <c r="V69" i="33"/>
  <c r="X68" i="33"/>
  <c r="V68" i="33"/>
  <c r="X67" i="33"/>
  <c r="V67" i="33"/>
  <c r="X66" i="33"/>
  <c r="V66" i="33"/>
  <c r="X65" i="33"/>
  <c r="V65" i="33"/>
  <c r="X64" i="33"/>
  <c r="V64" i="33"/>
  <c r="X63" i="33"/>
  <c r="V63" i="33"/>
  <c r="X62" i="33"/>
  <c r="V62" i="33"/>
  <c r="X61" i="33"/>
  <c r="V61" i="33"/>
  <c r="X60" i="33"/>
  <c r="V60" i="33"/>
  <c r="X59" i="33"/>
  <c r="V59" i="33"/>
  <c r="X58" i="33"/>
  <c r="V58" i="33"/>
  <c r="X57" i="33"/>
  <c r="V57" i="33"/>
  <c r="X56" i="33"/>
  <c r="V56" i="33"/>
  <c r="X55" i="33"/>
  <c r="V55" i="33"/>
  <c r="X54" i="33"/>
  <c r="V54" i="33"/>
  <c r="X53" i="33"/>
  <c r="V53" i="33"/>
  <c r="X52" i="33"/>
  <c r="V52" i="33"/>
  <c r="X51" i="33"/>
  <c r="V51" i="33"/>
  <c r="X50" i="33"/>
  <c r="V50" i="33"/>
  <c r="X49" i="33"/>
  <c r="V49" i="33"/>
  <c r="X48" i="33"/>
  <c r="V48" i="33"/>
  <c r="X47" i="33"/>
  <c r="V47" i="33"/>
  <c r="X46" i="33"/>
  <c r="V46" i="33"/>
  <c r="X45" i="33"/>
  <c r="V45" i="33"/>
  <c r="X44" i="33"/>
  <c r="V44" i="33"/>
  <c r="X43" i="33"/>
  <c r="V43" i="33"/>
  <c r="X42" i="33"/>
  <c r="V42" i="33"/>
  <c r="X41" i="33"/>
  <c r="V41" i="33"/>
  <c r="X40" i="33"/>
  <c r="V40" i="33"/>
  <c r="X39" i="33"/>
  <c r="V39" i="33"/>
  <c r="X38" i="33"/>
  <c r="V38" i="33"/>
  <c r="X37" i="33"/>
  <c r="V37" i="33"/>
  <c r="X36" i="33"/>
  <c r="V36" i="33"/>
  <c r="X35" i="33"/>
  <c r="V35" i="33"/>
  <c r="X34" i="33"/>
  <c r="V34" i="33"/>
  <c r="X33" i="33"/>
  <c r="V33" i="33"/>
  <c r="X32" i="33"/>
  <c r="V32" i="33"/>
  <c r="X31" i="33"/>
  <c r="V31" i="33"/>
  <c r="X30" i="33"/>
  <c r="V30" i="33"/>
  <c r="X29" i="33"/>
  <c r="V29" i="33"/>
  <c r="X28" i="33"/>
  <c r="V28" i="33"/>
  <c r="X27" i="33"/>
  <c r="V27" i="33"/>
  <c r="X26" i="33"/>
  <c r="V26" i="33"/>
  <c r="X25" i="33"/>
  <c r="V25" i="33"/>
  <c r="X24" i="33"/>
  <c r="V24" i="33"/>
  <c r="X23" i="33"/>
  <c r="V23" i="33"/>
  <c r="V22" i="33"/>
  <c r="V21" i="33"/>
  <c r="V20" i="33"/>
  <c r="V19" i="33"/>
  <c r="V18" i="33"/>
  <c r="V17" i="33"/>
  <c r="V16" i="33"/>
  <c r="V15" i="33"/>
  <c r="V14" i="33"/>
  <c r="V13" i="33"/>
  <c r="X13" i="33" s="1"/>
  <c r="V12" i="33"/>
  <c r="V11" i="33"/>
  <c r="X11" i="33" s="1"/>
  <c r="V10" i="33"/>
  <c r="V9" i="33"/>
  <c r="Y9" i="33" s="1"/>
  <c r="C9" i="33"/>
  <c r="L9" i="33"/>
  <c r="N9" i="33" s="1"/>
  <c r="X108" i="32"/>
  <c r="V108" i="32"/>
  <c r="Y108" i="32" s="1"/>
  <c r="T108" i="32"/>
  <c r="N108" i="32"/>
  <c r="L108" i="32"/>
  <c r="X107" i="32"/>
  <c r="V107" i="32"/>
  <c r="Y107" i="32" s="1"/>
  <c r="T107" i="32"/>
  <c r="C108" i="32" s="1"/>
  <c r="Z108" i="32" s="1"/>
  <c r="AA108" i="32" s="1"/>
  <c r="N107" i="32"/>
  <c r="L107" i="32"/>
  <c r="X106" i="32"/>
  <c r="V106" i="32"/>
  <c r="Y106" i="32" s="1"/>
  <c r="T106" i="32"/>
  <c r="C107" i="32" s="1"/>
  <c r="Z107" i="32" s="1"/>
  <c r="AA107" i="32" s="1"/>
  <c r="N106" i="32"/>
  <c r="L106" i="32"/>
  <c r="X105" i="32"/>
  <c r="V105" i="32"/>
  <c r="Y105" i="32" s="1"/>
  <c r="T105" i="32"/>
  <c r="C106" i="32" s="1"/>
  <c r="Z106" i="32" s="1"/>
  <c r="AA106" i="32" s="1"/>
  <c r="N105" i="32"/>
  <c r="L105" i="32"/>
  <c r="X104" i="32"/>
  <c r="V104" i="32"/>
  <c r="Y104" i="32" s="1"/>
  <c r="T104" i="32"/>
  <c r="C105" i="32" s="1"/>
  <c r="Z105" i="32" s="1"/>
  <c r="AA105" i="32" s="1"/>
  <c r="N104" i="32"/>
  <c r="L104" i="32"/>
  <c r="X103" i="32"/>
  <c r="V103" i="32"/>
  <c r="Y103" i="32" s="1"/>
  <c r="T103" i="32"/>
  <c r="C104" i="32" s="1"/>
  <c r="Z104" i="32" s="1"/>
  <c r="AA104" i="32" s="1"/>
  <c r="N103" i="32"/>
  <c r="L103" i="32"/>
  <c r="X102" i="32"/>
  <c r="V102" i="32"/>
  <c r="Y102" i="32" s="1"/>
  <c r="T102" i="32"/>
  <c r="C103" i="32" s="1"/>
  <c r="Z103" i="32" s="1"/>
  <c r="AA103" i="32" s="1"/>
  <c r="N102" i="32"/>
  <c r="L102" i="32"/>
  <c r="X101" i="32"/>
  <c r="V101" i="32"/>
  <c r="X100" i="32"/>
  <c r="V100" i="32"/>
  <c r="X99" i="32"/>
  <c r="V99" i="32"/>
  <c r="X98" i="32"/>
  <c r="V98" i="32"/>
  <c r="X97" i="32"/>
  <c r="V97" i="32"/>
  <c r="X96" i="32"/>
  <c r="V96" i="32"/>
  <c r="X95" i="32"/>
  <c r="V95" i="32"/>
  <c r="X94" i="32"/>
  <c r="V94" i="32"/>
  <c r="X93" i="32"/>
  <c r="V93" i="32"/>
  <c r="X92" i="32"/>
  <c r="V92" i="32"/>
  <c r="X91" i="32"/>
  <c r="V91" i="32"/>
  <c r="X90" i="32"/>
  <c r="V90" i="32"/>
  <c r="X89" i="32"/>
  <c r="V89" i="32"/>
  <c r="X88" i="32"/>
  <c r="V88" i="32"/>
  <c r="X87" i="32"/>
  <c r="V87" i="32"/>
  <c r="X86" i="32"/>
  <c r="V86" i="32"/>
  <c r="X85" i="32"/>
  <c r="V85" i="32"/>
  <c r="X84" i="32"/>
  <c r="V84" i="32"/>
  <c r="X83" i="32"/>
  <c r="V83" i="32"/>
  <c r="X82" i="32"/>
  <c r="V82" i="32"/>
  <c r="X81" i="32"/>
  <c r="V81" i="32"/>
  <c r="X80" i="32"/>
  <c r="V80" i="32"/>
  <c r="X79" i="32"/>
  <c r="V79" i="32"/>
  <c r="X78" i="32"/>
  <c r="V78" i="32"/>
  <c r="X77" i="32"/>
  <c r="V77" i="32"/>
  <c r="X76" i="32"/>
  <c r="V76" i="32"/>
  <c r="X75" i="32"/>
  <c r="V75" i="32"/>
  <c r="X74" i="32"/>
  <c r="V74" i="32"/>
  <c r="X73" i="32"/>
  <c r="V73" i="32"/>
  <c r="X72" i="32"/>
  <c r="V72" i="32"/>
  <c r="X71" i="32"/>
  <c r="V71" i="32"/>
  <c r="X70" i="32"/>
  <c r="V70" i="32"/>
  <c r="X69" i="32"/>
  <c r="V69" i="32"/>
  <c r="X68" i="32"/>
  <c r="V68" i="32"/>
  <c r="X67" i="32"/>
  <c r="V67" i="32"/>
  <c r="X66" i="32"/>
  <c r="V66" i="32"/>
  <c r="X65" i="32"/>
  <c r="V65" i="32"/>
  <c r="X64" i="32"/>
  <c r="V64" i="32"/>
  <c r="X63" i="32"/>
  <c r="V63" i="32"/>
  <c r="X62" i="32"/>
  <c r="V62" i="32"/>
  <c r="X61" i="32"/>
  <c r="V61" i="32"/>
  <c r="X60" i="32"/>
  <c r="V60" i="32"/>
  <c r="X59" i="32"/>
  <c r="V59" i="32"/>
  <c r="X58" i="32"/>
  <c r="V58" i="32"/>
  <c r="X57" i="32"/>
  <c r="V57" i="32"/>
  <c r="X56" i="32"/>
  <c r="V56" i="32"/>
  <c r="X55" i="32"/>
  <c r="V55" i="32"/>
  <c r="X54" i="32"/>
  <c r="V54" i="32"/>
  <c r="X53" i="32"/>
  <c r="V53" i="32"/>
  <c r="X52" i="32"/>
  <c r="V52" i="32"/>
  <c r="X51" i="32"/>
  <c r="V51" i="32"/>
  <c r="X50" i="32"/>
  <c r="V50" i="32"/>
  <c r="X49" i="32"/>
  <c r="V49" i="32"/>
  <c r="X48" i="32"/>
  <c r="V48" i="32"/>
  <c r="X47" i="32"/>
  <c r="V47" i="32"/>
  <c r="X46" i="32"/>
  <c r="V46" i="32"/>
  <c r="X45" i="32"/>
  <c r="V45" i="32"/>
  <c r="X44" i="32"/>
  <c r="V44" i="32"/>
  <c r="X43" i="32"/>
  <c r="V43" i="32"/>
  <c r="X42" i="32"/>
  <c r="V42" i="32"/>
  <c r="X41" i="32"/>
  <c r="V41" i="32"/>
  <c r="X40" i="32"/>
  <c r="V40" i="32"/>
  <c r="X39" i="32"/>
  <c r="V39" i="32"/>
  <c r="X38" i="32"/>
  <c r="V38" i="32"/>
  <c r="X37" i="32"/>
  <c r="V37" i="32"/>
  <c r="X36" i="32"/>
  <c r="V36" i="32"/>
  <c r="X35" i="32"/>
  <c r="V35" i="32"/>
  <c r="X34" i="32"/>
  <c r="V34" i="32"/>
  <c r="X33" i="32"/>
  <c r="V33" i="32"/>
  <c r="X32" i="32"/>
  <c r="V32" i="32"/>
  <c r="X31" i="32"/>
  <c r="V31" i="32"/>
  <c r="X30" i="32"/>
  <c r="V30" i="32"/>
  <c r="X29" i="32"/>
  <c r="V29" i="32"/>
  <c r="X28" i="32"/>
  <c r="V28" i="32"/>
  <c r="X27" i="32"/>
  <c r="V27" i="32"/>
  <c r="X26" i="32"/>
  <c r="V26" i="32"/>
  <c r="X25" i="32"/>
  <c r="V25" i="32"/>
  <c r="X24" i="32"/>
  <c r="V24" i="32"/>
  <c r="X23" i="32"/>
  <c r="V23" i="32"/>
  <c r="V22" i="32"/>
  <c r="V21" i="32"/>
  <c r="V20" i="32"/>
  <c r="V19" i="32"/>
  <c r="V18" i="32"/>
  <c r="V17" i="32"/>
  <c r="V16" i="32"/>
  <c r="V15" i="32"/>
  <c r="V14" i="32"/>
  <c r="V13" i="32"/>
  <c r="V12" i="32"/>
  <c r="V11" i="32"/>
  <c r="V10" i="32"/>
  <c r="V9" i="32"/>
  <c r="X9" i="32" s="1"/>
  <c r="C9" i="32"/>
  <c r="L9" i="32" s="1"/>
  <c r="N9" i="32" s="1"/>
  <c r="X108" i="31"/>
  <c r="V108" i="31"/>
  <c r="Y108" i="31" s="1"/>
  <c r="T108" i="31"/>
  <c r="N108" i="31"/>
  <c r="L108" i="31"/>
  <c r="X107" i="31"/>
  <c r="V107" i="31"/>
  <c r="Y107" i="31" s="1"/>
  <c r="T107" i="31"/>
  <c r="C108" i="31" s="1"/>
  <c r="Z108" i="31" s="1"/>
  <c r="AA108" i="31" s="1"/>
  <c r="N107" i="31"/>
  <c r="L107" i="31"/>
  <c r="X106" i="31"/>
  <c r="V106" i="31"/>
  <c r="Y106" i="31" s="1"/>
  <c r="T106" i="31"/>
  <c r="C107" i="31" s="1"/>
  <c r="Z107" i="31" s="1"/>
  <c r="AA107" i="31" s="1"/>
  <c r="N106" i="31"/>
  <c r="L106" i="31"/>
  <c r="X105" i="31"/>
  <c r="V105" i="31"/>
  <c r="Y105" i="31" s="1"/>
  <c r="T105" i="31"/>
  <c r="C106" i="31" s="1"/>
  <c r="Z106" i="31" s="1"/>
  <c r="AA106" i="31" s="1"/>
  <c r="N105" i="31"/>
  <c r="L105" i="31"/>
  <c r="X104" i="31"/>
  <c r="V104" i="31"/>
  <c r="Y104" i="31" s="1"/>
  <c r="T104" i="31"/>
  <c r="C105" i="31" s="1"/>
  <c r="Z105" i="31" s="1"/>
  <c r="AA105" i="31" s="1"/>
  <c r="N104" i="31"/>
  <c r="L104" i="31"/>
  <c r="X103" i="31"/>
  <c r="V103" i="31"/>
  <c r="Y103" i="31" s="1"/>
  <c r="T103" i="31"/>
  <c r="C104" i="31" s="1"/>
  <c r="Z104" i="31" s="1"/>
  <c r="AA104" i="31" s="1"/>
  <c r="N103" i="31"/>
  <c r="L103" i="31"/>
  <c r="X102" i="31"/>
  <c r="V102" i="31"/>
  <c r="Y102" i="31" s="1"/>
  <c r="T102" i="31"/>
  <c r="C103" i="31" s="1"/>
  <c r="Z103" i="31" s="1"/>
  <c r="AA103" i="31" s="1"/>
  <c r="N102" i="31"/>
  <c r="L102" i="31"/>
  <c r="X101" i="31"/>
  <c r="V101" i="31"/>
  <c r="X100" i="31"/>
  <c r="V100" i="31"/>
  <c r="X99" i="31"/>
  <c r="V99" i="31"/>
  <c r="X98" i="31"/>
  <c r="V98" i="31"/>
  <c r="X97" i="31"/>
  <c r="V97" i="31"/>
  <c r="X96" i="31"/>
  <c r="V96" i="31"/>
  <c r="X95" i="31"/>
  <c r="V95" i="31"/>
  <c r="X94" i="31"/>
  <c r="V94" i="31"/>
  <c r="X93" i="31"/>
  <c r="V93" i="31"/>
  <c r="X92" i="31"/>
  <c r="V92" i="31"/>
  <c r="X91" i="31"/>
  <c r="V91" i="31"/>
  <c r="X90" i="31"/>
  <c r="V90" i="31"/>
  <c r="X89" i="31"/>
  <c r="V89" i="31"/>
  <c r="X88" i="31"/>
  <c r="V88" i="31"/>
  <c r="X87" i="31"/>
  <c r="V87" i="31"/>
  <c r="X86" i="31"/>
  <c r="V86" i="31"/>
  <c r="X85" i="31"/>
  <c r="V85" i="31"/>
  <c r="X84" i="31"/>
  <c r="V84" i="31"/>
  <c r="X83" i="31"/>
  <c r="V83" i="31"/>
  <c r="X82" i="31"/>
  <c r="V82" i="31"/>
  <c r="X81" i="31"/>
  <c r="V81" i="31"/>
  <c r="X80" i="31"/>
  <c r="V80" i="31"/>
  <c r="X79" i="31"/>
  <c r="V79" i="31"/>
  <c r="X78" i="31"/>
  <c r="V78" i="31"/>
  <c r="X77" i="31"/>
  <c r="V77" i="31"/>
  <c r="X76" i="31"/>
  <c r="V76" i="31"/>
  <c r="X75" i="31"/>
  <c r="V75" i="31"/>
  <c r="X74" i="31"/>
  <c r="V74" i="31"/>
  <c r="X73" i="31"/>
  <c r="V73" i="31"/>
  <c r="X72" i="31"/>
  <c r="V72" i="31"/>
  <c r="X71" i="31"/>
  <c r="V71" i="31"/>
  <c r="X70" i="31"/>
  <c r="V70" i="31"/>
  <c r="X69" i="31"/>
  <c r="V69" i="31"/>
  <c r="X68" i="31"/>
  <c r="V68" i="31"/>
  <c r="X67" i="31"/>
  <c r="V67" i="31"/>
  <c r="X66" i="31"/>
  <c r="V66" i="31"/>
  <c r="X65" i="31"/>
  <c r="V65" i="31"/>
  <c r="X64" i="31"/>
  <c r="V64" i="31"/>
  <c r="X63" i="31"/>
  <c r="V63" i="31"/>
  <c r="X62" i="31"/>
  <c r="V62" i="31"/>
  <c r="X61" i="31"/>
  <c r="V61" i="31"/>
  <c r="X60" i="31"/>
  <c r="V60" i="31"/>
  <c r="X59" i="31"/>
  <c r="V59" i="31"/>
  <c r="X58" i="31"/>
  <c r="V58" i="31"/>
  <c r="X57" i="31"/>
  <c r="V57" i="31"/>
  <c r="X56" i="31"/>
  <c r="V56" i="31"/>
  <c r="X55" i="31"/>
  <c r="V55" i="31"/>
  <c r="X54" i="31"/>
  <c r="V54" i="31"/>
  <c r="X53" i="31"/>
  <c r="V53" i="31"/>
  <c r="X52" i="31"/>
  <c r="V52" i="31"/>
  <c r="X51" i="31"/>
  <c r="V51" i="31"/>
  <c r="X50" i="31"/>
  <c r="V50" i="31"/>
  <c r="X49" i="31"/>
  <c r="V49" i="31"/>
  <c r="X48" i="31"/>
  <c r="V48" i="31"/>
  <c r="X47" i="31"/>
  <c r="V47" i="31"/>
  <c r="X46" i="31"/>
  <c r="V46" i="31"/>
  <c r="X45" i="31"/>
  <c r="V45" i="31"/>
  <c r="X44" i="31"/>
  <c r="V44" i="31"/>
  <c r="X43" i="31"/>
  <c r="V43" i="31"/>
  <c r="X42" i="31"/>
  <c r="V42" i="31"/>
  <c r="X41" i="31"/>
  <c r="V41" i="31"/>
  <c r="X40" i="31"/>
  <c r="V40" i="31"/>
  <c r="X39" i="31"/>
  <c r="V39" i="31"/>
  <c r="X38" i="31"/>
  <c r="V38" i="31"/>
  <c r="X37" i="31"/>
  <c r="V37" i="31"/>
  <c r="X36" i="31"/>
  <c r="V36" i="31"/>
  <c r="X35" i="31"/>
  <c r="V35" i="31"/>
  <c r="X34" i="31"/>
  <c r="V34" i="31"/>
  <c r="X33" i="31"/>
  <c r="V33" i="31"/>
  <c r="X32" i="31"/>
  <c r="V32" i="31"/>
  <c r="X31" i="31"/>
  <c r="V31" i="31"/>
  <c r="X30" i="31"/>
  <c r="V30" i="31"/>
  <c r="X29" i="31"/>
  <c r="V29" i="31"/>
  <c r="X28" i="31"/>
  <c r="V28" i="31"/>
  <c r="X27" i="31"/>
  <c r="V27" i="31"/>
  <c r="X26" i="31"/>
  <c r="V26" i="31"/>
  <c r="X25" i="31"/>
  <c r="V25" i="31"/>
  <c r="X24" i="31"/>
  <c r="V24" i="31"/>
  <c r="X23" i="31"/>
  <c r="V23" i="31"/>
  <c r="V22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L9" i="31"/>
  <c r="N9" i="31" s="1"/>
  <c r="C9" i="31"/>
  <c r="R10" i="17"/>
  <c r="C11" i="17" s="1"/>
  <c r="T10" i="17"/>
  <c r="R11" i="17"/>
  <c r="C12" i="17" s="1"/>
  <c r="T11" i="17"/>
  <c r="R12" i="17"/>
  <c r="C13" i="17" s="1"/>
  <c r="T12" i="17"/>
  <c r="R13" i="17"/>
  <c r="C14" i="17" s="1"/>
  <c r="T13" i="17"/>
  <c r="R14" i="17"/>
  <c r="T14" i="17"/>
  <c r="R15" i="17"/>
  <c r="C16" i="17" s="1"/>
  <c r="T15" i="17"/>
  <c r="R16" i="17"/>
  <c r="C17" i="17" s="1"/>
  <c r="T16" i="17"/>
  <c r="R17" i="17"/>
  <c r="C18" i="17" s="1"/>
  <c r="T17" i="17"/>
  <c r="R18" i="17"/>
  <c r="T18" i="17"/>
  <c r="R19" i="17"/>
  <c r="C20" i="17" s="1"/>
  <c r="T19" i="17"/>
  <c r="R20" i="17"/>
  <c r="C21" i="17" s="1"/>
  <c r="T20" i="17"/>
  <c r="R21" i="17"/>
  <c r="T21" i="17"/>
  <c r="R22" i="17"/>
  <c r="C23" i="17" s="1"/>
  <c r="T22" i="17"/>
  <c r="R23" i="17"/>
  <c r="C24" i="17" s="1"/>
  <c r="T23" i="17"/>
  <c r="R24" i="17"/>
  <c r="C25" i="17" s="1"/>
  <c r="T24" i="17"/>
  <c r="R25" i="17"/>
  <c r="T25" i="17"/>
  <c r="R26" i="17"/>
  <c r="C27" i="17" s="1"/>
  <c r="T26" i="17"/>
  <c r="R27" i="17"/>
  <c r="C28" i="17" s="1"/>
  <c r="T27" i="17"/>
  <c r="R28" i="17"/>
  <c r="C29" i="17" s="1"/>
  <c r="T28" i="17"/>
  <c r="R29" i="17"/>
  <c r="C30" i="17" s="1"/>
  <c r="T29" i="17"/>
  <c r="R30" i="17"/>
  <c r="T30" i="17"/>
  <c r="R31" i="17"/>
  <c r="C32" i="17" s="1"/>
  <c r="T31" i="17"/>
  <c r="R32" i="17"/>
  <c r="C33" i="17" s="1"/>
  <c r="T32" i="17"/>
  <c r="R33" i="17"/>
  <c r="C34" i="17" s="1"/>
  <c r="T33" i="17"/>
  <c r="R34" i="17"/>
  <c r="T34" i="17"/>
  <c r="R35" i="17"/>
  <c r="C36" i="17" s="1"/>
  <c r="T35" i="17"/>
  <c r="R36" i="17"/>
  <c r="C37" i="17" s="1"/>
  <c r="T36" i="17"/>
  <c r="R37" i="17"/>
  <c r="T37" i="17"/>
  <c r="R38" i="17"/>
  <c r="C39" i="17" s="1"/>
  <c r="T38" i="17"/>
  <c r="R39" i="17"/>
  <c r="C40" i="17" s="1"/>
  <c r="T39" i="17"/>
  <c r="R40" i="17"/>
  <c r="C41" i="17" s="1"/>
  <c r="T40" i="17"/>
  <c r="R41" i="17"/>
  <c r="T41" i="17"/>
  <c r="R42" i="17"/>
  <c r="C43" i="17" s="1"/>
  <c r="T42" i="17"/>
  <c r="R43" i="17"/>
  <c r="C44" i="17" s="1"/>
  <c r="T43" i="17"/>
  <c r="R44" i="17"/>
  <c r="C45" i="17" s="1"/>
  <c r="T44" i="17"/>
  <c r="R45" i="17"/>
  <c r="C46" i="17" s="1"/>
  <c r="T45" i="17"/>
  <c r="R46" i="17"/>
  <c r="C47" i="17" s="1"/>
  <c r="T46" i="17"/>
  <c r="R47" i="17"/>
  <c r="C48" i="17" s="1"/>
  <c r="T47" i="17"/>
  <c r="R48" i="17"/>
  <c r="C49" i="17" s="1"/>
  <c r="T48" i="17"/>
  <c r="R49" i="17"/>
  <c r="C50" i="17" s="1"/>
  <c r="T49" i="17"/>
  <c r="R50" i="17"/>
  <c r="T50" i="17"/>
  <c r="R51" i="17"/>
  <c r="C52" i="17" s="1"/>
  <c r="T51" i="17"/>
  <c r="R52" i="17"/>
  <c r="C53" i="17" s="1"/>
  <c r="T52" i="17"/>
  <c r="R53" i="17"/>
  <c r="C54" i="17" s="1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C60" i="17" s="1"/>
  <c r="T59" i="17"/>
  <c r="R60" i="17"/>
  <c r="C61" i="17" s="1"/>
  <c r="T60" i="17"/>
  <c r="R61" i="17"/>
  <c r="C62" i="17" s="1"/>
  <c r="T61" i="17"/>
  <c r="R62" i="17"/>
  <c r="T62" i="17"/>
  <c r="R63" i="17"/>
  <c r="C64" i="17" s="1"/>
  <c r="T63" i="17"/>
  <c r="R64" i="17"/>
  <c r="C65" i="17"/>
  <c r="T64" i="17"/>
  <c r="R65" i="17"/>
  <c r="C66" i="17" s="1"/>
  <c r="T65" i="17"/>
  <c r="R66" i="17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C72" i="17" s="1"/>
  <c r="T71" i="17"/>
  <c r="R72" i="17"/>
  <c r="C73" i="17" s="1"/>
  <c r="T72" i="17"/>
  <c r="R73" i="17"/>
  <c r="T73" i="17"/>
  <c r="R74" i="17"/>
  <c r="C75" i="17" s="1"/>
  <c r="T74" i="17"/>
  <c r="R75" i="17"/>
  <c r="C76" i="17" s="1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C82" i="17" s="1"/>
  <c r="T81" i="17"/>
  <c r="R82" i="17"/>
  <c r="C83" i="17" s="1"/>
  <c r="T82" i="17"/>
  <c r="R83" i="17"/>
  <c r="C84" i="17"/>
  <c r="T83" i="17"/>
  <c r="R84" i="17"/>
  <c r="C85" i="17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C91" i="17" s="1"/>
  <c r="T90" i="17"/>
  <c r="R91" i="17"/>
  <c r="C92" i="17" s="1"/>
  <c r="T91" i="17"/>
  <c r="R92" i="17"/>
  <c r="C93" i="17" s="1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 s="1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 s="1"/>
  <c r="T103" i="17"/>
  <c r="R104" i="17"/>
  <c r="C105" i="17" s="1"/>
  <c r="T104" i="17"/>
  <c r="R105" i="17"/>
  <c r="C106" i="17" s="1"/>
  <c r="T105" i="17"/>
  <c r="R106" i="17"/>
  <c r="C107" i="17" s="1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C90" i="17"/>
  <c r="K89" i="17"/>
  <c r="K88" i="17"/>
  <c r="K87" i="17"/>
  <c r="C87" i="17"/>
  <c r="K86" i="17"/>
  <c r="K85" i="17"/>
  <c r="K84" i="17"/>
  <c r="K83" i="17"/>
  <c r="K82" i="17"/>
  <c r="K81" i="17"/>
  <c r="K80" i="17"/>
  <c r="K79" i="17"/>
  <c r="C79" i="17"/>
  <c r="K78" i="17"/>
  <c r="K77" i="17"/>
  <c r="K76" i="17"/>
  <c r="K75" i="17"/>
  <c r="K74" i="17"/>
  <c r="C74" i="17"/>
  <c r="K73" i="17"/>
  <c r="K72" i="17"/>
  <c r="K71" i="17"/>
  <c r="K70" i="17"/>
  <c r="C70" i="17"/>
  <c r="K69" i="17"/>
  <c r="K68" i="17"/>
  <c r="K67" i="17"/>
  <c r="C67" i="17"/>
  <c r="K66" i="17"/>
  <c r="K65" i="17"/>
  <c r="K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K54" i="17"/>
  <c r="K53" i="17"/>
  <c r="K52" i="17"/>
  <c r="K51" i="17"/>
  <c r="C51" i="17"/>
  <c r="K50" i="17"/>
  <c r="K49" i="17"/>
  <c r="K48" i="17"/>
  <c r="K47" i="17"/>
  <c r="K46" i="17"/>
  <c r="K45" i="17"/>
  <c r="K44" i="17"/>
  <c r="K43" i="17"/>
  <c r="K42" i="17"/>
  <c r="C42" i="17"/>
  <c r="K41" i="17"/>
  <c r="K40" i="17"/>
  <c r="K39" i="17"/>
  <c r="K38" i="17"/>
  <c r="C38" i="17"/>
  <c r="K37" i="17"/>
  <c r="K36" i="17"/>
  <c r="K35" i="17"/>
  <c r="C35" i="17"/>
  <c r="K34" i="17"/>
  <c r="K33" i="17"/>
  <c r="K32" i="17"/>
  <c r="K31" i="17"/>
  <c r="C31" i="17"/>
  <c r="K30" i="17"/>
  <c r="K29" i="17"/>
  <c r="K28" i="17"/>
  <c r="K27" i="17"/>
  <c r="K26" i="17"/>
  <c r="C26" i="17"/>
  <c r="K25" i="17"/>
  <c r="K24" i="17"/>
  <c r="K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K13" i="17"/>
  <c r="K12" i="17"/>
  <c r="K11" i="17"/>
  <c r="K10" i="17"/>
  <c r="K9" i="17"/>
  <c r="M9" i="17" s="1"/>
  <c r="R9" i="17" s="1"/>
  <c r="L2" i="17"/>
  <c r="X14" i="33" l="1"/>
  <c r="P2" i="17"/>
  <c r="T9" i="33"/>
  <c r="C10" i="33" s="1"/>
  <c r="Z10" i="33" s="1"/>
  <c r="Y10" i="33"/>
  <c r="Y11" i="33" s="1"/>
  <c r="Y12" i="33" s="1"/>
  <c r="Y13" i="33" s="1"/>
  <c r="Y14" i="33" s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X12" i="33"/>
  <c r="X9" i="33"/>
  <c r="X10" i="33" s="1"/>
  <c r="Y9" i="32"/>
  <c r="T9" i="31"/>
  <c r="C10" i="31" s="1"/>
  <c r="L10" i="31" s="1"/>
  <c r="N10" i="31" s="1"/>
  <c r="T10" i="31" s="1"/>
  <c r="C11" i="31" s="1"/>
  <c r="T101" i="33"/>
  <c r="C102" i="33" s="1"/>
  <c r="Z102" i="33" s="1"/>
  <c r="AA102" i="33" s="1"/>
  <c r="T100" i="33"/>
  <c r="C101" i="33" s="1"/>
  <c r="Z101" i="33" s="1"/>
  <c r="AA101" i="33" s="1"/>
  <c r="X15" i="33"/>
  <c r="X16" i="33" s="1"/>
  <c r="X17" i="33" s="1"/>
  <c r="X21" i="33"/>
  <c r="X20" i="31"/>
  <c r="X21" i="31" s="1"/>
  <c r="X22" i="31" s="1"/>
  <c r="X13" i="31"/>
  <c r="X14" i="31" s="1"/>
  <c r="X15" i="31" s="1"/>
  <c r="X16" i="31" s="1"/>
  <c r="X17" i="31" s="1"/>
  <c r="X10" i="32"/>
  <c r="X11" i="32" s="1"/>
  <c r="X12" i="32" s="1"/>
  <c r="X13" i="32" s="1"/>
  <c r="X14" i="32" s="1"/>
  <c r="X15" i="32" s="1"/>
  <c r="X16" i="32" s="1"/>
  <c r="X17" i="32" s="1"/>
  <c r="X18" i="32" s="1"/>
  <c r="X19" i="32" s="1"/>
  <c r="X18" i="33"/>
  <c r="X19" i="33" s="1"/>
  <c r="X20" i="33" s="1"/>
  <c r="I4" i="33"/>
  <c r="Y9" i="31"/>
  <c r="Y10" i="31" s="1"/>
  <c r="Y11" i="31" s="1"/>
  <c r="Y12" i="31" s="1"/>
  <c r="Y13" i="31" s="1"/>
  <c r="Y14" i="31" s="1"/>
  <c r="Y15" i="31" s="1"/>
  <c r="Y16" i="31" s="1"/>
  <c r="Y17" i="31" s="1"/>
  <c r="Y18" i="31" s="1"/>
  <c r="Y19" i="31" s="1"/>
  <c r="Y20" i="31" s="1"/>
  <c r="Y21" i="31" s="1"/>
  <c r="Y22" i="31" s="1"/>
  <c r="Y23" i="31" s="1"/>
  <c r="Y24" i="31" s="1"/>
  <c r="Y25" i="31" s="1"/>
  <c r="Y26" i="31" s="1"/>
  <c r="Y27" i="31" s="1"/>
  <c r="Y28" i="31" s="1"/>
  <c r="Y29" i="31" s="1"/>
  <c r="Y30" i="31" s="1"/>
  <c r="Y31" i="31" s="1"/>
  <c r="Y32" i="31" s="1"/>
  <c r="Y33" i="31" s="1"/>
  <c r="Y34" i="31" s="1"/>
  <c r="Y35" i="31" s="1"/>
  <c r="Y36" i="31" s="1"/>
  <c r="Y37" i="31" s="1"/>
  <c r="Y38" i="31" s="1"/>
  <c r="Y39" i="31" s="1"/>
  <c r="Y40" i="31" s="1"/>
  <c r="Y41" i="31" s="1"/>
  <c r="Y42" i="31" s="1"/>
  <c r="Y43" i="31" s="1"/>
  <c r="Y44" i="31" s="1"/>
  <c r="Y45" i="31" s="1"/>
  <c r="Y46" i="31" s="1"/>
  <c r="Y47" i="31" s="1"/>
  <c r="Y48" i="31" s="1"/>
  <c r="Y49" i="31" s="1"/>
  <c r="Y50" i="31" s="1"/>
  <c r="Y51" i="31" s="1"/>
  <c r="Y52" i="31" s="1"/>
  <c r="Y53" i="31" s="1"/>
  <c r="Y54" i="31" s="1"/>
  <c r="Y55" i="31" s="1"/>
  <c r="Y56" i="31" s="1"/>
  <c r="Y57" i="31" s="1"/>
  <c r="Y58" i="31" s="1"/>
  <c r="Y59" i="31" s="1"/>
  <c r="Y60" i="31" s="1"/>
  <c r="Y61" i="31" s="1"/>
  <c r="Y62" i="31" s="1"/>
  <c r="Y63" i="31" s="1"/>
  <c r="Y64" i="31" s="1"/>
  <c r="Y65" i="31" s="1"/>
  <c r="Y66" i="31" s="1"/>
  <c r="Y67" i="31" s="1"/>
  <c r="Y68" i="31" s="1"/>
  <c r="Y69" i="31" s="1"/>
  <c r="Y70" i="31" s="1"/>
  <c r="Y71" i="31" s="1"/>
  <c r="Y72" i="31" s="1"/>
  <c r="Y73" i="31" s="1"/>
  <c r="Y74" i="31" s="1"/>
  <c r="Y75" i="31" s="1"/>
  <c r="Y76" i="31" s="1"/>
  <c r="Y77" i="31" s="1"/>
  <c r="Y78" i="31" s="1"/>
  <c r="Y79" i="31" s="1"/>
  <c r="Y80" i="31" s="1"/>
  <c r="Y81" i="31" s="1"/>
  <c r="Y82" i="31" s="1"/>
  <c r="Y83" i="31" s="1"/>
  <c r="Y84" i="31" s="1"/>
  <c r="Y85" i="31" s="1"/>
  <c r="Y86" i="31" s="1"/>
  <c r="Y87" i="31" s="1"/>
  <c r="Y88" i="31" s="1"/>
  <c r="Y89" i="31" s="1"/>
  <c r="Y90" i="31" s="1"/>
  <c r="Y91" i="31" s="1"/>
  <c r="Y92" i="31" s="1"/>
  <c r="Y93" i="31" s="1"/>
  <c r="Y94" i="31" s="1"/>
  <c r="Y95" i="31" s="1"/>
  <c r="Y96" i="31" s="1"/>
  <c r="Y97" i="31" s="1"/>
  <c r="Y98" i="31" s="1"/>
  <c r="Y99" i="31" s="1"/>
  <c r="Y100" i="31" s="1"/>
  <c r="Y101" i="31" s="1"/>
  <c r="X22" i="33"/>
  <c r="T9" i="32"/>
  <c r="C10" i="32" s="1"/>
  <c r="Z10" i="32" s="1"/>
  <c r="I4" i="32"/>
  <c r="X9" i="31"/>
  <c r="X10" i="31" s="1"/>
  <c r="X11" i="31" s="1"/>
  <c r="X12" i="31" s="1"/>
  <c r="Y10" i="32"/>
  <c r="Y11" i="32" s="1"/>
  <c r="Y12" i="32" s="1"/>
  <c r="X18" i="31"/>
  <c r="X19" i="31" s="1"/>
  <c r="D4" i="17"/>
  <c r="C5" i="17"/>
  <c r="I5" i="17" s="1"/>
  <c r="G5" i="17"/>
  <c r="E5" i="17"/>
  <c r="C10" i="17"/>
  <c r="T9" i="17"/>
  <c r="H4" i="17" s="1"/>
  <c r="I4" i="31"/>
  <c r="L10" i="33"/>
  <c r="N10" i="33" s="1"/>
  <c r="T10" i="33" s="1"/>
  <c r="Z10" i="31" l="1"/>
  <c r="Z11" i="31" s="1"/>
  <c r="AA11" i="31" s="1"/>
  <c r="L10" i="32"/>
  <c r="N10" i="32" s="1"/>
  <c r="T10" i="32" s="1"/>
  <c r="C11" i="32" s="1"/>
  <c r="X20" i="32"/>
  <c r="X21" i="32" s="1"/>
  <c r="X22" i="32" s="1"/>
  <c r="M5" i="33"/>
  <c r="M5" i="31"/>
  <c r="Y26" i="33"/>
  <c r="Y27" i="33" s="1"/>
  <c r="Y28" i="33" s="1"/>
  <c r="Y29" i="33" s="1"/>
  <c r="Y30" i="33" s="1"/>
  <c r="Y31" i="33" s="1"/>
  <c r="Y32" i="33" s="1"/>
  <c r="Y33" i="33" s="1"/>
  <c r="Y34" i="33" s="1"/>
  <c r="Y35" i="33" s="1"/>
  <c r="Y36" i="33" s="1"/>
  <c r="Y37" i="33" s="1"/>
  <c r="Y38" i="33" s="1"/>
  <c r="Y39" i="33" s="1"/>
  <c r="Y40" i="33" s="1"/>
  <c r="Y41" i="33" s="1"/>
  <c r="Y42" i="33" s="1"/>
  <c r="Y43" i="33" s="1"/>
  <c r="Y44" i="33" s="1"/>
  <c r="Y45" i="33" s="1"/>
  <c r="Y46" i="33" s="1"/>
  <c r="Y47" i="33" s="1"/>
  <c r="Y48" i="33" s="1"/>
  <c r="Y49" i="33" s="1"/>
  <c r="Y50" i="33" s="1"/>
  <c r="Y51" i="33" s="1"/>
  <c r="Y52" i="33" s="1"/>
  <c r="Y53" i="33" s="1"/>
  <c r="Y54" i="33" s="1"/>
  <c r="Y55" i="33" s="1"/>
  <c r="Y56" i="33" s="1"/>
  <c r="Y57" i="33" s="1"/>
  <c r="Y58" i="33" s="1"/>
  <c r="Y59" i="33" s="1"/>
  <c r="Y60" i="33" s="1"/>
  <c r="Y61" i="33" s="1"/>
  <c r="Y62" i="33" s="1"/>
  <c r="Y63" i="33" s="1"/>
  <c r="Y64" i="33" s="1"/>
  <c r="Y65" i="33" s="1"/>
  <c r="Y66" i="33" s="1"/>
  <c r="Y67" i="33" s="1"/>
  <c r="Y68" i="33" s="1"/>
  <c r="Y69" i="33" s="1"/>
  <c r="Y70" i="33" s="1"/>
  <c r="Y71" i="33" s="1"/>
  <c r="Y72" i="33" s="1"/>
  <c r="Y73" i="33" s="1"/>
  <c r="Y74" i="33" s="1"/>
  <c r="Y75" i="33" s="1"/>
  <c r="Y76" i="33" s="1"/>
  <c r="Y77" i="33" s="1"/>
  <c r="Y78" i="33" s="1"/>
  <c r="Y79" i="33" s="1"/>
  <c r="Y80" i="33" s="1"/>
  <c r="Y81" i="33" s="1"/>
  <c r="Y82" i="33" s="1"/>
  <c r="Y83" i="33" s="1"/>
  <c r="Y84" i="33" s="1"/>
  <c r="Y85" i="33" s="1"/>
  <c r="Y86" i="33" s="1"/>
  <c r="Y87" i="33" s="1"/>
  <c r="Y88" i="33" s="1"/>
  <c r="Y89" i="33" s="1"/>
  <c r="Y90" i="33" s="1"/>
  <c r="Y91" i="33" s="1"/>
  <c r="Y92" i="33" s="1"/>
  <c r="Y93" i="33" s="1"/>
  <c r="Y94" i="33" s="1"/>
  <c r="Y95" i="33" s="1"/>
  <c r="Y96" i="33" s="1"/>
  <c r="Y97" i="33" s="1"/>
  <c r="Y98" i="33" s="1"/>
  <c r="Y99" i="33" s="1"/>
  <c r="Y100" i="33" s="1"/>
  <c r="Y101" i="33" s="1"/>
  <c r="R5" i="31"/>
  <c r="Y13" i="32"/>
  <c r="Y14" i="32" s="1"/>
  <c r="Y15" i="32" s="1"/>
  <c r="Y16" i="32" s="1"/>
  <c r="Y17" i="32" s="1"/>
  <c r="Y18" i="32" s="1"/>
  <c r="Y19" i="32" s="1"/>
  <c r="Y20" i="32" s="1"/>
  <c r="Y21" i="32" s="1"/>
  <c r="Y22" i="32" s="1"/>
  <c r="Y23" i="32" s="1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Y34" i="32" s="1"/>
  <c r="Y35" i="32" s="1"/>
  <c r="Y36" i="32" s="1"/>
  <c r="Y37" i="32" s="1"/>
  <c r="Y38" i="32" s="1"/>
  <c r="Y39" i="32" s="1"/>
  <c r="Y40" i="32" s="1"/>
  <c r="Y41" i="32" s="1"/>
  <c r="Y42" i="32" s="1"/>
  <c r="Y43" i="32" s="1"/>
  <c r="Y44" i="32" s="1"/>
  <c r="Y45" i="32" s="1"/>
  <c r="Y46" i="32" s="1"/>
  <c r="Y47" i="32" s="1"/>
  <c r="Y48" i="32" s="1"/>
  <c r="Y49" i="32" s="1"/>
  <c r="Y50" i="32" s="1"/>
  <c r="Y51" i="32" s="1"/>
  <c r="Y52" i="32" s="1"/>
  <c r="Y53" i="32" s="1"/>
  <c r="Y54" i="32" s="1"/>
  <c r="Y55" i="32" s="1"/>
  <c r="Y56" i="32" s="1"/>
  <c r="Y57" i="32" s="1"/>
  <c r="Y58" i="32" s="1"/>
  <c r="Y59" i="32" s="1"/>
  <c r="Y60" i="32" s="1"/>
  <c r="Y61" i="32" s="1"/>
  <c r="Y62" i="32" s="1"/>
  <c r="Y63" i="32" s="1"/>
  <c r="Y64" i="32" s="1"/>
  <c r="Y65" i="32" s="1"/>
  <c r="Y66" i="32" s="1"/>
  <c r="Y67" i="32" s="1"/>
  <c r="Y68" i="32" s="1"/>
  <c r="Y69" i="32" s="1"/>
  <c r="Y70" i="32" s="1"/>
  <c r="Y71" i="32" s="1"/>
  <c r="Y72" i="32" s="1"/>
  <c r="Y73" i="32" s="1"/>
  <c r="Y74" i="32" s="1"/>
  <c r="Y75" i="32" s="1"/>
  <c r="Y76" i="32" s="1"/>
  <c r="Y77" i="32" s="1"/>
  <c r="Y78" i="32" s="1"/>
  <c r="Y79" i="32" s="1"/>
  <c r="Y80" i="32" s="1"/>
  <c r="Y81" i="32" s="1"/>
  <c r="Y82" i="32" s="1"/>
  <c r="Y83" i="32" s="1"/>
  <c r="Y84" i="32" s="1"/>
  <c r="Y85" i="32" s="1"/>
  <c r="Y86" i="32" s="1"/>
  <c r="Y87" i="32" s="1"/>
  <c r="Y88" i="32" s="1"/>
  <c r="Y89" i="32" s="1"/>
  <c r="Y90" i="32" s="1"/>
  <c r="Y91" i="32" s="1"/>
  <c r="Y92" i="32" s="1"/>
  <c r="Y93" i="32" s="1"/>
  <c r="Y94" i="32" s="1"/>
  <c r="Y95" i="32" s="1"/>
  <c r="Y96" i="32" s="1"/>
  <c r="Y97" i="32" s="1"/>
  <c r="Y98" i="32" s="1"/>
  <c r="Y99" i="32" s="1"/>
  <c r="Y100" i="32" s="1"/>
  <c r="Y101" i="32" s="1"/>
  <c r="P4" i="17"/>
  <c r="L4" i="17"/>
  <c r="L11" i="31"/>
  <c r="N11" i="31" s="1"/>
  <c r="T11" i="31" s="1"/>
  <c r="C11" i="33"/>
  <c r="M5" i="32" l="1"/>
  <c r="R5" i="33"/>
  <c r="R5" i="32"/>
  <c r="C12" i="31"/>
  <c r="L11" i="32"/>
  <c r="N11" i="32" s="1"/>
  <c r="T11" i="32" s="1"/>
  <c r="Z11" i="32"/>
  <c r="AA11" i="32" s="1"/>
  <c r="L11" i="33"/>
  <c r="N11" i="33" s="1"/>
  <c r="T11" i="33" s="1"/>
  <c r="Z11" i="33"/>
  <c r="AA11" i="33" s="1"/>
  <c r="C12" i="33" l="1"/>
  <c r="Z12" i="31"/>
  <c r="AA12" i="31" s="1"/>
  <c r="L12" i="31"/>
  <c r="N12" i="31" s="1"/>
  <c r="T12" i="31" s="1"/>
  <c r="C12" i="32"/>
  <c r="C13" i="31" l="1"/>
  <c r="L12" i="33"/>
  <c r="N12" i="33" s="1"/>
  <c r="T12" i="33" s="1"/>
  <c r="Z12" i="33"/>
  <c r="AA12" i="33" s="1"/>
  <c r="Z12" i="32"/>
  <c r="AA12" i="32" s="1"/>
  <c r="L12" i="32"/>
  <c r="N12" i="32" s="1"/>
  <c r="T12" i="32" s="1"/>
  <c r="L13" i="31" l="1"/>
  <c r="N13" i="31" s="1"/>
  <c r="T13" i="31" s="1"/>
  <c r="Z13" i="31"/>
  <c r="AA13" i="31" s="1"/>
  <c r="C13" i="33"/>
  <c r="C13" i="32"/>
  <c r="C14" i="31" l="1"/>
  <c r="Z13" i="32"/>
  <c r="AA13" i="32" s="1"/>
  <c r="L13" i="32"/>
  <c r="N13" i="32" s="1"/>
  <c r="T13" i="32" s="1"/>
  <c r="Z13" i="33"/>
  <c r="AA13" i="33" s="1"/>
  <c r="L13" i="33"/>
  <c r="N13" i="33" s="1"/>
  <c r="T13" i="33" s="1"/>
  <c r="L14" i="31" l="1"/>
  <c r="N14" i="31" s="1"/>
  <c r="T14" i="31" s="1"/>
  <c r="Z14" i="31"/>
  <c r="AA14" i="31" s="1"/>
  <c r="C14" i="33"/>
  <c r="C14" i="32"/>
  <c r="C15" i="31" l="1"/>
  <c r="Z14" i="33"/>
  <c r="AA14" i="33" s="1"/>
  <c r="L14" i="33"/>
  <c r="N14" i="33" s="1"/>
  <c r="T14" i="33" s="1"/>
  <c r="Z14" i="32"/>
  <c r="AA14" i="32" s="1"/>
  <c r="L14" i="32"/>
  <c r="N14" i="32" s="1"/>
  <c r="T14" i="32" s="1"/>
  <c r="C15" i="32" l="1"/>
  <c r="L15" i="31"/>
  <c r="N15" i="31" s="1"/>
  <c r="T15" i="31" s="1"/>
  <c r="C16" i="31" s="1"/>
  <c r="Z15" i="31"/>
  <c r="AA15" i="31" s="1"/>
  <c r="C15" i="33"/>
  <c r="L15" i="33" l="1"/>
  <c r="N15" i="33" s="1"/>
  <c r="T15" i="33" s="1"/>
  <c r="C16" i="33" s="1"/>
  <c r="Z15" i="33"/>
  <c r="AA15" i="33" s="1"/>
  <c r="Z15" i="32"/>
  <c r="AA15" i="32" s="1"/>
  <c r="L15" i="32"/>
  <c r="N15" i="32" s="1"/>
  <c r="T15" i="32" s="1"/>
  <c r="C16" i="32" s="1"/>
  <c r="L16" i="31"/>
  <c r="N16" i="31" s="1"/>
  <c r="T16" i="31" s="1"/>
  <c r="C17" i="31" s="1"/>
  <c r="Z16" i="31"/>
  <c r="AA16" i="31" s="1"/>
  <c r="Z16" i="33" l="1"/>
  <c r="AA16" i="33" s="1"/>
  <c r="L16" i="33"/>
  <c r="N16" i="33" s="1"/>
  <c r="T16" i="33" s="1"/>
  <c r="C17" i="33" s="1"/>
  <c r="Z17" i="31"/>
  <c r="AA17" i="31" s="1"/>
  <c r="L17" i="31"/>
  <c r="N17" i="31" s="1"/>
  <c r="T17" i="31" s="1"/>
  <c r="C18" i="31" s="1"/>
  <c r="Z16" i="32"/>
  <c r="AA16" i="32" s="1"/>
  <c r="L16" i="32"/>
  <c r="N16" i="32" s="1"/>
  <c r="T16" i="32" s="1"/>
  <c r="C17" i="32" s="1"/>
  <c r="L17" i="33" l="1"/>
  <c r="N17" i="33" s="1"/>
  <c r="T17" i="33" s="1"/>
  <c r="C18" i="33" s="1"/>
  <c r="Z17" i="33"/>
  <c r="AA17" i="33" s="1"/>
  <c r="L17" i="32"/>
  <c r="N17" i="32" s="1"/>
  <c r="T17" i="32" s="1"/>
  <c r="C18" i="32" s="1"/>
  <c r="Z17" i="32"/>
  <c r="AA17" i="32" s="1"/>
  <c r="Z18" i="31"/>
  <c r="AA18" i="31" s="1"/>
  <c r="L18" i="31"/>
  <c r="N18" i="31" s="1"/>
  <c r="T18" i="31" s="1"/>
  <c r="C19" i="31" s="1"/>
  <c r="L18" i="33" l="1"/>
  <c r="N18" i="33" s="1"/>
  <c r="T18" i="33" s="1"/>
  <c r="C19" i="33" s="1"/>
  <c r="Z18" i="33"/>
  <c r="AA18" i="33" s="1"/>
  <c r="L19" i="31"/>
  <c r="N19" i="31" s="1"/>
  <c r="T19" i="31" s="1"/>
  <c r="C20" i="31" s="1"/>
  <c r="Z19" i="31"/>
  <c r="AA19" i="31" s="1"/>
  <c r="Z18" i="32"/>
  <c r="AA18" i="32" s="1"/>
  <c r="L18" i="32"/>
  <c r="N18" i="32" s="1"/>
  <c r="T18" i="32" s="1"/>
  <c r="C19" i="32" s="1"/>
  <c r="L19" i="33" l="1"/>
  <c r="N19" i="33" s="1"/>
  <c r="T19" i="33" s="1"/>
  <c r="C20" i="33" s="1"/>
  <c r="Z19" i="33"/>
  <c r="AA19" i="33" s="1"/>
  <c r="L19" i="32"/>
  <c r="N19" i="32" s="1"/>
  <c r="T19" i="32" s="1"/>
  <c r="C20" i="32" s="1"/>
  <c r="Z19" i="32"/>
  <c r="AA19" i="32" s="1"/>
  <c r="L20" i="31"/>
  <c r="N20" i="31" s="1"/>
  <c r="T20" i="31" s="1"/>
  <c r="C21" i="31" s="1"/>
  <c r="Z20" i="31"/>
  <c r="AA20" i="31" s="1"/>
  <c r="L21" i="31" l="1"/>
  <c r="N21" i="31" s="1"/>
  <c r="T21" i="31" s="1"/>
  <c r="C22" i="31" s="1"/>
  <c r="Z21" i="31"/>
  <c r="AA21" i="31" s="1"/>
  <c r="Z20" i="32"/>
  <c r="AA20" i="32" s="1"/>
  <c r="L20" i="32"/>
  <c r="N20" i="32" s="1"/>
  <c r="T20" i="32" s="1"/>
  <c r="C21" i="32" s="1"/>
  <c r="L20" i="33"/>
  <c r="N20" i="33" s="1"/>
  <c r="T20" i="33" s="1"/>
  <c r="C21" i="33" s="1"/>
  <c r="Z20" i="33"/>
  <c r="AA20" i="33" s="1"/>
  <c r="Z22" i="31" l="1"/>
  <c r="AA22" i="31" s="1"/>
  <c r="L22" i="31"/>
  <c r="N22" i="31" s="1"/>
  <c r="T22" i="31" s="1"/>
  <c r="C23" i="31" s="1"/>
  <c r="L21" i="33"/>
  <c r="N21" i="33" s="1"/>
  <c r="T21" i="33" s="1"/>
  <c r="C22" i="33" s="1"/>
  <c r="Z21" i="33"/>
  <c r="AA21" i="33" s="1"/>
  <c r="L21" i="32"/>
  <c r="N21" i="32" s="1"/>
  <c r="T21" i="32" s="1"/>
  <c r="C22" i="32" s="1"/>
  <c r="Z21" i="32"/>
  <c r="AA21" i="32" s="1"/>
  <c r="L22" i="32" l="1"/>
  <c r="N22" i="32" s="1"/>
  <c r="T22" i="32" s="1"/>
  <c r="C23" i="32" s="1"/>
  <c r="Z22" i="32"/>
  <c r="AA22" i="32" s="1"/>
  <c r="L22" i="33"/>
  <c r="N22" i="33" s="1"/>
  <c r="T22" i="33" s="1"/>
  <c r="C23" i="33" s="1"/>
  <c r="Z22" i="33"/>
  <c r="AA22" i="33" s="1"/>
  <c r="Z23" i="31"/>
  <c r="AA23" i="31" s="1"/>
  <c r="L23" i="31"/>
  <c r="N23" i="31" s="1"/>
  <c r="T23" i="31" s="1"/>
  <c r="C24" i="31" s="1"/>
  <c r="Z23" i="32" l="1"/>
  <c r="AA23" i="32" s="1"/>
  <c r="L23" i="32"/>
  <c r="N23" i="32" s="1"/>
  <c r="T23" i="32" s="1"/>
  <c r="C24" i="32" s="1"/>
  <c r="L24" i="31"/>
  <c r="N24" i="31" s="1"/>
  <c r="T24" i="31" s="1"/>
  <c r="C25" i="31" s="1"/>
  <c r="Z24" i="31"/>
  <c r="AA24" i="31" s="1"/>
  <c r="Z23" i="33"/>
  <c r="AA23" i="33" s="1"/>
  <c r="L23" i="33"/>
  <c r="N23" i="33" s="1"/>
  <c r="T23" i="33" s="1"/>
  <c r="C24" i="33" s="1"/>
  <c r="L24" i="33" l="1"/>
  <c r="N24" i="33" s="1"/>
  <c r="T24" i="33" s="1"/>
  <c r="C25" i="33" s="1"/>
  <c r="Z24" i="33"/>
  <c r="AA24" i="33" s="1"/>
  <c r="L25" i="31"/>
  <c r="N25" i="31" s="1"/>
  <c r="T25" i="31" s="1"/>
  <c r="C26" i="31" s="1"/>
  <c r="Z25" i="31"/>
  <c r="AA25" i="31" s="1"/>
  <c r="L24" i="32"/>
  <c r="N24" i="32" s="1"/>
  <c r="T24" i="32" s="1"/>
  <c r="C25" i="32" s="1"/>
  <c r="Z24" i="32"/>
  <c r="AA24" i="32" s="1"/>
  <c r="Z25" i="32" l="1"/>
  <c r="AA25" i="32" s="1"/>
  <c r="L25" i="32"/>
  <c r="N25" i="32" s="1"/>
  <c r="T25" i="32" s="1"/>
  <c r="C26" i="32" s="1"/>
  <c r="L26" i="31"/>
  <c r="N26" i="31" s="1"/>
  <c r="T26" i="31" s="1"/>
  <c r="C27" i="31" s="1"/>
  <c r="Z26" i="31"/>
  <c r="AA26" i="31" s="1"/>
  <c r="L25" i="33"/>
  <c r="N25" i="33" s="1"/>
  <c r="T25" i="33" s="1"/>
  <c r="C26" i="33" s="1"/>
  <c r="Z25" i="33"/>
  <c r="AA25" i="33" s="1"/>
  <c r="L26" i="32" l="1"/>
  <c r="N26" i="32" s="1"/>
  <c r="T26" i="32" s="1"/>
  <c r="C27" i="32" s="1"/>
  <c r="Z26" i="32"/>
  <c r="AA26" i="32" s="1"/>
  <c r="L26" i="33"/>
  <c r="N26" i="33" s="1"/>
  <c r="T26" i="33" s="1"/>
  <c r="C27" i="33" s="1"/>
  <c r="Z26" i="33"/>
  <c r="AA26" i="33" s="1"/>
  <c r="L27" i="31"/>
  <c r="N27" i="31" s="1"/>
  <c r="T27" i="31" s="1"/>
  <c r="C28" i="31" s="1"/>
  <c r="Z27" i="31"/>
  <c r="AA27" i="31" s="1"/>
  <c r="L27" i="32" l="1"/>
  <c r="N27" i="32" s="1"/>
  <c r="T27" i="32" s="1"/>
  <c r="C28" i="32" s="1"/>
  <c r="Z27" i="32"/>
  <c r="AA27" i="32" s="1"/>
  <c r="L28" i="31"/>
  <c r="N28" i="31" s="1"/>
  <c r="T28" i="31" s="1"/>
  <c r="C29" i="31" s="1"/>
  <c r="Z28" i="31"/>
  <c r="AA28" i="31" s="1"/>
  <c r="L27" i="33"/>
  <c r="N27" i="33" s="1"/>
  <c r="T27" i="33" s="1"/>
  <c r="C28" i="33" s="1"/>
  <c r="Z27" i="33"/>
  <c r="AA27" i="33" s="1"/>
  <c r="Z28" i="32" l="1"/>
  <c r="AA28" i="32" s="1"/>
  <c r="L28" i="32"/>
  <c r="N28" i="32" s="1"/>
  <c r="T28" i="32" s="1"/>
  <c r="C29" i="32" s="1"/>
  <c r="L28" i="33"/>
  <c r="N28" i="33" s="1"/>
  <c r="T28" i="33" s="1"/>
  <c r="C29" i="33" s="1"/>
  <c r="Z28" i="33"/>
  <c r="AA28" i="33" s="1"/>
  <c r="L29" i="31"/>
  <c r="N29" i="31" s="1"/>
  <c r="T29" i="31" s="1"/>
  <c r="C30" i="31" s="1"/>
  <c r="Z29" i="31"/>
  <c r="AA29" i="31" s="1"/>
  <c r="L100" i="31" l="1"/>
  <c r="N100" i="31" s="1"/>
  <c r="T100" i="31" s="1"/>
  <c r="C101" i="31" s="1"/>
  <c r="L30" i="31"/>
  <c r="N30" i="31" s="1"/>
  <c r="T30" i="31" s="1"/>
  <c r="C31" i="31" s="1"/>
  <c r="Z30" i="31"/>
  <c r="AA30" i="31" s="1"/>
  <c r="Z29" i="32"/>
  <c r="AA29" i="32" s="1"/>
  <c r="L29" i="32"/>
  <c r="N29" i="32" s="1"/>
  <c r="T29" i="32" s="1"/>
  <c r="C30" i="32" s="1"/>
  <c r="L29" i="33"/>
  <c r="N29" i="33" s="1"/>
  <c r="T29" i="33" s="1"/>
  <c r="C30" i="33" s="1"/>
  <c r="Z29" i="33"/>
  <c r="AA29" i="33" s="1"/>
  <c r="Z101" i="31" l="1"/>
  <c r="AA101" i="31" s="1"/>
  <c r="L101" i="31"/>
  <c r="N101" i="31" s="1"/>
  <c r="T101" i="31" s="1"/>
  <c r="C102" i="31" s="1"/>
  <c r="Z102" i="31" s="1"/>
  <c r="AA102" i="31" s="1"/>
  <c r="L30" i="33"/>
  <c r="N30" i="33" s="1"/>
  <c r="T30" i="33" s="1"/>
  <c r="C31" i="33" s="1"/>
  <c r="Z30" i="33"/>
  <c r="AA30" i="33" s="1"/>
  <c r="L31" i="31"/>
  <c r="N31" i="31" s="1"/>
  <c r="T31" i="31" s="1"/>
  <c r="C32" i="31" s="1"/>
  <c r="Z31" i="31"/>
  <c r="AA31" i="31" s="1"/>
  <c r="Z30" i="32"/>
  <c r="AA30" i="32" s="1"/>
  <c r="L30" i="32"/>
  <c r="N30" i="32" s="1"/>
  <c r="T30" i="32" s="1"/>
  <c r="C31" i="32" s="1"/>
  <c r="L31" i="33" l="1"/>
  <c r="N31" i="33" s="1"/>
  <c r="T31" i="33" s="1"/>
  <c r="C32" i="33" s="1"/>
  <c r="Z31" i="33"/>
  <c r="AA31" i="33" s="1"/>
  <c r="L31" i="32"/>
  <c r="N31" i="32" s="1"/>
  <c r="T31" i="32" s="1"/>
  <c r="C32" i="32" s="1"/>
  <c r="Z31" i="32"/>
  <c r="AA31" i="32" s="1"/>
  <c r="Z32" i="31"/>
  <c r="AA32" i="31" s="1"/>
  <c r="L32" i="31"/>
  <c r="N32" i="31" s="1"/>
  <c r="T32" i="31" s="1"/>
  <c r="C33" i="31" s="1"/>
  <c r="L33" i="31" l="1"/>
  <c r="N33" i="31" s="1"/>
  <c r="T33" i="31" s="1"/>
  <c r="C34" i="31" s="1"/>
  <c r="Z33" i="31"/>
  <c r="AA33" i="31" s="1"/>
  <c r="L32" i="33"/>
  <c r="N32" i="33" s="1"/>
  <c r="T32" i="33" s="1"/>
  <c r="C33" i="33" s="1"/>
  <c r="Z32" i="33"/>
  <c r="AA32" i="33" s="1"/>
  <c r="L32" i="32"/>
  <c r="N32" i="32" s="1"/>
  <c r="T32" i="32" s="1"/>
  <c r="C33" i="32" s="1"/>
  <c r="Z32" i="32"/>
  <c r="AA32" i="32" s="1"/>
  <c r="L34" i="31" l="1"/>
  <c r="N34" i="31" s="1"/>
  <c r="T34" i="31" s="1"/>
  <c r="C35" i="31" s="1"/>
  <c r="Z34" i="31"/>
  <c r="AA34" i="31" s="1"/>
  <c r="L33" i="32"/>
  <c r="N33" i="32" s="1"/>
  <c r="T33" i="32" s="1"/>
  <c r="C34" i="32" s="1"/>
  <c r="Z33" i="32"/>
  <c r="AA33" i="32" s="1"/>
  <c r="Z33" i="33"/>
  <c r="AA33" i="33" s="1"/>
  <c r="L33" i="33"/>
  <c r="N33" i="33" s="1"/>
  <c r="T33" i="33" s="1"/>
  <c r="C34" i="33" s="1"/>
  <c r="Z35" i="31" l="1"/>
  <c r="AA35" i="31" s="1"/>
  <c r="L35" i="31"/>
  <c r="N35" i="31" s="1"/>
  <c r="T35" i="31" s="1"/>
  <c r="C36" i="31" s="1"/>
  <c r="L34" i="32"/>
  <c r="N34" i="32" s="1"/>
  <c r="T34" i="32" s="1"/>
  <c r="C35" i="32" s="1"/>
  <c r="Z34" i="32"/>
  <c r="AA34" i="32" s="1"/>
  <c r="L34" i="33"/>
  <c r="N34" i="33" s="1"/>
  <c r="T34" i="33" s="1"/>
  <c r="C35" i="33" s="1"/>
  <c r="Z34" i="33"/>
  <c r="AA34" i="33" s="1"/>
  <c r="L35" i="33" l="1"/>
  <c r="N35" i="33" s="1"/>
  <c r="T35" i="33" s="1"/>
  <c r="C36" i="33" s="1"/>
  <c r="Z35" i="33"/>
  <c r="AA35" i="33" s="1"/>
  <c r="Z35" i="32"/>
  <c r="AA35" i="32" s="1"/>
  <c r="L35" i="32"/>
  <c r="N35" i="32" s="1"/>
  <c r="T35" i="32" s="1"/>
  <c r="C36" i="32" s="1"/>
  <c r="Z36" i="31"/>
  <c r="AA36" i="31" s="1"/>
  <c r="L36" i="31"/>
  <c r="N36" i="31" s="1"/>
  <c r="T36" i="31" s="1"/>
  <c r="L36" i="33" l="1"/>
  <c r="N36" i="33" s="1"/>
  <c r="T36" i="33" s="1"/>
  <c r="Z36" i="33"/>
  <c r="AA36" i="33" s="1"/>
  <c r="C37" i="31"/>
  <c r="L37" i="31" s="1"/>
  <c r="N37" i="31" s="1"/>
  <c r="T37" i="31" s="1"/>
  <c r="C38" i="31" s="1"/>
  <c r="Z36" i="32"/>
  <c r="AA36" i="32" s="1"/>
  <c r="L36" i="32"/>
  <c r="N36" i="32" s="1"/>
  <c r="T36" i="32" s="1"/>
  <c r="L38" i="31" l="1"/>
  <c r="N38" i="31" s="1"/>
  <c r="T38" i="31" s="1"/>
  <c r="C37" i="33"/>
  <c r="L37" i="33" s="1"/>
  <c r="N37" i="33" s="1"/>
  <c r="T37" i="33" s="1"/>
  <c r="C38" i="33" s="1"/>
  <c r="C37" i="32"/>
  <c r="L37" i="32" s="1"/>
  <c r="N37" i="32" s="1"/>
  <c r="T37" i="32" s="1"/>
  <c r="C38" i="32" s="1"/>
  <c r="Z37" i="31"/>
  <c r="AA37" i="31" s="1"/>
  <c r="L38" i="33" l="1"/>
  <c r="N38" i="33" s="1"/>
  <c r="T38" i="33" s="1"/>
  <c r="L38" i="32"/>
  <c r="N38" i="32" s="1"/>
  <c r="T38" i="32" s="1"/>
  <c r="Z38" i="31"/>
  <c r="AA38" i="31" s="1"/>
  <c r="C39" i="31"/>
  <c r="Z37" i="33"/>
  <c r="AA37" i="33" s="1"/>
  <c r="Z37" i="32"/>
  <c r="AA37" i="32" s="1"/>
  <c r="Z38" i="32" l="1"/>
  <c r="AA38" i="32" s="1"/>
  <c r="Z38" i="33"/>
  <c r="AA38" i="33" s="1"/>
  <c r="C39" i="33"/>
  <c r="Z39" i="31"/>
  <c r="AA39" i="31" s="1"/>
  <c r="L39" i="31"/>
  <c r="N39" i="31" s="1"/>
  <c r="T39" i="31" s="1"/>
  <c r="C39" i="32"/>
  <c r="L39" i="32" l="1"/>
  <c r="N39" i="32" s="1"/>
  <c r="T39" i="32" s="1"/>
  <c r="Z39" i="32"/>
  <c r="AA39" i="32" s="1"/>
  <c r="C40" i="31"/>
  <c r="Z39" i="33"/>
  <c r="AA39" i="33" s="1"/>
  <c r="L39" i="33"/>
  <c r="N39" i="33" s="1"/>
  <c r="T39" i="33" s="1"/>
  <c r="Z40" i="31" l="1"/>
  <c r="AA40" i="31" s="1"/>
  <c r="L40" i="31"/>
  <c r="N40" i="31" s="1"/>
  <c r="T40" i="31" s="1"/>
  <c r="C40" i="32"/>
  <c r="C40" i="33"/>
  <c r="Z40" i="33" l="1"/>
  <c r="AA40" i="33" s="1"/>
  <c r="L40" i="33"/>
  <c r="N40" i="33" s="1"/>
  <c r="T40" i="33" s="1"/>
  <c r="L40" i="32"/>
  <c r="N40" i="32" s="1"/>
  <c r="T40" i="32" s="1"/>
  <c r="Z40" i="32"/>
  <c r="AA40" i="32" s="1"/>
  <c r="C41" i="31"/>
  <c r="C41" i="33" l="1"/>
  <c r="Z41" i="31"/>
  <c r="AA41" i="31" s="1"/>
  <c r="L41" i="31"/>
  <c r="N41" i="31" s="1"/>
  <c r="T41" i="31" s="1"/>
  <c r="C41" i="32"/>
  <c r="C42" i="31" l="1"/>
  <c r="L41" i="32"/>
  <c r="N41" i="32" s="1"/>
  <c r="T41" i="32" s="1"/>
  <c r="Z41" i="32"/>
  <c r="AA41" i="32" s="1"/>
  <c r="Z41" i="33"/>
  <c r="AA41" i="33" s="1"/>
  <c r="L41" i="33"/>
  <c r="N41" i="33" s="1"/>
  <c r="T41" i="33" s="1"/>
  <c r="C42" i="32" l="1"/>
  <c r="Z42" i="31"/>
  <c r="AA42" i="31" s="1"/>
  <c r="L42" i="31"/>
  <c r="N42" i="31" s="1"/>
  <c r="T42" i="31" s="1"/>
  <c r="C42" i="33"/>
  <c r="L42" i="32" l="1"/>
  <c r="N42" i="32" s="1"/>
  <c r="T42" i="32" s="1"/>
  <c r="Z42" i="32"/>
  <c r="AA42" i="32" s="1"/>
  <c r="C43" i="31"/>
  <c r="Z42" i="33"/>
  <c r="AA42" i="33" s="1"/>
  <c r="L42" i="33"/>
  <c r="N42" i="33" s="1"/>
  <c r="T42" i="33" s="1"/>
  <c r="C43" i="33" l="1"/>
  <c r="C43" i="32"/>
  <c r="Z43" i="31"/>
  <c r="AA43" i="31" s="1"/>
  <c r="L43" i="31"/>
  <c r="N43" i="31" s="1"/>
  <c r="T43" i="31" s="1"/>
  <c r="C44" i="31" s="1"/>
  <c r="Z43" i="33" l="1"/>
  <c r="AA43" i="33" s="1"/>
  <c r="L43" i="33"/>
  <c r="N43" i="33" s="1"/>
  <c r="T43" i="33" s="1"/>
  <c r="C44" i="33" s="1"/>
  <c r="L43" i="32"/>
  <c r="N43" i="32" s="1"/>
  <c r="T43" i="32" s="1"/>
  <c r="C44" i="32" s="1"/>
  <c r="Z43" i="32"/>
  <c r="AA43" i="32" s="1"/>
  <c r="Z44" i="31"/>
  <c r="AA44" i="31" s="1"/>
  <c r="L44" i="31"/>
  <c r="N44" i="31" s="1"/>
  <c r="T44" i="31" s="1"/>
  <c r="C45" i="31" s="1"/>
  <c r="Z44" i="33" l="1"/>
  <c r="AA44" i="33" s="1"/>
  <c r="L44" i="33"/>
  <c r="N44" i="33" s="1"/>
  <c r="T44" i="33" s="1"/>
  <c r="C45" i="33" s="1"/>
  <c r="Z45" i="31"/>
  <c r="AA45" i="31" s="1"/>
  <c r="L45" i="31"/>
  <c r="N45" i="31" s="1"/>
  <c r="T45" i="31" s="1"/>
  <c r="C46" i="31" s="1"/>
  <c r="L44" i="32"/>
  <c r="N44" i="32" s="1"/>
  <c r="T44" i="32" s="1"/>
  <c r="C45" i="32" s="1"/>
  <c r="Z44" i="32"/>
  <c r="AA44" i="32" s="1"/>
  <c r="Z45" i="33" l="1"/>
  <c r="AA45" i="33" s="1"/>
  <c r="L45" i="33"/>
  <c r="N45" i="33" s="1"/>
  <c r="T45" i="33" s="1"/>
  <c r="C46" i="33" s="1"/>
  <c r="L45" i="32"/>
  <c r="N45" i="32" s="1"/>
  <c r="T45" i="32" s="1"/>
  <c r="C46" i="32" s="1"/>
  <c r="Z45" i="32"/>
  <c r="AA45" i="32" s="1"/>
  <c r="Z46" i="31"/>
  <c r="AA46" i="31" s="1"/>
  <c r="L46" i="31"/>
  <c r="N46" i="31" s="1"/>
  <c r="T46" i="31" s="1"/>
  <c r="C47" i="31" s="1"/>
  <c r="Z47" i="31" l="1"/>
  <c r="AA47" i="31" s="1"/>
  <c r="L47" i="31"/>
  <c r="N47" i="31" s="1"/>
  <c r="T47" i="31" s="1"/>
  <c r="C48" i="31" s="1"/>
  <c r="Z46" i="33"/>
  <c r="AA46" i="33" s="1"/>
  <c r="L46" i="33"/>
  <c r="N46" i="33" s="1"/>
  <c r="T46" i="33" s="1"/>
  <c r="C47" i="33" s="1"/>
  <c r="L46" i="32"/>
  <c r="N46" i="32" s="1"/>
  <c r="T46" i="32" s="1"/>
  <c r="C47" i="32" s="1"/>
  <c r="Z46" i="32"/>
  <c r="AA46" i="32" s="1"/>
  <c r="Z48" i="31" l="1"/>
  <c r="AA48" i="31" s="1"/>
  <c r="L48" i="31"/>
  <c r="N48" i="31" s="1"/>
  <c r="T48" i="31" s="1"/>
  <c r="C49" i="31" s="1"/>
  <c r="Z47" i="32"/>
  <c r="AA47" i="32" s="1"/>
  <c r="L47" i="32"/>
  <c r="N47" i="32" s="1"/>
  <c r="T47" i="32" s="1"/>
  <c r="C48" i="32" s="1"/>
  <c r="Z47" i="33"/>
  <c r="AA47" i="33" s="1"/>
  <c r="L47" i="33"/>
  <c r="N47" i="33" s="1"/>
  <c r="T47" i="33" s="1"/>
  <c r="C48" i="33" s="1"/>
  <c r="Z48" i="33" l="1"/>
  <c r="AA48" i="33" s="1"/>
  <c r="L48" i="33"/>
  <c r="N48" i="33" s="1"/>
  <c r="T48" i="33" s="1"/>
  <c r="C49" i="33" s="1"/>
  <c r="Z49" i="31"/>
  <c r="AA49" i="31" s="1"/>
  <c r="L49" i="31"/>
  <c r="N49" i="31" s="1"/>
  <c r="T49" i="31" s="1"/>
  <c r="C50" i="31" s="1"/>
  <c r="L48" i="32"/>
  <c r="N48" i="32" s="1"/>
  <c r="T48" i="32" s="1"/>
  <c r="C49" i="32" s="1"/>
  <c r="Z48" i="32"/>
  <c r="AA48" i="32" s="1"/>
  <c r="Z49" i="33" l="1"/>
  <c r="AA49" i="33" s="1"/>
  <c r="L49" i="33"/>
  <c r="N49" i="33" s="1"/>
  <c r="T49" i="33" s="1"/>
  <c r="C50" i="33" s="1"/>
  <c r="L49" i="32"/>
  <c r="N49" i="32" s="1"/>
  <c r="T49" i="32" s="1"/>
  <c r="C50" i="32" s="1"/>
  <c r="Z49" i="32"/>
  <c r="AA49" i="32" s="1"/>
  <c r="Z50" i="31"/>
  <c r="AA50" i="31" s="1"/>
  <c r="L50" i="31"/>
  <c r="N50" i="31" s="1"/>
  <c r="T50" i="31" s="1"/>
  <c r="C51" i="31" s="1"/>
  <c r="Z50" i="33" l="1"/>
  <c r="AA50" i="33" s="1"/>
  <c r="L50" i="33"/>
  <c r="N50" i="33" s="1"/>
  <c r="T50" i="33" s="1"/>
  <c r="C51" i="33" s="1"/>
  <c r="Z51" i="31"/>
  <c r="AA51" i="31" s="1"/>
  <c r="L51" i="31"/>
  <c r="N51" i="31" s="1"/>
  <c r="T51" i="31" s="1"/>
  <c r="C52" i="31" s="1"/>
  <c r="L50" i="32"/>
  <c r="N50" i="32" s="1"/>
  <c r="T50" i="32" s="1"/>
  <c r="C51" i="32" s="1"/>
  <c r="Z50" i="32"/>
  <c r="AA50" i="32" s="1"/>
  <c r="Z51" i="33" l="1"/>
  <c r="AA51" i="33" s="1"/>
  <c r="L51" i="33"/>
  <c r="N51" i="33" s="1"/>
  <c r="T51" i="33" s="1"/>
  <c r="C52" i="33" s="1"/>
  <c r="L51" i="32"/>
  <c r="N51" i="32" s="1"/>
  <c r="T51" i="32" s="1"/>
  <c r="C52" i="32" s="1"/>
  <c r="Z51" i="32"/>
  <c r="AA51" i="32" s="1"/>
  <c r="Z52" i="31"/>
  <c r="AA52" i="31" s="1"/>
  <c r="L52" i="31"/>
  <c r="N52" i="31" s="1"/>
  <c r="T52" i="31" s="1"/>
  <c r="C53" i="31" s="1"/>
  <c r="Z52" i="33" l="1"/>
  <c r="AA52" i="33" s="1"/>
  <c r="L52" i="33"/>
  <c r="N52" i="33" s="1"/>
  <c r="T52" i="33" s="1"/>
  <c r="C53" i="33" s="1"/>
  <c r="Z53" i="31"/>
  <c r="AA53" i="31" s="1"/>
  <c r="L53" i="31"/>
  <c r="N53" i="31" s="1"/>
  <c r="T53" i="31" s="1"/>
  <c r="C54" i="31" s="1"/>
  <c r="L52" i="32"/>
  <c r="N52" i="32" s="1"/>
  <c r="T52" i="32" s="1"/>
  <c r="C53" i="32" s="1"/>
  <c r="Z52" i="32"/>
  <c r="AA52" i="32" s="1"/>
  <c r="Z53" i="33" l="1"/>
  <c r="AA53" i="33" s="1"/>
  <c r="L53" i="33"/>
  <c r="N53" i="33" s="1"/>
  <c r="T53" i="33" s="1"/>
  <c r="C54" i="33" s="1"/>
  <c r="L53" i="32"/>
  <c r="N53" i="32" s="1"/>
  <c r="T53" i="32" s="1"/>
  <c r="C54" i="32" s="1"/>
  <c r="Z53" i="32"/>
  <c r="AA53" i="32" s="1"/>
  <c r="Z54" i="31"/>
  <c r="AA54" i="31" s="1"/>
  <c r="L54" i="31"/>
  <c r="N54" i="31" s="1"/>
  <c r="T54" i="31" s="1"/>
  <c r="C55" i="31" s="1"/>
  <c r="L55" i="31" l="1"/>
  <c r="N55" i="31" s="1"/>
  <c r="T55" i="31" s="1"/>
  <c r="C56" i="31" s="1"/>
  <c r="Z55" i="31"/>
  <c r="AA55" i="31" s="1"/>
  <c r="Z54" i="32"/>
  <c r="AA54" i="32" s="1"/>
  <c r="L54" i="32"/>
  <c r="N54" i="32" s="1"/>
  <c r="T54" i="32" s="1"/>
  <c r="C55" i="32" s="1"/>
  <c r="Z54" i="33"/>
  <c r="AA54" i="33" s="1"/>
  <c r="L54" i="33"/>
  <c r="N54" i="33" s="1"/>
  <c r="T54" i="33" s="1"/>
  <c r="C55" i="33" s="1"/>
  <c r="L56" i="31" l="1"/>
  <c r="N56" i="31" s="1"/>
  <c r="T56" i="31" s="1"/>
  <c r="C57" i="31" s="1"/>
  <c r="Z56" i="31"/>
  <c r="AA56" i="31" s="1"/>
  <c r="Z55" i="33"/>
  <c r="AA55" i="33" s="1"/>
  <c r="L55" i="33"/>
  <c r="N55" i="33" s="1"/>
  <c r="T55" i="33" s="1"/>
  <c r="C56" i="33" s="1"/>
  <c r="L55" i="32"/>
  <c r="N55" i="32" s="1"/>
  <c r="T55" i="32" s="1"/>
  <c r="C56" i="32" s="1"/>
  <c r="Z55" i="32"/>
  <c r="AA55" i="32" s="1"/>
  <c r="L57" i="31" l="1"/>
  <c r="N57" i="31" s="1"/>
  <c r="T57" i="31" s="1"/>
  <c r="C58" i="31" s="1"/>
  <c r="Z57" i="31"/>
  <c r="AA57" i="31" s="1"/>
  <c r="L56" i="32"/>
  <c r="N56" i="32" s="1"/>
  <c r="T56" i="32" s="1"/>
  <c r="C57" i="32" s="1"/>
  <c r="Z56" i="32"/>
  <c r="AA56" i="32" s="1"/>
  <c r="Z56" i="33"/>
  <c r="AA56" i="33" s="1"/>
  <c r="L56" i="33"/>
  <c r="N56" i="33" s="1"/>
  <c r="T56" i="33" s="1"/>
  <c r="C57" i="33" s="1"/>
  <c r="L58" i="31" l="1"/>
  <c r="N58" i="31" s="1"/>
  <c r="T58" i="31" s="1"/>
  <c r="C59" i="31" s="1"/>
  <c r="Z58" i="31"/>
  <c r="AA58" i="31" s="1"/>
  <c r="Z57" i="33"/>
  <c r="AA57" i="33" s="1"/>
  <c r="L57" i="33"/>
  <c r="N57" i="33" s="1"/>
  <c r="T57" i="33" s="1"/>
  <c r="C58" i="33" s="1"/>
  <c r="L57" i="32"/>
  <c r="N57" i="32" s="1"/>
  <c r="T57" i="32" s="1"/>
  <c r="C58" i="32" s="1"/>
  <c r="Z57" i="32"/>
  <c r="AA57" i="32" s="1"/>
  <c r="L58" i="32" l="1"/>
  <c r="N58" i="32" s="1"/>
  <c r="T58" i="32" s="1"/>
  <c r="C59" i="32" s="1"/>
  <c r="Z58" i="32"/>
  <c r="AA58" i="32" s="1"/>
  <c r="L59" i="31"/>
  <c r="N59" i="31" s="1"/>
  <c r="T59" i="31" s="1"/>
  <c r="C60" i="31" s="1"/>
  <c r="Z59" i="31"/>
  <c r="AA59" i="31" s="1"/>
  <c r="Z58" i="33"/>
  <c r="AA58" i="33" s="1"/>
  <c r="L58" i="33"/>
  <c r="N58" i="33" s="1"/>
  <c r="T58" i="33" s="1"/>
  <c r="C59" i="33" s="1"/>
  <c r="Z59" i="33" l="1"/>
  <c r="AA59" i="33" s="1"/>
  <c r="L59" i="33"/>
  <c r="N59" i="33" s="1"/>
  <c r="T59" i="33" s="1"/>
  <c r="C60" i="33" s="1"/>
  <c r="Z60" i="31"/>
  <c r="AA60" i="31" s="1"/>
  <c r="L60" i="31"/>
  <c r="N60" i="31" s="1"/>
  <c r="T60" i="31" s="1"/>
  <c r="C61" i="31" s="1"/>
  <c r="L59" i="32"/>
  <c r="N59" i="32" s="1"/>
  <c r="T59" i="32" s="1"/>
  <c r="C60" i="32" s="1"/>
  <c r="Z59" i="32"/>
  <c r="AA59" i="32" s="1"/>
  <c r="Z60" i="33" l="1"/>
  <c r="AA60" i="33" s="1"/>
  <c r="L60" i="33"/>
  <c r="N60" i="33" s="1"/>
  <c r="T60" i="33" s="1"/>
  <c r="C61" i="33" s="1"/>
  <c r="L60" i="32"/>
  <c r="N60" i="32" s="1"/>
  <c r="T60" i="32" s="1"/>
  <c r="C61" i="32" s="1"/>
  <c r="Z60" i="32"/>
  <c r="AA60" i="32" s="1"/>
  <c r="Z61" i="31"/>
  <c r="AA61" i="31" s="1"/>
  <c r="L61" i="31"/>
  <c r="N61" i="31" s="1"/>
  <c r="T61" i="31" s="1"/>
  <c r="C62" i="31" s="1"/>
  <c r="Z62" i="31" l="1"/>
  <c r="AA62" i="31" s="1"/>
  <c r="L62" i="31"/>
  <c r="N62" i="31" s="1"/>
  <c r="T62" i="31" s="1"/>
  <c r="C63" i="31" s="1"/>
  <c r="Z61" i="33"/>
  <c r="AA61" i="33" s="1"/>
  <c r="L61" i="33"/>
  <c r="N61" i="33" s="1"/>
  <c r="T61" i="33" s="1"/>
  <c r="C62" i="33" s="1"/>
  <c r="L61" i="32"/>
  <c r="N61" i="32" s="1"/>
  <c r="T61" i="32" s="1"/>
  <c r="C62" i="32" s="1"/>
  <c r="Z61" i="32"/>
  <c r="AA61" i="32" s="1"/>
  <c r="Z63" i="31" l="1"/>
  <c r="AA63" i="31" s="1"/>
  <c r="L63" i="31"/>
  <c r="N63" i="31" s="1"/>
  <c r="T63" i="31" s="1"/>
  <c r="C64" i="31" s="1"/>
  <c r="L62" i="32"/>
  <c r="N62" i="32" s="1"/>
  <c r="T62" i="32" s="1"/>
  <c r="C63" i="32" s="1"/>
  <c r="Z62" i="32"/>
  <c r="AA62" i="32" s="1"/>
  <c r="Z62" i="33"/>
  <c r="AA62" i="33" s="1"/>
  <c r="L62" i="33"/>
  <c r="N62" i="33" s="1"/>
  <c r="T62" i="33" s="1"/>
  <c r="C63" i="33" s="1"/>
  <c r="Z64" i="31" l="1"/>
  <c r="AA64" i="31" s="1"/>
  <c r="L64" i="31"/>
  <c r="N64" i="31" s="1"/>
  <c r="T64" i="31" s="1"/>
  <c r="C65" i="31" s="1"/>
  <c r="Z63" i="33"/>
  <c r="AA63" i="33" s="1"/>
  <c r="L63" i="33"/>
  <c r="N63" i="33" s="1"/>
  <c r="T63" i="33" s="1"/>
  <c r="C64" i="33" s="1"/>
  <c r="L63" i="32"/>
  <c r="N63" i="32" s="1"/>
  <c r="T63" i="32" s="1"/>
  <c r="C64" i="32" s="1"/>
  <c r="Z63" i="32"/>
  <c r="AA63" i="32" s="1"/>
  <c r="L64" i="32" l="1"/>
  <c r="N64" i="32" s="1"/>
  <c r="T64" i="32" s="1"/>
  <c r="C65" i="32" s="1"/>
  <c r="Z64" i="32"/>
  <c r="AA64" i="32" s="1"/>
  <c r="Z65" i="31"/>
  <c r="AA65" i="31" s="1"/>
  <c r="L65" i="31"/>
  <c r="N65" i="31" s="1"/>
  <c r="T65" i="31" s="1"/>
  <c r="C66" i="31" s="1"/>
  <c r="Z64" i="33"/>
  <c r="AA64" i="33" s="1"/>
  <c r="L64" i="33"/>
  <c r="N64" i="33" s="1"/>
  <c r="T64" i="33" s="1"/>
  <c r="C65" i="33" s="1"/>
  <c r="Z65" i="33" l="1"/>
  <c r="AA65" i="33" s="1"/>
  <c r="L65" i="33"/>
  <c r="N65" i="33" s="1"/>
  <c r="T65" i="33" s="1"/>
  <c r="C66" i="33" s="1"/>
  <c r="L65" i="32"/>
  <c r="N65" i="32" s="1"/>
  <c r="T65" i="32" s="1"/>
  <c r="C66" i="32" s="1"/>
  <c r="Z65" i="32"/>
  <c r="AA65" i="32" s="1"/>
  <c r="Z66" i="31"/>
  <c r="AA66" i="31" s="1"/>
  <c r="L66" i="31"/>
  <c r="N66" i="31" s="1"/>
  <c r="T66" i="31" s="1"/>
  <c r="C67" i="31" s="1"/>
  <c r="Z66" i="33" l="1"/>
  <c r="AA66" i="33" s="1"/>
  <c r="L66" i="33"/>
  <c r="N66" i="33" s="1"/>
  <c r="T66" i="33" s="1"/>
  <c r="C67" i="33" s="1"/>
  <c r="L66" i="32"/>
  <c r="N66" i="32" s="1"/>
  <c r="T66" i="32" s="1"/>
  <c r="C67" i="32" s="1"/>
  <c r="Z66" i="32"/>
  <c r="AA66" i="32" s="1"/>
  <c r="Z67" i="31"/>
  <c r="AA67" i="31" s="1"/>
  <c r="L67" i="31"/>
  <c r="N67" i="31" s="1"/>
  <c r="T67" i="31" s="1"/>
  <c r="C68" i="31" s="1"/>
  <c r="Z68" i="31" l="1"/>
  <c r="AA68" i="31" s="1"/>
  <c r="L68" i="31"/>
  <c r="N68" i="31" s="1"/>
  <c r="T68" i="31" s="1"/>
  <c r="C69" i="31" s="1"/>
  <c r="L67" i="32"/>
  <c r="N67" i="32" s="1"/>
  <c r="T67" i="32" s="1"/>
  <c r="C68" i="32" s="1"/>
  <c r="Z67" i="32"/>
  <c r="AA67" i="32" s="1"/>
  <c r="Z67" i="33"/>
  <c r="AA67" i="33" s="1"/>
  <c r="L67" i="33"/>
  <c r="N67" i="33" s="1"/>
  <c r="T67" i="33" s="1"/>
  <c r="C68" i="33" s="1"/>
  <c r="Z68" i="33" l="1"/>
  <c r="AA68" i="33" s="1"/>
  <c r="L68" i="33"/>
  <c r="N68" i="33" s="1"/>
  <c r="T68" i="33" s="1"/>
  <c r="C69" i="33" s="1"/>
  <c r="Z69" i="31"/>
  <c r="AA69" i="31" s="1"/>
  <c r="L69" i="31"/>
  <c r="N69" i="31" s="1"/>
  <c r="T69" i="31" s="1"/>
  <c r="C70" i="31" s="1"/>
  <c r="L68" i="32"/>
  <c r="N68" i="32" s="1"/>
  <c r="T68" i="32" s="1"/>
  <c r="C69" i="32" s="1"/>
  <c r="Z68" i="32"/>
  <c r="AA68" i="32" s="1"/>
  <c r="Z69" i="33" l="1"/>
  <c r="AA69" i="33" s="1"/>
  <c r="L69" i="33"/>
  <c r="N69" i="33" s="1"/>
  <c r="T69" i="33" s="1"/>
  <c r="C70" i="33" s="1"/>
  <c r="Z69" i="32"/>
  <c r="AA69" i="32" s="1"/>
  <c r="L69" i="32"/>
  <c r="N69" i="32" s="1"/>
  <c r="T69" i="32" s="1"/>
  <c r="C70" i="32" s="1"/>
  <c r="Z70" i="31"/>
  <c r="AA70" i="31" s="1"/>
  <c r="L70" i="31"/>
  <c r="N70" i="31" s="1"/>
  <c r="T70" i="31" s="1"/>
  <c r="C71" i="31" s="1"/>
  <c r="Z70" i="33" l="1"/>
  <c r="AA70" i="33" s="1"/>
  <c r="L70" i="33"/>
  <c r="N70" i="33" s="1"/>
  <c r="T70" i="33" s="1"/>
  <c r="C71" i="33" s="1"/>
  <c r="Z71" i="31"/>
  <c r="AA71" i="31" s="1"/>
  <c r="L71" i="31"/>
  <c r="N71" i="31" s="1"/>
  <c r="T71" i="31" s="1"/>
  <c r="C72" i="31" s="1"/>
  <c r="L70" i="32"/>
  <c r="N70" i="32" s="1"/>
  <c r="T70" i="32" s="1"/>
  <c r="C71" i="32" s="1"/>
  <c r="Z70" i="32"/>
  <c r="AA70" i="32" s="1"/>
  <c r="Z71" i="33" l="1"/>
  <c r="AA71" i="33" s="1"/>
  <c r="L71" i="33"/>
  <c r="N71" i="33" s="1"/>
  <c r="T71" i="33" s="1"/>
  <c r="C72" i="33" s="1"/>
  <c r="L71" i="32"/>
  <c r="N71" i="32" s="1"/>
  <c r="T71" i="32" s="1"/>
  <c r="C72" i="32" s="1"/>
  <c r="Z71" i="32"/>
  <c r="AA71" i="32" s="1"/>
  <c r="Z72" i="31"/>
  <c r="AA72" i="31" s="1"/>
  <c r="L72" i="31"/>
  <c r="N72" i="31" s="1"/>
  <c r="T72" i="31" s="1"/>
  <c r="C73" i="31" s="1"/>
  <c r="Z73" i="31" l="1"/>
  <c r="AA73" i="31" s="1"/>
  <c r="L73" i="31"/>
  <c r="N73" i="31" s="1"/>
  <c r="T73" i="31" s="1"/>
  <c r="C74" i="31" s="1"/>
  <c r="Z72" i="33"/>
  <c r="AA72" i="33" s="1"/>
  <c r="L72" i="33"/>
  <c r="N72" i="33" s="1"/>
  <c r="T72" i="33" s="1"/>
  <c r="C73" i="33" s="1"/>
  <c r="L72" i="32"/>
  <c r="N72" i="32" s="1"/>
  <c r="T72" i="32" s="1"/>
  <c r="C73" i="32" s="1"/>
  <c r="Z72" i="32"/>
  <c r="AA72" i="32" s="1"/>
  <c r="Z74" i="31" l="1"/>
  <c r="AA74" i="31" s="1"/>
  <c r="L74" i="31"/>
  <c r="N74" i="31" s="1"/>
  <c r="T74" i="31" s="1"/>
  <c r="C75" i="31" s="1"/>
  <c r="L73" i="32"/>
  <c r="N73" i="32" s="1"/>
  <c r="T73" i="32" s="1"/>
  <c r="C74" i="32" s="1"/>
  <c r="Z73" i="32"/>
  <c r="AA73" i="32" s="1"/>
  <c r="Z73" i="33"/>
  <c r="AA73" i="33" s="1"/>
  <c r="L73" i="33"/>
  <c r="N73" i="33" s="1"/>
  <c r="T73" i="33" s="1"/>
  <c r="C74" i="33" s="1"/>
  <c r="Z74" i="33" l="1"/>
  <c r="AA74" i="33" s="1"/>
  <c r="L74" i="33"/>
  <c r="N74" i="33" s="1"/>
  <c r="T74" i="33" s="1"/>
  <c r="C75" i="33" s="1"/>
  <c r="Z75" i="31"/>
  <c r="AA75" i="31" s="1"/>
  <c r="L75" i="31"/>
  <c r="N75" i="31" s="1"/>
  <c r="T75" i="31" s="1"/>
  <c r="L74" i="32"/>
  <c r="N74" i="32" s="1"/>
  <c r="T74" i="32" s="1"/>
  <c r="C75" i="32" s="1"/>
  <c r="Z74" i="32"/>
  <c r="AA74" i="32" s="1"/>
  <c r="Z75" i="33" l="1"/>
  <c r="AA75" i="33" s="1"/>
  <c r="L75" i="33"/>
  <c r="N75" i="33" s="1"/>
  <c r="T75" i="33" s="1"/>
  <c r="L75" i="32"/>
  <c r="N75" i="32" s="1"/>
  <c r="T75" i="32" s="1"/>
  <c r="Z75" i="32"/>
  <c r="AA75" i="32" s="1"/>
  <c r="C76" i="31"/>
  <c r="L76" i="31" s="1"/>
  <c r="N76" i="31" s="1"/>
  <c r="T76" i="31" s="1"/>
  <c r="C77" i="31" s="1"/>
  <c r="L77" i="31" l="1"/>
  <c r="N77" i="31" s="1"/>
  <c r="T77" i="31" s="1"/>
  <c r="Z76" i="31"/>
  <c r="AA76" i="31" s="1"/>
  <c r="C76" i="33"/>
  <c r="L76" i="33" s="1"/>
  <c r="N76" i="33" s="1"/>
  <c r="T76" i="33" s="1"/>
  <c r="C77" i="33" s="1"/>
  <c r="C76" i="32"/>
  <c r="L76" i="32" s="1"/>
  <c r="N76" i="32" s="1"/>
  <c r="T76" i="32" s="1"/>
  <c r="C77" i="32" s="1"/>
  <c r="C78" i="31" l="1"/>
  <c r="Z77" i="31"/>
  <c r="AA77" i="31" s="1"/>
  <c r="L77" i="33"/>
  <c r="N77" i="33" s="1"/>
  <c r="T77" i="33" s="1"/>
  <c r="L77" i="32"/>
  <c r="N77" i="32" s="1"/>
  <c r="T77" i="32" s="1"/>
  <c r="C78" i="32" s="1"/>
  <c r="Z76" i="32"/>
  <c r="AA76" i="32" s="1"/>
  <c r="Z76" i="33"/>
  <c r="AA76" i="33" s="1"/>
  <c r="L78" i="31" l="1"/>
  <c r="N78" i="31" s="1"/>
  <c r="T78" i="31" s="1"/>
  <c r="Z78" i="31"/>
  <c r="AA78" i="31" s="1"/>
  <c r="Z77" i="33"/>
  <c r="AA77" i="33" s="1"/>
  <c r="C78" i="33"/>
  <c r="L78" i="32"/>
  <c r="N78" i="32" s="1"/>
  <c r="T78" i="32" s="1"/>
  <c r="Z77" i="32"/>
  <c r="AA77" i="32" s="1"/>
  <c r="C79" i="31" l="1"/>
  <c r="Z78" i="33"/>
  <c r="AA78" i="33" s="1"/>
  <c r="L78" i="33"/>
  <c r="N78" i="33" s="1"/>
  <c r="T78" i="33" s="1"/>
  <c r="Z78" i="32"/>
  <c r="AA78" i="32" s="1"/>
  <c r="C79" i="32"/>
  <c r="L79" i="31" l="1"/>
  <c r="N79" i="31" s="1"/>
  <c r="T79" i="31" s="1"/>
  <c r="Z79" i="31"/>
  <c r="AA79" i="31" s="1"/>
  <c r="C79" i="33"/>
  <c r="L79" i="32"/>
  <c r="N79" i="32" s="1"/>
  <c r="T79" i="32" s="1"/>
  <c r="Z79" i="32"/>
  <c r="AA79" i="32" s="1"/>
  <c r="C80" i="31" l="1"/>
  <c r="Z79" i="33"/>
  <c r="AA79" i="33" s="1"/>
  <c r="L79" i="33"/>
  <c r="N79" i="33" s="1"/>
  <c r="T79" i="33" s="1"/>
  <c r="C80" i="32"/>
  <c r="L80" i="31" l="1"/>
  <c r="N80" i="31" s="1"/>
  <c r="T80" i="31" s="1"/>
  <c r="Z80" i="31"/>
  <c r="AA80" i="31" s="1"/>
  <c r="C80" i="33"/>
  <c r="L80" i="32"/>
  <c r="N80" i="32" s="1"/>
  <c r="T80" i="32" s="1"/>
  <c r="Z80" i="32"/>
  <c r="AA80" i="32" s="1"/>
  <c r="C81" i="31" l="1"/>
  <c r="Z80" i="33"/>
  <c r="AA80" i="33" s="1"/>
  <c r="L80" i="33"/>
  <c r="N80" i="33" s="1"/>
  <c r="T80" i="33" s="1"/>
  <c r="C81" i="32"/>
  <c r="L81" i="31" l="1"/>
  <c r="N81" i="31" s="1"/>
  <c r="T81" i="31" s="1"/>
  <c r="Z81" i="31"/>
  <c r="AA81" i="31" s="1"/>
  <c r="C81" i="33"/>
  <c r="L81" i="32"/>
  <c r="N81" i="32" s="1"/>
  <c r="T81" i="32" s="1"/>
  <c r="Z81" i="32"/>
  <c r="AA81" i="32" s="1"/>
  <c r="C82" i="31" l="1"/>
  <c r="Z81" i="33"/>
  <c r="AA81" i="33" s="1"/>
  <c r="L81" i="33"/>
  <c r="N81" i="33" s="1"/>
  <c r="T81" i="33" s="1"/>
  <c r="C82" i="32"/>
  <c r="L82" i="31" l="1"/>
  <c r="N82" i="31" s="1"/>
  <c r="T82" i="31" s="1"/>
  <c r="C83" i="31" s="1"/>
  <c r="Z82" i="31"/>
  <c r="AA82" i="31" s="1"/>
  <c r="C82" i="33"/>
  <c r="L82" i="32"/>
  <c r="N82" i="32" s="1"/>
  <c r="T82" i="32" s="1"/>
  <c r="C83" i="32" s="1"/>
  <c r="Z82" i="32"/>
  <c r="AA82" i="32" s="1"/>
  <c r="L83" i="31" l="1"/>
  <c r="N83" i="31" s="1"/>
  <c r="T83" i="31" s="1"/>
  <c r="C84" i="31" s="1"/>
  <c r="Z83" i="31"/>
  <c r="AA83" i="31" s="1"/>
  <c r="Z82" i="33"/>
  <c r="AA82" i="33" s="1"/>
  <c r="L82" i="33"/>
  <c r="N82" i="33" s="1"/>
  <c r="T82" i="33" s="1"/>
  <c r="C83" i="33" s="1"/>
  <c r="L83" i="32"/>
  <c r="N83" i="32" s="1"/>
  <c r="T83" i="32" s="1"/>
  <c r="C84" i="32" s="1"/>
  <c r="Z83" i="32"/>
  <c r="AA83" i="32" s="1"/>
  <c r="L84" i="31" l="1"/>
  <c r="N84" i="31" s="1"/>
  <c r="T84" i="31" s="1"/>
  <c r="C85" i="31" s="1"/>
  <c r="Z84" i="31"/>
  <c r="AA84" i="31" s="1"/>
  <c r="Z83" i="33"/>
  <c r="AA83" i="33" s="1"/>
  <c r="L83" i="33"/>
  <c r="N83" i="33" s="1"/>
  <c r="T83" i="33" s="1"/>
  <c r="C84" i="33" s="1"/>
  <c r="L84" i="32"/>
  <c r="N84" i="32" s="1"/>
  <c r="T84" i="32" s="1"/>
  <c r="C85" i="32" s="1"/>
  <c r="Z84" i="32"/>
  <c r="AA84" i="32" s="1"/>
  <c r="L85" i="31" l="1"/>
  <c r="N85" i="31" s="1"/>
  <c r="T85" i="31" s="1"/>
  <c r="C86" i="31" s="1"/>
  <c r="Z85" i="31"/>
  <c r="AA85" i="31" s="1"/>
  <c r="Z84" i="33"/>
  <c r="AA84" i="33" s="1"/>
  <c r="L84" i="33"/>
  <c r="N84" i="33" s="1"/>
  <c r="T84" i="33" s="1"/>
  <c r="C85" i="33" s="1"/>
  <c r="L85" i="32"/>
  <c r="N85" i="32" s="1"/>
  <c r="T85" i="32" s="1"/>
  <c r="C86" i="32" s="1"/>
  <c r="Z85" i="32"/>
  <c r="AA85" i="32" s="1"/>
  <c r="L86" i="31" l="1"/>
  <c r="N86" i="31" s="1"/>
  <c r="T86" i="31" s="1"/>
  <c r="C87" i="31" s="1"/>
  <c r="Z86" i="31"/>
  <c r="AA86" i="31" s="1"/>
  <c r="Z85" i="33"/>
  <c r="AA85" i="33" s="1"/>
  <c r="L85" i="33"/>
  <c r="N85" i="33" s="1"/>
  <c r="T85" i="33" s="1"/>
  <c r="C86" i="33" s="1"/>
  <c r="L86" i="32"/>
  <c r="N86" i="32" s="1"/>
  <c r="T86" i="32" s="1"/>
  <c r="C87" i="32" s="1"/>
  <c r="Z86" i="32"/>
  <c r="AA86" i="32" s="1"/>
  <c r="L87" i="31" l="1"/>
  <c r="N87" i="31" s="1"/>
  <c r="T87" i="31" s="1"/>
  <c r="C88" i="31" s="1"/>
  <c r="Z87" i="31"/>
  <c r="AA87" i="31" s="1"/>
  <c r="Z86" i="33"/>
  <c r="AA86" i="33" s="1"/>
  <c r="L86" i="33"/>
  <c r="N86" i="33" s="1"/>
  <c r="T86" i="33" s="1"/>
  <c r="C87" i="33" s="1"/>
  <c r="L87" i="32"/>
  <c r="N87" i="32" s="1"/>
  <c r="T87" i="32" s="1"/>
  <c r="C88" i="32" s="1"/>
  <c r="Z87" i="32"/>
  <c r="AA87" i="32" s="1"/>
  <c r="L88" i="31" l="1"/>
  <c r="N88" i="31" s="1"/>
  <c r="T88" i="31" s="1"/>
  <c r="C89" i="31" s="1"/>
  <c r="Z88" i="31"/>
  <c r="AA88" i="31" s="1"/>
  <c r="Z87" i="33"/>
  <c r="AA87" i="33" s="1"/>
  <c r="L87" i="33"/>
  <c r="N87" i="33" s="1"/>
  <c r="T87" i="33" s="1"/>
  <c r="C88" i="33" s="1"/>
  <c r="L88" i="32"/>
  <c r="N88" i="32" s="1"/>
  <c r="T88" i="32" s="1"/>
  <c r="C89" i="32" s="1"/>
  <c r="Z88" i="32"/>
  <c r="AA88" i="32" s="1"/>
  <c r="L89" i="31" l="1"/>
  <c r="N89" i="31" s="1"/>
  <c r="T89" i="31" s="1"/>
  <c r="C90" i="31" s="1"/>
  <c r="Z89" i="31"/>
  <c r="AA89" i="31" s="1"/>
  <c r="Z88" i="33"/>
  <c r="AA88" i="33" s="1"/>
  <c r="L88" i="33"/>
  <c r="N88" i="33" s="1"/>
  <c r="T88" i="33" s="1"/>
  <c r="C89" i="33" s="1"/>
  <c r="L89" i="32"/>
  <c r="N89" i="32" s="1"/>
  <c r="T89" i="32" s="1"/>
  <c r="C90" i="32" s="1"/>
  <c r="Z89" i="32"/>
  <c r="AA89" i="32" s="1"/>
  <c r="L90" i="31" l="1"/>
  <c r="N90" i="31" s="1"/>
  <c r="T90" i="31" s="1"/>
  <c r="C91" i="31" s="1"/>
  <c r="Z90" i="31"/>
  <c r="AA90" i="31" s="1"/>
  <c r="Z89" i="33"/>
  <c r="AA89" i="33" s="1"/>
  <c r="L89" i="33"/>
  <c r="N89" i="33" s="1"/>
  <c r="T89" i="33" s="1"/>
  <c r="C90" i="33" s="1"/>
  <c r="Z90" i="32"/>
  <c r="AA90" i="32" s="1"/>
  <c r="L90" i="32"/>
  <c r="N90" i="32" s="1"/>
  <c r="T90" i="32" s="1"/>
  <c r="C91" i="32" s="1"/>
  <c r="L91" i="31" l="1"/>
  <c r="N91" i="31" s="1"/>
  <c r="T91" i="31" s="1"/>
  <c r="C92" i="31" s="1"/>
  <c r="Z91" i="31"/>
  <c r="AA91" i="31" s="1"/>
  <c r="Z90" i="33"/>
  <c r="AA90" i="33" s="1"/>
  <c r="L90" i="33"/>
  <c r="N90" i="33" s="1"/>
  <c r="T90" i="33" s="1"/>
  <c r="C91" i="33" s="1"/>
  <c r="Z91" i="32"/>
  <c r="AA91" i="32" s="1"/>
  <c r="L91" i="32"/>
  <c r="N91" i="32" s="1"/>
  <c r="T91" i="32" s="1"/>
  <c r="C92" i="32" s="1"/>
  <c r="L92" i="31" l="1"/>
  <c r="N92" i="31" s="1"/>
  <c r="T92" i="31" s="1"/>
  <c r="C93" i="31" s="1"/>
  <c r="Z92" i="31"/>
  <c r="AA92" i="31" s="1"/>
  <c r="Z91" i="33"/>
  <c r="AA91" i="33" s="1"/>
  <c r="L91" i="33"/>
  <c r="N91" i="33" s="1"/>
  <c r="T91" i="33" s="1"/>
  <c r="C92" i="33" s="1"/>
  <c r="L92" i="32"/>
  <c r="N92" i="32" s="1"/>
  <c r="T92" i="32" s="1"/>
  <c r="C93" i="32" s="1"/>
  <c r="Z92" i="32"/>
  <c r="AA92" i="32" s="1"/>
  <c r="L93" i="31" l="1"/>
  <c r="N93" i="31" s="1"/>
  <c r="T93" i="31" s="1"/>
  <c r="C94" i="31" s="1"/>
  <c r="Z93" i="31"/>
  <c r="AA93" i="31" s="1"/>
  <c r="Z92" i="33"/>
  <c r="AA92" i="33" s="1"/>
  <c r="L92" i="33"/>
  <c r="N92" i="33" s="1"/>
  <c r="T92" i="33" s="1"/>
  <c r="C93" i="33" s="1"/>
  <c r="L93" i="32"/>
  <c r="N93" i="32" s="1"/>
  <c r="T93" i="32" s="1"/>
  <c r="C94" i="32" s="1"/>
  <c r="Z93" i="32"/>
  <c r="AA93" i="32" s="1"/>
  <c r="L94" i="31" l="1"/>
  <c r="N94" i="31" s="1"/>
  <c r="T94" i="31" s="1"/>
  <c r="C95" i="31" s="1"/>
  <c r="Z94" i="31"/>
  <c r="AA94" i="31" s="1"/>
  <c r="Z93" i="33"/>
  <c r="AA93" i="33" s="1"/>
  <c r="L93" i="33"/>
  <c r="N93" i="33" s="1"/>
  <c r="T93" i="33" s="1"/>
  <c r="C94" i="33" s="1"/>
  <c r="L94" i="32"/>
  <c r="N94" i="32" s="1"/>
  <c r="T94" i="32" s="1"/>
  <c r="C95" i="32" s="1"/>
  <c r="Z94" i="32"/>
  <c r="AA94" i="32" s="1"/>
  <c r="L95" i="31" l="1"/>
  <c r="N95" i="31" s="1"/>
  <c r="T95" i="31" s="1"/>
  <c r="C96" i="31" s="1"/>
  <c r="Z95" i="31"/>
  <c r="AA95" i="31" s="1"/>
  <c r="Z94" i="33"/>
  <c r="AA94" i="33" s="1"/>
  <c r="L94" i="33"/>
  <c r="N94" i="33" s="1"/>
  <c r="T94" i="33" s="1"/>
  <c r="C95" i="33" s="1"/>
  <c r="L95" i="32"/>
  <c r="N95" i="32" s="1"/>
  <c r="T95" i="32" s="1"/>
  <c r="C96" i="32" s="1"/>
  <c r="Z95" i="32"/>
  <c r="AA95" i="32" s="1"/>
  <c r="L96" i="31" l="1"/>
  <c r="N96" i="31" s="1"/>
  <c r="T96" i="31" s="1"/>
  <c r="C97" i="31" s="1"/>
  <c r="Z96" i="31"/>
  <c r="AA96" i="31" s="1"/>
  <c r="Z95" i="33"/>
  <c r="AA95" i="33" s="1"/>
  <c r="L95" i="33"/>
  <c r="N95" i="33" s="1"/>
  <c r="T95" i="33" s="1"/>
  <c r="C96" i="33" s="1"/>
  <c r="L96" i="32"/>
  <c r="N96" i="32" s="1"/>
  <c r="T96" i="32" s="1"/>
  <c r="C97" i="32" s="1"/>
  <c r="Z96" i="32"/>
  <c r="AA96" i="32" s="1"/>
  <c r="L97" i="31" l="1"/>
  <c r="N97" i="31" s="1"/>
  <c r="T97" i="31" s="1"/>
  <c r="C98" i="31" s="1"/>
  <c r="Z97" i="31"/>
  <c r="AA97" i="31" s="1"/>
  <c r="Z96" i="33"/>
  <c r="AA96" i="33" s="1"/>
  <c r="L96" i="33"/>
  <c r="N96" i="33" s="1"/>
  <c r="T96" i="33" s="1"/>
  <c r="C97" i="33" s="1"/>
  <c r="Z97" i="32"/>
  <c r="AA97" i="32" s="1"/>
  <c r="L97" i="32"/>
  <c r="N97" i="32" s="1"/>
  <c r="T97" i="32" s="1"/>
  <c r="C98" i="32" s="1"/>
  <c r="L98" i="31" l="1"/>
  <c r="N98" i="31" s="1"/>
  <c r="T98" i="31" s="1"/>
  <c r="C99" i="31" s="1"/>
  <c r="Z98" i="31"/>
  <c r="AA98" i="31" s="1"/>
  <c r="Z97" i="33"/>
  <c r="AA97" i="33" s="1"/>
  <c r="L97" i="33"/>
  <c r="N97" i="33" s="1"/>
  <c r="T97" i="33" s="1"/>
  <c r="C98" i="33" s="1"/>
  <c r="L98" i="32"/>
  <c r="N98" i="32" s="1"/>
  <c r="T98" i="32" s="1"/>
  <c r="C99" i="32" s="1"/>
  <c r="Z98" i="32"/>
  <c r="AA98" i="32" s="1"/>
  <c r="L99" i="31" l="1"/>
  <c r="N99" i="31" s="1"/>
  <c r="T99" i="31" s="1"/>
  <c r="Z99" i="31"/>
  <c r="AA99" i="31" s="1"/>
  <c r="L98" i="33"/>
  <c r="N98" i="33" s="1"/>
  <c r="T98" i="33" s="1"/>
  <c r="C99" i="33" s="1"/>
  <c r="Z98" i="33"/>
  <c r="AA98" i="33" s="1"/>
  <c r="L99" i="32"/>
  <c r="N99" i="32" s="1"/>
  <c r="T99" i="32" s="1"/>
  <c r="C100" i="32" s="1"/>
  <c r="Z99" i="32"/>
  <c r="AA99" i="32" s="1"/>
  <c r="C100" i="31" l="1"/>
  <c r="E5" i="31"/>
  <c r="D4" i="31"/>
  <c r="R2" i="31" s="1"/>
  <c r="H5" i="31"/>
  <c r="C5" i="31"/>
  <c r="Z99" i="33"/>
  <c r="AA99" i="33" s="1"/>
  <c r="L99" i="33"/>
  <c r="N99" i="33" s="1"/>
  <c r="T99" i="33" s="1"/>
  <c r="L100" i="32"/>
  <c r="N100" i="32" s="1"/>
  <c r="T100" i="32" s="1"/>
  <c r="C101" i="32" s="1"/>
  <c r="Z100" i="32"/>
  <c r="AA100" i="32" s="1"/>
  <c r="J5" i="31" l="1"/>
  <c r="Z100" i="31"/>
  <c r="AA100" i="31" s="1"/>
  <c r="R4" i="31" s="1"/>
  <c r="M4" i="31"/>
  <c r="C100" i="33"/>
  <c r="H5" i="33"/>
  <c r="E5" i="33"/>
  <c r="D4" i="33"/>
  <c r="R2" i="33" s="1"/>
  <c r="C5" i="33"/>
  <c r="L101" i="32"/>
  <c r="N101" i="32" s="1"/>
  <c r="T101" i="32" s="1"/>
  <c r="Z101" i="32"/>
  <c r="AA101" i="32" s="1"/>
  <c r="J5" i="33" l="1"/>
  <c r="Z100" i="33"/>
  <c r="AA100" i="33" s="1"/>
  <c r="R4" i="33" s="1"/>
  <c r="M4" i="33"/>
  <c r="C102" i="32"/>
  <c r="C5" i="32"/>
  <c r="E5" i="32"/>
  <c r="D4" i="32"/>
  <c r="R2" i="32" s="1"/>
  <c r="H5" i="32"/>
  <c r="J5" i="32" l="1"/>
  <c r="Z102" i="32"/>
  <c r="AA102" i="32" s="1"/>
  <c r="R4" i="32" s="1"/>
  <c r="M4" i="32"/>
</calcChain>
</file>

<file path=xl/sharedStrings.xml><?xml version="1.0" encoding="utf-8"?>
<sst xmlns="http://schemas.openxmlformats.org/spreadsheetml/2006/main" count="502" uniqueCount="82">
  <si>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</si>
  <si>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</si>
  <si>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</si>
  <si>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</si>
  <si>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</si>
  <si>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</si>
  <si>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</si>
  <si>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</si>
  <si>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</si>
  <si>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</si>
  <si>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</si>
  <si>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</si>
  <si>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</si>
  <si>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</si>
  <si>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</si>
  <si>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</si>
  <si>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</si>
  <si>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</si>
  <si>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</si>
  <si>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</si>
  <si>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</si>
  <si>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</si>
  <si>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</si>
  <si>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</si>
  <si>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</si>
  <si>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</si>
  <si>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</si>
  <si>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</si>
  <si>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</si>
  <si>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</si>
  <si>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</si>
  <si>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</si>
  <si>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</si>
  <si>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</si>
  <si>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</si>
  <si>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</si>
  <si>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</si>
  <si>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</si>
  <si>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</si>
  <si>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</si>
  <si>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</si>
  <si>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</si>
  <si>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</si>
  <si>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</si>
  <si>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</si>
  <si>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</si>
  <si>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</si>
  <si>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</si>
  <si>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</si>
  <si>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</si>
  <si>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</si>
  <si>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</si>
  <si>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</si>
  <si>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</si>
  <si>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</si>
  <si>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</si>
  <si>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</si>
  <si>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</si>
  <si>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</si>
  <si>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</si>
  <si>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</si>
  <si>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</si>
  <si>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</si>
  <si>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r>
      <t xml:space="preserve">10MA・20MAの両方の上側にキャンドルがあれば買い方向、下側なら売り方向。MAに触れてPB出現でエントリー待ち、PB高値or安値ブレイクでエントリー。
</t>
    </r>
    <r>
      <rPr>
        <sz val="8"/>
        <color rgb="FFFF0000"/>
        <rFont val="ＭＳ Ｐゴシック"/>
        <family val="3"/>
        <charset val="128"/>
      </rPr>
      <t>①10・20MAの両方又は片方が横向きになっており、かつMAの距離が近い・交差している場合、エントリーを見送る。
②PB前のローソク足の並びで、終値の切上げ・切下げが継続しない場合、エントリーを見送る。
③①と重複するかもしれませんが、顕著なレンジではエントリーを見送る。</t>
    </r>
    <rPh sb="87" eb="89">
      <t>リョウホウ</t>
    </rPh>
    <rPh sb="89" eb="90">
      <t>マタ</t>
    </rPh>
    <rPh sb="91" eb="93">
      <t>カタホウ</t>
    </rPh>
    <rPh sb="94" eb="96">
      <t>ヨコム</t>
    </rPh>
    <rPh sb="109" eb="111">
      <t>キョリ</t>
    </rPh>
    <rPh sb="112" eb="113">
      <t>チカ</t>
    </rPh>
    <rPh sb="115" eb="117">
      <t>コウサ</t>
    </rPh>
    <rPh sb="121" eb="123">
      <t>バアイ</t>
    </rPh>
    <rPh sb="130" eb="132">
      <t>ミオク</t>
    </rPh>
    <rPh sb="138" eb="139">
      <t>マエ</t>
    </rPh>
    <rPh sb="144" eb="145">
      <t>アシ</t>
    </rPh>
    <rPh sb="146" eb="147">
      <t>ナラ</t>
    </rPh>
    <rPh sb="150" eb="152">
      <t>オワリネ</t>
    </rPh>
    <rPh sb="153" eb="155">
      <t>キリア</t>
    </rPh>
    <rPh sb="157" eb="159">
      <t>キリサ</t>
    </rPh>
    <rPh sb="161" eb="163">
      <t>ケイゾク</t>
    </rPh>
    <rPh sb="166" eb="168">
      <t>バアイ</t>
    </rPh>
    <rPh sb="175" eb="177">
      <t>ミオク</t>
    </rPh>
    <rPh sb="183" eb="185">
      <t>ジュウフク</t>
    </rPh>
    <rPh sb="196" eb="198">
      <t>ケンチョ</t>
    </rPh>
    <rPh sb="210" eb="212">
      <t>ミオク</t>
    </rPh>
    <phoneticPr fontId="3"/>
  </si>
  <si>
    <t>時刻</t>
    <rPh sb="0" eb="2">
      <t>ジコク</t>
    </rPh>
    <phoneticPr fontId="2"/>
  </si>
  <si>
    <t>備考欄</t>
    <rPh sb="0" eb="2">
      <t>ビコウ</t>
    </rPh>
    <rPh sb="2" eb="3">
      <t>ラン</t>
    </rPh>
    <phoneticPr fontId="2"/>
  </si>
  <si>
    <t>・マイルール①-③を追加
・4Ｈ検証から、IN/OUT時刻を追加</t>
    <rPh sb="10" eb="12">
      <t>ツイカ</t>
    </rPh>
    <rPh sb="16" eb="18">
      <t>ケンショウ</t>
    </rPh>
    <rPh sb="27" eb="29">
      <t>ジコク</t>
    </rPh>
    <rPh sb="30" eb="32">
      <t>ツイカ</t>
    </rPh>
    <phoneticPr fontId="2"/>
  </si>
  <si>
    <t>4時間足</t>
    <rPh sb="1" eb="3">
      <t>ジカン</t>
    </rPh>
    <rPh sb="3" eb="4">
      <t>アシ</t>
    </rPh>
    <phoneticPr fontId="3"/>
  </si>
  <si>
    <t>AUDJPY</t>
    <phoneticPr fontId="2"/>
  </si>
  <si>
    <t>※時間は日本時間ではないようです</t>
    <rPh sb="1" eb="3">
      <t>ジカン</t>
    </rPh>
    <rPh sb="4" eb="6">
      <t>ニホン</t>
    </rPh>
    <rPh sb="6" eb="8">
      <t>ジカン</t>
    </rPh>
    <phoneticPr fontId="2"/>
  </si>
  <si>
    <t>USD/JPY</t>
    <phoneticPr fontId="2"/>
  </si>
  <si>
    <t>GBP/USD</t>
    <phoneticPr fontId="2"/>
  </si>
  <si>
    <t>AUD/JPY</t>
    <phoneticPr fontId="2"/>
  </si>
  <si>
    <t>EB</t>
    <phoneticPr fontId="2"/>
  </si>
  <si>
    <t>PB+ＥＢ</t>
    <phoneticPr fontId="2"/>
  </si>
  <si>
    <t>ＥＵＲ/ＪＰＹ</t>
    <phoneticPr fontId="2"/>
  </si>
  <si>
    <t>・4Ｈ検証から、マイルール①-③を追加
・デモトレード開始</t>
    <rPh sb="17" eb="19">
      <t>ツイカ</t>
    </rPh>
    <rPh sb="27" eb="29">
      <t>カイシ</t>
    </rPh>
    <phoneticPr fontId="2"/>
  </si>
  <si>
    <t>マイルール</t>
    <phoneticPr fontId="2"/>
  </si>
  <si>
    <t xml:space="preserve">①10・20MAの両方又は片方が横向きになっており、かつMAの距離が近い・交差している場合、エントリーを見送る（写真①）
②PB前のローソク足の並びで、終値の切上げ・切下げが継続していない場合、エントリーを見送る（写真①）
③①と重複するかもしれませんが、顕著なレンジではエントリーを見送る。（写真②）
④損切は、予約した値に達しなくても、20MAにローソク足がタッチしたらクローズする
⑤エントリーした通貨数の、50％を1：1決済・残り50％を1：2決済（分割決済）と設定する
⑥エントリーから20pipsプラスになったら、損切ラインを建値+3pipの所へ移動する
</t>
    <rPh sb="202" eb="204">
      <t>ツウカ</t>
    </rPh>
    <rPh sb="204" eb="205">
      <t>スウ</t>
    </rPh>
    <rPh sb="217" eb="218">
      <t>ノコ</t>
    </rPh>
    <rPh sb="229" eb="231">
      <t>ブンカツ</t>
    </rPh>
    <rPh sb="231" eb="233">
      <t>ケッサイ</t>
    </rPh>
    <rPh sb="235" eb="237">
      <t>セッテイ</t>
    </rPh>
    <rPh sb="263" eb="265">
      <t>ソンギリ</t>
    </rPh>
    <rPh sb="269" eb="271">
      <t>タテネ</t>
    </rPh>
    <rPh sb="277" eb="278">
      <t>トコロ</t>
    </rPh>
    <rPh sb="279" eb="281">
      <t>イドウ</t>
    </rPh>
    <phoneticPr fontId="2"/>
  </si>
  <si>
    <t xml:space="preserve">今回は、デモトレードと並行して検証しました。
デモを始める前は、利益幅はFib2.0を狙っていきたいなと思っていましたが
結構ビビリな性格なので、勝率のいいFib1.27が自分には合っているのかなと思うようになってきました。
AUDJPYの4時間EBに関しては、2.0より1.27のほうが利益金額も大きかったので
2.0にこだわる必要もないのかなと・・・。
</t>
    <rPh sb="0" eb="2">
      <t>コンカイ</t>
    </rPh>
    <rPh sb="11" eb="13">
      <t>ヘイコウ</t>
    </rPh>
    <rPh sb="15" eb="17">
      <t>ケンショウ</t>
    </rPh>
    <rPh sb="26" eb="27">
      <t>ハジ</t>
    </rPh>
    <rPh sb="29" eb="30">
      <t>マエ</t>
    </rPh>
    <rPh sb="32" eb="34">
      <t>リエキ</t>
    </rPh>
    <rPh sb="34" eb="35">
      <t>ハバ</t>
    </rPh>
    <rPh sb="43" eb="44">
      <t>ネラ</t>
    </rPh>
    <rPh sb="52" eb="53">
      <t>オモ</t>
    </rPh>
    <rPh sb="61" eb="63">
      <t>ケッコウ</t>
    </rPh>
    <rPh sb="67" eb="69">
      <t>セイカク</t>
    </rPh>
    <rPh sb="73" eb="75">
      <t>ショウリツ</t>
    </rPh>
    <rPh sb="86" eb="88">
      <t>ジブン</t>
    </rPh>
    <rPh sb="90" eb="91">
      <t>ア</t>
    </rPh>
    <rPh sb="99" eb="100">
      <t>オモ</t>
    </rPh>
    <rPh sb="121" eb="123">
      <t>ジカン</t>
    </rPh>
    <rPh sb="126" eb="127">
      <t>カン</t>
    </rPh>
    <rPh sb="144" eb="146">
      <t>リエキ</t>
    </rPh>
    <rPh sb="146" eb="148">
      <t>キンガク</t>
    </rPh>
    <rPh sb="149" eb="150">
      <t>オオ</t>
    </rPh>
    <rPh sb="165" eb="167">
      <t>ヒツヨウ</t>
    </rPh>
    <phoneticPr fontId="2"/>
  </si>
  <si>
    <t>同上です</t>
    <rPh sb="0" eb="2">
      <t>ドウジョウ</t>
    </rPh>
    <phoneticPr fontId="2"/>
  </si>
  <si>
    <t>デモに合わせて、次の検証は、PB+EBの複合で検証してみたいと思います。
検証と違って、デモはポジションを取るときに細かい計算が難しいので、
デモでの利益幅は、Fib1.0か2.0でやっています。
ですので、検証も同じくFib1.0と2.0の1時間足に絞ってやっていこうかと思います。</t>
    <rPh sb="3" eb="4">
      <t>ア</t>
    </rPh>
    <rPh sb="8" eb="9">
      <t>ツギ</t>
    </rPh>
    <rPh sb="10" eb="12">
      <t>ケンショウ</t>
    </rPh>
    <rPh sb="20" eb="22">
      <t>フクゴウ</t>
    </rPh>
    <rPh sb="23" eb="25">
      <t>ケンショウ</t>
    </rPh>
    <rPh sb="31" eb="32">
      <t>オモ</t>
    </rPh>
    <rPh sb="37" eb="39">
      <t>ケンショウ</t>
    </rPh>
    <rPh sb="40" eb="41">
      <t>チガ</t>
    </rPh>
    <rPh sb="53" eb="54">
      <t>ト</t>
    </rPh>
    <rPh sb="58" eb="59">
      <t>コマ</t>
    </rPh>
    <rPh sb="61" eb="63">
      <t>ケイサン</t>
    </rPh>
    <rPh sb="64" eb="65">
      <t>ムズカ</t>
    </rPh>
    <rPh sb="75" eb="77">
      <t>リエキ</t>
    </rPh>
    <rPh sb="77" eb="78">
      <t>ハバ</t>
    </rPh>
    <rPh sb="104" eb="106">
      <t>ケンショウ</t>
    </rPh>
    <rPh sb="107" eb="108">
      <t>オナ</t>
    </rPh>
    <rPh sb="122" eb="124">
      <t>ジカン</t>
    </rPh>
    <rPh sb="124" eb="125">
      <t>アシ</t>
    </rPh>
    <rPh sb="126" eb="127">
      <t>シボ</t>
    </rPh>
    <rPh sb="137" eb="138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</si>
</sst>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h:mm;@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vertical="center" shrinkToFit="1"/>
    </xf>
    <xf numFmtId="179" fontId="0" fillId="0" borderId="0" xfId="1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 shrinkToFit="1"/>
    </xf>
    <xf numFmtId="0" fontId="8" fillId="4" borderId="6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181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png"/><Relationship Id="rId1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388876</xdr:colOff>
      <xdr:row>47</xdr:row>
      <xdr:rowOff>91114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C92E63F-1CB9-4899-9698-401B77BC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5100"/>
          <a:ext cx="13190476" cy="7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294324</xdr:colOff>
      <xdr:row>96</xdr:row>
      <xdr:rowOff>91114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2B5EC7D-1CCC-45DB-BEB4-B5453D056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255000"/>
          <a:ext cx="7609524" cy="7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15</xdr:col>
      <xdr:colOff>284571</xdr:colOff>
      <xdr:row>144</xdr:row>
      <xdr:rowOff>160976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B85F870-5450-4EEF-85A7-B019D8119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6344900"/>
          <a:ext cx="9428571" cy="7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26</xdr:col>
      <xdr:colOff>45638</xdr:colOff>
      <xdr:row>194</xdr:row>
      <xdr:rowOff>33971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0C1789B-4F25-46D7-9E10-E3BED24F8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4434800"/>
          <a:ext cx="15895238" cy="7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18</xdr:col>
      <xdr:colOff>370057</xdr:colOff>
      <xdr:row>244</xdr:row>
      <xdr:rowOff>14924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E5B7DCD-9230-4860-9B5C-C5482BC7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32689800"/>
          <a:ext cx="11342857" cy="7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12</xdr:col>
      <xdr:colOff>570514</xdr:colOff>
      <xdr:row>290</xdr:row>
      <xdr:rowOff>24509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E6D2B42-391D-40FF-93BA-E2EF74253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0779700"/>
          <a:ext cx="7885714" cy="71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294</xdr:row>
      <xdr:rowOff>127000</xdr:rowOff>
    </xdr:from>
    <xdr:to>
      <xdr:col>21</xdr:col>
      <xdr:colOff>417447</xdr:colOff>
      <xdr:row>340</xdr:row>
      <xdr:rowOff>132400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8EF402F-9DFA-4076-8575-5D75040B3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8666400"/>
          <a:ext cx="13219047" cy="7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10</xdr:col>
      <xdr:colOff>342095</xdr:colOff>
      <xdr:row>387</xdr:row>
      <xdr:rowOff>14986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7DB1D65-7573-4813-9694-C8A4C428A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56794400"/>
          <a:ext cx="6438095" cy="7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11</xdr:col>
      <xdr:colOff>503924</xdr:colOff>
      <xdr:row>437</xdr:row>
      <xdr:rowOff>24448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B45F21A-4D5A-4296-A2F9-FD4ABD1F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4554100"/>
          <a:ext cx="7209524" cy="7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11</xdr:col>
      <xdr:colOff>580114</xdr:colOff>
      <xdr:row>485</xdr:row>
      <xdr:rowOff>160976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FBBD446-D9FC-4117-8607-3E2D90004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2644000"/>
          <a:ext cx="7285714" cy="75904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538</xdr:row>
      <xdr:rowOff>76200</xdr:rowOff>
    </xdr:from>
    <xdr:to>
      <xdr:col>11</xdr:col>
      <xdr:colOff>589638</xdr:colOff>
      <xdr:row>584</xdr:row>
      <xdr:rowOff>5409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AD25D05-828E-476A-A870-D7BA4248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8900000"/>
          <a:ext cx="7295238" cy="7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588</xdr:row>
      <xdr:rowOff>76200</xdr:rowOff>
    </xdr:from>
    <xdr:to>
      <xdr:col>17</xdr:col>
      <xdr:colOff>598705</xdr:colOff>
      <xdr:row>635</xdr:row>
      <xdr:rowOff>30786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AA7BBD91-38E8-404D-96F0-F6F890808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7155000"/>
          <a:ext cx="10961905" cy="7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638</xdr:row>
      <xdr:rowOff>114300</xdr:rowOff>
    </xdr:from>
    <xdr:to>
      <xdr:col>13</xdr:col>
      <xdr:colOff>18057</xdr:colOff>
      <xdr:row>684</xdr:row>
      <xdr:rowOff>14938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C78E835-990E-46C7-9DF8-E60A6EDC7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05448100"/>
          <a:ext cx="7942857" cy="7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688</xdr:row>
      <xdr:rowOff>114300</xdr:rowOff>
    </xdr:from>
    <xdr:to>
      <xdr:col>16</xdr:col>
      <xdr:colOff>170209</xdr:colOff>
      <xdr:row>734</xdr:row>
      <xdr:rowOff>157795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A9D043E-4096-4025-B7FF-4A85D042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13703100"/>
          <a:ext cx="9923809" cy="7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489</xdr:row>
      <xdr:rowOff>25400</xdr:rowOff>
    </xdr:from>
    <xdr:to>
      <xdr:col>10</xdr:col>
      <xdr:colOff>500829</xdr:colOff>
      <xdr:row>535</xdr:row>
      <xdr:rowOff>49848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6015FA7-52EE-41AF-B60F-CF2735D6A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400" y="80759300"/>
          <a:ext cx="6571429" cy="7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13</xdr:col>
      <xdr:colOff>456152</xdr:colOff>
      <xdr:row>784</xdr:row>
      <xdr:rowOff>33971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2F32FE9-8FB5-492B-BF59-7A6B99285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21843800"/>
          <a:ext cx="8380952" cy="7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787</xdr:row>
      <xdr:rowOff>0</xdr:rowOff>
    </xdr:from>
    <xdr:to>
      <xdr:col>12</xdr:col>
      <xdr:colOff>608609</xdr:colOff>
      <xdr:row>833</xdr:row>
      <xdr:rowOff>43495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19E9C26-55D8-4F64-BAF8-793283187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29933700"/>
          <a:ext cx="7923809" cy="7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837</xdr:row>
      <xdr:rowOff>0</xdr:rowOff>
    </xdr:from>
    <xdr:to>
      <xdr:col>10</xdr:col>
      <xdr:colOff>465905</xdr:colOff>
      <xdr:row>883</xdr:row>
      <xdr:rowOff>91114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E77A58A-EF61-432D-9104-C616EB28E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38188700"/>
          <a:ext cx="6561905" cy="7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887</xdr:row>
      <xdr:rowOff>0</xdr:rowOff>
    </xdr:from>
    <xdr:to>
      <xdr:col>9</xdr:col>
      <xdr:colOff>285029</xdr:colOff>
      <xdr:row>931</xdr:row>
      <xdr:rowOff>78457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0618049-902B-45ED-90D5-0AE7545A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46443700"/>
          <a:ext cx="5771429" cy="7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935</xdr:row>
      <xdr:rowOff>0</xdr:rowOff>
    </xdr:from>
    <xdr:to>
      <xdr:col>14</xdr:col>
      <xdr:colOff>141790</xdr:colOff>
      <xdr:row>980</xdr:row>
      <xdr:rowOff>18119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7CFD950-0474-47F4-B76B-287E52111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54368500"/>
          <a:ext cx="8676190" cy="7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983</xdr:row>
      <xdr:rowOff>0</xdr:rowOff>
    </xdr:from>
    <xdr:to>
      <xdr:col>10</xdr:col>
      <xdr:colOff>56381</xdr:colOff>
      <xdr:row>1029</xdr:row>
      <xdr:rowOff>110162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DBCD9D2B-0BFE-4A45-92BE-56CC1FD6D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62293300"/>
          <a:ext cx="6152381" cy="7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1033</xdr:row>
      <xdr:rowOff>0</xdr:rowOff>
    </xdr:from>
    <xdr:to>
      <xdr:col>13</xdr:col>
      <xdr:colOff>8533</xdr:colOff>
      <xdr:row>1079</xdr:row>
      <xdr:rowOff>43495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1EA7510F-F605-48CA-8259-B8CC77A42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70548300"/>
          <a:ext cx="7933333" cy="76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1082</xdr:row>
      <xdr:rowOff>0</xdr:rowOff>
    </xdr:from>
    <xdr:to>
      <xdr:col>14</xdr:col>
      <xdr:colOff>56076</xdr:colOff>
      <xdr:row>1125</xdr:row>
      <xdr:rowOff>110224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838979E-322D-43AF-84A6-03E87E90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78638200"/>
          <a:ext cx="8590476" cy="7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1129</xdr:row>
      <xdr:rowOff>0</xdr:rowOff>
    </xdr:from>
    <xdr:to>
      <xdr:col>14</xdr:col>
      <xdr:colOff>532267</xdr:colOff>
      <xdr:row>1175</xdr:row>
      <xdr:rowOff>119686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A946ABE-99FE-41F4-988D-C6916D170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86397900"/>
          <a:ext cx="9066667" cy="7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1178</xdr:row>
      <xdr:rowOff>0</xdr:rowOff>
    </xdr:from>
    <xdr:to>
      <xdr:col>11</xdr:col>
      <xdr:colOff>237257</xdr:colOff>
      <xdr:row>1223</xdr:row>
      <xdr:rowOff>94309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F534122-4E44-440E-9AED-B2267EC00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194487800"/>
          <a:ext cx="6942857" cy="75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1226</xdr:row>
      <xdr:rowOff>0</xdr:rowOff>
    </xdr:from>
    <xdr:to>
      <xdr:col>18</xdr:col>
      <xdr:colOff>341486</xdr:colOff>
      <xdr:row>1272</xdr:row>
      <xdr:rowOff>72067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DC4526A-8BE5-4387-804F-FC7EDEAF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02412600"/>
          <a:ext cx="11314286" cy="7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1276</xdr:row>
      <xdr:rowOff>0</xdr:rowOff>
    </xdr:from>
    <xdr:to>
      <xdr:col>28</xdr:col>
      <xdr:colOff>216914</xdr:colOff>
      <xdr:row>1322</xdr:row>
      <xdr:rowOff>33971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42B9D06-A25A-4D9C-A444-6050DD324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10667600"/>
          <a:ext cx="17285714" cy="7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1326</xdr:row>
      <xdr:rowOff>0</xdr:rowOff>
    </xdr:from>
    <xdr:to>
      <xdr:col>10</xdr:col>
      <xdr:colOff>332571</xdr:colOff>
      <xdr:row>1372</xdr:row>
      <xdr:rowOff>24448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9863D449-1EF9-4581-BE01-1F0CDFAB7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218922600"/>
          <a:ext cx="6428571" cy="7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1375</xdr:row>
      <xdr:rowOff>0</xdr:rowOff>
    </xdr:from>
    <xdr:to>
      <xdr:col>10</xdr:col>
      <xdr:colOff>37333</xdr:colOff>
      <xdr:row>1421</xdr:row>
      <xdr:rowOff>72067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B35B3AA6-0D27-479B-B331-D0FBDA0F1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27012500"/>
          <a:ext cx="6133333" cy="76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1425</xdr:row>
      <xdr:rowOff>0</xdr:rowOff>
    </xdr:from>
    <xdr:to>
      <xdr:col>20</xdr:col>
      <xdr:colOff>103238</xdr:colOff>
      <xdr:row>1470</xdr:row>
      <xdr:rowOff>160976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CB3A48A6-6491-40A2-AEAA-4E1C6B21A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235267500"/>
          <a:ext cx="12295238" cy="7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5708650</xdr:colOff>
      <xdr:row>14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03D48-7C06-40BF-8A65-D97B1F4E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"/>
          <a:ext cx="5708650" cy="180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3077561</xdr:colOff>
      <xdr:row>5</xdr:row>
      <xdr:rowOff>125686</xdr:rowOff>
    </xdr:from>
    <xdr:to>
      <xdr:col>0</xdr:col>
      <xdr:colOff>3531684</xdr:colOff>
      <xdr:row>11</xdr:row>
      <xdr:rowOff>125686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E4E900-75D4-43F3-B2CF-C79AFBC4DE4D}"/>
            </a:ext>
          </a:extLst>
        </xdr:cNvPr>
        <xdr:cNvSpPr/>
      </xdr:nvSpPr>
      <xdr:spPr>
        <a:xfrm>
          <a:off x="3077561" y="2716486"/>
          <a:ext cx="454123" cy="1028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3123543</xdr:colOff>
      <xdr:row>12</xdr:row>
      <xdr:rowOff>20364</xdr:rowOff>
    </xdr:from>
    <xdr:ext cx="39574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836B48-62DF-4631-8D7A-4E6C391DA358}"/>
            </a:ext>
          </a:extLst>
        </xdr:cNvPr>
        <xdr:cNvSpPr txBox="1"/>
      </xdr:nvSpPr>
      <xdr:spPr>
        <a:xfrm>
          <a:off x="3123543" y="3811314"/>
          <a:ext cx="3957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ＰＢ</a:t>
          </a:r>
        </a:p>
      </xdr:txBody>
    </xdr:sp>
    <xdr:clientData/>
  </xdr:oneCellAnchor>
  <xdr:twoCellAnchor>
    <xdr:from>
      <xdr:col>0</xdr:col>
      <xdr:colOff>490263</xdr:colOff>
      <xdr:row>5</xdr:row>
      <xdr:rowOff>20364</xdr:rowOff>
    </xdr:from>
    <xdr:to>
      <xdr:col>0</xdr:col>
      <xdr:colOff>3037817</xdr:colOff>
      <xdr:row>13</xdr:row>
      <xdr:rowOff>20612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648B52E-6B6C-41DF-9654-DD4A28CFA546}"/>
            </a:ext>
          </a:extLst>
        </xdr:cNvPr>
        <xdr:cNvSpPr/>
      </xdr:nvSpPr>
      <xdr:spPr>
        <a:xfrm>
          <a:off x="490263" y="2611164"/>
          <a:ext cx="2547554" cy="1371848"/>
        </a:xfrm>
        <a:prstGeom prst="rect">
          <a:avLst/>
        </a:prstGeom>
        <a:noFill/>
        <a:ln>
          <a:solidFill>
            <a:srgbClr val="FFFF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219</xdr:colOff>
      <xdr:row>4</xdr:row>
      <xdr:rowOff>53209</xdr:rowOff>
    </xdr:from>
    <xdr:ext cx="60959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B85575D-1013-4ACB-8A82-1B9DFEC6F4E2}"/>
            </a:ext>
          </a:extLst>
        </xdr:cNvPr>
        <xdr:cNvSpPr txBox="1"/>
      </xdr:nvSpPr>
      <xdr:spPr>
        <a:xfrm>
          <a:off x="219" y="2472559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写真①</a:t>
          </a:r>
        </a:p>
      </xdr:txBody>
    </xdr:sp>
    <xdr:clientData/>
  </xdr:oneCellAnchor>
  <xdr:oneCellAnchor>
    <xdr:from>
      <xdr:col>0</xdr:col>
      <xdr:colOff>648356</xdr:colOff>
      <xdr:row>5</xdr:row>
      <xdr:rowOff>99410</xdr:rowOff>
    </xdr:from>
    <xdr:ext cx="2274035" cy="49276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A8FB6E1-BC66-4778-A3D6-9B96604F5DFD}"/>
            </a:ext>
          </a:extLst>
        </xdr:cNvPr>
        <xdr:cNvSpPr txBox="1"/>
      </xdr:nvSpPr>
      <xdr:spPr>
        <a:xfrm>
          <a:off x="648356" y="2690210"/>
          <a:ext cx="2274035" cy="492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FF00"/>
              </a:solidFill>
            </a:rPr>
            <a:t>終値の切上・切下が継続しない（レンジ？）</a:t>
          </a:r>
        </a:p>
      </xdr:txBody>
    </xdr:sp>
    <xdr:clientData/>
  </xdr:oneCellAnchor>
  <xdr:oneCellAnchor>
    <xdr:from>
      <xdr:col>0</xdr:col>
      <xdr:colOff>4009258</xdr:colOff>
      <xdr:row>10</xdr:row>
      <xdr:rowOff>33501</xdr:rowOff>
    </xdr:from>
    <xdr:ext cx="1127086" cy="29560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80559B3-DBB9-4835-A357-016A8E79DB62}"/>
            </a:ext>
          </a:extLst>
        </xdr:cNvPr>
        <xdr:cNvSpPr txBox="1"/>
      </xdr:nvSpPr>
      <xdr:spPr>
        <a:xfrm>
          <a:off x="4009258" y="3481551"/>
          <a:ext cx="1127086" cy="295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>
              <a:solidFill>
                <a:srgbClr val="FFFF00"/>
              </a:solidFill>
            </a:rPr>
            <a:t>20</a:t>
          </a:r>
          <a:r>
            <a:rPr kumimoji="1" lang="ja-JP" altLang="en-US" sz="1100" b="1">
              <a:solidFill>
                <a:srgbClr val="FFFF00"/>
              </a:solidFill>
            </a:rPr>
            <a:t>ＭＡが横向き</a:t>
          </a:r>
        </a:p>
      </xdr:txBody>
    </xdr:sp>
    <xdr:clientData/>
  </xdr:oneCellAnchor>
  <xdr:twoCellAnchor>
    <xdr:from>
      <xdr:col>0</xdr:col>
      <xdr:colOff>3923423</xdr:colOff>
      <xdr:row>9</xdr:row>
      <xdr:rowOff>112548</xdr:rowOff>
    </xdr:from>
    <xdr:to>
      <xdr:col>0</xdr:col>
      <xdr:colOff>4055623</xdr:colOff>
      <xdr:row>10</xdr:row>
      <xdr:rowOff>145393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EC890A5-15FA-4C4A-A97E-C71E7F181C1B}"/>
            </a:ext>
          </a:extLst>
        </xdr:cNvPr>
        <xdr:cNvCxnSpPr/>
      </xdr:nvCxnSpPr>
      <xdr:spPr>
        <a:xfrm flipH="1" flipV="1">
          <a:off x="3923423" y="3389148"/>
          <a:ext cx="132200" cy="204295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4387412</xdr:colOff>
      <xdr:row>12</xdr:row>
      <xdr:rowOff>92841</xdr:rowOff>
    </xdr:from>
    <xdr:ext cx="127660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A8B5776-1196-4200-964E-DAB1B4675EFA}"/>
            </a:ext>
          </a:extLst>
        </xdr:cNvPr>
        <xdr:cNvSpPr txBox="1"/>
      </xdr:nvSpPr>
      <xdr:spPr>
        <a:xfrm>
          <a:off x="4387412" y="3883791"/>
          <a:ext cx="12766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エントリーしない</a:t>
          </a:r>
        </a:p>
      </xdr:txBody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4</xdr:col>
      <xdr:colOff>101600</xdr:colOff>
      <xdr:row>38</xdr:row>
      <xdr:rowOff>127000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35D247D4-553E-43CA-A954-C348BEA6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"/>
          <a:ext cx="9112250" cy="389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115724</xdr:colOff>
      <xdr:row>16</xdr:row>
      <xdr:rowOff>118787</xdr:rowOff>
    </xdr:from>
    <xdr:ext cx="60959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3FE3394-A638-4E85-99D0-AC4A207F0071}"/>
            </a:ext>
          </a:extLst>
        </xdr:cNvPr>
        <xdr:cNvSpPr txBox="1"/>
      </xdr:nvSpPr>
      <xdr:spPr>
        <a:xfrm>
          <a:off x="115724" y="4595537"/>
          <a:ext cx="60959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bg1"/>
              </a:solidFill>
            </a:rPr>
            <a:t>写真②</a:t>
          </a:r>
        </a:p>
      </xdr:txBody>
    </xdr:sp>
    <xdr:clientData/>
  </xdr:oneCellAnchor>
  <xdr:oneCellAnchor>
    <xdr:from>
      <xdr:col>0</xdr:col>
      <xdr:colOff>3378200</xdr:colOff>
      <xdr:row>21</xdr:row>
      <xdr:rowOff>41273</xdr:rowOff>
    </xdr:from>
    <xdr:ext cx="1476626" cy="4318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FF03678-AB2C-40F3-9BFA-174FFCA532C4}"/>
            </a:ext>
          </a:extLst>
        </xdr:cNvPr>
        <xdr:cNvSpPr txBox="1"/>
      </xdr:nvSpPr>
      <xdr:spPr>
        <a:xfrm>
          <a:off x="3378200" y="5375273"/>
          <a:ext cx="1476626" cy="431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FF00"/>
              </a:solidFill>
            </a:rPr>
            <a:t>レンジ相場</a:t>
          </a:r>
        </a:p>
      </xdr:txBody>
    </xdr:sp>
    <xdr:clientData/>
  </xdr:oneCellAnchor>
  <xdr:twoCellAnchor>
    <xdr:from>
      <xdr:col>0</xdr:col>
      <xdr:colOff>3698875</xdr:colOff>
      <xdr:row>22</xdr:row>
      <xdr:rowOff>149223</xdr:rowOff>
    </xdr:from>
    <xdr:to>
      <xdr:col>0</xdr:col>
      <xdr:colOff>3698875</xdr:colOff>
      <xdr:row>25</xdr:row>
      <xdr:rowOff>41273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50D63486-F66E-48B2-ADA8-0806FC71C066}"/>
            </a:ext>
          </a:extLst>
        </xdr:cNvPr>
        <xdr:cNvCxnSpPr/>
      </xdr:nvCxnSpPr>
      <xdr:spPr>
        <a:xfrm>
          <a:off x="3698875" y="5654673"/>
          <a:ext cx="0" cy="406400"/>
        </a:xfrm>
        <a:prstGeom prst="straightConnector1">
          <a:avLst/>
        </a:prstGeom>
        <a:ln>
          <a:solidFill>
            <a:srgbClr val="FFFF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109"/>
  <sheetViews>
    <sheetView zoomScale="115" zoomScaleNormal="115" workbookViewId="0">
      <pane ySplit="8" topLeftCell="A9" activePane="bottomLeft" state="frozen"/>
      <selection activeCell="A35" sqref="A35:XFD35"/>
      <selection pane="bottomLeft" activeCell="K36" sqref="K36"/>
    </sheetView>
  </sheetViews>
  <sheetFormatPr defaultRowHeight="13" x14ac:dyDescent="0.2"/>
  <cols>
    <col min="1" max="1" width="2.90625" customWidth="1"/>
    <col min="2" max="12" width="6.6328125" customWidth="1"/>
    <col min="13" max="13" width="4.7265625" customWidth="1"/>
    <col min="14" max="18" width="6.6328125" customWidth="1"/>
    <col min="19" max="19" width="5.6328125" customWidth="1"/>
    <col min="20" max="23" width="5.08984375" customWidth="1"/>
    <col min="24" max="24" width="10.90625" style="22" hidden="1" customWidth="1"/>
    <col min="25" max="25" width="0" hidden="1" customWidth="1"/>
    <col min="26" max="27" width="7" customWidth="1"/>
  </cols>
  <sheetData>
    <row r="2" spans="2:27" x14ac:dyDescent="0.2">
      <c r="B2" s="65" t="s">
        <v>5</v>
      </c>
      <c r="C2" s="65"/>
      <c r="D2" s="67" t="s">
        <v>68</v>
      </c>
      <c r="E2" s="67"/>
      <c r="F2" s="65" t="s">
        <v>6</v>
      </c>
      <c r="G2" s="65"/>
      <c r="H2" s="65"/>
      <c r="I2" s="69" t="s">
        <v>67</v>
      </c>
      <c r="J2" s="69"/>
      <c r="K2" s="65" t="s">
        <v>7</v>
      </c>
      <c r="L2" s="65"/>
      <c r="M2" s="66">
        <v>500000</v>
      </c>
      <c r="N2" s="67"/>
      <c r="O2" s="65" t="s">
        <v>8</v>
      </c>
      <c r="P2" s="65"/>
      <c r="Q2" s="37"/>
      <c r="R2" s="68">
        <f>SUM(M2,D4)</f>
        <v>1254667.210811595</v>
      </c>
      <c r="S2" s="69"/>
      <c r="T2" s="1"/>
      <c r="U2" s="1"/>
      <c r="V2" s="1"/>
    </row>
    <row r="3" spans="2:27" ht="100.5" customHeight="1" x14ac:dyDescent="0.2">
      <c r="B3" s="65" t="s">
        <v>9</v>
      </c>
      <c r="C3" s="65"/>
      <c r="D3" s="70" t="s">
        <v>63</v>
      </c>
      <c r="E3" s="70"/>
      <c r="F3" s="70"/>
      <c r="G3" s="70"/>
      <c r="H3" s="70"/>
      <c r="I3" s="70"/>
      <c r="J3" s="70"/>
      <c r="K3" s="65" t="s">
        <v>10</v>
      </c>
      <c r="L3" s="65"/>
      <c r="M3" s="71" t="s">
        <v>61</v>
      </c>
      <c r="N3" s="72"/>
      <c r="O3" s="72"/>
      <c r="P3" s="72"/>
      <c r="Q3" s="72"/>
      <c r="R3" s="72"/>
      <c r="S3" s="72"/>
      <c r="T3" s="1"/>
      <c r="U3" s="1"/>
    </row>
    <row r="4" spans="2:27" s="42" customFormat="1" x14ac:dyDescent="0.2">
      <c r="B4" s="73" t="s">
        <v>11</v>
      </c>
      <c r="C4" s="73"/>
      <c r="D4" s="74">
        <f>SUM($T$9:$U$993)</f>
        <v>754667.21081159508</v>
      </c>
      <c r="E4" s="74"/>
      <c r="F4" s="73" t="s">
        <v>12</v>
      </c>
      <c r="G4" s="73"/>
      <c r="H4" s="73"/>
      <c r="I4" s="75">
        <f>SUM($V$9:$W$108)</f>
        <v>1683.9999999999977</v>
      </c>
      <c r="J4" s="76"/>
      <c r="K4" s="73"/>
      <c r="L4" s="73"/>
      <c r="M4" s="77">
        <f>MAX($C$9:$D$990)-C9</f>
        <v>779857.92806373723</v>
      </c>
      <c r="N4" s="77"/>
      <c r="O4" s="73" t="s">
        <v>58</v>
      </c>
      <c r="P4" s="73"/>
      <c r="Q4" s="38"/>
      <c r="R4" s="78">
        <f>MAX(AA:AA)</f>
        <v>9.4169909090907389E-2</v>
      </c>
      <c r="S4" s="78"/>
      <c r="T4" s="51"/>
      <c r="U4" s="51"/>
      <c r="V4" s="51"/>
      <c r="X4" s="52"/>
    </row>
    <row r="5" spans="2:27" s="42" customFormat="1" x14ac:dyDescent="0.2">
      <c r="B5" s="53" t="s">
        <v>15</v>
      </c>
      <c r="C5" s="54">
        <f>COUNTIF($T$9:$T$990,"&gt;0")</f>
        <v>43</v>
      </c>
      <c r="D5" s="38" t="s">
        <v>16</v>
      </c>
      <c r="E5" s="55">
        <f>COUNTIF($T$9:$T$990,"&lt;0")</f>
        <v>22</v>
      </c>
      <c r="F5" s="38" t="s">
        <v>17</v>
      </c>
      <c r="G5" s="38"/>
      <c r="H5" s="54">
        <f>COUNTIF($T$9:$T$990,"=0")</f>
        <v>0</v>
      </c>
      <c r="I5" s="38" t="s">
        <v>18</v>
      </c>
      <c r="J5" s="56">
        <f>C5/SUM(C5,E5,H5)</f>
        <v>0.66153846153846152</v>
      </c>
      <c r="K5" s="79" t="s">
        <v>19</v>
      </c>
      <c r="L5" s="73"/>
      <c r="M5" s="80">
        <f>MAX(X9:X993)</f>
        <v>4</v>
      </c>
      <c r="N5" s="81"/>
      <c r="O5" s="57" t="s">
        <v>20</v>
      </c>
      <c r="P5" s="58"/>
      <c r="Q5" s="59"/>
      <c r="R5" s="80">
        <f>MAX(Y9:Y993)</f>
        <v>3</v>
      </c>
      <c r="S5" s="81"/>
      <c r="T5" s="51"/>
      <c r="U5" s="51"/>
      <c r="V5" s="51"/>
      <c r="X5" s="52"/>
    </row>
    <row r="6" spans="2:27" x14ac:dyDescent="0.2">
      <c r="B6" s="11"/>
      <c r="C6" s="13"/>
      <c r="D6" s="14"/>
      <c r="E6" s="10"/>
      <c r="F6" s="11"/>
      <c r="G6" s="63" t="s">
        <v>69</v>
      </c>
      <c r="H6" s="10"/>
      <c r="I6" s="11"/>
      <c r="J6" s="16"/>
      <c r="K6" s="11"/>
      <c r="L6" s="11"/>
      <c r="M6" s="10"/>
      <c r="N6" s="10"/>
      <c r="O6" s="12"/>
      <c r="P6" s="12"/>
      <c r="Q6" s="63" t="s">
        <v>69</v>
      </c>
      <c r="R6" s="10"/>
      <c r="S6" s="7"/>
      <c r="T6" s="1"/>
      <c r="U6" s="1"/>
      <c r="V6" s="1"/>
    </row>
    <row r="7" spans="2:27" x14ac:dyDescent="0.2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89"/>
      <c r="J7" s="90"/>
      <c r="K7" s="91" t="s">
        <v>24</v>
      </c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7" x14ac:dyDescent="0.2">
      <c r="B8" s="83"/>
      <c r="C8" s="86"/>
      <c r="D8" s="87"/>
      <c r="E8" s="18" t="s">
        <v>28</v>
      </c>
      <c r="F8" s="18" t="s">
        <v>29</v>
      </c>
      <c r="G8" s="18" t="s">
        <v>64</v>
      </c>
      <c r="H8" s="18" t="s">
        <v>30</v>
      </c>
      <c r="I8" s="99" t="s">
        <v>31</v>
      </c>
      <c r="J8" s="90"/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39" t="s">
        <v>64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AA8" t="s">
        <v>57</v>
      </c>
    </row>
    <row r="9" spans="2:27" x14ac:dyDescent="0.2">
      <c r="B9" s="29">
        <v>1</v>
      </c>
      <c r="C9" s="102">
        <f>M2</f>
        <v>500000</v>
      </c>
      <c r="D9" s="102"/>
      <c r="E9" s="29">
        <v>2014</v>
      </c>
      <c r="F9" s="8">
        <v>43669</v>
      </c>
      <c r="G9" s="62">
        <v>0.33333333333333331</v>
      </c>
      <c r="H9" s="60" t="s">
        <v>4</v>
      </c>
      <c r="I9" s="103">
        <v>95.72</v>
      </c>
      <c r="J9" s="103"/>
      <c r="K9" s="29">
        <v>54</v>
      </c>
      <c r="L9" s="102">
        <f>IF(K9="","",C9*0.03)</f>
        <v>15000</v>
      </c>
      <c r="M9" s="102"/>
      <c r="N9" s="6">
        <f>IF(K9="","",(L9/K9)/LOOKUP(RIGHT($D$2,3),定数!$A$6:$A$13,定数!$B$6:$B$13))</f>
        <v>2.7777777777777777</v>
      </c>
      <c r="O9" s="29">
        <v>2014</v>
      </c>
      <c r="P9" s="8">
        <v>43684</v>
      </c>
      <c r="Q9" s="62">
        <v>0.16666666666666666</v>
      </c>
      <c r="R9" s="103">
        <v>95.18</v>
      </c>
      <c r="S9" s="103"/>
      <c r="T9" s="104">
        <f>IF(R9="","",V9*N9*LOOKUP(RIGHT($D$2,3),定数!$A$6:$A$13,定数!$B$6:$B$13))</f>
        <v>-14999.999999999778</v>
      </c>
      <c r="U9" s="104"/>
      <c r="V9" s="105">
        <f>IF(R9="","",IF(H9="買",(R9-I9),(I9-R9))*IF(RIGHT($D$2,3)="JPY",100,10000))</f>
        <v>-53.999999999999204</v>
      </c>
      <c r="W9" s="105"/>
      <c r="X9" s="1">
        <f>IF(V9&lt;&gt;"",IF(V9&gt;0,1+X8,0),"")</f>
        <v>0</v>
      </c>
      <c r="Y9">
        <f>IF(V9&lt;&gt;"",IF(V9&lt;0,1+Y8,0),"")</f>
        <v>1</v>
      </c>
      <c r="Z9" s="42"/>
      <c r="AA9" s="42"/>
    </row>
    <row r="10" spans="2:27" x14ac:dyDescent="0.2">
      <c r="B10" s="29">
        <v>2</v>
      </c>
      <c r="C10" s="102">
        <f t="shared" ref="C10:C73" si="0">IF(T9="","",C9+T9)</f>
        <v>485000.00000000023</v>
      </c>
      <c r="D10" s="102"/>
      <c r="E10" s="29"/>
      <c r="F10" s="8">
        <v>43690</v>
      </c>
      <c r="G10" s="62">
        <v>0.33333333333333331</v>
      </c>
      <c r="H10" s="60" t="s">
        <v>4</v>
      </c>
      <c r="I10" s="103">
        <v>94.95</v>
      </c>
      <c r="J10" s="103"/>
      <c r="K10" s="29">
        <v>24</v>
      </c>
      <c r="L10" s="106">
        <f>IF(K10="","",C10*0.03)</f>
        <v>14550.000000000007</v>
      </c>
      <c r="M10" s="107"/>
      <c r="N10" s="6">
        <f>IF(K10="","",(L10/K10)/LOOKUP(RIGHT($D$2,3),定数!$A$6:$A$13,定数!$B$6:$B$13))</f>
        <v>6.0625000000000036</v>
      </c>
      <c r="O10" s="29"/>
      <c r="P10" s="8">
        <v>43690</v>
      </c>
      <c r="Q10" s="62">
        <v>0.5</v>
      </c>
      <c r="R10" s="103">
        <v>95.09</v>
      </c>
      <c r="S10" s="103"/>
      <c r="T10" s="104">
        <f>IF(R10="","",V10*N10*LOOKUP(RIGHT($D$2,3),定数!$A$6:$A$13,定数!$B$6:$B$13))</f>
        <v>8487.50000000004</v>
      </c>
      <c r="U10" s="104"/>
      <c r="V10" s="105">
        <f>IF(R10="","",IF(H10="買",(R10-I10),(I10-R10))*IF(RIGHT($D$2,3)="JPY",100,10000))</f>
        <v>14.000000000000057</v>
      </c>
      <c r="W10" s="105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40">
        <f>IF(C10&lt;&gt;"",MAX(C10,C9),"")</f>
        <v>500000</v>
      </c>
      <c r="AA10" s="42"/>
    </row>
    <row r="11" spans="2:27" x14ac:dyDescent="0.2">
      <c r="B11" s="29">
        <v>3</v>
      </c>
      <c r="C11" s="102">
        <f t="shared" si="0"/>
        <v>493487.50000000029</v>
      </c>
      <c r="D11" s="102"/>
      <c r="E11" s="29"/>
      <c r="F11" s="8">
        <v>43691</v>
      </c>
      <c r="G11" s="62">
        <v>0.66666666666666663</v>
      </c>
      <c r="H11" s="60" t="s">
        <v>4</v>
      </c>
      <c r="I11" s="103">
        <v>95.47</v>
      </c>
      <c r="J11" s="103"/>
      <c r="K11" s="29">
        <v>39</v>
      </c>
      <c r="L11" s="106">
        <f t="shared" ref="L11:L74" si="3">IF(K11="","",C11*0.03)</f>
        <v>14804.625000000007</v>
      </c>
      <c r="M11" s="107"/>
      <c r="N11" s="6">
        <f>IF(K11="","",(L11/K11)/LOOKUP(RIGHT($D$2,3),定数!$A$6:$A$13,定数!$B$6:$B$13))</f>
        <v>3.7960576923076941</v>
      </c>
      <c r="O11" s="29"/>
      <c r="P11" s="8">
        <v>43692</v>
      </c>
      <c r="Q11" s="62">
        <v>0.66666666666666663</v>
      </c>
      <c r="R11" s="103">
        <v>95.09</v>
      </c>
      <c r="S11" s="103"/>
      <c r="T11" s="104">
        <f>IF(R11="","",V11*N11*LOOKUP(RIGHT($D$2,3),定数!$A$6:$A$13,定数!$B$6:$B$13))</f>
        <v>-14425.019230769063</v>
      </c>
      <c r="U11" s="104"/>
      <c r="V11" s="105">
        <f>IF(R11="","",IF(H11="買",(R11-I11),(I11-R11))*IF(RIGHT($D$2,3)="JPY",100,10000))</f>
        <v>-37.999999999999545</v>
      </c>
      <c r="W11" s="105"/>
      <c r="X11" s="22">
        <f t="shared" si="1"/>
        <v>0</v>
      </c>
      <c r="Y11">
        <f t="shared" si="2"/>
        <v>1</v>
      </c>
      <c r="Z11" s="40">
        <f>IF(C11&lt;&gt;"",MAX(Z10,C11),"")</f>
        <v>500000</v>
      </c>
      <c r="AA11" s="41">
        <f>IF(Z11&lt;&gt;"",1-(C11/Z11),"")</f>
        <v>1.3024999999999398E-2</v>
      </c>
    </row>
    <row r="12" spans="2:27" x14ac:dyDescent="0.2">
      <c r="B12" s="29">
        <v>4</v>
      </c>
      <c r="C12" s="102">
        <f t="shared" si="0"/>
        <v>479062.48076923122</v>
      </c>
      <c r="D12" s="102"/>
      <c r="E12" s="29"/>
      <c r="F12" s="8">
        <v>43698</v>
      </c>
      <c r="G12" s="62">
        <v>0.5</v>
      </c>
      <c r="H12" s="60" t="s">
        <v>4</v>
      </c>
      <c r="I12" s="103">
        <v>96.39</v>
      </c>
      <c r="J12" s="103"/>
      <c r="K12" s="29">
        <v>51</v>
      </c>
      <c r="L12" s="106">
        <f t="shared" si="3"/>
        <v>14371.874423076935</v>
      </c>
      <c r="M12" s="107"/>
      <c r="N12" s="6">
        <f>IF(K12="","",(L12/K12)/LOOKUP(RIGHT($D$2,3),定数!$A$6:$A$13,定数!$B$6:$B$13))</f>
        <v>2.8180145927601838</v>
      </c>
      <c r="O12" s="29"/>
      <c r="P12" s="8">
        <v>43702</v>
      </c>
      <c r="Q12" s="62">
        <v>0</v>
      </c>
      <c r="R12" s="103">
        <v>97.02</v>
      </c>
      <c r="S12" s="103"/>
      <c r="T12" s="104">
        <f>IF(R12="","",V12*N12*LOOKUP(RIGHT($D$2,3),定数!$A$6:$A$13,定数!$B$6:$B$13))</f>
        <v>17753.491934389029</v>
      </c>
      <c r="U12" s="104"/>
      <c r="V12" s="105">
        <f t="shared" ref="V12:V75" si="4">IF(R12="","",IF(H12="買",(R12-I12),(I12-R12))*IF(RIGHT($D$2,3)="JPY",100,10000))</f>
        <v>62.999999999999545</v>
      </c>
      <c r="W12" s="105"/>
      <c r="X12" s="22">
        <f t="shared" si="1"/>
        <v>1</v>
      </c>
      <c r="Y12">
        <f t="shared" si="2"/>
        <v>0</v>
      </c>
      <c r="Z12" s="40">
        <f t="shared" ref="Z12:Z75" si="5">IF(C12&lt;&gt;"",MAX(Z11,C12),"")</f>
        <v>500000</v>
      </c>
      <c r="AA12" s="41">
        <f t="shared" ref="AA12:AA75" si="6">IF(Z12&lt;&gt;"",1-(C12/Z12),"")</f>
        <v>4.1875038461537617E-2</v>
      </c>
    </row>
    <row r="13" spans="2:27" x14ac:dyDescent="0.2">
      <c r="B13" s="29">
        <v>5</v>
      </c>
      <c r="C13" s="102">
        <f t="shared" si="0"/>
        <v>496815.97270362027</v>
      </c>
      <c r="D13" s="102"/>
      <c r="E13" s="29"/>
      <c r="F13" s="8">
        <v>43711</v>
      </c>
      <c r="G13" s="62">
        <v>0.5</v>
      </c>
      <c r="H13" s="60" t="s">
        <v>4</v>
      </c>
      <c r="I13" s="103">
        <v>98.04</v>
      </c>
      <c r="J13" s="103"/>
      <c r="K13" s="29">
        <v>61</v>
      </c>
      <c r="L13" s="106">
        <f t="shared" si="3"/>
        <v>14904.479181108607</v>
      </c>
      <c r="M13" s="107"/>
      <c r="N13" s="6">
        <f>IF(K13="","",(L13/K13)/LOOKUP(RIGHT($D$2,3),定数!$A$6:$A$13,定数!$B$6:$B$13))</f>
        <v>2.4433572428046899</v>
      </c>
      <c r="O13" s="29"/>
      <c r="P13" s="8">
        <v>43718</v>
      </c>
      <c r="Q13" s="62">
        <v>0.16666666666666666</v>
      </c>
      <c r="R13" s="103">
        <v>97.43</v>
      </c>
      <c r="S13" s="103"/>
      <c r="T13" s="104">
        <f>IF(R13="","",V13*N13*LOOKUP(RIGHT($D$2,3),定数!$A$6:$A$13,定数!$B$6:$B$13))</f>
        <v>-14904.479181108596</v>
      </c>
      <c r="U13" s="104"/>
      <c r="V13" s="105">
        <f t="shared" si="4"/>
        <v>-60.999999999999943</v>
      </c>
      <c r="W13" s="105"/>
      <c r="X13" s="22">
        <f t="shared" si="1"/>
        <v>0</v>
      </c>
      <c r="Y13">
        <f t="shared" si="2"/>
        <v>1</v>
      </c>
      <c r="Z13" s="40">
        <f t="shared" si="5"/>
        <v>500000</v>
      </c>
      <c r="AA13" s="41">
        <f t="shared" si="6"/>
        <v>6.3680545927594645E-3</v>
      </c>
    </row>
    <row r="14" spans="2:27" x14ac:dyDescent="0.2">
      <c r="B14" s="29">
        <v>6</v>
      </c>
      <c r="C14" s="102">
        <f t="shared" si="0"/>
        <v>481911.49352251168</v>
      </c>
      <c r="D14" s="102"/>
      <c r="E14" s="29"/>
      <c r="F14" s="8">
        <v>43766</v>
      </c>
      <c r="G14" s="62">
        <v>0.5</v>
      </c>
      <c r="H14" s="60" t="s">
        <v>4</v>
      </c>
      <c r="I14" s="103">
        <v>95.36</v>
      </c>
      <c r="J14" s="103"/>
      <c r="K14" s="29">
        <v>34</v>
      </c>
      <c r="L14" s="106">
        <f t="shared" si="3"/>
        <v>14457.34480567535</v>
      </c>
      <c r="M14" s="107"/>
      <c r="N14" s="6">
        <f>IF(K14="","",(L14/K14)/LOOKUP(RIGHT($D$2,3),定数!$A$6:$A$13,定数!$B$6:$B$13))</f>
        <v>4.2521602369633378</v>
      </c>
      <c r="O14" s="29"/>
      <c r="P14" s="8">
        <v>43767</v>
      </c>
      <c r="Q14" s="62">
        <v>0</v>
      </c>
      <c r="R14" s="103">
        <v>95.81</v>
      </c>
      <c r="S14" s="103"/>
      <c r="T14" s="104">
        <f>IF(R14="","",V14*N14*LOOKUP(RIGHT($D$2,3),定数!$A$6:$A$13,定数!$B$6:$B$13))</f>
        <v>19134.72106633514</v>
      </c>
      <c r="U14" s="104"/>
      <c r="V14" s="105">
        <f t="shared" si="4"/>
        <v>45.000000000000284</v>
      </c>
      <c r="W14" s="105"/>
      <c r="X14" s="22">
        <f t="shared" si="1"/>
        <v>1</v>
      </c>
      <c r="Y14">
        <f t="shared" si="2"/>
        <v>0</v>
      </c>
      <c r="Z14" s="40">
        <f t="shared" si="5"/>
        <v>500000</v>
      </c>
      <c r="AA14" s="41">
        <f t="shared" si="6"/>
        <v>3.6177012954976662E-2</v>
      </c>
    </row>
    <row r="15" spans="2:27" x14ac:dyDescent="0.2">
      <c r="B15" s="29">
        <v>7</v>
      </c>
      <c r="C15" s="102">
        <f t="shared" si="0"/>
        <v>501046.21458884684</v>
      </c>
      <c r="D15" s="102"/>
      <c r="E15" s="29"/>
      <c r="F15" s="8">
        <v>43782</v>
      </c>
      <c r="G15" s="62">
        <v>0.5</v>
      </c>
      <c r="H15" s="60" t="s">
        <v>4</v>
      </c>
      <c r="I15" s="103">
        <v>101.02</v>
      </c>
      <c r="J15" s="103"/>
      <c r="K15" s="29">
        <v>78</v>
      </c>
      <c r="L15" s="106">
        <f t="shared" si="3"/>
        <v>15031.386437665404</v>
      </c>
      <c r="M15" s="107"/>
      <c r="N15" s="6">
        <f>IF(K15="","",(L15/K15)/LOOKUP(RIGHT($D$2,3),定数!$A$6:$A$13,定数!$B$6:$B$13))</f>
        <v>1.9271008253417186</v>
      </c>
      <c r="O15" s="29"/>
      <c r="P15" s="8">
        <v>43786</v>
      </c>
      <c r="Q15" s="62">
        <v>0</v>
      </c>
      <c r="R15" s="103">
        <v>101.97</v>
      </c>
      <c r="S15" s="103"/>
      <c r="T15" s="104">
        <f>IF(R15="","",V15*N15*LOOKUP(RIGHT($D$2,3),定数!$A$6:$A$13,定数!$B$6:$B$13))</f>
        <v>18307.457840746381</v>
      </c>
      <c r="U15" s="104"/>
      <c r="V15" s="105">
        <f t="shared" si="4"/>
        <v>95.000000000000284</v>
      </c>
      <c r="W15" s="105"/>
      <c r="X15" s="22">
        <f t="shared" si="1"/>
        <v>2</v>
      </c>
      <c r="Y15">
        <f t="shared" si="2"/>
        <v>0</v>
      </c>
      <c r="Z15" s="40">
        <f t="shared" si="5"/>
        <v>501046.21458884684</v>
      </c>
      <c r="AA15" s="41">
        <f t="shared" si="6"/>
        <v>0</v>
      </c>
    </row>
    <row r="16" spans="2:27" x14ac:dyDescent="0.2">
      <c r="B16" s="29">
        <v>8</v>
      </c>
      <c r="C16" s="102">
        <f t="shared" si="0"/>
        <v>519353.67242959322</v>
      </c>
      <c r="D16" s="102"/>
      <c r="E16" s="29"/>
      <c r="F16" s="8">
        <v>43811</v>
      </c>
      <c r="G16" s="62">
        <v>0.5</v>
      </c>
      <c r="H16" s="60" t="s">
        <v>3</v>
      </c>
      <c r="I16" s="103">
        <v>97.88</v>
      </c>
      <c r="J16" s="103"/>
      <c r="K16" s="29">
        <v>53</v>
      </c>
      <c r="L16" s="106">
        <f t="shared" si="3"/>
        <v>15580.610172887797</v>
      </c>
      <c r="M16" s="107"/>
      <c r="N16" s="6">
        <f>IF(K16="","",(L16/K16)/LOOKUP(RIGHT($D$2,3),定数!$A$6:$A$13,定数!$B$6:$B$13))</f>
        <v>2.9397377684693957</v>
      </c>
      <c r="O16" s="29"/>
      <c r="P16" s="8">
        <v>43814</v>
      </c>
      <c r="Q16" s="62">
        <v>0</v>
      </c>
      <c r="R16" s="103">
        <v>97.28</v>
      </c>
      <c r="S16" s="103"/>
      <c r="T16" s="104">
        <f>IF(R16="","",V16*N16*LOOKUP(RIGHT($D$2,3),定数!$A$6:$A$13,定数!$B$6:$B$13))</f>
        <v>17638.426610816208</v>
      </c>
      <c r="U16" s="104"/>
      <c r="V16" s="105">
        <f t="shared" si="4"/>
        <v>59.999999999999432</v>
      </c>
      <c r="W16" s="105"/>
      <c r="X16" s="22">
        <f t="shared" si="1"/>
        <v>3</v>
      </c>
      <c r="Y16">
        <f t="shared" si="2"/>
        <v>0</v>
      </c>
      <c r="Z16" s="40">
        <f t="shared" si="5"/>
        <v>519353.67242959322</v>
      </c>
      <c r="AA16" s="41">
        <f t="shared" si="6"/>
        <v>0</v>
      </c>
    </row>
    <row r="17" spans="2:27" x14ac:dyDescent="0.2">
      <c r="B17" s="29">
        <v>9</v>
      </c>
      <c r="C17" s="102">
        <f t="shared" si="0"/>
        <v>536992.09904040943</v>
      </c>
      <c r="D17" s="102"/>
      <c r="E17" s="29"/>
      <c r="F17" s="8">
        <v>43814</v>
      </c>
      <c r="G17" s="62">
        <v>0.66666666666666663</v>
      </c>
      <c r="H17" s="60" t="s">
        <v>3</v>
      </c>
      <c r="I17" s="103">
        <v>97.39</v>
      </c>
      <c r="J17" s="103"/>
      <c r="K17" s="29">
        <v>64</v>
      </c>
      <c r="L17" s="106">
        <f t="shared" si="3"/>
        <v>16109.762971212282</v>
      </c>
      <c r="M17" s="107"/>
      <c r="N17" s="6">
        <f>IF(K17="","",(L17/K17)/LOOKUP(RIGHT($D$2,3),定数!$A$6:$A$13,定数!$B$6:$B$13))</f>
        <v>2.5171504642519191</v>
      </c>
      <c r="O17" s="29"/>
      <c r="P17" s="8">
        <v>43815</v>
      </c>
      <c r="Q17" s="62">
        <v>0.16666666666666666</v>
      </c>
      <c r="R17" s="103">
        <v>96.5</v>
      </c>
      <c r="S17" s="103"/>
      <c r="T17" s="104">
        <f>IF(R17="","",V17*N17*LOOKUP(RIGHT($D$2,3),定数!$A$6:$A$13,定数!$B$6:$B$13))</f>
        <v>22402.639131842094</v>
      </c>
      <c r="U17" s="104"/>
      <c r="V17" s="105">
        <f t="shared" si="4"/>
        <v>89.000000000000057</v>
      </c>
      <c r="W17" s="105"/>
      <c r="X17" s="22">
        <f t="shared" si="1"/>
        <v>4</v>
      </c>
      <c r="Y17">
        <f t="shared" si="2"/>
        <v>0</v>
      </c>
      <c r="Z17" s="40">
        <f t="shared" si="5"/>
        <v>536992.09904040943</v>
      </c>
      <c r="AA17" s="41">
        <f t="shared" si="6"/>
        <v>0</v>
      </c>
    </row>
    <row r="18" spans="2:27" x14ac:dyDescent="0.2">
      <c r="B18" s="29">
        <v>10</v>
      </c>
      <c r="C18" s="102">
        <f t="shared" si="0"/>
        <v>559394.7381722515</v>
      </c>
      <c r="D18" s="102"/>
      <c r="E18" s="29">
        <v>2015</v>
      </c>
      <c r="F18" s="8">
        <v>43471</v>
      </c>
      <c r="G18" s="62">
        <v>0.83333333333333337</v>
      </c>
      <c r="H18" s="60" t="s">
        <v>3</v>
      </c>
      <c r="I18" s="103">
        <v>95.83</v>
      </c>
      <c r="J18" s="103"/>
      <c r="K18" s="29">
        <v>88</v>
      </c>
      <c r="L18" s="106">
        <f t="shared" si="3"/>
        <v>16781.842145167546</v>
      </c>
      <c r="M18" s="107"/>
      <c r="N18" s="6">
        <f>IF(K18="","",(L18/K18)/LOOKUP(RIGHT($D$2,3),定数!$A$6:$A$13,定数!$B$6:$B$13))</f>
        <v>1.9070275164963122</v>
      </c>
      <c r="O18" s="29">
        <v>2015</v>
      </c>
      <c r="P18" s="8">
        <v>43473</v>
      </c>
      <c r="Q18" s="62">
        <v>0.16666666666666666</v>
      </c>
      <c r="R18" s="103">
        <v>96.71</v>
      </c>
      <c r="S18" s="103"/>
      <c r="T18" s="104">
        <f>IF(R18="","",V18*N18*LOOKUP(RIGHT($D$2,3),定数!$A$6:$A$13,定数!$B$6:$B$13))</f>
        <v>-16781.842145167459</v>
      </c>
      <c r="U18" s="104"/>
      <c r="V18" s="105">
        <f t="shared" si="4"/>
        <v>-87.999999999999545</v>
      </c>
      <c r="W18" s="105"/>
      <c r="X18" s="22">
        <f t="shared" si="1"/>
        <v>0</v>
      </c>
      <c r="Y18">
        <f t="shared" si="2"/>
        <v>1</v>
      </c>
      <c r="Z18" s="40">
        <f t="shared" si="5"/>
        <v>559394.7381722515</v>
      </c>
      <c r="AA18" s="41">
        <f t="shared" si="6"/>
        <v>0</v>
      </c>
    </row>
    <row r="19" spans="2:27" x14ac:dyDescent="0.2">
      <c r="B19" s="29">
        <v>11</v>
      </c>
      <c r="C19" s="102">
        <f t="shared" si="0"/>
        <v>542612.89602708409</v>
      </c>
      <c r="D19" s="102"/>
      <c r="E19" s="29"/>
      <c r="F19" s="8">
        <v>43478</v>
      </c>
      <c r="G19" s="62">
        <v>0.83333333333333337</v>
      </c>
      <c r="H19" s="60" t="s">
        <v>3</v>
      </c>
      <c r="I19" s="103">
        <v>96.21</v>
      </c>
      <c r="J19" s="103"/>
      <c r="K19" s="29">
        <v>55</v>
      </c>
      <c r="L19" s="106">
        <f t="shared" si="3"/>
        <v>16278.386880812523</v>
      </c>
      <c r="M19" s="107"/>
      <c r="N19" s="6">
        <f>IF(K19="","",(L19/K19)/LOOKUP(RIGHT($D$2,3),定数!$A$6:$A$13,定数!$B$6:$B$13))</f>
        <v>2.9597067056022768</v>
      </c>
      <c r="O19" s="29"/>
      <c r="P19" s="8">
        <v>43479</v>
      </c>
      <c r="Q19" s="62">
        <v>0.16666666666666666</v>
      </c>
      <c r="R19" s="103">
        <v>95.51</v>
      </c>
      <c r="S19" s="103"/>
      <c r="T19" s="104">
        <f>IF(R19="","",V19*N19*LOOKUP(RIGHT($D$2,3),定数!$A$6:$A$13,定数!$B$6:$B$13))</f>
        <v>20717.946939215602</v>
      </c>
      <c r="U19" s="104"/>
      <c r="V19" s="105">
        <f t="shared" si="4"/>
        <v>69.999999999998863</v>
      </c>
      <c r="W19" s="105"/>
      <c r="X19" s="22">
        <f t="shared" si="1"/>
        <v>1</v>
      </c>
      <c r="Y19">
        <f t="shared" si="2"/>
        <v>0</v>
      </c>
      <c r="Z19" s="40">
        <f t="shared" si="5"/>
        <v>559394.7381722515</v>
      </c>
      <c r="AA19" s="41">
        <f t="shared" si="6"/>
        <v>2.9999999999999805E-2</v>
      </c>
    </row>
    <row r="20" spans="2:27" x14ac:dyDescent="0.2">
      <c r="B20" s="29">
        <v>12</v>
      </c>
      <c r="C20" s="102">
        <f t="shared" si="0"/>
        <v>563330.84296629974</v>
      </c>
      <c r="D20" s="102"/>
      <c r="E20" s="29"/>
      <c r="F20" s="8">
        <v>43485</v>
      </c>
      <c r="G20" s="62">
        <v>0.5</v>
      </c>
      <c r="H20" s="60" t="s">
        <v>4</v>
      </c>
      <c r="I20" s="103">
        <v>97.17</v>
      </c>
      <c r="J20" s="103"/>
      <c r="K20" s="29">
        <v>77</v>
      </c>
      <c r="L20" s="106">
        <f t="shared" si="3"/>
        <v>16899.92528898899</v>
      </c>
      <c r="M20" s="107"/>
      <c r="N20" s="6">
        <f>IF(K20="","",(L20/K20)/LOOKUP(RIGHT($D$2,3),定数!$A$6:$A$13,定数!$B$6:$B$13))</f>
        <v>2.1947954920764925</v>
      </c>
      <c r="O20" s="29"/>
      <c r="P20" s="8">
        <v>43486</v>
      </c>
      <c r="Q20" s="62">
        <v>0.33333333333333331</v>
      </c>
      <c r="R20" s="103">
        <v>96.4</v>
      </c>
      <c r="S20" s="103"/>
      <c r="T20" s="104">
        <f>IF(R20="","",V20*N20*LOOKUP(RIGHT($D$2,3),定数!$A$6:$A$13,定数!$B$6:$B$13))</f>
        <v>-16899.925288988907</v>
      </c>
      <c r="U20" s="104"/>
      <c r="V20" s="105">
        <f t="shared" si="4"/>
        <v>-76.999999999999602</v>
      </c>
      <c r="W20" s="105"/>
      <c r="X20" s="22">
        <f t="shared" si="1"/>
        <v>0</v>
      </c>
      <c r="Y20">
        <f t="shared" si="2"/>
        <v>1</v>
      </c>
      <c r="Z20" s="40">
        <f t="shared" si="5"/>
        <v>563330.84296629974</v>
      </c>
      <c r="AA20" s="41">
        <f t="shared" si="6"/>
        <v>0</v>
      </c>
    </row>
    <row r="21" spans="2:27" x14ac:dyDescent="0.2">
      <c r="B21" s="29">
        <v>13</v>
      </c>
      <c r="C21" s="102">
        <f t="shared" si="0"/>
        <v>546430.91767731088</v>
      </c>
      <c r="D21" s="102"/>
      <c r="E21" s="29"/>
      <c r="F21" s="8">
        <v>43502</v>
      </c>
      <c r="G21" s="62">
        <v>0.66666666666666663</v>
      </c>
      <c r="H21" s="60" t="s">
        <v>4</v>
      </c>
      <c r="I21" s="103">
        <v>92.9</v>
      </c>
      <c r="J21" s="103"/>
      <c r="K21" s="29">
        <v>119</v>
      </c>
      <c r="L21" s="106">
        <f t="shared" si="3"/>
        <v>16392.927530319324</v>
      </c>
      <c r="M21" s="107"/>
      <c r="N21" s="6">
        <f>IF(K21="","",(L21/K21)/LOOKUP(RIGHT($D$2,3),定数!$A$6:$A$13,定数!$B$6:$B$13))</f>
        <v>1.3775569353209516</v>
      </c>
      <c r="O21" s="29"/>
      <c r="P21" s="8">
        <v>43508</v>
      </c>
      <c r="Q21" s="62">
        <v>0.16666666666666666</v>
      </c>
      <c r="R21" s="103">
        <v>91.71</v>
      </c>
      <c r="S21" s="103"/>
      <c r="T21" s="104">
        <f>IF(R21="","",V21*N21*LOOKUP(RIGHT($D$2,3),定数!$A$6:$A$13,定数!$B$6:$B$13))</f>
        <v>-16392.927530319488</v>
      </c>
      <c r="U21" s="104"/>
      <c r="V21" s="105">
        <f t="shared" si="4"/>
        <v>-119.00000000000119</v>
      </c>
      <c r="W21" s="105"/>
      <c r="X21" s="22">
        <f t="shared" si="1"/>
        <v>0</v>
      </c>
      <c r="Y21">
        <f t="shared" si="2"/>
        <v>2</v>
      </c>
      <c r="Z21" s="40">
        <f t="shared" si="5"/>
        <v>563330.84296629974</v>
      </c>
      <c r="AA21" s="41">
        <f t="shared" si="6"/>
        <v>2.9999999999999805E-2</v>
      </c>
    </row>
    <row r="22" spans="2:27" x14ac:dyDescent="0.2">
      <c r="B22" s="29">
        <v>14</v>
      </c>
      <c r="C22" s="102">
        <f t="shared" si="0"/>
        <v>530037.99014699133</v>
      </c>
      <c r="D22" s="102"/>
      <c r="E22" s="29"/>
      <c r="F22" s="8">
        <v>43555</v>
      </c>
      <c r="G22" s="62">
        <v>0.33333333333333331</v>
      </c>
      <c r="H22" s="60" t="s">
        <v>3</v>
      </c>
      <c r="I22" s="103">
        <v>91.62</v>
      </c>
      <c r="J22" s="103"/>
      <c r="K22" s="29">
        <v>45</v>
      </c>
      <c r="L22" s="106">
        <f t="shared" si="3"/>
        <v>15901.139704409739</v>
      </c>
      <c r="M22" s="107"/>
      <c r="N22" s="6">
        <f>IF(K22="","",(L22/K22)/LOOKUP(RIGHT($D$2,3),定数!$A$6:$A$13,定数!$B$6:$B$13))</f>
        <v>3.5335866009799424</v>
      </c>
      <c r="O22" s="29"/>
      <c r="P22" s="8">
        <v>43556</v>
      </c>
      <c r="Q22" s="62">
        <v>0.66666666666666663</v>
      </c>
      <c r="R22" s="103">
        <v>91.08</v>
      </c>
      <c r="S22" s="103"/>
      <c r="T22" s="104">
        <f>IF(R22="","",V22*N22*LOOKUP(RIGHT($D$2,3),定数!$A$6:$A$13,定数!$B$6:$B$13))</f>
        <v>19081.36764529191</v>
      </c>
      <c r="U22" s="104"/>
      <c r="V22" s="105">
        <f t="shared" si="4"/>
        <v>54.000000000000625</v>
      </c>
      <c r="W22" s="105"/>
      <c r="X22" s="22">
        <f t="shared" si="1"/>
        <v>1</v>
      </c>
      <c r="Y22">
        <f t="shared" si="2"/>
        <v>0</v>
      </c>
      <c r="Z22" s="40">
        <f t="shared" si="5"/>
        <v>563330.84296629974</v>
      </c>
      <c r="AA22" s="41">
        <f t="shared" si="6"/>
        <v>5.9100000000000152E-2</v>
      </c>
    </row>
    <row r="23" spans="2:27" x14ac:dyDescent="0.2">
      <c r="B23" s="29">
        <v>15</v>
      </c>
      <c r="C23" s="102">
        <f t="shared" si="0"/>
        <v>549119.35779228329</v>
      </c>
      <c r="D23" s="102"/>
      <c r="E23" s="29"/>
      <c r="F23" s="8">
        <v>43598</v>
      </c>
      <c r="G23" s="62">
        <v>0.5</v>
      </c>
      <c r="H23" s="60" t="s">
        <v>4</v>
      </c>
      <c r="I23" s="103">
        <v>95.95</v>
      </c>
      <c r="J23" s="103"/>
      <c r="K23" s="29">
        <v>73</v>
      </c>
      <c r="L23" s="106">
        <f t="shared" si="3"/>
        <v>16473.580733768496</v>
      </c>
      <c r="M23" s="107"/>
      <c r="N23" s="6">
        <f>IF(K23="","",(L23/K23)/LOOKUP(RIGHT($D$2,3),定数!$A$6:$A$13,定数!$B$6:$B$13))</f>
        <v>2.2566548950367804</v>
      </c>
      <c r="O23" s="29"/>
      <c r="P23" s="8">
        <v>43599</v>
      </c>
      <c r="Q23" s="62">
        <v>0</v>
      </c>
      <c r="R23" s="103">
        <v>96.81</v>
      </c>
      <c r="S23" s="103"/>
      <c r="T23" s="104">
        <f>IF(R23="","",V23*N23*LOOKUP(RIGHT($D$2,3),定数!$A$6:$A$13,定数!$B$6:$B$13))</f>
        <v>19407.2320973163</v>
      </c>
      <c r="U23" s="104"/>
      <c r="V23" s="105">
        <f t="shared" si="4"/>
        <v>85.999999999999943</v>
      </c>
      <c r="W23" s="105"/>
      <c r="X23" t="str">
        <f t="shared" ref="X23:Y74" si="7">IF(U23&lt;&gt;"",IF(U23&lt;0,1+X22,0),"")</f>
        <v/>
      </c>
      <c r="Y23">
        <f t="shared" si="2"/>
        <v>0</v>
      </c>
      <c r="Z23" s="40">
        <f t="shared" si="5"/>
        <v>563330.84296629974</v>
      </c>
      <c r="AA23" s="41">
        <f t="shared" si="6"/>
        <v>2.5227599999999684E-2</v>
      </c>
    </row>
    <row r="24" spans="2:27" x14ac:dyDescent="0.2">
      <c r="B24" s="29">
        <v>16</v>
      </c>
      <c r="C24" s="102">
        <f t="shared" si="0"/>
        <v>568526.58988959959</v>
      </c>
      <c r="D24" s="102"/>
      <c r="E24" s="29"/>
      <c r="F24" s="8">
        <v>43653</v>
      </c>
      <c r="G24" s="62">
        <v>0</v>
      </c>
      <c r="H24" s="60" t="s">
        <v>3</v>
      </c>
      <c r="I24" s="103">
        <v>91.71</v>
      </c>
      <c r="J24" s="103"/>
      <c r="K24" s="29">
        <v>71</v>
      </c>
      <c r="L24" s="106">
        <f t="shared" si="3"/>
        <v>17055.797696687987</v>
      </c>
      <c r="M24" s="107"/>
      <c r="N24" s="6">
        <f>IF(K24="","",(L24/K24)/LOOKUP(RIGHT($D$2,3),定数!$A$6:$A$13,定数!$B$6:$B$13))</f>
        <v>2.4022250277025332</v>
      </c>
      <c r="O24" s="29"/>
      <c r="P24" s="8">
        <v>43653</v>
      </c>
      <c r="Q24" s="62">
        <v>0.66666666666666663</v>
      </c>
      <c r="R24" s="103">
        <v>90.73</v>
      </c>
      <c r="S24" s="103"/>
      <c r="T24" s="104">
        <f>IF(R24="","",V24*N24*LOOKUP(RIGHT($D$2,3),定数!$A$6:$A$13,定数!$B$6:$B$13))</f>
        <v>23541.80527148458</v>
      </c>
      <c r="U24" s="104"/>
      <c r="V24" s="105">
        <f t="shared" si="4"/>
        <v>97.999999999998977</v>
      </c>
      <c r="W24" s="105"/>
      <c r="X24" t="str">
        <f t="shared" si="7"/>
        <v/>
      </c>
      <c r="Y24">
        <f t="shared" si="2"/>
        <v>0</v>
      </c>
      <c r="Z24" s="40">
        <f t="shared" si="5"/>
        <v>568526.58988959959</v>
      </c>
      <c r="AA24" s="41">
        <f t="shared" si="6"/>
        <v>0</v>
      </c>
    </row>
    <row r="25" spans="2:27" x14ac:dyDescent="0.2">
      <c r="B25" s="29">
        <v>17</v>
      </c>
      <c r="C25" s="102">
        <f t="shared" si="0"/>
        <v>592068.39516108413</v>
      </c>
      <c r="D25" s="102"/>
      <c r="E25" s="29"/>
      <c r="F25" s="8">
        <v>43660</v>
      </c>
      <c r="G25" s="62">
        <v>0.16666666666666666</v>
      </c>
      <c r="H25" s="60" t="s">
        <v>4</v>
      </c>
      <c r="I25" s="103">
        <v>91.61</v>
      </c>
      <c r="J25" s="103"/>
      <c r="K25" s="29">
        <v>33</v>
      </c>
      <c r="L25" s="106">
        <f t="shared" si="3"/>
        <v>17762.051854832524</v>
      </c>
      <c r="M25" s="107"/>
      <c r="N25" s="6">
        <f>IF(K25="","",(L25/K25)/LOOKUP(RIGHT($D$2,3),定数!$A$6:$A$13,定数!$B$6:$B$13))</f>
        <v>5.3824399560098559</v>
      </c>
      <c r="O25" s="29"/>
      <c r="P25" s="8">
        <v>43660</v>
      </c>
      <c r="Q25" s="62">
        <v>0.5</v>
      </c>
      <c r="R25" s="103">
        <v>91.98</v>
      </c>
      <c r="S25" s="103"/>
      <c r="T25" s="104">
        <f>IF(R25="","",V25*N25*LOOKUP(RIGHT($D$2,3),定数!$A$6:$A$13,定数!$B$6:$B$13))</f>
        <v>19915.027837236714</v>
      </c>
      <c r="U25" s="104"/>
      <c r="V25" s="105">
        <f t="shared" si="4"/>
        <v>37.000000000000455</v>
      </c>
      <c r="W25" s="105"/>
      <c r="X25" t="str">
        <f t="shared" si="7"/>
        <v/>
      </c>
      <c r="Y25">
        <f t="shared" si="2"/>
        <v>0</v>
      </c>
      <c r="Z25" s="40">
        <f t="shared" si="5"/>
        <v>592068.39516108413</v>
      </c>
      <c r="AA25" s="41">
        <f t="shared" si="6"/>
        <v>0</v>
      </c>
    </row>
    <row r="26" spans="2:27" x14ac:dyDescent="0.2">
      <c r="B26" s="29">
        <v>18</v>
      </c>
      <c r="C26" s="102">
        <f t="shared" si="0"/>
        <v>611983.42299832089</v>
      </c>
      <c r="D26" s="102"/>
      <c r="E26" s="29"/>
      <c r="F26" s="8">
        <v>43687</v>
      </c>
      <c r="G26" s="62">
        <v>0.66666666666666663</v>
      </c>
      <c r="H26" s="60" t="s">
        <v>4</v>
      </c>
      <c r="I26" s="103">
        <v>92.22</v>
      </c>
      <c r="J26" s="103"/>
      <c r="K26" s="29">
        <v>66</v>
      </c>
      <c r="L26" s="106">
        <f t="shared" si="3"/>
        <v>18359.502689949626</v>
      </c>
      <c r="M26" s="107"/>
      <c r="N26" s="6">
        <f>IF(K26="","",(L26/K26)/LOOKUP(RIGHT($D$2,3),定数!$A$6:$A$13,定数!$B$6:$B$13))</f>
        <v>2.7817428318105493</v>
      </c>
      <c r="O26" s="29"/>
      <c r="P26" s="8">
        <v>43688</v>
      </c>
      <c r="Q26" s="62">
        <v>0</v>
      </c>
      <c r="R26" s="103">
        <v>92.57</v>
      </c>
      <c r="S26" s="103"/>
      <c r="T26" s="104">
        <f>IF(R26="","",V26*N26*LOOKUP(RIGHT($D$2,3),定数!$A$6:$A$13,定数!$B$6:$B$13))</f>
        <v>9736.0999113367634</v>
      </c>
      <c r="U26" s="104"/>
      <c r="V26" s="105">
        <f t="shared" si="4"/>
        <v>34.999999999999432</v>
      </c>
      <c r="W26" s="105"/>
      <c r="X26" t="str">
        <f t="shared" si="7"/>
        <v/>
      </c>
      <c r="Y26">
        <f t="shared" si="2"/>
        <v>0</v>
      </c>
      <c r="Z26" s="40">
        <f t="shared" si="5"/>
        <v>611983.42299832089</v>
      </c>
      <c r="AA26" s="41">
        <f t="shared" si="6"/>
        <v>0</v>
      </c>
    </row>
    <row r="27" spans="2:27" x14ac:dyDescent="0.2">
      <c r="B27" s="29">
        <v>19</v>
      </c>
      <c r="C27" s="102">
        <f t="shared" si="0"/>
        <v>621719.52290965768</v>
      </c>
      <c r="D27" s="102"/>
      <c r="E27" s="29"/>
      <c r="F27" s="8">
        <v>43723</v>
      </c>
      <c r="G27" s="62">
        <v>0</v>
      </c>
      <c r="H27" s="60" t="s">
        <v>4</v>
      </c>
      <c r="I27" s="103">
        <v>85.89</v>
      </c>
      <c r="J27" s="103"/>
      <c r="K27" s="29">
        <v>44</v>
      </c>
      <c r="L27" s="106">
        <f t="shared" si="3"/>
        <v>18651.585687289731</v>
      </c>
      <c r="M27" s="107"/>
      <c r="N27" s="6">
        <f>IF(K27="","",(L27/K27)/LOOKUP(RIGHT($D$2,3),定数!$A$6:$A$13,定数!$B$6:$B$13))</f>
        <v>4.2389967471113028</v>
      </c>
      <c r="O27" s="29"/>
      <c r="P27" s="8">
        <v>43723</v>
      </c>
      <c r="Q27" s="62">
        <v>0.16666666666666666</v>
      </c>
      <c r="R27" s="103">
        <v>85.45</v>
      </c>
      <c r="S27" s="103"/>
      <c r="T27" s="104">
        <f>IF(R27="","",V27*N27*LOOKUP(RIGHT($D$2,3),定数!$A$6:$A$13,定数!$B$6:$B$13))</f>
        <v>-18651.585687289637</v>
      </c>
      <c r="U27" s="104"/>
      <c r="V27" s="105">
        <f t="shared" si="4"/>
        <v>-43.999999999999773</v>
      </c>
      <c r="W27" s="105"/>
      <c r="X27" t="str">
        <f t="shared" si="7"/>
        <v/>
      </c>
      <c r="Y27">
        <f t="shared" si="2"/>
        <v>1</v>
      </c>
      <c r="Z27" s="40">
        <f t="shared" si="5"/>
        <v>621719.52290965768</v>
      </c>
      <c r="AA27" s="41">
        <f t="shared" si="6"/>
        <v>0</v>
      </c>
    </row>
    <row r="28" spans="2:27" x14ac:dyDescent="0.2">
      <c r="B28" s="29">
        <v>20</v>
      </c>
      <c r="C28" s="102">
        <f t="shared" si="0"/>
        <v>603067.93722236808</v>
      </c>
      <c r="D28" s="102"/>
      <c r="E28" s="29"/>
      <c r="F28" s="8">
        <v>43745</v>
      </c>
      <c r="G28" s="62">
        <v>0.33333333333333331</v>
      </c>
      <c r="H28" s="60" t="s">
        <v>4</v>
      </c>
      <c r="I28" s="103">
        <v>86.37</v>
      </c>
      <c r="J28" s="103"/>
      <c r="K28" s="29">
        <v>58</v>
      </c>
      <c r="L28" s="106">
        <f t="shared" si="3"/>
        <v>18092.038116671043</v>
      </c>
      <c r="M28" s="107"/>
      <c r="N28" s="6">
        <f>IF(K28="","",(L28/K28)/LOOKUP(RIGHT($D$2,3),定数!$A$6:$A$13,定数!$B$6:$B$13))</f>
        <v>3.1193169166674211</v>
      </c>
      <c r="O28" s="29"/>
      <c r="P28" s="8">
        <v>43746</v>
      </c>
      <c r="Q28" s="62">
        <v>0.83333333333333337</v>
      </c>
      <c r="R28" s="103">
        <v>87.16</v>
      </c>
      <c r="S28" s="103"/>
      <c r="T28" s="104">
        <f>IF(R28="","",V28*N28*LOOKUP(RIGHT($D$2,3),定数!$A$6:$A$13,定数!$B$6:$B$13))</f>
        <v>24642.603641672376</v>
      </c>
      <c r="U28" s="104"/>
      <c r="V28" s="105">
        <f t="shared" si="4"/>
        <v>78.999999999999204</v>
      </c>
      <c r="W28" s="105"/>
      <c r="X28" t="str">
        <f t="shared" si="7"/>
        <v/>
      </c>
      <c r="Y28">
        <f t="shared" si="2"/>
        <v>0</v>
      </c>
      <c r="Z28" s="40">
        <f t="shared" si="5"/>
        <v>621719.52290965768</v>
      </c>
      <c r="AA28" s="41">
        <f t="shared" si="6"/>
        <v>2.9999999999999805E-2</v>
      </c>
    </row>
    <row r="29" spans="2:27" x14ac:dyDescent="0.2">
      <c r="B29" s="29">
        <v>21</v>
      </c>
      <c r="C29" s="102">
        <f t="shared" si="0"/>
        <v>627710.54086404049</v>
      </c>
      <c r="D29" s="102"/>
      <c r="E29" s="29">
        <v>2016</v>
      </c>
      <c r="F29" s="8">
        <v>43493</v>
      </c>
      <c r="G29" s="62">
        <v>0.5</v>
      </c>
      <c r="H29" s="60" t="s">
        <v>4</v>
      </c>
      <c r="I29" s="103">
        <v>84.28</v>
      </c>
      <c r="J29" s="103"/>
      <c r="K29" s="29">
        <v>86</v>
      </c>
      <c r="L29" s="106">
        <f t="shared" si="3"/>
        <v>18831.316225921215</v>
      </c>
      <c r="M29" s="107"/>
      <c r="N29" s="6">
        <f>IF(K29="","",(L29/K29)/LOOKUP(RIGHT($D$2,3),定数!$A$6:$A$13,定数!$B$6:$B$13))</f>
        <v>2.189687933246653</v>
      </c>
      <c r="O29" s="29">
        <v>2016</v>
      </c>
      <c r="P29" s="8">
        <v>43494</v>
      </c>
      <c r="Q29" s="62">
        <v>0.16666666666666666</v>
      </c>
      <c r="R29" s="103">
        <v>85.34</v>
      </c>
      <c r="S29" s="103"/>
      <c r="T29" s="104">
        <f>IF(R29="","",V29*N29*LOOKUP(RIGHT($D$2,3),定数!$A$6:$A$13,定数!$B$6:$B$13))</f>
        <v>23210.692092414574</v>
      </c>
      <c r="U29" s="104"/>
      <c r="V29" s="105">
        <f t="shared" si="4"/>
        <v>106.00000000000023</v>
      </c>
      <c r="W29" s="105"/>
      <c r="X29" t="str">
        <f t="shared" si="7"/>
        <v/>
      </c>
      <c r="Y29">
        <f t="shared" si="2"/>
        <v>0</v>
      </c>
      <c r="Z29" s="40">
        <f t="shared" si="5"/>
        <v>627710.54086404049</v>
      </c>
      <c r="AA29" s="41">
        <f t="shared" si="6"/>
        <v>0</v>
      </c>
    </row>
    <row r="30" spans="2:27" x14ac:dyDescent="0.2">
      <c r="B30" s="29">
        <v>22</v>
      </c>
      <c r="C30" s="102">
        <f t="shared" si="0"/>
        <v>650921.23295645509</v>
      </c>
      <c r="D30" s="102"/>
      <c r="E30" s="29"/>
      <c r="F30" s="8">
        <v>43504</v>
      </c>
      <c r="G30" s="62">
        <v>0.5</v>
      </c>
      <c r="H30" s="60" t="s">
        <v>3</v>
      </c>
      <c r="I30" s="103">
        <v>82.71</v>
      </c>
      <c r="J30" s="103"/>
      <c r="K30" s="29">
        <v>78</v>
      </c>
      <c r="L30" s="106">
        <f t="shared" si="3"/>
        <v>19527.636988693652</v>
      </c>
      <c r="M30" s="107"/>
      <c r="N30" s="6">
        <f>IF(K30="","",(L30/K30)/LOOKUP(RIGHT($D$2,3),定数!$A$6:$A$13,定数!$B$6:$B$13))</f>
        <v>2.5035432036786731</v>
      </c>
      <c r="O30" s="29"/>
      <c r="P30" s="8">
        <v>43505</v>
      </c>
      <c r="Q30" s="62">
        <v>0</v>
      </c>
      <c r="R30" s="103">
        <v>81.77</v>
      </c>
      <c r="S30" s="103"/>
      <c r="T30" s="104">
        <f>IF(R30="","",V30*N30*LOOKUP(RIGHT($D$2,3),定数!$A$6:$A$13,定数!$B$6:$B$13))</f>
        <v>23533.306114579471</v>
      </c>
      <c r="U30" s="104"/>
      <c r="V30" s="105">
        <f t="shared" si="4"/>
        <v>93.999999999999773</v>
      </c>
      <c r="W30" s="105"/>
      <c r="X30" t="str">
        <f t="shared" si="7"/>
        <v/>
      </c>
      <c r="Y30">
        <f t="shared" si="2"/>
        <v>0</v>
      </c>
      <c r="Z30" s="40">
        <f t="shared" si="5"/>
        <v>650921.23295645509</v>
      </c>
      <c r="AA30" s="41">
        <f t="shared" si="6"/>
        <v>0</v>
      </c>
    </row>
    <row r="31" spans="2:27" x14ac:dyDescent="0.2">
      <c r="B31" s="29">
        <v>23</v>
      </c>
      <c r="C31" s="102">
        <f t="shared" si="0"/>
        <v>674454.53907103452</v>
      </c>
      <c r="D31" s="102"/>
      <c r="E31" s="29"/>
      <c r="F31" s="8">
        <v>43528</v>
      </c>
      <c r="G31" s="62">
        <v>0.33333333333333331</v>
      </c>
      <c r="H31" s="60" t="s">
        <v>4</v>
      </c>
      <c r="I31" s="103">
        <v>83.88</v>
      </c>
      <c r="J31" s="103"/>
      <c r="K31" s="29">
        <v>65</v>
      </c>
      <c r="L31" s="106">
        <f t="shared" si="3"/>
        <v>20233.636172131035</v>
      </c>
      <c r="M31" s="107"/>
      <c r="N31" s="6">
        <f>IF(K31="","",(L31/K31)/LOOKUP(RIGHT($D$2,3),定数!$A$6:$A$13,定数!$B$6:$B$13))</f>
        <v>3.1128671034047746</v>
      </c>
      <c r="O31" s="29"/>
      <c r="P31" s="8">
        <v>43528</v>
      </c>
      <c r="Q31" s="62">
        <v>0.66666666666666663</v>
      </c>
      <c r="R31" s="103">
        <v>84.67</v>
      </c>
      <c r="S31" s="103"/>
      <c r="T31" s="104">
        <f>IF(R31="","",V31*N31*LOOKUP(RIGHT($D$2,3),定数!$A$6:$A$13,定数!$B$6:$B$13))</f>
        <v>24591.650116897912</v>
      </c>
      <c r="U31" s="104"/>
      <c r="V31" s="105">
        <f t="shared" si="4"/>
        <v>79.000000000000625</v>
      </c>
      <c r="W31" s="105"/>
      <c r="X31" t="str">
        <f t="shared" si="7"/>
        <v/>
      </c>
      <c r="Y31">
        <f t="shared" si="2"/>
        <v>0</v>
      </c>
      <c r="Z31" s="40">
        <f t="shared" si="5"/>
        <v>674454.53907103452</v>
      </c>
      <c r="AA31" s="41">
        <f t="shared" si="6"/>
        <v>0</v>
      </c>
    </row>
    <row r="32" spans="2:27" x14ac:dyDescent="0.2">
      <c r="B32" s="29">
        <v>24</v>
      </c>
      <c r="C32" s="102">
        <f t="shared" si="0"/>
        <v>699046.18918793241</v>
      </c>
      <c r="D32" s="102"/>
      <c r="E32" s="29"/>
      <c r="F32" s="8">
        <v>43553</v>
      </c>
      <c r="G32" s="62">
        <v>0.83333333333333337</v>
      </c>
      <c r="H32" s="60" t="s">
        <v>4</v>
      </c>
      <c r="I32" s="103">
        <v>86.13</v>
      </c>
      <c r="J32" s="103"/>
      <c r="K32" s="29">
        <v>85</v>
      </c>
      <c r="L32" s="106">
        <f t="shared" si="3"/>
        <v>20971.385675637972</v>
      </c>
      <c r="M32" s="107"/>
      <c r="N32" s="6">
        <f>IF(K32="","",(L32/K32)/LOOKUP(RIGHT($D$2,3),定数!$A$6:$A$13,定数!$B$6:$B$13))</f>
        <v>2.4672218441927027</v>
      </c>
      <c r="O32" s="29"/>
      <c r="P32" s="8">
        <v>43556</v>
      </c>
      <c r="Q32" s="62">
        <v>0.66666666666666663</v>
      </c>
      <c r="R32" s="103">
        <v>85.28</v>
      </c>
      <c r="S32" s="103"/>
      <c r="T32" s="104">
        <f>IF(R32="","",V32*N32*LOOKUP(RIGHT($D$2,3),定数!$A$6:$A$13,定数!$B$6:$B$13))</f>
        <v>-20971.385675637834</v>
      </c>
      <c r="U32" s="104"/>
      <c r="V32" s="105">
        <f t="shared" si="4"/>
        <v>-84.999999999999432</v>
      </c>
      <c r="W32" s="105"/>
      <c r="X32" t="str">
        <f t="shared" si="7"/>
        <v/>
      </c>
      <c r="Y32">
        <f t="shared" si="2"/>
        <v>1</v>
      </c>
      <c r="Z32" s="40">
        <f t="shared" si="5"/>
        <v>699046.18918793241</v>
      </c>
      <c r="AA32" s="41">
        <f t="shared" si="6"/>
        <v>0</v>
      </c>
    </row>
    <row r="33" spans="2:27" x14ac:dyDescent="0.2">
      <c r="B33" s="29">
        <v>25</v>
      </c>
      <c r="C33" s="102">
        <f t="shared" si="0"/>
        <v>678074.80351229454</v>
      </c>
      <c r="D33" s="102"/>
      <c r="E33" s="29"/>
      <c r="F33" s="8">
        <v>43569</v>
      </c>
      <c r="G33" s="62">
        <v>0.33333333333333331</v>
      </c>
      <c r="H33" s="60" t="s">
        <v>4</v>
      </c>
      <c r="I33" s="103">
        <v>83.89</v>
      </c>
      <c r="J33" s="103"/>
      <c r="K33" s="29">
        <v>49</v>
      </c>
      <c r="L33" s="106">
        <f t="shared" si="3"/>
        <v>20342.244105368834</v>
      </c>
      <c r="M33" s="107"/>
      <c r="N33" s="6">
        <f>IF(K33="","",(L33/K33)/LOOKUP(RIGHT($D$2,3),定数!$A$6:$A$13,定数!$B$6:$B$13))</f>
        <v>4.1514783888507827</v>
      </c>
      <c r="O33" s="29"/>
      <c r="P33" s="8">
        <v>43570</v>
      </c>
      <c r="Q33" s="62">
        <v>0.16666666666666666</v>
      </c>
      <c r="R33" s="103">
        <v>84.46</v>
      </c>
      <c r="S33" s="103"/>
      <c r="T33" s="104">
        <f>IF(R33="","",V33*N33*LOOKUP(RIGHT($D$2,3),定数!$A$6:$A$13,定数!$B$6:$B$13))</f>
        <v>23663.426816449177</v>
      </c>
      <c r="U33" s="104"/>
      <c r="V33" s="105">
        <f t="shared" si="4"/>
        <v>56.999999999999318</v>
      </c>
      <c r="W33" s="105"/>
      <c r="X33" t="str">
        <f t="shared" si="7"/>
        <v/>
      </c>
      <c r="Y33">
        <f t="shared" si="2"/>
        <v>0</v>
      </c>
      <c r="Z33" s="40">
        <f t="shared" si="5"/>
        <v>699046.18918793241</v>
      </c>
      <c r="AA33" s="41">
        <f t="shared" si="6"/>
        <v>2.9999999999999805E-2</v>
      </c>
    </row>
    <row r="34" spans="2:27" x14ac:dyDescent="0.2">
      <c r="B34" s="29">
        <v>26</v>
      </c>
      <c r="C34" s="102">
        <f t="shared" si="0"/>
        <v>701738.2303287437</v>
      </c>
      <c r="D34" s="102"/>
      <c r="E34" s="29"/>
      <c r="F34" s="8">
        <v>43575</v>
      </c>
      <c r="G34" s="62">
        <v>0.5</v>
      </c>
      <c r="H34" s="61" t="s">
        <v>4</v>
      </c>
      <c r="I34" s="103">
        <v>85.28</v>
      </c>
      <c r="J34" s="103"/>
      <c r="K34" s="29">
        <v>69</v>
      </c>
      <c r="L34" s="106">
        <f t="shared" si="3"/>
        <v>21052.146909862309</v>
      </c>
      <c r="M34" s="107"/>
      <c r="N34" s="6">
        <f>IF(K34="","",(L34/K34)/LOOKUP(RIGHT($D$2,3),定数!$A$6:$A$13,定数!$B$6:$B$13))</f>
        <v>3.0510357840380156</v>
      </c>
      <c r="O34" s="29"/>
      <c r="P34" s="8">
        <v>43577</v>
      </c>
      <c r="Q34" s="62">
        <v>0.66666666666666663</v>
      </c>
      <c r="R34" s="103">
        <v>86.2</v>
      </c>
      <c r="S34" s="103"/>
      <c r="T34" s="104">
        <f>IF(R34="","",V34*N34*LOOKUP(RIGHT($D$2,3),定数!$A$6:$A$13,定数!$B$6:$B$13))</f>
        <v>28069.529213149799</v>
      </c>
      <c r="U34" s="104"/>
      <c r="V34" s="105">
        <f t="shared" si="4"/>
        <v>92.000000000000171</v>
      </c>
      <c r="W34" s="105"/>
      <c r="X34" t="str">
        <f t="shared" si="7"/>
        <v/>
      </c>
      <c r="Y34">
        <f t="shared" si="2"/>
        <v>0</v>
      </c>
      <c r="Z34" s="40">
        <f t="shared" si="5"/>
        <v>701738.2303287437</v>
      </c>
      <c r="AA34" s="41">
        <f t="shared" si="6"/>
        <v>0</v>
      </c>
    </row>
    <row r="35" spans="2:27" x14ac:dyDescent="0.2">
      <c r="B35" s="29">
        <v>27</v>
      </c>
      <c r="C35" s="102">
        <f t="shared" si="0"/>
        <v>729807.75954189349</v>
      </c>
      <c r="D35" s="102"/>
      <c r="E35" s="29"/>
      <c r="F35" s="8">
        <v>43583</v>
      </c>
      <c r="G35" s="62">
        <v>0.33333333333333331</v>
      </c>
      <c r="H35" s="61" t="s">
        <v>3</v>
      </c>
      <c r="I35" s="103">
        <v>82.43</v>
      </c>
      <c r="J35" s="103"/>
      <c r="K35" s="29">
        <v>245</v>
      </c>
      <c r="L35" s="106">
        <f t="shared" si="3"/>
        <v>21894.232786256805</v>
      </c>
      <c r="M35" s="107"/>
      <c r="N35" s="6">
        <f>IF(K35="","",(L35/K35)/LOOKUP(RIGHT($D$2,3),定数!$A$6:$A$13,定数!$B$6:$B$13))</f>
        <v>0.89364215454109408</v>
      </c>
      <c r="O35" s="29"/>
      <c r="P35" s="8">
        <v>43591</v>
      </c>
      <c r="Q35" s="62">
        <v>0.16666666666666666</v>
      </c>
      <c r="R35" s="103">
        <v>79.36</v>
      </c>
      <c r="S35" s="103"/>
      <c r="T35" s="104">
        <f>IF(R35="","",V35*N35*LOOKUP(RIGHT($D$2,3),定数!$A$6:$A$13,定数!$B$6:$B$13))</f>
        <v>27434.814144411655</v>
      </c>
      <c r="U35" s="104"/>
      <c r="V35" s="105">
        <f t="shared" si="4"/>
        <v>307.00000000000074</v>
      </c>
      <c r="W35" s="105"/>
      <c r="X35" t="str">
        <f t="shared" si="7"/>
        <v/>
      </c>
      <c r="Y35">
        <f t="shared" si="2"/>
        <v>0</v>
      </c>
      <c r="Z35" s="40">
        <f t="shared" si="5"/>
        <v>729807.75954189349</v>
      </c>
      <c r="AA35" s="41">
        <f t="shared" si="6"/>
        <v>0</v>
      </c>
    </row>
    <row r="36" spans="2:27" x14ac:dyDescent="0.2">
      <c r="B36" s="29">
        <v>28</v>
      </c>
      <c r="C36" s="102">
        <f t="shared" si="0"/>
        <v>757242.5736863052</v>
      </c>
      <c r="D36" s="102"/>
      <c r="E36" s="29"/>
      <c r="F36" s="8">
        <v>43639</v>
      </c>
      <c r="G36" s="62">
        <v>0.33333333333333331</v>
      </c>
      <c r="H36" s="61" t="s">
        <v>4</v>
      </c>
      <c r="I36" s="103">
        <v>78.98</v>
      </c>
      <c r="J36" s="103"/>
      <c r="K36" s="29">
        <v>80</v>
      </c>
      <c r="L36" s="106">
        <f t="shared" si="3"/>
        <v>22717.277210589156</v>
      </c>
      <c r="M36" s="107"/>
      <c r="N36" s="6">
        <f>IF(K36="","",(L36/K36)/LOOKUP(RIGHT($D$2,3),定数!$A$6:$A$13,定数!$B$6:$B$13))</f>
        <v>2.8396596513236445</v>
      </c>
      <c r="O36" s="29"/>
      <c r="P36" s="8">
        <v>43639</v>
      </c>
      <c r="Q36" s="62">
        <v>0.5</v>
      </c>
      <c r="R36" s="103">
        <v>79.959999999999994</v>
      </c>
      <c r="S36" s="103"/>
      <c r="T36" s="104">
        <f>IF(R36="","",V36*N36*LOOKUP(RIGHT($D$2,3),定数!$A$6:$A$13,定数!$B$6:$B$13))</f>
        <v>27828.664582971425</v>
      </c>
      <c r="U36" s="104"/>
      <c r="V36" s="105">
        <f t="shared" si="4"/>
        <v>97.999999999998977</v>
      </c>
      <c r="W36" s="105"/>
      <c r="X36" t="str">
        <f t="shared" si="7"/>
        <v/>
      </c>
      <c r="Y36">
        <f t="shared" si="2"/>
        <v>0</v>
      </c>
      <c r="Z36" s="40">
        <f t="shared" si="5"/>
        <v>757242.5736863052</v>
      </c>
      <c r="AA36" s="41">
        <f t="shared" si="6"/>
        <v>0</v>
      </c>
    </row>
    <row r="37" spans="2:27" x14ac:dyDescent="0.2">
      <c r="B37" s="29">
        <v>29</v>
      </c>
      <c r="C37" s="102">
        <f t="shared" si="0"/>
        <v>785071.23826927668</v>
      </c>
      <c r="D37" s="102"/>
      <c r="E37" s="29"/>
      <c r="F37" s="8">
        <v>43668</v>
      </c>
      <c r="G37" s="62">
        <v>0.66666666666666663</v>
      </c>
      <c r="H37" s="61" t="s">
        <v>3</v>
      </c>
      <c r="I37" s="103">
        <v>79.010000000000005</v>
      </c>
      <c r="J37" s="103"/>
      <c r="K37" s="29">
        <v>52</v>
      </c>
      <c r="L37" s="106">
        <f t="shared" si="3"/>
        <v>23552.137148078298</v>
      </c>
      <c r="M37" s="107"/>
      <c r="N37" s="6">
        <f>IF(K37="","",(L37/K37)/LOOKUP(RIGHT($D$2,3),定数!$A$6:$A$13,定数!$B$6:$B$13))</f>
        <v>4.5292571438612113</v>
      </c>
      <c r="O37" s="29"/>
      <c r="P37" s="8">
        <v>43671</v>
      </c>
      <c r="Q37" s="62">
        <v>0</v>
      </c>
      <c r="R37" s="103">
        <v>79.53</v>
      </c>
      <c r="S37" s="103"/>
      <c r="T37" s="104">
        <f>IF(R37="","",V37*N37*LOOKUP(RIGHT($D$2,3),定数!$A$6:$A$13,定数!$B$6:$B$13))</f>
        <v>-23552.137148078116</v>
      </c>
      <c r="U37" s="104"/>
      <c r="V37" s="105">
        <f t="shared" si="4"/>
        <v>-51.999999999999602</v>
      </c>
      <c r="W37" s="105"/>
      <c r="X37" t="str">
        <f t="shared" si="7"/>
        <v/>
      </c>
      <c r="Y37">
        <f t="shared" si="2"/>
        <v>1</v>
      </c>
      <c r="Z37" s="40">
        <f t="shared" si="5"/>
        <v>785071.23826927668</v>
      </c>
      <c r="AA37" s="41">
        <f t="shared" si="6"/>
        <v>0</v>
      </c>
    </row>
    <row r="38" spans="2:27" x14ac:dyDescent="0.2">
      <c r="B38" s="29">
        <v>30</v>
      </c>
      <c r="C38" s="102">
        <f t="shared" si="0"/>
        <v>761519.10112119862</v>
      </c>
      <c r="D38" s="102"/>
      <c r="E38" s="29"/>
      <c r="F38" s="8">
        <v>43678</v>
      </c>
      <c r="G38" s="62">
        <v>0.5</v>
      </c>
      <c r="H38" s="61" t="s">
        <v>3</v>
      </c>
      <c r="I38" s="103">
        <v>77.459999999999994</v>
      </c>
      <c r="J38" s="103"/>
      <c r="K38" s="29">
        <v>74</v>
      </c>
      <c r="L38" s="106">
        <f t="shared" si="3"/>
        <v>22845.573033635959</v>
      </c>
      <c r="M38" s="107"/>
      <c r="N38" s="6">
        <f>IF(K38="","",(L38/K38)/LOOKUP(RIGHT($D$2,3),定数!$A$6:$A$13,定数!$B$6:$B$13))</f>
        <v>3.0872395991399948</v>
      </c>
      <c r="O38" s="29"/>
      <c r="P38" s="8">
        <v>43679</v>
      </c>
      <c r="Q38" s="62">
        <v>0.66666666666666663</v>
      </c>
      <c r="R38" s="103">
        <v>76.58</v>
      </c>
      <c r="S38" s="103"/>
      <c r="T38" s="104">
        <f>IF(R38="","",V38*N38*LOOKUP(RIGHT($D$2,3),定数!$A$6:$A$13,定数!$B$6:$B$13))</f>
        <v>27167.708472431816</v>
      </c>
      <c r="U38" s="104"/>
      <c r="V38" s="105">
        <f t="shared" si="4"/>
        <v>87.999999999999545</v>
      </c>
      <c r="W38" s="105"/>
      <c r="X38" t="str">
        <f t="shared" si="7"/>
        <v/>
      </c>
      <c r="Y38">
        <f t="shared" si="2"/>
        <v>0</v>
      </c>
      <c r="Z38" s="40">
        <f t="shared" si="5"/>
        <v>785071.23826927668</v>
      </c>
      <c r="AA38" s="41">
        <f t="shared" si="6"/>
        <v>2.9999999999999694E-2</v>
      </c>
    </row>
    <row r="39" spans="2:27" x14ac:dyDescent="0.2">
      <c r="B39" s="29">
        <v>31</v>
      </c>
      <c r="C39" s="102">
        <f t="shared" si="0"/>
        <v>788686.80959363049</v>
      </c>
      <c r="D39" s="102"/>
      <c r="E39" s="29"/>
      <c r="F39" s="8">
        <v>43696</v>
      </c>
      <c r="G39" s="62">
        <v>0.33333333333333331</v>
      </c>
      <c r="H39" s="61" t="s">
        <v>3</v>
      </c>
      <c r="I39" s="103">
        <v>76.41</v>
      </c>
      <c r="J39" s="103"/>
      <c r="K39" s="29">
        <v>57</v>
      </c>
      <c r="L39" s="106">
        <f t="shared" si="3"/>
        <v>23660.604287808914</v>
      </c>
      <c r="M39" s="107"/>
      <c r="N39" s="6">
        <f>IF(K39="","",(L39/K39)/LOOKUP(RIGHT($D$2,3),定数!$A$6:$A$13,定数!$B$6:$B$13))</f>
        <v>4.1509832083875287</v>
      </c>
      <c r="O39" s="29"/>
      <c r="P39" s="8">
        <v>43703</v>
      </c>
      <c r="Q39" s="62">
        <v>0.66666666666666663</v>
      </c>
      <c r="R39" s="103">
        <v>76.98</v>
      </c>
      <c r="S39" s="103"/>
      <c r="T39" s="104">
        <f>IF(R39="","",V39*N39*LOOKUP(RIGHT($D$2,3),定数!$A$6:$A$13,定数!$B$6:$B$13))</f>
        <v>-23660.604287809219</v>
      </c>
      <c r="U39" s="104"/>
      <c r="V39" s="105">
        <f t="shared" si="4"/>
        <v>-57.000000000000739</v>
      </c>
      <c r="W39" s="105"/>
      <c r="X39" t="str">
        <f t="shared" si="7"/>
        <v/>
      </c>
      <c r="Y39">
        <f t="shared" si="2"/>
        <v>1</v>
      </c>
      <c r="Z39" s="40">
        <f t="shared" si="5"/>
        <v>788686.80959363049</v>
      </c>
      <c r="AA39" s="41">
        <f t="shared" si="6"/>
        <v>0</v>
      </c>
    </row>
    <row r="40" spans="2:27" x14ac:dyDescent="0.2">
      <c r="B40" s="29">
        <v>32</v>
      </c>
      <c r="C40" s="102">
        <f t="shared" si="0"/>
        <v>765026.20530582126</v>
      </c>
      <c r="D40" s="102"/>
      <c r="E40" s="29"/>
      <c r="F40" s="8">
        <v>43706</v>
      </c>
      <c r="G40" s="62">
        <v>0.33333333333333331</v>
      </c>
      <c r="H40" s="61" t="s">
        <v>4</v>
      </c>
      <c r="I40" s="103">
        <v>77.22</v>
      </c>
      <c r="J40" s="103"/>
      <c r="K40" s="29">
        <v>53</v>
      </c>
      <c r="L40" s="106">
        <f t="shared" si="3"/>
        <v>22950.786159174637</v>
      </c>
      <c r="M40" s="107"/>
      <c r="N40" s="6">
        <f>IF(K40="","",(L40/K40)/LOOKUP(RIGHT($D$2,3),定数!$A$6:$A$13,定数!$B$6:$B$13))</f>
        <v>4.3303370111650255</v>
      </c>
      <c r="O40" s="29"/>
      <c r="P40" s="8">
        <v>43709</v>
      </c>
      <c r="Q40" s="62">
        <v>0.16666666666666666</v>
      </c>
      <c r="R40" s="103">
        <v>77.849999999999994</v>
      </c>
      <c r="S40" s="103"/>
      <c r="T40" s="104">
        <f>IF(R40="","",V40*N40*LOOKUP(RIGHT($D$2,3),定数!$A$6:$A$13,定数!$B$6:$B$13))</f>
        <v>27281.123170339462</v>
      </c>
      <c r="U40" s="104"/>
      <c r="V40" s="105">
        <f t="shared" si="4"/>
        <v>62.999999999999545</v>
      </c>
      <c r="W40" s="105"/>
      <c r="X40" t="str">
        <f t="shared" si="7"/>
        <v/>
      </c>
      <c r="Y40">
        <f t="shared" si="2"/>
        <v>0</v>
      </c>
      <c r="Z40" s="40">
        <f t="shared" si="5"/>
        <v>788686.80959363049</v>
      </c>
      <c r="AA40" s="41">
        <f t="shared" si="6"/>
        <v>3.000000000000036E-2</v>
      </c>
    </row>
    <row r="41" spans="2:27" x14ac:dyDescent="0.2">
      <c r="B41" s="29">
        <v>33</v>
      </c>
      <c r="C41" s="102">
        <f t="shared" si="0"/>
        <v>792307.32847616076</v>
      </c>
      <c r="D41" s="102"/>
      <c r="E41" s="29"/>
      <c r="F41" s="8">
        <v>43743</v>
      </c>
      <c r="G41" s="62">
        <v>0.66666666666666663</v>
      </c>
      <c r="H41" s="61" t="s">
        <v>4</v>
      </c>
      <c r="I41" s="103">
        <v>78.64</v>
      </c>
      <c r="J41" s="103"/>
      <c r="K41" s="29">
        <v>49</v>
      </c>
      <c r="L41" s="106">
        <f t="shared" si="3"/>
        <v>23769.219854284824</v>
      </c>
      <c r="M41" s="107"/>
      <c r="N41" s="6">
        <f>IF(K41="","",(L41/K41)/LOOKUP(RIGHT($D$2,3),定数!$A$6:$A$13,定数!$B$6:$B$13))</f>
        <v>4.8508611947520048</v>
      </c>
      <c r="O41" s="29"/>
      <c r="P41" s="8">
        <v>43745</v>
      </c>
      <c r="Q41" s="62">
        <v>0.66666666666666663</v>
      </c>
      <c r="R41" s="103">
        <v>78.150000000000006</v>
      </c>
      <c r="S41" s="103"/>
      <c r="T41" s="104">
        <f>IF(R41="","",V41*N41*LOOKUP(RIGHT($D$2,3),定数!$A$6:$A$13,定数!$B$6:$B$13))</f>
        <v>-23769.219854284573</v>
      </c>
      <c r="U41" s="104"/>
      <c r="V41" s="105">
        <f t="shared" si="4"/>
        <v>-48.999999999999488</v>
      </c>
      <c r="W41" s="105"/>
      <c r="X41" t="str">
        <f t="shared" si="7"/>
        <v/>
      </c>
      <c r="Y41">
        <f t="shared" si="2"/>
        <v>1</v>
      </c>
      <c r="Z41" s="40">
        <f t="shared" si="5"/>
        <v>792307.32847616076</v>
      </c>
      <c r="AA41" s="41">
        <f t="shared" si="6"/>
        <v>0</v>
      </c>
    </row>
    <row r="42" spans="2:27" x14ac:dyDescent="0.2">
      <c r="B42" s="29">
        <v>34</v>
      </c>
      <c r="C42" s="102">
        <f t="shared" si="0"/>
        <v>768538.10862187622</v>
      </c>
      <c r="D42" s="102"/>
      <c r="E42" s="29"/>
      <c r="F42" s="8">
        <v>43756</v>
      </c>
      <c r="G42" s="62">
        <v>0.16666666666666666</v>
      </c>
      <c r="H42" s="61" t="s">
        <v>4</v>
      </c>
      <c r="I42" s="103">
        <v>79.540000000000006</v>
      </c>
      <c r="J42" s="103"/>
      <c r="K42" s="29">
        <v>42</v>
      </c>
      <c r="L42" s="106">
        <f t="shared" si="3"/>
        <v>23056.143258656284</v>
      </c>
      <c r="M42" s="107"/>
      <c r="N42" s="6">
        <f>IF(K42="","",(L42/K42)/LOOKUP(RIGHT($D$2,3),定数!$A$6:$A$13,定数!$B$6:$B$13))</f>
        <v>5.4895579187276873</v>
      </c>
      <c r="O42" s="29"/>
      <c r="P42" s="8">
        <v>43756</v>
      </c>
      <c r="Q42" s="62">
        <v>0.33333333333333331</v>
      </c>
      <c r="R42" s="103">
        <v>79.989999999999995</v>
      </c>
      <c r="S42" s="103"/>
      <c r="T42" s="104">
        <f>IF(R42="","",V42*N42*LOOKUP(RIGHT($D$2,3),定数!$A$6:$A$13,定数!$B$6:$B$13))</f>
        <v>24703.010634273967</v>
      </c>
      <c r="U42" s="104"/>
      <c r="V42" s="105">
        <f t="shared" si="4"/>
        <v>44.999999999998863</v>
      </c>
      <c r="W42" s="105"/>
      <c r="X42" t="str">
        <f t="shared" si="7"/>
        <v/>
      </c>
      <c r="Y42">
        <f t="shared" si="2"/>
        <v>0</v>
      </c>
      <c r="Z42" s="40">
        <f t="shared" si="5"/>
        <v>792307.32847616076</v>
      </c>
      <c r="AA42" s="41">
        <f t="shared" si="6"/>
        <v>2.9999999999999694E-2</v>
      </c>
    </row>
    <row r="43" spans="2:27" x14ac:dyDescent="0.2">
      <c r="B43" s="29">
        <v>35</v>
      </c>
      <c r="C43" s="102">
        <f t="shared" si="0"/>
        <v>793241.11925615021</v>
      </c>
      <c r="D43" s="102"/>
      <c r="E43" s="29"/>
      <c r="F43" s="8">
        <v>43800</v>
      </c>
      <c r="G43" s="62">
        <v>0.66666666666666663</v>
      </c>
      <c r="H43" s="61" t="s">
        <v>4</v>
      </c>
      <c r="I43" s="103">
        <v>84.66</v>
      </c>
      <c r="J43" s="103"/>
      <c r="K43" s="29">
        <v>32</v>
      </c>
      <c r="L43" s="106">
        <f t="shared" si="3"/>
        <v>23797.233577684507</v>
      </c>
      <c r="M43" s="107"/>
      <c r="N43" s="6">
        <f>IF(K43="","",(L43/K43)/LOOKUP(RIGHT($D$2,3),定数!$A$6:$A$13,定数!$B$6:$B$13))</f>
        <v>7.436635493026408</v>
      </c>
      <c r="O43" s="29"/>
      <c r="P43" s="8">
        <v>43804</v>
      </c>
      <c r="Q43" s="62">
        <v>0</v>
      </c>
      <c r="R43" s="103">
        <v>84.34</v>
      </c>
      <c r="S43" s="103"/>
      <c r="T43" s="104">
        <f>IF(R43="","",V43*N43*LOOKUP(RIGHT($D$2,3),定数!$A$6:$A$13,定数!$B$6:$B$13))</f>
        <v>-23797.233577684001</v>
      </c>
      <c r="U43" s="104"/>
      <c r="V43" s="105">
        <f t="shared" si="4"/>
        <v>-31.999999999999318</v>
      </c>
      <c r="W43" s="105"/>
      <c r="X43" t="str">
        <f t="shared" si="7"/>
        <v/>
      </c>
      <c r="Y43">
        <f t="shared" si="2"/>
        <v>1</v>
      </c>
      <c r="Z43" s="40">
        <f t="shared" si="5"/>
        <v>793241.11925615021</v>
      </c>
      <c r="AA43" s="41">
        <f t="shared" si="6"/>
        <v>0</v>
      </c>
    </row>
    <row r="44" spans="2:27" x14ac:dyDescent="0.2">
      <c r="B44" s="29">
        <v>36</v>
      </c>
      <c r="C44" s="102">
        <f t="shared" si="0"/>
        <v>769443.88567846618</v>
      </c>
      <c r="D44" s="102"/>
      <c r="E44" s="29"/>
      <c r="F44" s="8">
        <v>43812</v>
      </c>
      <c r="G44" s="62">
        <v>0.16666666666666666</v>
      </c>
      <c r="H44" s="61" t="s">
        <v>4</v>
      </c>
      <c r="I44" s="103">
        <v>86.34</v>
      </c>
      <c r="J44" s="103"/>
      <c r="K44" s="29">
        <v>31</v>
      </c>
      <c r="L44" s="106">
        <f t="shared" si="3"/>
        <v>23083.316570353985</v>
      </c>
      <c r="M44" s="107"/>
      <c r="N44" s="6">
        <f>IF(K44="","",(L44/K44)/LOOKUP(RIGHT($D$2,3),定数!$A$6:$A$13,定数!$B$6:$B$13))</f>
        <v>7.4462311517270914</v>
      </c>
      <c r="O44" s="29"/>
      <c r="P44" s="8">
        <v>43814</v>
      </c>
      <c r="Q44" s="62">
        <v>0</v>
      </c>
      <c r="R44" s="103">
        <v>86.85</v>
      </c>
      <c r="S44" s="103"/>
      <c r="T44" s="104">
        <f>IF(R44="","",V44*N44*LOOKUP(RIGHT($D$2,3),定数!$A$6:$A$13,定数!$B$6:$B$13))</f>
        <v>37975.778873807489</v>
      </c>
      <c r="U44" s="104"/>
      <c r="V44" s="105">
        <f t="shared" si="4"/>
        <v>50.999999999999091</v>
      </c>
      <c r="W44" s="105"/>
      <c r="X44" t="str">
        <f t="shared" si="7"/>
        <v/>
      </c>
      <c r="Y44">
        <f t="shared" si="2"/>
        <v>0</v>
      </c>
      <c r="Z44" s="40">
        <f t="shared" si="5"/>
        <v>793241.11925615021</v>
      </c>
      <c r="AA44" s="41">
        <f t="shared" si="6"/>
        <v>2.9999999999999361E-2</v>
      </c>
    </row>
    <row r="45" spans="2:27" x14ac:dyDescent="0.2">
      <c r="B45" s="29">
        <v>37</v>
      </c>
      <c r="C45" s="102">
        <f t="shared" si="0"/>
        <v>807419.66455227369</v>
      </c>
      <c r="D45" s="102"/>
      <c r="E45" s="29">
        <v>2017</v>
      </c>
      <c r="F45" s="8">
        <v>43510</v>
      </c>
      <c r="G45" s="62">
        <v>0.83333333333333337</v>
      </c>
      <c r="H45" s="61" t="s">
        <v>4</v>
      </c>
      <c r="I45" s="103">
        <v>87.45</v>
      </c>
      <c r="J45" s="103"/>
      <c r="K45" s="29">
        <v>15</v>
      </c>
      <c r="L45" s="106">
        <f t="shared" si="3"/>
        <v>24222.589936568209</v>
      </c>
      <c r="M45" s="107"/>
      <c r="N45" s="6">
        <f>IF(K45="","",(L45/K45)/LOOKUP(RIGHT($D$2,3),定数!$A$6:$A$13,定数!$B$6:$B$13))</f>
        <v>16.148393291045473</v>
      </c>
      <c r="O45" s="29">
        <v>2017</v>
      </c>
      <c r="P45" s="8">
        <v>43511</v>
      </c>
      <c r="Q45" s="62">
        <v>0.66666666666666663</v>
      </c>
      <c r="R45" s="103">
        <v>87.97</v>
      </c>
      <c r="S45" s="103"/>
      <c r="T45" s="104">
        <f>IF(R45="","",V45*N45*LOOKUP(RIGHT($D$2,3),定数!$A$6:$A$13,定数!$B$6:$B$13))</f>
        <v>83971.645113435821</v>
      </c>
      <c r="U45" s="104"/>
      <c r="V45" s="105">
        <f t="shared" si="4"/>
        <v>51.999999999999602</v>
      </c>
      <c r="W45" s="105"/>
      <c r="X45" t="str">
        <f t="shared" si="7"/>
        <v/>
      </c>
      <c r="Y45">
        <f t="shared" si="2"/>
        <v>0</v>
      </c>
      <c r="Z45" s="40">
        <f t="shared" si="5"/>
        <v>807419.66455227369</v>
      </c>
      <c r="AA45" s="41">
        <f t="shared" si="6"/>
        <v>0</v>
      </c>
    </row>
    <row r="46" spans="2:27" x14ac:dyDescent="0.2">
      <c r="B46" s="29">
        <v>38</v>
      </c>
      <c r="C46" s="102">
        <f t="shared" si="0"/>
        <v>891391.3096657095</v>
      </c>
      <c r="D46" s="102"/>
      <c r="E46" s="29"/>
      <c r="F46" s="8">
        <v>43537</v>
      </c>
      <c r="G46" s="62">
        <v>0.83333333333333337</v>
      </c>
      <c r="H46" s="61" t="s">
        <v>4</v>
      </c>
      <c r="I46" s="103">
        <v>86.99</v>
      </c>
      <c r="J46" s="103"/>
      <c r="K46" s="29">
        <v>50</v>
      </c>
      <c r="L46" s="106">
        <f t="shared" si="3"/>
        <v>26741.739289971283</v>
      </c>
      <c r="M46" s="107"/>
      <c r="N46" s="6">
        <f>IF(K46="","",(L46/K46)/LOOKUP(RIGHT($D$2,3),定数!$A$6:$A$13,定数!$B$6:$B$13))</f>
        <v>5.3483478579942565</v>
      </c>
      <c r="O46" s="29"/>
      <c r="P46" s="8">
        <v>43545</v>
      </c>
      <c r="Q46" s="62">
        <v>0.66666666666666663</v>
      </c>
      <c r="R46" s="103">
        <v>86.49</v>
      </c>
      <c r="S46" s="103"/>
      <c r="T46" s="104">
        <f>IF(R46="","",V46*N46*LOOKUP(RIGHT($D$2,3),定数!$A$6:$A$13,定数!$B$6:$B$13))</f>
        <v>-26741.73928997128</v>
      </c>
      <c r="U46" s="104"/>
      <c r="V46" s="105">
        <f t="shared" si="4"/>
        <v>-50</v>
      </c>
      <c r="W46" s="105"/>
      <c r="X46" t="str">
        <f t="shared" si="7"/>
        <v/>
      </c>
      <c r="Y46">
        <f t="shared" si="2"/>
        <v>1</v>
      </c>
      <c r="Z46" s="40">
        <f t="shared" si="5"/>
        <v>891391.3096657095</v>
      </c>
      <c r="AA46" s="41">
        <f t="shared" si="6"/>
        <v>0</v>
      </c>
    </row>
    <row r="47" spans="2:27" x14ac:dyDescent="0.2">
      <c r="B47" s="29">
        <v>39</v>
      </c>
      <c r="C47" s="102">
        <f t="shared" si="0"/>
        <v>864649.5703757382</v>
      </c>
      <c r="D47" s="102"/>
      <c r="E47" s="29"/>
      <c r="F47" s="8">
        <v>43547</v>
      </c>
      <c r="G47" s="62">
        <v>0.33333333333333331</v>
      </c>
      <c r="H47" s="61" t="s">
        <v>3</v>
      </c>
      <c r="I47" s="103">
        <v>85.21</v>
      </c>
      <c r="J47" s="103"/>
      <c r="K47" s="29">
        <v>30</v>
      </c>
      <c r="L47" s="106">
        <f t="shared" si="3"/>
        <v>25939.487111272145</v>
      </c>
      <c r="M47" s="107"/>
      <c r="N47" s="6">
        <f>IF(K47="","",(L47/K47)/LOOKUP(RIGHT($D$2,3),定数!$A$6:$A$13,定数!$B$6:$B$13))</f>
        <v>8.6464957037573811</v>
      </c>
      <c r="O47" s="29"/>
      <c r="P47" s="8">
        <v>43547</v>
      </c>
      <c r="Q47" s="62">
        <v>0.5</v>
      </c>
      <c r="R47" s="103">
        <v>84.87</v>
      </c>
      <c r="S47" s="103"/>
      <c r="T47" s="104">
        <f>IF(R47="","",V47*N47*LOOKUP(RIGHT($D$2,3),定数!$A$6:$A$13,定数!$B$6:$B$13))</f>
        <v>29398.085392774163</v>
      </c>
      <c r="U47" s="104"/>
      <c r="V47" s="105">
        <f t="shared" si="4"/>
        <v>33.99999999999892</v>
      </c>
      <c r="W47" s="105"/>
      <c r="X47" t="str">
        <f t="shared" si="7"/>
        <v/>
      </c>
      <c r="Y47">
        <f t="shared" si="2"/>
        <v>0</v>
      </c>
      <c r="Z47" s="40">
        <f t="shared" si="5"/>
        <v>891391.3096657095</v>
      </c>
      <c r="AA47" s="41">
        <f t="shared" si="6"/>
        <v>3.0000000000000027E-2</v>
      </c>
    </row>
    <row r="48" spans="2:27" x14ac:dyDescent="0.2">
      <c r="B48" s="29">
        <v>40</v>
      </c>
      <c r="C48" s="102">
        <f t="shared" si="0"/>
        <v>894047.6557685124</v>
      </c>
      <c r="D48" s="102"/>
      <c r="E48" s="29"/>
      <c r="F48" s="8">
        <v>43554</v>
      </c>
      <c r="G48" s="62">
        <v>0.66666666666666663</v>
      </c>
      <c r="H48" s="61" t="s">
        <v>4</v>
      </c>
      <c r="I48" s="103">
        <v>85.45</v>
      </c>
      <c r="J48" s="103"/>
      <c r="K48" s="29">
        <v>57</v>
      </c>
      <c r="L48" s="106">
        <f t="shared" si="3"/>
        <v>26821.429673055372</v>
      </c>
      <c r="M48" s="107"/>
      <c r="N48" s="6">
        <f>IF(K48="","",(L48/K48)/LOOKUP(RIGHT($D$2,3),定数!$A$6:$A$13,定数!$B$6:$B$13))</f>
        <v>4.7055139777290131</v>
      </c>
      <c r="O48" s="29"/>
      <c r="P48" s="8">
        <v>43558</v>
      </c>
      <c r="Q48" s="62">
        <v>0</v>
      </c>
      <c r="R48" s="103">
        <v>84.88</v>
      </c>
      <c r="S48" s="103"/>
      <c r="T48" s="104">
        <f>IF(R48="","",V48*N48*LOOKUP(RIGHT($D$2,3),定数!$A$6:$A$13,定数!$B$6:$B$13))</f>
        <v>-26821.429673055725</v>
      </c>
      <c r="U48" s="104"/>
      <c r="V48" s="105">
        <f t="shared" si="4"/>
        <v>-57.000000000000739</v>
      </c>
      <c r="W48" s="105"/>
      <c r="X48" t="str">
        <f t="shared" si="7"/>
        <v/>
      </c>
      <c r="Y48">
        <f t="shared" si="2"/>
        <v>1</v>
      </c>
      <c r="Z48" s="40">
        <f t="shared" si="5"/>
        <v>894047.6557685124</v>
      </c>
      <c r="AA48" s="41">
        <f t="shared" si="6"/>
        <v>0</v>
      </c>
    </row>
    <row r="49" spans="2:27" x14ac:dyDescent="0.2">
      <c r="B49" s="29">
        <v>41</v>
      </c>
      <c r="C49" s="102">
        <f t="shared" si="0"/>
        <v>867226.22609545663</v>
      </c>
      <c r="D49" s="102"/>
      <c r="E49" s="29"/>
      <c r="F49" s="8">
        <v>43566</v>
      </c>
      <c r="G49" s="62">
        <v>0</v>
      </c>
      <c r="H49" s="61" t="s">
        <v>3</v>
      </c>
      <c r="I49" s="103">
        <v>83.04</v>
      </c>
      <c r="J49" s="103"/>
      <c r="K49" s="29">
        <v>46</v>
      </c>
      <c r="L49" s="106">
        <f t="shared" si="3"/>
        <v>26016.786782863699</v>
      </c>
      <c r="M49" s="107"/>
      <c r="N49" s="6">
        <f>IF(K49="","",(L49/K49)/LOOKUP(RIGHT($D$2,3),定数!$A$6:$A$13,定数!$B$6:$B$13))</f>
        <v>5.6558232136660216</v>
      </c>
      <c r="O49" s="29"/>
      <c r="P49" s="8">
        <v>43566</v>
      </c>
      <c r="Q49" s="62">
        <v>0.66666666666666663</v>
      </c>
      <c r="R49" s="103">
        <v>82.48</v>
      </c>
      <c r="S49" s="103"/>
      <c r="T49" s="104">
        <f>IF(R49="","",V49*N49*LOOKUP(RIGHT($D$2,3),定数!$A$6:$A$13,定数!$B$6:$B$13))</f>
        <v>31672.609996529849</v>
      </c>
      <c r="U49" s="104"/>
      <c r="V49" s="105">
        <f t="shared" si="4"/>
        <v>56.000000000000227</v>
      </c>
      <c r="W49" s="105"/>
      <c r="X49" t="str">
        <f t="shared" si="7"/>
        <v/>
      </c>
      <c r="Y49">
        <f t="shared" si="2"/>
        <v>0</v>
      </c>
      <c r="Z49" s="40">
        <f t="shared" si="5"/>
        <v>894047.6557685124</v>
      </c>
      <c r="AA49" s="41">
        <f t="shared" si="6"/>
        <v>3.0000000000000471E-2</v>
      </c>
    </row>
    <row r="50" spans="2:27" x14ac:dyDescent="0.2">
      <c r="B50" s="29">
        <v>42</v>
      </c>
      <c r="C50" s="102">
        <f t="shared" si="0"/>
        <v>898898.83609198651</v>
      </c>
      <c r="D50" s="102"/>
      <c r="E50" s="29"/>
      <c r="F50" s="8">
        <v>43574</v>
      </c>
      <c r="G50" s="62">
        <v>0.83333333333333337</v>
      </c>
      <c r="H50" s="61" t="s">
        <v>3</v>
      </c>
      <c r="I50" s="103">
        <v>81.55</v>
      </c>
      <c r="J50" s="103"/>
      <c r="K50" s="29">
        <v>54</v>
      </c>
      <c r="L50" s="106">
        <f t="shared" si="3"/>
        <v>26966.965082759594</v>
      </c>
      <c r="M50" s="107"/>
      <c r="N50" s="6">
        <f>IF(K50="","",(L50/K50)/LOOKUP(RIGHT($D$2,3),定数!$A$6:$A$13,定数!$B$6:$B$13))</f>
        <v>4.9938824227332583</v>
      </c>
      <c r="O50" s="29"/>
      <c r="P50" s="8">
        <v>43575</v>
      </c>
      <c r="Q50" s="62">
        <v>0.33333333333333331</v>
      </c>
      <c r="R50" s="103">
        <v>82.09</v>
      </c>
      <c r="S50" s="103"/>
      <c r="T50" s="104">
        <f>IF(R50="","",V50*N50*LOOKUP(RIGHT($D$2,3),定数!$A$6:$A$13,定数!$B$6:$B$13))</f>
        <v>-26966.965082759907</v>
      </c>
      <c r="U50" s="104"/>
      <c r="V50" s="105">
        <f t="shared" si="4"/>
        <v>-54.000000000000625</v>
      </c>
      <c r="W50" s="105"/>
      <c r="X50" t="str">
        <f t="shared" si="7"/>
        <v/>
      </c>
      <c r="Y50">
        <f t="shared" si="2"/>
        <v>1</v>
      </c>
      <c r="Z50" s="40">
        <f t="shared" si="5"/>
        <v>898898.83609198651</v>
      </c>
      <c r="AA50" s="41">
        <f t="shared" si="6"/>
        <v>0</v>
      </c>
    </row>
    <row r="51" spans="2:27" x14ac:dyDescent="0.2">
      <c r="B51" s="29">
        <v>43</v>
      </c>
      <c r="C51" s="102">
        <f t="shared" si="0"/>
        <v>871931.87100922666</v>
      </c>
      <c r="D51" s="102"/>
      <c r="E51" s="29"/>
      <c r="F51" s="8">
        <v>43624</v>
      </c>
      <c r="G51" s="62">
        <v>0.5</v>
      </c>
      <c r="H51" s="61" t="s">
        <v>4</v>
      </c>
      <c r="I51" s="103">
        <v>83</v>
      </c>
      <c r="J51" s="103"/>
      <c r="K51" s="29">
        <v>44</v>
      </c>
      <c r="L51" s="106">
        <f t="shared" si="3"/>
        <v>26157.956130276798</v>
      </c>
      <c r="M51" s="107"/>
      <c r="N51" s="6">
        <f>IF(K51="","",(L51/K51)/LOOKUP(RIGHT($D$2,3),定数!$A$6:$A$13,定数!$B$6:$B$13))</f>
        <v>5.9449900296083626</v>
      </c>
      <c r="O51" s="29"/>
      <c r="P51" s="8">
        <v>43628</v>
      </c>
      <c r="Q51" s="62">
        <v>0.66666666666666663</v>
      </c>
      <c r="R51" s="103">
        <v>82.56</v>
      </c>
      <c r="S51" s="103"/>
      <c r="T51" s="104">
        <f>IF(R51="","",V51*N51*LOOKUP(RIGHT($D$2,3),定数!$A$6:$A$13,定数!$B$6:$B$13))</f>
        <v>-26157.95613027666</v>
      </c>
      <c r="U51" s="104"/>
      <c r="V51" s="105">
        <f t="shared" si="4"/>
        <v>-43.999999999999773</v>
      </c>
      <c r="W51" s="105"/>
      <c r="X51" t="str">
        <f t="shared" si="7"/>
        <v/>
      </c>
      <c r="Y51">
        <f t="shared" si="2"/>
        <v>2</v>
      </c>
      <c r="Z51" s="40">
        <f t="shared" si="5"/>
        <v>898898.83609198651</v>
      </c>
      <c r="AA51" s="41">
        <f t="shared" si="6"/>
        <v>3.0000000000000249E-2</v>
      </c>
    </row>
    <row r="52" spans="2:27" x14ac:dyDescent="0.2">
      <c r="B52" s="29">
        <v>44</v>
      </c>
      <c r="C52" s="102">
        <f t="shared" si="0"/>
        <v>845773.91487894999</v>
      </c>
      <c r="D52" s="102"/>
      <c r="E52" s="29"/>
      <c r="F52" s="8">
        <v>43631</v>
      </c>
      <c r="G52" s="62">
        <v>0.66666666666666663</v>
      </c>
      <c r="H52" s="61" t="s">
        <v>4</v>
      </c>
      <c r="I52" s="103">
        <v>83.64</v>
      </c>
      <c r="J52" s="103"/>
      <c r="K52" s="29">
        <v>43</v>
      </c>
      <c r="L52" s="106">
        <f t="shared" si="3"/>
        <v>25373.217446368501</v>
      </c>
      <c r="M52" s="107"/>
      <c r="N52" s="6">
        <f>IF(K52="","",(L52/K52)/LOOKUP(RIGHT($D$2,3),定数!$A$6:$A$13,定数!$B$6:$B$13))</f>
        <v>5.9007482433415124</v>
      </c>
      <c r="O52" s="29"/>
      <c r="P52" s="8">
        <v>43632</v>
      </c>
      <c r="Q52" s="62">
        <v>0</v>
      </c>
      <c r="R52" s="103">
        <v>84.2</v>
      </c>
      <c r="S52" s="103"/>
      <c r="T52" s="104">
        <f>IF(R52="","",V52*N52*LOOKUP(RIGHT($D$2,3),定数!$A$6:$A$13,定数!$B$6:$B$13))</f>
        <v>33044.190162712599</v>
      </c>
      <c r="U52" s="104"/>
      <c r="V52" s="105">
        <f t="shared" si="4"/>
        <v>56.000000000000227</v>
      </c>
      <c r="W52" s="105"/>
      <c r="X52" t="str">
        <f t="shared" si="7"/>
        <v/>
      </c>
      <c r="Y52">
        <f t="shared" si="2"/>
        <v>0</v>
      </c>
      <c r="Z52" s="40">
        <f t="shared" si="5"/>
        <v>898898.83609198651</v>
      </c>
      <c r="AA52" s="41">
        <f t="shared" si="6"/>
        <v>5.9100000000000152E-2</v>
      </c>
    </row>
    <row r="53" spans="2:27" x14ac:dyDescent="0.2">
      <c r="B53" s="29">
        <v>45</v>
      </c>
      <c r="C53" s="102">
        <f t="shared" si="0"/>
        <v>878818.10504166258</v>
      </c>
      <c r="D53" s="102"/>
      <c r="E53" s="29"/>
      <c r="F53" s="8">
        <v>43644</v>
      </c>
      <c r="G53" s="62">
        <v>0.66666666666666663</v>
      </c>
      <c r="H53" s="61" t="s">
        <v>4</v>
      </c>
      <c r="I53" s="103">
        <v>85.49</v>
      </c>
      <c r="J53" s="103"/>
      <c r="K53" s="29">
        <v>59</v>
      </c>
      <c r="L53" s="106">
        <f t="shared" si="3"/>
        <v>26364.543151249876</v>
      </c>
      <c r="M53" s="107"/>
      <c r="N53" s="6">
        <f>IF(K53="","",(L53/K53)/LOOKUP(RIGHT($D$2,3),定数!$A$6:$A$13,定数!$B$6:$B$13))</f>
        <v>4.4685666358050637</v>
      </c>
      <c r="O53" s="29"/>
      <c r="P53" s="8">
        <v>43645</v>
      </c>
      <c r="Q53" s="62">
        <v>0.33333333333333331</v>
      </c>
      <c r="R53" s="103">
        <v>86.19</v>
      </c>
      <c r="S53" s="103"/>
      <c r="T53" s="104">
        <f>IF(R53="","",V53*N53*LOOKUP(RIGHT($D$2,3),定数!$A$6:$A$13,定数!$B$6:$B$13))</f>
        <v>31279.966450635573</v>
      </c>
      <c r="U53" s="104"/>
      <c r="V53" s="105">
        <f t="shared" si="4"/>
        <v>70.000000000000284</v>
      </c>
      <c r="W53" s="105"/>
      <c r="X53" t="str">
        <f t="shared" si="7"/>
        <v/>
      </c>
      <c r="Y53">
        <f t="shared" si="2"/>
        <v>0</v>
      </c>
      <c r="Z53" s="40">
        <f t="shared" si="5"/>
        <v>898898.83609198651</v>
      </c>
      <c r="AA53" s="41">
        <f t="shared" si="6"/>
        <v>2.2339255813953462E-2</v>
      </c>
    </row>
    <row r="54" spans="2:27" x14ac:dyDescent="0.2">
      <c r="B54" s="29">
        <v>46</v>
      </c>
      <c r="C54" s="102">
        <f t="shared" si="0"/>
        <v>910098.07149229816</v>
      </c>
      <c r="D54" s="102"/>
      <c r="E54" s="29"/>
      <c r="F54" s="8">
        <v>43656</v>
      </c>
      <c r="G54" s="62">
        <v>0.83333333333333337</v>
      </c>
      <c r="H54" s="61" t="s">
        <v>4</v>
      </c>
      <c r="I54" s="103">
        <v>86.78</v>
      </c>
      <c r="J54" s="103"/>
      <c r="K54" s="29">
        <v>18</v>
      </c>
      <c r="L54" s="106">
        <f t="shared" si="3"/>
        <v>27302.942144768942</v>
      </c>
      <c r="M54" s="107"/>
      <c r="N54" s="6">
        <f>IF(K54="","",(L54/K54)/LOOKUP(RIGHT($D$2,3),定数!$A$6:$A$13,定数!$B$6:$B$13))</f>
        <v>15.168301191538301</v>
      </c>
      <c r="O54" s="29"/>
      <c r="P54" s="8">
        <v>43657</v>
      </c>
      <c r="Q54" s="62">
        <v>0.33333333333333331</v>
      </c>
      <c r="R54" s="103">
        <v>87.08</v>
      </c>
      <c r="S54" s="103"/>
      <c r="T54" s="104">
        <f>IF(R54="","",V54*N54*LOOKUP(RIGHT($D$2,3),定数!$A$6:$A$13,定数!$B$6:$B$13))</f>
        <v>45504.903574614473</v>
      </c>
      <c r="U54" s="104"/>
      <c r="V54" s="105">
        <f t="shared" si="4"/>
        <v>29.999999999999716</v>
      </c>
      <c r="W54" s="105"/>
      <c r="X54" t="str">
        <f t="shared" si="7"/>
        <v/>
      </c>
      <c r="Y54">
        <f t="shared" si="2"/>
        <v>0</v>
      </c>
      <c r="Z54" s="40">
        <f t="shared" si="5"/>
        <v>910098.07149229816</v>
      </c>
      <c r="AA54" s="41">
        <f t="shared" si="6"/>
        <v>0</v>
      </c>
    </row>
    <row r="55" spans="2:27" x14ac:dyDescent="0.2">
      <c r="B55" s="29">
        <v>47</v>
      </c>
      <c r="C55" s="102">
        <f t="shared" si="0"/>
        <v>955602.97506691259</v>
      </c>
      <c r="D55" s="102"/>
      <c r="E55" s="29"/>
      <c r="F55" s="8">
        <v>43663</v>
      </c>
      <c r="G55" s="62">
        <v>0.66666666666666663</v>
      </c>
      <c r="H55" s="61" t="s">
        <v>4</v>
      </c>
      <c r="I55" s="103">
        <v>88.07</v>
      </c>
      <c r="J55" s="103"/>
      <c r="K55" s="29">
        <v>23</v>
      </c>
      <c r="L55" s="106">
        <f t="shared" si="3"/>
        <v>28668.089252007376</v>
      </c>
      <c r="M55" s="107"/>
      <c r="N55" s="6">
        <f>IF(K55="","",(L55/K55)/LOOKUP(RIGHT($D$2,3),定数!$A$6:$A$13,定数!$B$6:$B$13))</f>
        <v>12.464386631307555</v>
      </c>
      <c r="O55" s="29"/>
      <c r="P55" s="8">
        <v>43663</v>
      </c>
      <c r="Q55" s="62">
        <v>0.83333333333333337</v>
      </c>
      <c r="R55" s="103">
        <v>87.84</v>
      </c>
      <c r="S55" s="103"/>
      <c r="T55" s="104">
        <f>IF(R55="","",V55*N55*LOOKUP(RIGHT($D$2,3),定数!$A$6:$A$13,定数!$B$6:$B$13))</f>
        <v>-28668.089252006102</v>
      </c>
      <c r="U55" s="104"/>
      <c r="V55" s="105">
        <f t="shared" si="4"/>
        <v>-22.999999999998977</v>
      </c>
      <c r="W55" s="105"/>
      <c r="X55" t="str">
        <f t="shared" si="7"/>
        <v/>
      </c>
      <c r="Y55">
        <f t="shared" si="2"/>
        <v>1</v>
      </c>
      <c r="Z55" s="40">
        <f t="shared" si="5"/>
        <v>955602.97506691259</v>
      </c>
      <c r="AA55" s="41">
        <f t="shared" si="6"/>
        <v>0</v>
      </c>
    </row>
    <row r="56" spans="2:27" x14ac:dyDescent="0.2">
      <c r="B56" s="29">
        <v>48</v>
      </c>
      <c r="C56" s="102">
        <f t="shared" si="0"/>
        <v>926934.88581490645</v>
      </c>
      <c r="D56" s="102"/>
      <c r="E56" s="29"/>
      <c r="F56" s="8">
        <v>43687</v>
      </c>
      <c r="G56" s="62">
        <v>0.66666666666666663</v>
      </c>
      <c r="H56" s="61" t="s">
        <v>4</v>
      </c>
      <c r="I56" s="103">
        <v>86.42</v>
      </c>
      <c r="J56" s="103"/>
      <c r="K56" s="29">
        <v>33</v>
      </c>
      <c r="L56" s="106">
        <f t="shared" si="3"/>
        <v>27808.046574447191</v>
      </c>
      <c r="M56" s="107"/>
      <c r="N56" s="6">
        <f>IF(K56="","",(L56/K56)/LOOKUP(RIGHT($D$2,3),定数!$A$6:$A$13,定数!$B$6:$B$13))</f>
        <v>8.4266807801355128</v>
      </c>
      <c r="O56" s="29"/>
      <c r="P56" s="8">
        <v>43687</v>
      </c>
      <c r="Q56" s="62">
        <v>0.83333333333333337</v>
      </c>
      <c r="R56" s="103">
        <v>86.01</v>
      </c>
      <c r="S56" s="103"/>
      <c r="T56" s="104">
        <f>IF(R56="","",V56*N56*LOOKUP(RIGHT($D$2,3),定数!$A$6:$A$13,定数!$B$6:$B$13))</f>
        <v>-34549.391198555313</v>
      </c>
      <c r="U56" s="104"/>
      <c r="V56" s="105">
        <f t="shared" si="4"/>
        <v>-40.999999999999659</v>
      </c>
      <c r="W56" s="105"/>
      <c r="X56" t="str">
        <f t="shared" si="7"/>
        <v/>
      </c>
      <c r="Y56">
        <f t="shared" si="2"/>
        <v>2</v>
      </c>
      <c r="Z56" s="40">
        <f t="shared" si="5"/>
        <v>955602.97506691259</v>
      </c>
      <c r="AA56" s="41">
        <f t="shared" si="6"/>
        <v>2.9999999999998694E-2</v>
      </c>
    </row>
    <row r="57" spans="2:27" x14ac:dyDescent="0.2">
      <c r="B57" s="29">
        <v>49</v>
      </c>
      <c r="C57" s="102">
        <f t="shared" si="0"/>
        <v>892385.49461635109</v>
      </c>
      <c r="D57" s="102"/>
      <c r="E57" s="29"/>
      <c r="F57" s="8">
        <v>43758</v>
      </c>
      <c r="G57" s="62">
        <v>0</v>
      </c>
      <c r="H57" s="61" t="s">
        <v>4</v>
      </c>
      <c r="I57" s="103">
        <v>88.73</v>
      </c>
      <c r="J57" s="103"/>
      <c r="K57" s="29">
        <v>33</v>
      </c>
      <c r="L57" s="106">
        <f t="shared" si="3"/>
        <v>26771.564838490533</v>
      </c>
      <c r="M57" s="107"/>
      <c r="N57" s="6">
        <f>IF(K57="","",(L57/K57)/LOOKUP(RIGHT($D$2,3),定数!$A$6:$A$13,定数!$B$6:$B$13))</f>
        <v>8.1125954056031908</v>
      </c>
      <c r="O57" s="29"/>
      <c r="P57" s="8">
        <v>43761</v>
      </c>
      <c r="Q57" s="62">
        <v>0.83333333333333337</v>
      </c>
      <c r="R57" s="103">
        <v>88.4</v>
      </c>
      <c r="S57" s="103"/>
      <c r="T57" s="104">
        <f>IF(R57="","",V57*N57*LOOKUP(RIGHT($D$2,3),定数!$A$6:$A$13,定数!$B$6:$B$13))</f>
        <v>-26771.564838490387</v>
      </c>
      <c r="U57" s="104"/>
      <c r="V57" s="105">
        <f t="shared" si="4"/>
        <v>-32.999999999999829</v>
      </c>
      <c r="W57" s="105"/>
      <c r="X57" t="str">
        <f t="shared" si="7"/>
        <v/>
      </c>
      <c r="Y57">
        <f t="shared" si="2"/>
        <v>3</v>
      </c>
      <c r="Z57" s="40">
        <f t="shared" si="5"/>
        <v>955602.97506691259</v>
      </c>
      <c r="AA57" s="41">
        <f t="shared" si="6"/>
        <v>6.6154545454543912E-2</v>
      </c>
    </row>
    <row r="58" spans="2:27" x14ac:dyDescent="0.2">
      <c r="B58" s="29">
        <v>50</v>
      </c>
      <c r="C58" s="102">
        <f t="shared" si="0"/>
        <v>865613.92977786076</v>
      </c>
      <c r="D58" s="102"/>
      <c r="E58" s="29"/>
      <c r="F58" s="8">
        <v>43764</v>
      </c>
      <c r="G58" s="62">
        <v>0.83333333333333337</v>
      </c>
      <c r="H58" s="61" t="s">
        <v>3</v>
      </c>
      <c r="I58" s="103">
        <v>87.33</v>
      </c>
      <c r="J58" s="103"/>
      <c r="K58" s="29">
        <v>45</v>
      </c>
      <c r="L58" s="106">
        <f t="shared" si="3"/>
        <v>25968.417893335823</v>
      </c>
      <c r="M58" s="107"/>
      <c r="N58" s="6">
        <f>IF(K58="","",(L58/K58)/LOOKUP(RIGHT($D$2,3),定数!$A$6:$A$13,定数!$B$6:$B$13))</f>
        <v>5.7707595318524056</v>
      </c>
      <c r="O58" s="29"/>
      <c r="P58" s="8">
        <v>43769</v>
      </c>
      <c r="Q58" s="62">
        <v>0.66666666666666663</v>
      </c>
      <c r="R58" s="103">
        <v>86.73</v>
      </c>
      <c r="S58" s="103"/>
      <c r="T58" s="104">
        <f>IF(R58="","",V58*N58*LOOKUP(RIGHT($D$2,3),定数!$A$6:$A$13,定数!$B$6:$B$13))</f>
        <v>34624.557191114101</v>
      </c>
      <c r="U58" s="104"/>
      <c r="V58" s="105">
        <f t="shared" si="4"/>
        <v>59.999999999999432</v>
      </c>
      <c r="W58" s="105"/>
      <c r="X58" t="str">
        <f t="shared" si="7"/>
        <v/>
      </c>
      <c r="Y58">
        <f t="shared" si="2"/>
        <v>0</v>
      </c>
      <c r="Z58" s="40">
        <f t="shared" si="5"/>
        <v>955602.97506691259</v>
      </c>
      <c r="AA58" s="41">
        <f t="shared" si="6"/>
        <v>9.4169909090907389E-2</v>
      </c>
    </row>
    <row r="59" spans="2:27" x14ac:dyDescent="0.2">
      <c r="B59" s="29">
        <v>51</v>
      </c>
      <c r="C59" s="102">
        <f t="shared" si="0"/>
        <v>900238.48696897482</v>
      </c>
      <c r="D59" s="102"/>
      <c r="E59" s="29"/>
      <c r="F59" s="8">
        <v>43782</v>
      </c>
      <c r="G59" s="62">
        <v>0.5</v>
      </c>
      <c r="H59" s="61" t="s">
        <v>3</v>
      </c>
      <c r="I59" s="103">
        <v>86.62</v>
      </c>
      <c r="J59" s="103"/>
      <c r="K59" s="29">
        <v>48</v>
      </c>
      <c r="L59" s="106">
        <f t="shared" si="3"/>
        <v>27007.154609069243</v>
      </c>
      <c r="M59" s="107"/>
      <c r="N59" s="6">
        <f>IF(K59="","",(L59/K59)/LOOKUP(RIGHT($D$2,3),定数!$A$6:$A$13,定数!$B$6:$B$13))</f>
        <v>5.6264905435560921</v>
      </c>
      <c r="O59" s="29"/>
      <c r="P59" s="8">
        <v>43784</v>
      </c>
      <c r="Q59" s="62">
        <v>0</v>
      </c>
      <c r="R59" s="103">
        <v>86.05</v>
      </c>
      <c r="S59" s="103"/>
      <c r="T59" s="104">
        <f>IF(R59="","",V59*N59*LOOKUP(RIGHT($D$2,3),定数!$A$6:$A$13,定数!$B$6:$B$13))</f>
        <v>32070.996098270145</v>
      </c>
      <c r="U59" s="104"/>
      <c r="V59" s="105">
        <f t="shared" si="4"/>
        <v>57.000000000000739</v>
      </c>
      <c r="W59" s="105"/>
      <c r="X59" t="str">
        <f t="shared" si="7"/>
        <v/>
      </c>
      <c r="Y59">
        <f t="shared" si="2"/>
        <v>0</v>
      </c>
      <c r="Z59" s="40">
        <f t="shared" si="5"/>
        <v>955602.97506691259</v>
      </c>
      <c r="AA59" s="41">
        <f t="shared" si="6"/>
        <v>5.7936705454544102E-2</v>
      </c>
    </row>
    <row r="60" spans="2:27" x14ac:dyDescent="0.2">
      <c r="B60" s="29">
        <v>52</v>
      </c>
      <c r="C60" s="102">
        <f t="shared" si="0"/>
        <v>932309.48306724499</v>
      </c>
      <c r="D60" s="102"/>
      <c r="E60" s="29"/>
      <c r="F60" s="8">
        <v>43786</v>
      </c>
      <c r="G60" s="62">
        <v>0.16666666666666666</v>
      </c>
      <c r="H60" s="61" t="s">
        <v>3</v>
      </c>
      <c r="I60" s="103">
        <v>85.46</v>
      </c>
      <c r="J60" s="103"/>
      <c r="K60" s="29">
        <v>40</v>
      </c>
      <c r="L60" s="106">
        <f t="shared" si="3"/>
        <v>27969.284492017348</v>
      </c>
      <c r="M60" s="107"/>
      <c r="N60" s="6">
        <f>IF(K60="","",(L60/K60)/LOOKUP(RIGHT($D$2,3),定数!$A$6:$A$13,定数!$B$6:$B$13))</f>
        <v>6.9923211230043378</v>
      </c>
      <c r="O60" s="29"/>
      <c r="P60" s="8">
        <v>43786</v>
      </c>
      <c r="Q60" s="62">
        <v>0.33333333333333331</v>
      </c>
      <c r="R60" s="103">
        <v>84.96</v>
      </c>
      <c r="S60" s="103"/>
      <c r="T60" s="104">
        <f>IF(R60="","",V60*N60*LOOKUP(RIGHT($D$2,3),定数!$A$6:$A$13,定数!$B$6:$B$13))</f>
        <v>34961.60561502169</v>
      </c>
      <c r="U60" s="104"/>
      <c r="V60" s="105">
        <f t="shared" si="4"/>
        <v>50</v>
      </c>
      <c r="W60" s="105"/>
      <c r="X60" t="str">
        <f t="shared" si="7"/>
        <v/>
      </c>
      <c r="Y60">
        <f t="shared" si="2"/>
        <v>0</v>
      </c>
      <c r="Z60" s="40">
        <f t="shared" si="5"/>
        <v>955602.97506691259</v>
      </c>
      <c r="AA60" s="41">
        <f t="shared" si="6"/>
        <v>2.4375700586361737E-2</v>
      </c>
    </row>
    <row r="61" spans="2:27" x14ac:dyDescent="0.2">
      <c r="B61" s="29">
        <v>53</v>
      </c>
      <c r="C61" s="102">
        <f t="shared" si="0"/>
        <v>967271.08868226665</v>
      </c>
      <c r="D61" s="102"/>
      <c r="E61" s="29"/>
      <c r="F61" s="8">
        <v>43811</v>
      </c>
      <c r="G61" s="62">
        <v>0.33333333333333331</v>
      </c>
      <c r="H61" s="61" t="s">
        <v>4</v>
      </c>
      <c r="I61" s="103">
        <v>85.53</v>
      </c>
      <c r="J61" s="103"/>
      <c r="K61" s="29">
        <v>22</v>
      </c>
      <c r="L61" s="106">
        <f t="shared" si="3"/>
        <v>29018.132660468</v>
      </c>
      <c r="M61" s="107"/>
      <c r="N61" s="6">
        <f>IF(K61="","",(L61/K61)/LOOKUP(RIGHT($D$2,3),定数!$A$6:$A$13,定数!$B$6:$B$13))</f>
        <v>13.190060300212727</v>
      </c>
      <c r="O61" s="29"/>
      <c r="P61" s="8">
        <v>43811</v>
      </c>
      <c r="Q61" s="62">
        <v>0.5</v>
      </c>
      <c r="R61" s="103">
        <v>85.83</v>
      </c>
      <c r="S61" s="103"/>
      <c r="T61" s="104">
        <f>IF(R61="","",V61*N61*LOOKUP(RIGHT($D$2,3),定数!$A$6:$A$13,定数!$B$6:$B$13))</f>
        <v>39570.180900637803</v>
      </c>
      <c r="U61" s="104"/>
      <c r="V61" s="105">
        <f t="shared" si="4"/>
        <v>29.999999999999716</v>
      </c>
      <c r="W61" s="105"/>
      <c r="X61" t="str">
        <f t="shared" si="7"/>
        <v/>
      </c>
      <c r="Y61">
        <f t="shared" si="2"/>
        <v>0</v>
      </c>
      <c r="Z61" s="40">
        <f t="shared" si="5"/>
        <v>967271.08868226665</v>
      </c>
      <c r="AA61" s="41">
        <f t="shared" si="6"/>
        <v>0</v>
      </c>
    </row>
    <row r="62" spans="2:27" x14ac:dyDescent="0.2">
      <c r="B62" s="29">
        <v>54</v>
      </c>
      <c r="C62" s="102">
        <f t="shared" si="0"/>
        <v>1006841.2695829044</v>
      </c>
      <c r="D62" s="102"/>
      <c r="E62" s="29"/>
      <c r="F62" s="8">
        <v>43813</v>
      </c>
      <c r="G62" s="62">
        <v>0.33333333333333331</v>
      </c>
      <c r="H62" s="61" t="s">
        <v>4</v>
      </c>
      <c r="I62" s="103">
        <v>86.49</v>
      </c>
      <c r="J62" s="103"/>
      <c r="K62" s="29">
        <v>65</v>
      </c>
      <c r="L62" s="106">
        <f t="shared" si="3"/>
        <v>30205.238087487131</v>
      </c>
      <c r="M62" s="107"/>
      <c r="N62" s="6">
        <f>IF(K62="","",(L62/K62)/LOOKUP(RIGHT($D$2,3),定数!$A$6:$A$13,定数!$B$6:$B$13))</f>
        <v>4.6469597057672507</v>
      </c>
      <c r="O62" s="29"/>
      <c r="P62" s="8">
        <v>43820</v>
      </c>
      <c r="Q62" s="62">
        <v>0.66666666666666663</v>
      </c>
      <c r="R62" s="103">
        <v>87.25</v>
      </c>
      <c r="S62" s="103"/>
      <c r="T62" s="104">
        <f>IF(R62="","",V62*N62*LOOKUP(RIGHT($D$2,3),定数!$A$6:$A$13,定数!$B$6:$B$13))</f>
        <v>35316.893763831344</v>
      </c>
      <c r="U62" s="104"/>
      <c r="V62" s="105">
        <f t="shared" si="4"/>
        <v>76.000000000000512</v>
      </c>
      <c r="W62" s="105"/>
      <c r="X62" t="str">
        <f t="shared" si="7"/>
        <v/>
      </c>
      <c r="Y62">
        <f t="shared" si="2"/>
        <v>0</v>
      </c>
      <c r="Z62" s="40">
        <f t="shared" si="5"/>
        <v>1006841.2695829044</v>
      </c>
      <c r="AA62" s="41">
        <f t="shared" si="6"/>
        <v>0</v>
      </c>
    </row>
    <row r="63" spans="2:27" x14ac:dyDescent="0.2">
      <c r="B63" s="29">
        <v>55</v>
      </c>
      <c r="C63" s="102">
        <f t="shared" si="0"/>
        <v>1042158.1633467358</v>
      </c>
      <c r="D63" s="102"/>
      <c r="E63" s="29">
        <v>2018</v>
      </c>
      <c r="F63" s="8">
        <v>43482</v>
      </c>
      <c r="G63" s="62">
        <v>0.5</v>
      </c>
      <c r="H63" s="61" t="s">
        <v>4</v>
      </c>
      <c r="I63" s="103">
        <v>88.37</v>
      </c>
      <c r="J63" s="103"/>
      <c r="K63" s="29">
        <v>37</v>
      </c>
      <c r="L63" s="106">
        <f t="shared" si="3"/>
        <v>31264.744900402071</v>
      </c>
      <c r="M63" s="107"/>
      <c r="N63" s="6">
        <f>IF(K63="","",(L63/K63)/LOOKUP(RIGHT($D$2,3),定数!$A$6:$A$13,定数!$B$6:$B$13))</f>
        <v>8.4499310541627217</v>
      </c>
      <c r="O63" s="29">
        <v>2018</v>
      </c>
      <c r="P63" s="8">
        <v>43482</v>
      </c>
      <c r="Q63" s="62">
        <v>0.83333333333333337</v>
      </c>
      <c r="R63" s="103">
        <v>88.8</v>
      </c>
      <c r="S63" s="103"/>
      <c r="T63" s="104">
        <f>IF(R63="","",V63*N63*LOOKUP(RIGHT($D$2,3),定数!$A$6:$A$13,定数!$B$6:$B$13))</f>
        <v>36334.703532899075</v>
      </c>
      <c r="U63" s="104"/>
      <c r="V63" s="105">
        <f t="shared" si="4"/>
        <v>42.999999999999261</v>
      </c>
      <c r="W63" s="105"/>
      <c r="X63" t="str">
        <f t="shared" si="7"/>
        <v/>
      </c>
      <c r="Y63">
        <f t="shared" si="2"/>
        <v>0</v>
      </c>
      <c r="Z63" s="40">
        <f t="shared" si="5"/>
        <v>1042158.1633467358</v>
      </c>
      <c r="AA63" s="41">
        <f t="shared" si="6"/>
        <v>0</v>
      </c>
    </row>
    <row r="64" spans="2:27" x14ac:dyDescent="0.2">
      <c r="B64" s="29">
        <v>56</v>
      </c>
      <c r="C64" s="102">
        <f t="shared" si="0"/>
        <v>1078492.8668796348</v>
      </c>
      <c r="D64" s="102"/>
      <c r="E64" s="29"/>
      <c r="F64" s="8">
        <v>43634</v>
      </c>
      <c r="G64" s="62">
        <v>0.66666666666666663</v>
      </c>
      <c r="H64" s="61" t="s">
        <v>3</v>
      </c>
      <c r="I64" s="103">
        <v>82.12</v>
      </c>
      <c r="J64" s="103"/>
      <c r="K64" s="29">
        <v>29</v>
      </c>
      <c r="L64" s="106">
        <f t="shared" si="3"/>
        <v>32354.786006389044</v>
      </c>
      <c r="M64" s="107"/>
      <c r="N64" s="6">
        <f>IF(K64="","",(L64/K64)/LOOKUP(RIGHT($D$2,3),定数!$A$6:$A$13,定数!$B$6:$B$13))</f>
        <v>11.156822760823809</v>
      </c>
      <c r="O64" s="29"/>
      <c r="P64" s="8">
        <v>43635</v>
      </c>
      <c r="Q64" s="62">
        <v>0</v>
      </c>
      <c r="R64" s="103">
        <v>81.67</v>
      </c>
      <c r="S64" s="103"/>
      <c r="T64" s="104">
        <f>IF(R64="","",V64*N64*LOOKUP(RIGHT($D$2,3),定数!$A$6:$A$13,定数!$B$6:$B$13))</f>
        <v>50205.702423707458</v>
      </c>
      <c r="U64" s="104"/>
      <c r="V64" s="105">
        <f t="shared" si="4"/>
        <v>45.000000000000284</v>
      </c>
      <c r="W64" s="105"/>
      <c r="X64" t="str">
        <f t="shared" si="7"/>
        <v/>
      </c>
      <c r="Y64">
        <f t="shared" si="2"/>
        <v>0</v>
      </c>
      <c r="Z64" s="40">
        <f t="shared" si="5"/>
        <v>1078492.8668796348</v>
      </c>
      <c r="AA64" s="41">
        <f t="shared" si="6"/>
        <v>0</v>
      </c>
    </row>
    <row r="65" spans="2:27" x14ac:dyDescent="0.2">
      <c r="B65" s="29">
        <v>57</v>
      </c>
      <c r="C65" s="102">
        <f t="shared" si="0"/>
        <v>1128698.5693033421</v>
      </c>
      <c r="D65" s="102"/>
      <c r="E65" s="29"/>
      <c r="F65" s="8">
        <v>43652</v>
      </c>
      <c r="G65" s="62">
        <v>0.5</v>
      </c>
      <c r="H65" s="61" t="s">
        <v>4</v>
      </c>
      <c r="I65" s="103">
        <v>82.08</v>
      </c>
      <c r="J65" s="103"/>
      <c r="K65" s="29">
        <v>50</v>
      </c>
      <c r="L65" s="106">
        <f t="shared" si="3"/>
        <v>33860.957079100262</v>
      </c>
      <c r="M65" s="107"/>
      <c r="N65" s="6">
        <f>IF(K65="","",(L65/K65)/LOOKUP(RIGHT($D$2,3),定数!$A$6:$A$13,定数!$B$6:$B$13))</f>
        <v>6.7721914158200525</v>
      </c>
      <c r="O65" s="29"/>
      <c r="P65" s="8">
        <v>43656</v>
      </c>
      <c r="Q65" s="62">
        <v>0</v>
      </c>
      <c r="R65" s="103">
        <v>82.68</v>
      </c>
      <c r="S65" s="103"/>
      <c r="T65" s="104">
        <f>IF(R65="","",V65*N65*LOOKUP(RIGHT($D$2,3),定数!$A$6:$A$13,定数!$B$6:$B$13))</f>
        <v>40633.14849492089</v>
      </c>
      <c r="U65" s="104"/>
      <c r="V65" s="105">
        <f t="shared" si="4"/>
        <v>60.000000000000853</v>
      </c>
      <c r="W65" s="105"/>
      <c r="X65" t="str">
        <f t="shared" si="7"/>
        <v/>
      </c>
      <c r="Y65">
        <f t="shared" si="2"/>
        <v>0</v>
      </c>
      <c r="Z65" s="40">
        <f t="shared" si="5"/>
        <v>1128698.5693033421</v>
      </c>
      <c r="AA65" s="41">
        <f t="shared" si="6"/>
        <v>0</v>
      </c>
    </row>
    <row r="66" spans="2:27" x14ac:dyDescent="0.2">
      <c r="B66" s="29">
        <v>58</v>
      </c>
      <c r="C66" s="102">
        <f t="shared" si="0"/>
        <v>1169331.7177982631</v>
      </c>
      <c r="D66" s="102"/>
      <c r="E66" s="29"/>
      <c r="F66" s="8">
        <v>43743</v>
      </c>
      <c r="G66" s="62">
        <v>0.83333333333333337</v>
      </c>
      <c r="H66" s="61" t="s">
        <v>3</v>
      </c>
      <c r="I66" s="103">
        <v>79.989999999999995</v>
      </c>
      <c r="J66" s="103"/>
      <c r="K66" s="29">
        <v>70</v>
      </c>
      <c r="L66" s="106">
        <f t="shared" si="3"/>
        <v>35079.951533947889</v>
      </c>
      <c r="M66" s="107"/>
      <c r="N66" s="6">
        <f>IF(K66="","",(L66/K66)/LOOKUP(RIGHT($D$2,3),定数!$A$6:$A$13,定数!$B$6:$B$13))</f>
        <v>5.0114216477068414</v>
      </c>
      <c r="O66" s="29"/>
      <c r="P66" s="8">
        <v>43748</v>
      </c>
      <c r="Q66" s="62">
        <v>0.83333333333333337</v>
      </c>
      <c r="R66" s="103">
        <v>79.12</v>
      </c>
      <c r="S66" s="103"/>
      <c r="T66" s="104">
        <f>IF(R66="","",V66*N66*LOOKUP(RIGHT($D$2,3),定数!$A$6:$A$13,定数!$B$6:$B$13))</f>
        <v>43599.368335049039</v>
      </c>
      <c r="U66" s="104"/>
      <c r="V66" s="105">
        <f t="shared" si="4"/>
        <v>86.999999999999034</v>
      </c>
      <c r="W66" s="105"/>
      <c r="X66" t="str">
        <f t="shared" si="7"/>
        <v/>
      </c>
      <c r="Y66">
        <f t="shared" si="2"/>
        <v>0</v>
      </c>
      <c r="Z66" s="40">
        <f t="shared" si="5"/>
        <v>1169331.7177982631</v>
      </c>
      <c r="AA66" s="41">
        <f t="shared" si="6"/>
        <v>0</v>
      </c>
    </row>
    <row r="67" spans="2:27" x14ac:dyDescent="0.2">
      <c r="B67" s="29">
        <v>59</v>
      </c>
      <c r="C67" s="102">
        <f t="shared" si="0"/>
        <v>1212931.0861333122</v>
      </c>
      <c r="D67" s="102"/>
      <c r="E67" s="29"/>
      <c r="F67" s="8">
        <v>43816</v>
      </c>
      <c r="G67" s="62">
        <v>0.66666666666666663</v>
      </c>
      <c r="H67" s="61" t="s">
        <v>3</v>
      </c>
      <c r="I67" s="103">
        <v>81.180000000000007</v>
      </c>
      <c r="J67" s="103"/>
      <c r="K67" s="29">
        <v>27</v>
      </c>
      <c r="L67" s="106">
        <f t="shared" si="3"/>
        <v>36387.932583999362</v>
      </c>
      <c r="M67" s="107"/>
      <c r="N67" s="6">
        <f>IF(K67="","",(L67/K67)/LOOKUP(RIGHT($D$2,3),定数!$A$6:$A$13,定数!$B$6:$B$13))</f>
        <v>13.477012068147912</v>
      </c>
      <c r="O67" s="29"/>
      <c r="P67" s="8">
        <v>43816</v>
      </c>
      <c r="Q67" s="62">
        <v>0.83333333333333337</v>
      </c>
      <c r="R67" s="103">
        <v>80.959999999999994</v>
      </c>
      <c r="S67" s="103"/>
      <c r="T67" s="104">
        <f>IF(R67="","",V67*N67*LOOKUP(RIGHT($D$2,3),定数!$A$6:$A$13,定数!$B$6:$B$13))</f>
        <v>29649.426549927171</v>
      </c>
      <c r="U67" s="104"/>
      <c r="V67" s="105">
        <f t="shared" si="4"/>
        <v>22.000000000001307</v>
      </c>
      <c r="W67" s="105"/>
      <c r="X67" t="str">
        <f t="shared" si="7"/>
        <v/>
      </c>
      <c r="Y67">
        <f t="shared" si="2"/>
        <v>0</v>
      </c>
      <c r="Z67" s="40">
        <f t="shared" si="5"/>
        <v>1212931.0861333122</v>
      </c>
      <c r="AA67" s="41">
        <f t="shared" si="6"/>
        <v>0</v>
      </c>
    </row>
    <row r="68" spans="2:27" x14ac:dyDescent="0.2">
      <c r="B68" s="29">
        <v>60</v>
      </c>
      <c r="C68" s="102">
        <f t="shared" si="0"/>
        <v>1242580.5126832393</v>
      </c>
      <c r="D68" s="102"/>
      <c r="E68" s="29"/>
      <c r="F68" s="8">
        <v>43818</v>
      </c>
      <c r="G68" s="62">
        <v>0.66666666666666663</v>
      </c>
      <c r="H68" s="61" t="s">
        <v>3</v>
      </c>
      <c r="I68" s="103">
        <v>80.62</v>
      </c>
      <c r="J68" s="103"/>
      <c r="K68" s="29">
        <v>29</v>
      </c>
      <c r="L68" s="106">
        <f t="shared" si="3"/>
        <v>37277.415380497179</v>
      </c>
      <c r="M68" s="107"/>
      <c r="N68" s="6">
        <f>IF(K68="","",(L68/K68)/LOOKUP(RIGHT($D$2,3),定数!$A$6:$A$13,定数!$B$6:$B$13))</f>
        <v>12.854281165688683</v>
      </c>
      <c r="O68" s="29"/>
      <c r="P68" s="8">
        <v>43818</v>
      </c>
      <c r="Q68" s="62">
        <v>0.83333333333333337</v>
      </c>
      <c r="R68" s="103">
        <v>80.33</v>
      </c>
      <c r="S68" s="103"/>
      <c r="T68" s="104">
        <f>IF(R68="","",V68*N68*LOOKUP(RIGHT($D$2,3),定数!$A$6:$A$13,定数!$B$6:$B$13))</f>
        <v>37277.415380497987</v>
      </c>
      <c r="U68" s="104"/>
      <c r="V68" s="105">
        <f t="shared" si="4"/>
        <v>29.000000000000625</v>
      </c>
      <c r="W68" s="105"/>
      <c r="X68" t="str">
        <f t="shared" si="7"/>
        <v/>
      </c>
      <c r="Y68">
        <f t="shared" si="2"/>
        <v>0</v>
      </c>
      <c r="Z68" s="40">
        <f t="shared" si="5"/>
        <v>1242580.5126832393</v>
      </c>
      <c r="AA68" s="41">
        <f t="shared" si="6"/>
        <v>0</v>
      </c>
    </row>
    <row r="69" spans="2:27" x14ac:dyDescent="0.2">
      <c r="B69" s="29">
        <v>61</v>
      </c>
      <c r="C69" s="102">
        <f t="shared" si="0"/>
        <v>1279857.9280637372</v>
      </c>
      <c r="D69" s="102"/>
      <c r="E69" s="29">
        <v>2019</v>
      </c>
      <c r="F69" s="8">
        <v>43504</v>
      </c>
      <c r="G69" s="62">
        <v>0.16666666666666666</v>
      </c>
      <c r="H69" s="61" t="s">
        <v>3</v>
      </c>
      <c r="I69" s="103">
        <v>77.45</v>
      </c>
      <c r="J69" s="103"/>
      <c r="K69" s="29">
        <v>64</v>
      </c>
      <c r="L69" s="106">
        <f t="shared" si="3"/>
        <v>38395.737841912116</v>
      </c>
      <c r="M69" s="107"/>
      <c r="N69" s="6">
        <f>IF(K69="","",(L69/K69)/LOOKUP(RIGHT($D$2,3),定数!$A$6:$A$13,定数!$B$6:$B$13))</f>
        <v>5.9993340377987678</v>
      </c>
      <c r="O69" s="29">
        <v>2019</v>
      </c>
      <c r="P69" s="8">
        <v>43507</v>
      </c>
      <c r="Q69" s="62">
        <v>0.16666666666666666</v>
      </c>
      <c r="R69" s="103">
        <v>78.09</v>
      </c>
      <c r="S69" s="103"/>
      <c r="T69" s="104">
        <f>IF(R69="","",V69*N69*LOOKUP(RIGHT($D$2,3),定数!$A$6:$A$13,定数!$B$6:$B$13))</f>
        <v>-38395.737841912145</v>
      </c>
      <c r="U69" s="104"/>
      <c r="V69" s="105">
        <f t="shared" si="4"/>
        <v>-64.000000000000057</v>
      </c>
      <c r="W69" s="105"/>
      <c r="X69" t="str">
        <f t="shared" si="7"/>
        <v/>
      </c>
      <c r="Y69">
        <f t="shared" si="2"/>
        <v>1</v>
      </c>
      <c r="Z69" s="40">
        <f t="shared" si="5"/>
        <v>1279857.9280637372</v>
      </c>
      <c r="AA69" s="41">
        <f t="shared" si="6"/>
        <v>0</v>
      </c>
    </row>
    <row r="70" spans="2:27" x14ac:dyDescent="0.2">
      <c r="B70" s="29">
        <v>62</v>
      </c>
      <c r="C70" s="102">
        <f t="shared" si="0"/>
        <v>1241462.1902218251</v>
      </c>
      <c r="D70" s="102"/>
      <c r="E70" s="29"/>
      <c r="F70" s="8">
        <v>43510</v>
      </c>
      <c r="G70" s="62">
        <v>0.16666666666666666</v>
      </c>
      <c r="H70" s="61" t="s">
        <v>4</v>
      </c>
      <c r="I70" s="103">
        <v>78.900000000000006</v>
      </c>
      <c r="J70" s="103"/>
      <c r="K70" s="29">
        <v>35</v>
      </c>
      <c r="L70" s="106">
        <f t="shared" si="3"/>
        <v>37243.865706654753</v>
      </c>
      <c r="M70" s="107"/>
      <c r="N70" s="6">
        <f>IF(K70="","",(L70/K70)/LOOKUP(RIGHT($D$2,3),定数!$A$6:$A$13,定数!$B$6:$B$13))</f>
        <v>10.641104487615644</v>
      </c>
      <c r="O70" s="29"/>
      <c r="P70" s="8">
        <v>43510</v>
      </c>
      <c r="Q70" s="62">
        <v>0.66666666666666663</v>
      </c>
      <c r="R70" s="103">
        <v>78.55</v>
      </c>
      <c r="S70" s="103"/>
      <c r="T70" s="104">
        <f>IF(R70="","",V70*N70*LOOKUP(RIGHT($D$2,3),定数!$A$6:$A$13,定数!$B$6:$B$13))</f>
        <v>-37243.865706655663</v>
      </c>
      <c r="U70" s="104"/>
      <c r="V70" s="105">
        <f t="shared" si="4"/>
        <v>-35.000000000000853</v>
      </c>
      <c r="W70" s="105"/>
      <c r="X70" t="str">
        <f t="shared" si="7"/>
        <v/>
      </c>
      <c r="Y70">
        <f t="shared" si="2"/>
        <v>2</v>
      </c>
      <c r="Z70" s="40">
        <f t="shared" si="5"/>
        <v>1279857.9280637372</v>
      </c>
      <c r="AA70" s="41">
        <f t="shared" si="6"/>
        <v>2.9999999999999916E-2</v>
      </c>
    </row>
    <row r="71" spans="2:27" x14ac:dyDescent="0.2">
      <c r="B71" s="29">
        <v>63</v>
      </c>
      <c r="C71" s="102">
        <f t="shared" si="0"/>
        <v>1204218.3245151695</v>
      </c>
      <c r="D71" s="102"/>
      <c r="E71" s="29"/>
      <c r="F71" s="8">
        <v>43592</v>
      </c>
      <c r="G71" s="62">
        <v>0</v>
      </c>
      <c r="H71" s="61" t="s">
        <v>3</v>
      </c>
      <c r="I71" s="103">
        <v>77.39</v>
      </c>
      <c r="J71" s="103"/>
      <c r="K71" s="29">
        <v>28</v>
      </c>
      <c r="L71" s="106">
        <f t="shared" si="3"/>
        <v>36126.549735455083</v>
      </c>
      <c r="M71" s="107"/>
      <c r="N71" s="6">
        <f>IF(K71="","",(L71/K71)/LOOKUP(RIGHT($D$2,3),定数!$A$6:$A$13,定数!$B$6:$B$13))</f>
        <v>12.902339191233956</v>
      </c>
      <c r="O71" s="29"/>
      <c r="P71" s="8">
        <v>43592</v>
      </c>
      <c r="Q71" s="62">
        <v>0.16666666666666666</v>
      </c>
      <c r="R71" s="103">
        <v>77.67</v>
      </c>
      <c r="S71" s="103"/>
      <c r="T71" s="104">
        <f>IF(R71="","",V71*N71*LOOKUP(RIGHT($D$2,3),定数!$A$6:$A$13,定数!$B$6:$B$13))</f>
        <v>-36126.549735455221</v>
      </c>
      <c r="U71" s="104"/>
      <c r="V71" s="105">
        <f t="shared" si="4"/>
        <v>-28.000000000000114</v>
      </c>
      <c r="W71" s="105"/>
      <c r="X71" t="str">
        <f t="shared" si="7"/>
        <v/>
      </c>
      <c r="Y71">
        <f t="shared" si="2"/>
        <v>3</v>
      </c>
      <c r="Z71" s="40">
        <f t="shared" si="5"/>
        <v>1279857.9280637372</v>
      </c>
      <c r="AA71" s="41">
        <f t="shared" si="6"/>
        <v>5.9100000000000708E-2</v>
      </c>
    </row>
    <row r="72" spans="2:27" x14ac:dyDescent="0.2">
      <c r="B72" s="29">
        <v>64</v>
      </c>
      <c r="C72" s="102">
        <f t="shared" si="0"/>
        <v>1168091.7747797142</v>
      </c>
      <c r="D72" s="102"/>
      <c r="E72" s="29"/>
      <c r="F72" s="8">
        <v>43600</v>
      </c>
      <c r="G72" s="62">
        <v>0</v>
      </c>
      <c r="H72" s="61" t="s">
        <v>3</v>
      </c>
      <c r="I72" s="103">
        <v>75.900000000000006</v>
      </c>
      <c r="J72" s="103"/>
      <c r="K72" s="29">
        <v>35</v>
      </c>
      <c r="L72" s="106">
        <f t="shared" si="3"/>
        <v>35042.753243391424</v>
      </c>
      <c r="M72" s="107"/>
      <c r="N72" s="6">
        <f>IF(K72="","",(L72/K72)/LOOKUP(RIGHT($D$2,3),定数!$A$6:$A$13,定数!$B$6:$B$13))</f>
        <v>10.01221521239755</v>
      </c>
      <c r="O72" s="29"/>
      <c r="P72" s="8">
        <v>43601</v>
      </c>
      <c r="Q72" s="62">
        <v>0.16666666666666666</v>
      </c>
      <c r="R72" s="103">
        <v>75.48</v>
      </c>
      <c r="S72" s="103"/>
      <c r="T72" s="104">
        <f>IF(R72="","",V72*N72*LOOKUP(RIGHT($D$2,3),定数!$A$6:$A$13,定数!$B$6:$B$13))</f>
        <v>42051.303892069882</v>
      </c>
      <c r="U72" s="104"/>
      <c r="V72" s="105">
        <f t="shared" si="4"/>
        <v>42.000000000000171</v>
      </c>
      <c r="W72" s="105"/>
      <c r="X72" t="str">
        <f t="shared" si="7"/>
        <v/>
      </c>
      <c r="Y72">
        <f t="shared" si="2"/>
        <v>0</v>
      </c>
      <c r="Z72" s="40">
        <f t="shared" si="5"/>
        <v>1279857.9280637372</v>
      </c>
      <c r="AA72" s="41">
        <f t="shared" si="6"/>
        <v>8.7327000000000821E-2</v>
      </c>
    </row>
    <row r="73" spans="2:27" x14ac:dyDescent="0.2">
      <c r="B73" s="29">
        <v>65</v>
      </c>
      <c r="C73" s="102">
        <f t="shared" si="0"/>
        <v>1210143.0786717841</v>
      </c>
      <c r="D73" s="102"/>
      <c r="E73" s="29"/>
      <c r="F73" s="8">
        <v>43630</v>
      </c>
      <c r="G73" s="62">
        <v>0.16666666666666666</v>
      </c>
      <c r="H73" s="61" t="s">
        <v>3</v>
      </c>
      <c r="I73" s="103">
        <v>74.760000000000005</v>
      </c>
      <c r="J73" s="103"/>
      <c r="K73" s="29">
        <v>53</v>
      </c>
      <c r="L73" s="106">
        <f t="shared" si="3"/>
        <v>36304.292360153522</v>
      </c>
      <c r="M73" s="107"/>
      <c r="N73" s="6">
        <f>IF(K73="","",(L73/K73)/LOOKUP(RIGHT($D$2,3),定数!$A$6:$A$13,定数!$B$6:$B$13))</f>
        <v>6.8498664830478342</v>
      </c>
      <c r="O73" s="29"/>
      <c r="P73" s="8">
        <v>43634</v>
      </c>
      <c r="Q73" s="62">
        <v>0.16666666666666666</v>
      </c>
      <c r="R73" s="103">
        <v>74.11</v>
      </c>
      <c r="S73" s="103"/>
      <c r="T73" s="104">
        <f>IF(R73="","",V73*N73*LOOKUP(RIGHT($D$2,3),定数!$A$6:$A$13,定数!$B$6:$B$13))</f>
        <v>44524.132139811314</v>
      </c>
      <c r="U73" s="104"/>
      <c r="V73" s="105">
        <f t="shared" si="4"/>
        <v>65.000000000000568</v>
      </c>
      <c r="W73" s="105"/>
      <c r="X73" t="str">
        <f t="shared" si="7"/>
        <v/>
      </c>
      <c r="Y73">
        <f t="shared" si="2"/>
        <v>0</v>
      </c>
      <c r="Z73" s="40">
        <f t="shared" si="5"/>
        <v>1279857.9280637372</v>
      </c>
      <c r="AA73" s="41">
        <f t="shared" si="6"/>
        <v>5.4470772000000722E-2</v>
      </c>
    </row>
    <row r="74" spans="2:27" x14ac:dyDescent="0.2">
      <c r="B74" s="29">
        <v>66</v>
      </c>
      <c r="C74" s="102">
        <f t="shared" ref="C74:C108" si="8">IF(T73="","",C73+T73)</f>
        <v>1254667.2108115954</v>
      </c>
      <c r="D74" s="102"/>
      <c r="E74" s="29"/>
      <c r="F74" s="8"/>
      <c r="G74" s="62"/>
      <c r="H74" s="35"/>
      <c r="I74" s="103"/>
      <c r="J74" s="103"/>
      <c r="K74" s="29"/>
      <c r="L74" s="106" t="str">
        <f t="shared" si="3"/>
        <v/>
      </c>
      <c r="M74" s="107"/>
      <c r="N74" s="6" t="str">
        <f>IF(K74="","",(L74/K74)/LOOKUP(RIGHT($D$2,3),定数!$A$6:$A$13,定数!$B$6:$B$13))</f>
        <v/>
      </c>
      <c r="O74" s="29"/>
      <c r="P74" s="8"/>
      <c r="Q74" s="62"/>
      <c r="R74" s="103"/>
      <c r="S74" s="103"/>
      <c r="T74" s="104" t="str">
        <f>IF(R74="","",V74*N74*LOOKUP(RIGHT($D$2,3),定数!$A$6:$A$13,定数!$B$6:$B$13))</f>
        <v/>
      </c>
      <c r="U74" s="104"/>
      <c r="V74" s="105" t="str">
        <f t="shared" si="4"/>
        <v/>
      </c>
      <c r="W74" s="105"/>
      <c r="X74" t="str">
        <f t="shared" si="7"/>
        <v/>
      </c>
      <c r="Y74" t="str">
        <f t="shared" si="7"/>
        <v/>
      </c>
      <c r="Z74" s="40">
        <f t="shared" si="5"/>
        <v>1279857.9280637372</v>
      </c>
      <c r="AA74" s="41">
        <f t="shared" si="6"/>
        <v>1.9682432479245726E-2</v>
      </c>
    </row>
    <row r="75" spans="2:27" x14ac:dyDescent="0.2">
      <c r="B75" s="29">
        <v>67</v>
      </c>
      <c r="C75" s="102" t="str">
        <f t="shared" si="8"/>
        <v/>
      </c>
      <c r="D75" s="102"/>
      <c r="E75" s="29"/>
      <c r="F75" s="8"/>
      <c r="G75" s="62"/>
      <c r="H75" s="35"/>
      <c r="I75" s="103"/>
      <c r="J75" s="103"/>
      <c r="K75" s="29"/>
      <c r="L75" s="106" t="str">
        <f t="shared" ref="L75:L108" si="9">IF(K75="","",C75*0.03)</f>
        <v/>
      </c>
      <c r="M75" s="107"/>
      <c r="N75" s="6" t="str">
        <f>IF(K75="","",(L75/K75)/LOOKUP(RIGHT($D$2,3),定数!$A$6:$A$13,定数!$B$6:$B$13))</f>
        <v/>
      </c>
      <c r="O75" s="29"/>
      <c r="P75" s="8"/>
      <c r="Q75" s="62"/>
      <c r="R75" s="103"/>
      <c r="S75" s="103"/>
      <c r="T75" s="104" t="str">
        <f>IF(R75="","",V75*N75*LOOKUP(RIGHT($D$2,3),定数!$A$6:$A$13,定数!$B$6:$B$13))</f>
        <v/>
      </c>
      <c r="U75" s="104"/>
      <c r="V75" s="105" t="str">
        <f t="shared" si="4"/>
        <v/>
      </c>
      <c r="W75" s="105"/>
      <c r="X75" t="str">
        <f t="shared" ref="X75:Y90" si="10">IF(U75&lt;&gt;"",IF(U75&lt;0,1+X74,0),"")</f>
        <v/>
      </c>
      <c r="Y75" t="str">
        <f t="shared" si="10"/>
        <v/>
      </c>
      <c r="Z75" s="40" t="str">
        <f t="shared" si="5"/>
        <v/>
      </c>
      <c r="AA75" s="41" t="str">
        <f t="shared" si="6"/>
        <v/>
      </c>
    </row>
    <row r="76" spans="2:27" x14ac:dyDescent="0.2">
      <c r="B76" s="29">
        <v>68</v>
      </c>
      <c r="C76" s="102" t="str">
        <f t="shared" si="8"/>
        <v/>
      </c>
      <c r="D76" s="102"/>
      <c r="E76" s="29"/>
      <c r="F76" s="8"/>
      <c r="G76" s="62"/>
      <c r="H76" s="36"/>
      <c r="I76" s="103"/>
      <c r="J76" s="103"/>
      <c r="K76" s="29"/>
      <c r="L76" s="106" t="str">
        <f t="shared" si="9"/>
        <v/>
      </c>
      <c r="M76" s="107"/>
      <c r="N76" s="6" t="str">
        <f>IF(K76="","",(L76/K76)/LOOKUP(RIGHT($D$2,3),定数!$A$6:$A$13,定数!$B$6:$B$13))</f>
        <v/>
      </c>
      <c r="O76" s="29"/>
      <c r="P76" s="8"/>
      <c r="Q76" s="62"/>
      <c r="R76" s="103"/>
      <c r="S76" s="103"/>
      <c r="T76" s="104" t="str">
        <f>IF(R76="","",V76*N76*LOOKUP(RIGHT($D$2,3),定数!$A$6:$A$13,定数!$B$6:$B$13))</f>
        <v/>
      </c>
      <c r="U76" s="104"/>
      <c r="V76" s="105" t="str">
        <f t="shared" ref="V76:V108" si="11">IF(R76="","",IF(H76="買",(R76-I76),(I76-R76))*IF(RIGHT($D$2,3)="JPY",100,10000))</f>
        <v/>
      </c>
      <c r="W76" s="105"/>
      <c r="X76" t="str">
        <f t="shared" si="10"/>
        <v/>
      </c>
      <c r="Y76" t="str">
        <f t="shared" si="10"/>
        <v/>
      </c>
      <c r="Z76" s="40" t="str">
        <f t="shared" ref="Z76:Z108" si="12">IF(C76&lt;&gt;"",MAX(Z75,C76),"")</f>
        <v/>
      </c>
      <c r="AA76" s="41" t="str">
        <f t="shared" ref="AA76:AA108" si="13">IF(Z76&lt;&gt;"",1-(C76/Z76),"")</f>
        <v/>
      </c>
    </row>
    <row r="77" spans="2:27" x14ac:dyDescent="0.2">
      <c r="B77" s="29">
        <v>69</v>
      </c>
      <c r="C77" s="102" t="str">
        <f t="shared" si="8"/>
        <v/>
      </c>
      <c r="D77" s="102"/>
      <c r="E77" s="29"/>
      <c r="F77" s="8"/>
      <c r="G77" s="62"/>
      <c r="H77" s="36"/>
      <c r="I77" s="103"/>
      <c r="J77" s="103"/>
      <c r="K77" s="29"/>
      <c r="L77" s="106" t="str">
        <f t="shared" si="9"/>
        <v/>
      </c>
      <c r="M77" s="107"/>
      <c r="N77" s="6" t="str">
        <f>IF(K77="","",(L77/K77)/LOOKUP(RIGHT($D$2,3),定数!$A$6:$A$13,定数!$B$6:$B$13))</f>
        <v/>
      </c>
      <c r="O77" s="29"/>
      <c r="P77" s="8"/>
      <c r="Q77" s="62"/>
      <c r="R77" s="103"/>
      <c r="S77" s="103"/>
      <c r="T77" s="104" t="str">
        <f>IF(R77="","",V77*N77*LOOKUP(RIGHT($D$2,3),定数!$A$6:$A$13,定数!$B$6:$B$13))</f>
        <v/>
      </c>
      <c r="U77" s="104"/>
      <c r="V77" s="105" t="str">
        <f t="shared" si="11"/>
        <v/>
      </c>
      <c r="W77" s="105"/>
      <c r="X77" t="str">
        <f t="shared" si="10"/>
        <v/>
      </c>
      <c r="Y77" t="str">
        <f t="shared" si="10"/>
        <v/>
      </c>
      <c r="Z77" s="40" t="str">
        <f t="shared" si="12"/>
        <v/>
      </c>
      <c r="AA77" s="41" t="str">
        <f t="shared" si="13"/>
        <v/>
      </c>
    </row>
    <row r="78" spans="2:27" x14ac:dyDescent="0.2">
      <c r="B78" s="29">
        <v>70</v>
      </c>
      <c r="C78" s="102" t="str">
        <f t="shared" si="8"/>
        <v/>
      </c>
      <c r="D78" s="102"/>
      <c r="E78" s="29"/>
      <c r="F78" s="8"/>
      <c r="G78" s="62"/>
      <c r="H78" s="36"/>
      <c r="I78" s="103"/>
      <c r="J78" s="103"/>
      <c r="K78" s="29"/>
      <c r="L78" s="106" t="str">
        <f t="shared" si="9"/>
        <v/>
      </c>
      <c r="M78" s="107"/>
      <c r="N78" s="6" t="str">
        <f>IF(K78="","",(L78/K78)/LOOKUP(RIGHT($D$2,3),定数!$A$6:$A$13,定数!$B$6:$B$13))</f>
        <v/>
      </c>
      <c r="O78" s="29"/>
      <c r="P78" s="8"/>
      <c r="Q78" s="62"/>
      <c r="R78" s="103"/>
      <c r="S78" s="103"/>
      <c r="T78" s="104" t="str">
        <f>IF(R78="","",V78*N78*LOOKUP(RIGHT($D$2,3),定数!$A$6:$A$13,定数!$B$6:$B$13))</f>
        <v/>
      </c>
      <c r="U78" s="104"/>
      <c r="V78" s="105" t="str">
        <f t="shared" si="11"/>
        <v/>
      </c>
      <c r="W78" s="105"/>
      <c r="X78" t="str">
        <f t="shared" si="10"/>
        <v/>
      </c>
      <c r="Y78" t="str">
        <f t="shared" si="10"/>
        <v/>
      </c>
      <c r="Z78" s="40" t="str">
        <f t="shared" si="12"/>
        <v/>
      </c>
      <c r="AA78" s="41" t="str">
        <f t="shared" si="13"/>
        <v/>
      </c>
    </row>
    <row r="79" spans="2:27" x14ac:dyDescent="0.2">
      <c r="B79" s="29">
        <v>71</v>
      </c>
      <c r="C79" s="102" t="str">
        <f t="shared" si="8"/>
        <v/>
      </c>
      <c r="D79" s="102"/>
      <c r="E79" s="29"/>
      <c r="F79" s="8"/>
      <c r="G79" s="62"/>
      <c r="H79" s="36"/>
      <c r="I79" s="103"/>
      <c r="J79" s="103"/>
      <c r="K79" s="29"/>
      <c r="L79" s="106" t="str">
        <f t="shared" si="9"/>
        <v/>
      </c>
      <c r="M79" s="107"/>
      <c r="N79" s="6" t="str">
        <f>IF(K79="","",(L79/K79)/LOOKUP(RIGHT($D$2,3),定数!$A$6:$A$13,定数!$B$6:$B$13))</f>
        <v/>
      </c>
      <c r="O79" s="29"/>
      <c r="P79" s="8"/>
      <c r="Q79" s="62"/>
      <c r="R79" s="103"/>
      <c r="S79" s="103"/>
      <c r="T79" s="104" t="str">
        <f>IF(R79="","",V79*N79*LOOKUP(RIGHT($D$2,3),定数!$A$6:$A$13,定数!$B$6:$B$13))</f>
        <v/>
      </c>
      <c r="U79" s="104"/>
      <c r="V79" s="105" t="str">
        <f t="shared" si="11"/>
        <v/>
      </c>
      <c r="W79" s="105"/>
      <c r="X79" t="str">
        <f t="shared" si="10"/>
        <v/>
      </c>
      <c r="Y79" t="str">
        <f t="shared" si="10"/>
        <v/>
      </c>
      <c r="Z79" s="40" t="str">
        <f t="shared" si="12"/>
        <v/>
      </c>
      <c r="AA79" s="41" t="str">
        <f t="shared" si="13"/>
        <v/>
      </c>
    </row>
    <row r="80" spans="2:27" x14ac:dyDescent="0.2">
      <c r="B80" s="29">
        <v>72</v>
      </c>
      <c r="C80" s="102" t="str">
        <f t="shared" si="8"/>
        <v/>
      </c>
      <c r="D80" s="102"/>
      <c r="E80" s="29"/>
      <c r="F80" s="8"/>
      <c r="G80" s="62"/>
      <c r="H80" s="36"/>
      <c r="I80" s="103"/>
      <c r="J80" s="103"/>
      <c r="K80" s="29"/>
      <c r="L80" s="106" t="str">
        <f t="shared" si="9"/>
        <v/>
      </c>
      <c r="M80" s="107"/>
      <c r="N80" s="6" t="str">
        <f>IF(K80="","",(L80/K80)/LOOKUP(RIGHT($D$2,3),定数!$A$6:$A$13,定数!$B$6:$B$13))</f>
        <v/>
      </c>
      <c r="O80" s="29"/>
      <c r="P80" s="8"/>
      <c r="Q80" s="62"/>
      <c r="R80" s="103"/>
      <c r="S80" s="103"/>
      <c r="T80" s="104" t="str">
        <f>IF(R80="","",V80*N80*LOOKUP(RIGHT($D$2,3),定数!$A$6:$A$13,定数!$B$6:$B$13))</f>
        <v/>
      </c>
      <c r="U80" s="104"/>
      <c r="V80" s="105" t="str">
        <f t="shared" si="11"/>
        <v/>
      </c>
      <c r="W80" s="105"/>
      <c r="X80" t="str">
        <f t="shared" si="10"/>
        <v/>
      </c>
      <c r="Y80" t="str">
        <f t="shared" si="10"/>
        <v/>
      </c>
      <c r="Z80" s="40" t="str">
        <f t="shared" si="12"/>
        <v/>
      </c>
      <c r="AA80" s="41" t="str">
        <f t="shared" si="13"/>
        <v/>
      </c>
    </row>
    <row r="81" spans="2:27" x14ac:dyDescent="0.2">
      <c r="B81" s="29">
        <v>73</v>
      </c>
      <c r="C81" s="102" t="str">
        <f t="shared" si="8"/>
        <v/>
      </c>
      <c r="D81" s="102"/>
      <c r="E81" s="29"/>
      <c r="F81" s="8"/>
      <c r="G81" s="62"/>
      <c r="H81" s="36"/>
      <c r="I81" s="103"/>
      <c r="J81" s="103"/>
      <c r="K81" s="29"/>
      <c r="L81" s="106" t="str">
        <f t="shared" si="9"/>
        <v/>
      </c>
      <c r="M81" s="107"/>
      <c r="N81" s="6" t="str">
        <f>IF(K81="","",(L81/K81)/LOOKUP(RIGHT($D$2,3),定数!$A$6:$A$13,定数!$B$6:$B$13))</f>
        <v/>
      </c>
      <c r="O81" s="29"/>
      <c r="P81" s="8"/>
      <c r="Q81" s="62"/>
      <c r="R81" s="103"/>
      <c r="S81" s="103"/>
      <c r="T81" s="104" t="str">
        <f>IF(R81="","",V81*N81*LOOKUP(RIGHT($D$2,3),定数!$A$6:$A$13,定数!$B$6:$B$13))</f>
        <v/>
      </c>
      <c r="U81" s="104"/>
      <c r="V81" s="105" t="str">
        <f t="shared" si="11"/>
        <v/>
      </c>
      <c r="W81" s="105"/>
      <c r="X81" t="str">
        <f t="shared" si="10"/>
        <v/>
      </c>
      <c r="Y81" t="str">
        <f t="shared" si="10"/>
        <v/>
      </c>
      <c r="Z81" s="40" t="str">
        <f t="shared" si="12"/>
        <v/>
      </c>
      <c r="AA81" s="41" t="str">
        <f t="shared" si="13"/>
        <v/>
      </c>
    </row>
    <row r="82" spans="2:27" x14ac:dyDescent="0.2">
      <c r="B82" s="29">
        <v>74</v>
      </c>
      <c r="C82" s="102" t="str">
        <f t="shared" si="8"/>
        <v/>
      </c>
      <c r="D82" s="102"/>
      <c r="E82" s="29"/>
      <c r="F82" s="8"/>
      <c r="G82" s="62"/>
      <c r="H82" s="36"/>
      <c r="I82" s="103"/>
      <c r="J82" s="103"/>
      <c r="K82" s="29"/>
      <c r="L82" s="106" t="str">
        <f t="shared" si="9"/>
        <v/>
      </c>
      <c r="M82" s="107"/>
      <c r="N82" s="6" t="str">
        <f>IF(K82="","",(L82/K82)/LOOKUP(RIGHT($D$2,3),定数!$A$6:$A$13,定数!$B$6:$B$13))</f>
        <v/>
      </c>
      <c r="O82" s="29"/>
      <c r="P82" s="8"/>
      <c r="Q82" s="62"/>
      <c r="R82" s="103"/>
      <c r="S82" s="103"/>
      <c r="T82" s="104" t="str">
        <f>IF(R82="","",V82*N82*LOOKUP(RIGHT($D$2,3),定数!$A$6:$A$13,定数!$B$6:$B$13))</f>
        <v/>
      </c>
      <c r="U82" s="104"/>
      <c r="V82" s="105" t="str">
        <f t="shared" si="11"/>
        <v/>
      </c>
      <c r="W82" s="105"/>
      <c r="X82" t="str">
        <f t="shared" si="10"/>
        <v/>
      </c>
      <c r="Y82" t="str">
        <f t="shared" si="10"/>
        <v/>
      </c>
      <c r="Z82" s="40" t="str">
        <f t="shared" si="12"/>
        <v/>
      </c>
      <c r="AA82" s="41" t="str">
        <f t="shared" si="13"/>
        <v/>
      </c>
    </row>
    <row r="83" spans="2:27" x14ac:dyDescent="0.2">
      <c r="B83" s="29">
        <v>75</v>
      </c>
      <c r="C83" s="102" t="str">
        <f t="shared" si="8"/>
        <v/>
      </c>
      <c r="D83" s="102"/>
      <c r="E83" s="29"/>
      <c r="F83" s="8"/>
      <c r="G83" s="62"/>
      <c r="H83" s="36"/>
      <c r="I83" s="103"/>
      <c r="J83" s="103"/>
      <c r="K83" s="29"/>
      <c r="L83" s="106" t="str">
        <f t="shared" si="9"/>
        <v/>
      </c>
      <c r="M83" s="107"/>
      <c r="N83" s="6" t="str">
        <f>IF(K83="","",(L83/K83)/LOOKUP(RIGHT($D$2,3),定数!$A$6:$A$13,定数!$B$6:$B$13))</f>
        <v/>
      </c>
      <c r="O83" s="29"/>
      <c r="P83" s="8"/>
      <c r="Q83" s="62"/>
      <c r="R83" s="103"/>
      <c r="S83" s="103"/>
      <c r="T83" s="104" t="str">
        <f>IF(R83="","",V83*N83*LOOKUP(RIGHT($D$2,3),定数!$A$6:$A$13,定数!$B$6:$B$13))</f>
        <v/>
      </c>
      <c r="U83" s="104"/>
      <c r="V83" s="105" t="str">
        <f t="shared" si="11"/>
        <v/>
      </c>
      <c r="W83" s="105"/>
      <c r="X83" t="str">
        <f t="shared" si="10"/>
        <v/>
      </c>
      <c r="Y83" t="str">
        <f t="shared" si="10"/>
        <v/>
      </c>
      <c r="Z83" s="40" t="str">
        <f t="shared" si="12"/>
        <v/>
      </c>
      <c r="AA83" s="41" t="str">
        <f t="shared" si="13"/>
        <v/>
      </c>
    </row>
    <row r="84" spans="2:27" x14ac:dyDescent="0.2">
      <c r="B84" s="29">
        <v>76</v>
      </c>
      <c r="C84" s="102" t="str">
        <f t="shared" si="8"/>
        <v/>
      </c>
      <c r="D84" s="102"/>
      <c r="E84" s="29"/>
      <c r="F84" s="8"/>
      <c r="G84" s="62"/>
      <c r="H84" s="36"/>
      <c r="I84" s="103"/>
      <c r="J84" s="103"/>
      <c r="K84" s="29"/>
      <c r="L84" s="106" t="str">
        <f t="shared" si="9"/>
        <v/>
      </c>
      <c r="M84" s="107"/>
      <c r="N84" s="6" t="str">
        <f>IF(K84="","",(L84/K84)/LOOKUP(RIGHT($D$2,3),定数!$A$6:$A$13,定数!$B$6:$B$13))</f>
        <v/>
      </c>
      <c r="O84" s="29"/>
      <c r="P84" s="8"/>
      <c r="Q84" s="62"/>
      <c r="R84" s="103"/>
      <c r="S84" s="103"/>
      <c r="T84" s="104" t="str">
        <f>IF(R84="","",V84*N84*LOOKUP(RIGHT($D$2,3),定数!$A$6:$A$13,定数!$B$6:$B$13))</f>
        <v/>
      </c>
      <c r="U84" s="104"/>
      <c r="V84" s="105" t="str">
        <f t="shared" si="11"/>
        <v/>
      </c>
      <c r="W84" s="105"/>
      <c r="X84" t="str">
        <f t="shared" si="10"/>
        <v/>
      </c>
      <c r="Y84" t="str">
        <f t="shared" si="10"/>
        <v/>
      </c>
      <c r="Z84" s="40" t="str">
        <f t="shared" si="12"/>
        <v/>
      </c>
      <c r="AA84" s="41" t="str">
        <f t="shared" si="13"/>
        <v/>
      </c>
    </row>
    <row r="85" spans="2:27" x14ac:dyDescent="0.2">
      <c r="B85" s="29">
        <v>77</v>
      </c>
      <c r="C85" s="102" t="str">
        <f t="shared" si="8"/>
        <v/>
      </c>
      <c r="D85" s="102"/>
      <c r="E85" s="29"/>
      <c r="F85" s="8"/>
      <c r="G85" s="62"/>
      <c r="H85" s="36"/>
      <c r="I85" s="103"/>
      <c r="J85" s="103"/>
      <c r="K85" s="29"/>
      <c r="L85" s="106" t="str">
        <f t="shared" si="9"/>
        <v/>
      </c>
      <c r="M85" s="107"/>
      <c r="N85" s="6" t="str">
        <f>IF(K85="","",(L85/K85)/LOOKUP(RIGHT($D$2,3),定数!$A$6:$A$13,定数!$B$6:$B$13))</f>
        <v/>
      </c>
      <c r="O85" s="29"/>
      <c r="P85" s="8"/>
      <c r="Q85" s="62"/>
      <c r="R85" s="103"/>
      <c r="S85" s="103"/>
      <c r="T85" s="104" t="str">
        <f>IF(R85="","",V85*N85*LOOKUP(RIGHT($D$2,3),定数!$A$6:$A$13,定数!$B$6:$B$13))</f>
        <v/>
      </c>
      <c r="U85" s="104"/>
      <c r="V85" s="105" t="str">
        <f t="shared" si="11"/>
        <v/>
      </c>
      <c r="W85" s="105"/>
      <c r="X85" t="str">
        <f t="shared" si="10"/>
        <v/>
      </c>
      <c r="Y85" t="str">
        <f t="shared" si="10"/>
        <v/>
      </c>
      <c r="Z85" s="40" t="str">
        <f t="shared" si="12"/>
        <v/>
      </c>
      <c r="AA85" s="41" t="str">
        <f t="shared" si="13"/>
        <v/>
      </c>
    </row>
    <row r="86" spans="2:27" x14ac:dyDescent="0.2">
      <c r="B86" s="29">
        <v>78</v>
      </c>
      <c r="C86" s="102" t="str">
        <f t="shared" si="8"/>
        <v/>
      </c>
      <c r="D86" s="102"/>
      <c r="E86" s="29"/>
      <c r="F86" s="8"/>
      <c r="G86" s="62"/>
      <c r="H86" s="36"/>
      <c r="I86" s="103"/>
      <c r="J86" s="103"/>
      <c r="K86" s="29"/>
      <c r="L86" s="106" t="str">
        <f t="shared" si="9"/>
        <v/>
      </c>
      <c r="M86" s="107"/>
      <c r="N86" s="6" t="str">
        <f>IF(K86="","",(L86/K86)/LOOKUP(RIGHT($D$2,3),定数!$A$6:$A$13,定数!$B$6:$B$13))</f>
        <v/>
      </c>
      <c r="O86" s="29"/>
      <c r="P86" s="8"/>
      <c r="Q86" s="62"/>
      <c r="R86" s="103"/>
      <c r="S86" s="103"/>
      <c r="T86" s="104" t="str">
        <f>IF(R86="","",V86*N86*LOOKUP(RIGHT($D$2,3),定数!$A$6:$A$13,定数!$B$6:$B$13))</f>
        <v/>
      </c>
      <c r="U86" s="104"/>
      <c r="V86" s="105" t="str">
        <f t="shared" si="11"/>
        <v/>
      </c>
      <c r="W86" s="105"/>
      <c r="X86" t="str">
        <f t="shared" si="10"/>
        <v/>
      </c>
      <c r="Y86" t="str">
        <f t="shared" si="10"/>
        <v/>
      </c>
      <c r="Z86" s="40" t="str">
        <f t="shared" si="12"/>
        <v/>
      </c>
      <c r="AA86" s="41" t="str">
        <f t="shared" si="13"/>
        <v/>
      </c>
    </row>
    <row r="87" spans="2:27" x14ac:dyDescent="0.2">
      <c r="B87" s="29">
        <v>79</v>
      </c>
      <c r="C87" s="102" t="str">
        <f t="shared" si="8"/>
        <v/>
      </c>
      <c r="D87" s="102"/>
      <c r="E87" s="29"/>
      <c r="F87" s="8"/>
      <c r="G87" s="62"/>
      <c r="H87" s="36"/>
      <c r="I87" s="103"/>
      <c r="J87" s="103"/>
      <c r="K87" s="29"/>
      <c r="L87" s="106" t="str">
        <f t="shared" si="9"/>
        <v/>
      </c>
      <c r="M87" s="107"/>
      <c r="N87" s="6" t="str">
        <f>IF(K87="","",(L87/K87)/LOOKUP(RIGHT($D$2,3),定数!$A$6:$A$13,定数!$B$6:$B$13))</f>
        <v/>
      </c>
      <c r="O87" s="29"/>
      <c r="P87" s="8"/>
      <c r="Q87" s="62"/>
      <c r="R87" s="103"/>
      <c r="S87" s="103"/>
      <c r="T87" s="104" t="str">
        <f>IF(R87="","",V87*N87*LOOKUP(RIGHT($D$2,3),定数!$A$6:$A$13,定数!$B$6:$B$13))</f>
        <v/>
      </c>
      <c r="U87" s="104"/>
      <c r="V87" s="105" t="str">
        <f t="shared" si="11"/>
        <v/>
      </c>
      <c r="W87" s="105"/>
      <c r="X87" t="str">
        <f t="shared" si="10"/>
        <v/>
      </c>
      <c r="Y87" t="str">
        <f t="shared" si="10"/>
        <v/>
      </c>
      <c r="Z87" s="40" t="str">
        <f t="shared" si="12"/>
        <v/>
      </c>
      <c r="AA87" s="41" t="str">
        <f t="shared" si="13"/>
        <v/>
      </c>
    </row>
    <row r="88" spans="2:27" x14ac:dyDescent="0.2">
      <c r="B88" s="29">
        <v>80</v>
      </c>
      <c r="C88" s="102" t="str">
        <f t="shared" si="8"/>
        <v/>
      </c>
      <c r="D88" s="102"/>
      <c r="E88" s="29"/>
      <c r="F88" s="8"/>
      <c r="G88" s="62"/>
      <c r="H88" s="36"/>
      <c r="I88" s="103"/>
      <c r="J88" s="103"/>
      <c r="K88" s="29"/>
      <c r="L88" s="106" t="str">
        <f t="shared" si="9"/>
        <v/>
      </c>
      <c r="M88" s="107"/>
      <c r="N88" s="6" t="str">
        <f>IF(K88="","",(L88/K88)/LOOKUP(RIGHT($D$2,3),定数!$A$6:$A$13,定数!$B$6:$B$13))</f>
        <v/>
      </c>
      <c r="O88" s="29"/>
      <c r="P88" s="8"/>
      <c r="Q88" s="62"/>
      <c r="R88" s="103"/>
      <c r="S88" s="103"/>
      <c r="T88" s="104" t="str">
        <f>IF(R88="","",V88*N88*LOOKUP(RIGHT($D$2,3),定数!$A$6:$A$13,定数!$B$6:$B$13))</f>
        <v/>
      </c>
      <c r="U88" s="104"/>
      <c r="V88" s="105" t="str">
        <f t="shared" si="11"/>
        <v/>
      </c>
      <c r="W88" s="105"/>
      <c r="X88" t="str">
        <f t="shared" si="10"/>
        <v/>
      </c>
      <c r="Y88" t="str">
        <f t="shared" si="10"/>
        <v/>
      </c>
      <c r="Z88" s="40" t="str">
        <f t="shared" si="12"/>
        <v/>
      </c>
      <c r="AA88" s="41" t="str">
        <f t="shared" si="13"/>
        <v/>
      </c>
    </row>
    <row r="89" spans="2:27" x14ac:dyDescent="0.2">
      <c r="B89" s="29">
        <v>81</v>
      </c>
      <c r="C89" s="102" t="str">
        <f t="shared" si="8"/>
        <v/>
      </c>
      <c r="D89" s="102"/>
      <c r="E89" s="29"/>
      <c r="F89" s="8"/>
      <c r="G89" s="62"/>
      <c r="H89" s="36"/>
      <c r="I89" s="103"/>
      <c r="J89" s="103"/>
      <c r="K89" s="29"/>
      <c r="L89" s="106" t="str">
        <f t="shared" si="9"/>
        <v/>
      </c>
      <c r="M89" s="107"/>
      <c r="N89" s="6" t="str">
        <f>IF(K89="","",(L89/K89)/LOOKUP(RIGHT($D$2,3),定数!$A$6:$A$13,定数!$B$6:$B$13))</f>
        <v/>
      </c>
      <c r="O89" s="29"/>
      <c r="P89" s="8"/>
      <c r="Q89" s="62"/>
      <c r="R89" s="103"/>
      <c r="S89" s="103"/>
      <c r="T89" s="104" t="str">
        <f>IF(R89="","",V89*N89*LOOKUP(RIGHT($D$2,3),定数!$A$6:$A$13,定数!$B$6:$B$13))</f>
        <v/>
      </c>
      <c r="U89" s="104"/>
      <c r="V89" s="105" t="str">
        <f t="shared" si="11"/>
        <v/>
      </c>
      <c r="W89" s="105"/>
      <c r="X89" t="str">
        <f t="shared" si="10"/>
        <v/>
      </c>
      <c r="Y89" t="str">
        <f t="shared" si="10"/>
        <v/>
      </c>
      <c r="Z89" s="40" t="str">
        <f t="shared" si="12"/>
        <v/>
      </c>
      <c r="AA89" s="41" t="str">
        <f t="shared" si="13"/>
        <v/>
      </c>
    </row>
    <row r="90" spans="2:27" x14ac:dyDescent="0.2">
      <c r="B90" s="29">
        <v>82</v>
      </c>
      <c r="C90" s="102" t="str">
        <f t="shared" si="8"/>
        <v/>
      </c>
      <c r="D90" s="102"/>
      <c r="E90" s="29"/>
      <c r="F90" s="8"/>
      <c r="G90" s="62"/>
      <c r="H90" s="36"/>
      <c r="I90" s="103"/>
      <c r="J90" s="103"/>
      <c r="K90" s="29"/>
      <c r="L90" s="106" t="str">
        <f t="shared" si="9"/>
        <v/>
      </c>
      <c r="M90" s="107"/>
      <c r="N90" s="6" t="str">
        <f>IF(K90="","",(L90/K90)/LOOKUP(RIGHT($D$2,3),定数!$A$6:$A$13,定数!$B$6:$B$13))</f>
        <v/>
      </c>
      <c r="O90" s="29"/>
      <c r="P90" s="8"/>
      <c r="Q90" s="62"/>
      <c r="R90" s="103"/>
      <c r="S90" s="103"/>
      <c r="T90" s="104" t="str">
        <f>IF(R90="","",V90*N90*LOOKUP(RIGHT($D$2,3),定数!$A$6:$A$13,定数!$B$6:$B$13))</f>
        <v/>
      </c>
      <c r="U90" s="104"/>
      <c r="V90" s="105" t="str">
        <f t="shared" si="11"/>
        <v/>
      </c>
      <c r="W90" s="105"/>
      <c r="X90" t="str">
        <f t="shared" si="10"/>
        <v/>
      </c>
      <c r="Y90" t="str">
        <f t="shared" si="10"/>
        <v/>
      </c>
      <c r="Z90" s="40" t="str">
        <f t="shared" si="12"/>
        <v/>
      </c>
      <c r="AA90" s="41" t="str">
        <f t="shared" si="13"/>
        <v/>
      </c>
    </row>
    <row r="91" spans="2:27" x14ac:dyDescent="0.2">
      <c r="B91" s="29">
        <v>83</v>
      </c>
      <c r="C91" s="102" t="str">
        <f t="shared" si="8"/>
        <v/>
      </c>
      <c r="D91" s="102"/>
      <c r="E91" s="29"/>
      <c r="F91" s="8"/>
      <c r="G91" s="62"/>
      <c r="H91" s="36"/>
      <c r="I91" s="103"/>
      <c r="J91" s="103"/>
      <c r="K91" s="29"/>
      <c r="L91" s="106" t="str">
        <f t="shared" si="9"/>
        <v/>
      </c>
      <c r="M91" s="107"/>
      <c r="N91" s="6" t="str">
        <f>IF(K91="","",(L91/K91)/LOOKUP(RIGHT($D$2,3),定数!$A$6:$A$13,定数!$B$6:$B$13))</f>
        <v/>
      </c>
      <c r="O91" s="29"/>
      <c r="P91" s="8"/>
      <c r="Q91" s="62"/>
      <c r="R91" s="103"/>
      <c r="S91" s="103"/>
      <c r="T91" s="104" t="str">
        <f>IF(R91="","",V91*N91*LOOKUP(RIGHT($D$2,3),定数!$A$6:$A$13,定数!$B$6:$B$13))</f>
        <v/>
      </c>
      <c r="U91" s="104"/>
      <c r="V91" s="105" t="str">
        <f t="shared" si="11"/>
        <v/>
      </c>
      <c r="W91" s="105"/>
      <c r="X91" t="str">
        <f t="shared" ref="X91:Y106" si="14">IF(U91&lt;&gt;"",IF(U91&lt;0,1+X90,0),"")</f>
        <v/>
      </c>
      <c r="Y91" t="str">
        <f t="shared" si="14"/>
        <v/>
      </c>
      <c r="Z91" s="40" t="str">
        <f t="shared" si="12"/>
        <v/>
      </c>
      <c r="AA91" s="41" t="str">
        <f t="shared" si="13"/>
        <v/>
      </c>
    </row>
    <row r="92" spans="2:27" x14ac:dyDescent="0.2">
      <c r="B92" s="29">
        <v>84</v>
      </c>
      <c r="C92" s="102" t="str">
        <f t="shared" si="8"/>
        <v/>
      </c>
      <c r="D92" s="102"/>
      <c r="E92" s="29"/>
      <c r="F92" s="8"/>
      <c r="G92" s="62"/>
      <c r="H92" s="36"/>
      <c r="I92" s="103"/>
      <c r="J92" s="103"/>
      <c r="K92" s="29"/>
      <c r="L92" s="106" t="str">
        <f t="shared" si="9"/>
        <v/>
      </c>
      <c r="M92" s="107"/>
      <c r="N92" s="6" t="str">
        <f>IF(K92="","",(L92/K92)/LOOKUP(RIGHT($D$2,3),定数!$A$6:$A$13,定数!$B$6:$B$13))</f>
        <v/>
      </c>
      <c r="O92" s="29"/>
      <c r="P92" s="8"/>
      <c r="Q92" s="62"/>
      <c r="R92" s="103"/>
      <c r="S92" s="103"/>
      <c r="T92" s="104" t="str">
        <f>IF(R92="","",V92*N92*LOOKUP(RIGHT($D$2,3),定数!$A$6:$A$13,定数!$B$6:$B$13))</f>
        <v/>
      </c>
      <c r="U92" s="104"/>
      <c r="V92" s="105" t="str">
        <f t="shared" si="11"/>
        <v/>
      </c>
      <c r="W92" s="105"/>
      <c r="X92" t="str">
        <f t="shared" si="14"/>
        <v/>
      </c>
      <c r="Y92" t="str">
        <f t="shared" si="14"/>
        <v/>
      </c>
      <c r="Z92" s="40" t="str">
        <f t="shared" si="12"/>
        <v/>
      </c>
      <c r="AA92" s="41" t="str">
        <f t="shared" si="13"/>
        <v/>
      </c>
    </row>
    <row r="93" spans="2:27" x14ac:dyDescent="0.2">
      <c r="B93" s="29">
        <v>85</v>
      </c>
      <c r="C93" s="102" t="str">
        <f t="shared" si="8"/>
        <v/>
      </c>
      <c r="D93" s="102"/>
      <c r="E93" s="29"/>
      <c r="F93" s="8"/>
      <c r="G93" s="62"/>
      <c r="H93" s="36"/>
      <c r="I93" s="103"/>
      <c r="J93" s="103"/>
      <c r="K93" s="29"/>
      <c r="L93" s="106" t="str">
        <f t="shared" si="9"/>
        <v/>
      </c>
      <c r="M93" s="107"/>
      <c r="N93" s="6" t="str">
        <f>IF(K93="","",(L93/K93)/LOOKUP(RIGHT($D$2,3),定数!$A$6:$A$13,定数!$B$6:$B$13))</f>
        <v/>
      </c>
      <c r="O93" s="29"/>
      <c r="P93" s="8"/>
      <c r="Q93" s="62"/>
      <c r="R93" s="103"/>
      <c r="S93" s="103"/>
      <c r="T93" s="104" t="str">
        <f>IF(R93="","",V93*N93*LOOKUP(RIGHT($D$2,3),定数!$A$6:$A$13,定数!$B$6:$B$13))</f>
        <v/>
      </c>
      <c r="U93" s="104"/>
      <c r="V93" s="105" t="str">
        <f t="shared" si="11"/>
        <v/>
      </c>
      <c r="W93" s="105"/>
      <c r="X93" t="str">
        <f t="shared" si="14"/>
        <v/>
      </c>
      <c r="Y93" t="str">
        <f t="shared" si="14"/>
        <v/>
      </c>
      <c r="Z93" s="40" t="str">
        <f t="shared" si="12"/>
        <v/>
      </c>
      <c r="AA93" s="41" t="str">
        <f t="shared" si="13"/>
        <v/>
      </c>
    </row>
    <row r="94" spans="2:27" x14ac:dyDescent="0.2">
      <c r="B94" s="29">
        <v>86</v>
      </c>
      <c r="C94" s="102" t="str">
        <f t="shared" si="8"/>
        <v/>
      </c>
      <c r="D94" s="102"/>
      <c r="E94" s="29"/>
      <c r="F94" s="8"/>
      <c r="G94" s="62"/>
      <c r="H94" s="36"/>
      <c r="I94" s="103"/>
      <c r="J94" s="103"/>
      <c r="K94" s="29"/>
      <c r="L94" s="106" t="str">
        <f t="shared" si="9"/>
        <v/>
      </c>
      <c r="M94" s="107"/>
      <c r="N94" s="6" t="str">
        <f>IF(K94="","",(L94/K94)/LOOKUP(RIGHT($D$2,3),定数!$A$6:$A$13,定数!$B$6:$B$13))</f>
        <v/>
      </c>
      <c r="O94" s="29"/>
      <c r="P94" s="8"/>
      <c r="Q94" s="62"/>
      <c r="R94" s="103"/>
      <c r="S94" s="103"/>
      <c r="T94" s="104" t="str">
        <f>IF(R94="","",V94*N94*LOOKUP(RIGHT($D$2,3),定数!$A$6:$A$13,定数!$B$6:$B$13))</f>
        <v/>
      </c>
      <c r="U94" s="104"/>
      <c r="V94" s="105" t="str">
        <f t="shared" si="11"/>
        <v/>
      </c>
      <c r="W94" s="105"/>
      <c r="X94" t="str">
        <f t="shared" si="14"/>
        <v/>
      </c>
      <c r="Y94" t="str">
        <f t="shared" si="14"/>
        <v/>
      </c>
      <c r="Z94" s="40" t="str">
        <f t="shared" si="12"/>
        <v/>
      </c>
      <c r="AA94" s="41" t="str">
        <f t="shared" si="13"/>
        <v/>
      </c>
    </row>
    <row r="95" spans="2:27" x14ac:dyDescent="0.2">
      <c r="B95" s="29">
        <v>87</v>
      </c>
      <c r="C95" s="102" t="str">
        <f t="shared" si="8"/>
        <v/>
      </c>
      <c r="D95" s="102"/>
      <c r="E95" s="29"/>
      <c r="F95" s="8"/>
      <c r="G95" s="62"/>
      <c r="H95" s="36"/>
      <c r="I95" s="103"/>
      <c r="J95" s="103"/>
      <c r="K95" s="29"/>
      <c r="L95" s="106" t="str">
        <f t="shared" si="9"/>
        <v/>
      </c>
      <c r="M95" s="107"/>
      <c r="N95" s="6" t="str">
        <f>IF(K95="","",(L95/K95)/LOOKUP(RIGHT($D$2,3),定数!$A$6:$A$13,定数!$B$6:$B$13))</f>
        <v/>
      </c>
      <c r="O95" s="29"/>
      <c r="P95" s="8"/>
      <c r="Q95" s="62"/>
      <c r="R95" s="103"/>
      <c r="S95" s="103"/>
      <c r="T95" s="104" t="str">
        <f>IF(R95="","",V95*N95*LOOKUP(RIGHT($D$2,3),定数!$A$6:$A$13,定数!$B$6:$B$13))</f>
        <v/>
      </c>
      <c r="U95" s="104"/>
      <c r="V95" s="105" t="str">
        <f t="shared" si="11"/>
        <v/>
      </c>
      <c r="W95" s="105"/>
      <c r="X95" t="str">
        <f t="shared" si="14"/>
        <v/>
      </c>
      <c r="Y95" t="str">
        <f t="shared" si="14"/>
        <v/>
      </c>
      <c r="Z95" s="40" t="str">
        <f t="shared" si="12"/>
        <v/>
      </c>
      <c r="AA95" s="41" t="str">
        <f t="shared" si="13"/>
        <v/>
      </c>
    </row>
    <row r="96" spans="2:27" x14ac:dyDescent="0.2">
      <c r="B96" s="29">
        <v>88</v>
      </c>
      <c r="C96" s="102" t="str">
        <f t="shared" si="8"/>
        <v/>
      </c>
      <c r="D96" s="102"/>
      <c r="E96" s="29"/>
      <c r="F96" s="8"/>
      <c r="G96" s="62"/>
      <c r="H96" s="36"/>
      <c r="I96" s="103"/>
      <c r="J96" s="103"/>
      <c r="K96" s="29"/>
      <c r="L96" s="106" t="str">
        <f t="shared" si="9"/>
        <v/>
      </c>
      <c r="M96" s="107"/>
      <c r="N96" s="6" t="str">
        <f>IF(K96="","",(L96/K96)/LOOKUP(RIGHT($D$2,3),定数!$A$6:$A$13,定数!$B$6:$B$13))</f>
        <v/>
      </c>
      <c r="O96" s="29"/>
      <c r="P96" s="8"/>
      <c r="Q96" s="62"/>
      <c r="R96" s="103"/>
      <c r="S96" s="103"/>
      <c r="T96" s="104" t="str">
        <f>IF(R96="","",V96*N96*LOOKUP(RIGHT($D$2,3),定数!$A$6:$A$13,定数!$B$6:$B$13))</f>
        <v/>
      </c>
      <c r="U96" s="104"/>
      <c r="V96" s="105" t="str">
        <f t="shared" si="11"/>
        <v/>
      </c>
      <c r="W96" s="105"/>
      <c r="X96" t="str">
        <f t="shared" si="14"/>
        <v/>
      </c>
      <c r="Y96" t="str">
        <f t="shared" si="14"/>
        <v/>
      </c>
      <c r="Z96" s="40" t="str">
        <f t="shared" si="12"/>
        <v/>
      </c>
      <c r="AA96" s="41" t="str">
        <f t="shared" si="13"/>
        <v/>
      </c>
    </row>
    <row r="97" spans="2:27" x14ac:dyDescent="0.2">
      <c r="B97" s="29">
        <v>89</v>
      </c>
      <c r="C97" s="102" t="str">
        <f t="shared" si="8"/>
        <v/>
      </c>
      <c r="D97" s="102"/>
      <c r="E97" s="29"/>
      <c r="F97" s="8"/>
      <c r="G97" s="62"/>
      <c r="H97" s="36"/>
      <c r="I97" s="103"/>
      <c r="J97" s="103"/>
      <c r="K97" s="29"/>
      <c r="L97" s="106" t="str">
        <f t="shared" si="9"/>
        <v/>
      </c>
      <c r="M97" s="107"/>
      <c r="N97" s="6" t="str">
        <f>IF(K97="","",(L97/K97)/LOOKUP(RIGHT($D$2,3),定数!$A$6:$A$13,定数!$B$6:$B$13))</f>
        <v/>
      </c>
      <c r="O97" s="29"/>
      <c r="P97" s="8"/>
      <c r="Q97" s="62"/>
      <c r="R97" s="103"/>
      <c r="S97" s="103"/>
      <c r="T97" s="104" t="str">
        <f>IF(R97="","",V97*N97*LOOKUP(RIGHT($D$2,3),定数!$A$6:$A$13,定数!$B$6:$B$13))</f>
        <v/>
      </c>
      <c r="U97" s="104"/>
      <c r="V97" s="105" t="str">
        <f t="shared" si="11"/>
        <v/>
      </c>
      <c r="W97" s="105"/>
      <c r="X97" t="str">
        <f t="shared" si="14"/>
        <v/>
      </c>
      <c r="Y97" t="str">
        <f t="shared" si="14"/>
        <v/>
      </c>
      <c r="Z97" s="40" t="str">
        <f t="shared" si="12"/>
        <v/>
      </c>
      <c r="AA97" s="41" t="str">
        <f t="shared" si="13"/>
        <v/>
      </c>
    </row>
    <row r="98" spans="2:27" x14ac:dyDescent="0.2">
      <c r="B98" s="29">
        <v>90</v>
      </c>
      <c r="C98" s="102" t="str">
        <f t="shared" si="8"/>
        <v/>
      </c>
      <c r="D98" s="102"/>
      <c r="E98" s="29"/>
      <c r="F98" s="8"/>
      <c r="G98" s="62"/>
      <c r="H98" s="36"/>
      <c r="I98" s="103"/>
      <c r="J98" s="103"/>
      <c r="K98" s="29"/>
      <c r="L98" s="106" t="str">
        <f t="shared" si="9"/>
        <v/>
      </c>
      <c r="M98" s="107"/>
      <c r="N98" s="6" t="str">
        <f>IF(K98="","",(L98/K98)/LOOKUP(RIGHT($D$2,3),定数!$A$6:$A$13,定数!$B$6:$B$13))</f>
        <v/>
      </c>
      <c r="O98" s="29"/>
      <c r="P98" s="8"/>
      <c r="Q98" s="62"/>
      <c r="R98" s="103"/>
      <c r="S98" s="103"/>
      <c r="T98" s="104" t="str">
        <f>IF(R98="","",V98*N98*LOOKUP(RIGHT($D$2,3),定数!$A$6:$A$13,定数!$B$6:$B$13))</f>
        <v/>
      </c>
      <c r="U98" s="104"/>
      <c r="V98" s="105" t="str">
        <f t="shared" si="11"/>
        <v/>
      </c>
      <c r="W98" s="105"/>
      <c r="X98" t="str">
        <f t="shared" si="14"/>
        <v/>
      </c>
      <c r="Y98" t="str">
        <f t="shared" si="14"/>
        <v/>
      </c>
      <c r="Z98" s="40" t="str">
        <f t="shared" si="12"/>
        <v/>
      </c>
      <c r="AA98" s="41" t="str">
        <f t="shared" si="13"/>
        <v/>
      </c>
    </row>
    <row r="99" spans="2:27" x14ac:dyDescent="0.2">
      <c r="B99" s="29">
        <v>91</v>
      </c>
      <c r="C99" s="102" t="str">
        <f t="shared" si="8"/>
        <v/>
      </c>
      <c r="D99" s="102"/>
      <c r="E99" s="29"/>
      <c r="F99" s="8"/>
      <c r="G99" s="62"/>
      <c r="H99" s="36"/>
      <c r="I99" s="103"/>
      <c r="J99" s="103"/>
      <c r="K99" s="29"/>
      <c r="L99" s="106" t="str">
        <f t="shared" si="9"/>
        <v/>
      </c>
      <c r="M99" s="107"/>
      <c r="N99" s="6" t="str">
        <f>IF(K99="","",(L99/K99)/LOOKUP(RIGHT($D$2,3),定数!$A$6:$A$13,定数!$B$6:$B$13))</f>
        <v/>
      </c>
      <c r="O99" s="29"/>
      <c r="P99" s="8"/>
      <c r="Q99" s="62"/>
      <c r="R99" s="103"/>
      <c r="S99" s="103"/>
      <c r="T99" s="104" t="str">
        <f>IF(R99="","",V99*N99*LOOKUP(RIGHT($D$2,3),定数!$A$6:$A$13,定数!$B$6:$B$13))</f>
        <v/>
      </c>
      <c r="U99" s="104"/>
      <c r="V99" s="105" t="str">
        <f t="shared" si="11"/>
        <v/>
      </c>
      <c r="W99" s="105"/>
      <c r="X99" t="str">
        <f t="shared" si="14"/>
        <v/>
      </c>
      <c r="Y99" t="str">
        <f t="shared" si="14"/>
        <v/>
      </c>
      <c r="Z99" s="40" t="str">
        <f t="shared" si="12"/>
        <v/>
      </c>
      <c r="AA99" s="41" t="str">
        <f t="shared" si="13"/>
        <v/>
      </c>
    </row>
    <row r="100" spans="2:27" x14ac:dyDescent="0.2">
      <c r="B100" s="29">
        <v>92</v>
      </c>
      <c r="C100" s="102" t="str">
        <f t="shared" si="8"/>
        <v/>
      </c>
      <c r="D100" s="102"/>
      <c r="E100" s="29"/>
      <c r="F100" s="8"/>
      <c r="G100" s="62"/>
      <c r="H100" s="33"/>
      <c r="I100" s="103"/>
      <c r="J100" s="103"/>
      <c r="K100" s="29"/>
      <c r="L100" s="106" t="str">
        <f t="shared" si="9"/>
        <v/>
      </c>
      <c r="M100" s="107"/>
      <c r="N100" s="6" t="str">
        <f>IF(K100="","",(L100/K100)/LOOKUP(RIGHT($D$2,3),定数!$A$6:$A$13,定数!$B$6:$B$13))</f>
        <v/>
      </c>
      <c r="O100" s="29"/>
      <c r="P100" s="8"/>
      <c r="Q100" s="62"/>
      <c r="R100" s="103"/>
      <c r="S100" s="103"/>
      <c r="T100" s="104" t="str">
        <f>IF(R100="","",V100*N100*LOOKUP(RIGHT($D$2,3),定数!$A$6:$A$13,定数!$B$6:$B$13))</f>
        <v/>
      </c>
      <c r="U100" s="104"/>
      <c r="V100" s="105" t="str">
        <f t="shared" si="11"/>
        <v/>
      </c>
      <c r="W100" s="105"/>
      <c r="X100" t="str">
        <f t="shared" si="14"/>
        <v/>
      </c>
      <c r="Y100" t="str">
        <f t="shared" si="14"/>
        <v/>
      </c>
      <c r="Z100" s="40" t="str">
        <f t="shared" si="12"/>
        <v/>
      </c>
      <c r="AA100" s="41" t="str">
        <f t="shared" si="13"/>
        <v/>
      </c>
    </row>
    <row r="101" spans="2:27" x14ac:dyDescent="0.2">
      <c r="B101" s="29">
        <v>93</v>
      </c>
      <c r="C101" s="102" t="str">
        <f t="shared" si="8"/>
        <v/>
      </c>
      <c r="D101" s="102"/>
      <c r="E101" s="29"/>
      <c r="F101" s="8"/>
      <c r="G101" s="62"/>
      <c r="H101" s="33"/>
      <c r="I101" s="103"/>
      <c r="J101" s="103"/>
      <c r="K101" s="29"/>
      <c r="L101" s="106" t="str">
        <f t="shared" si="9"/>
        <v/>
      </c>
      <c r="M101" s="107"/>
      <c r="N101" s="6" t="str">
        <f>IF(K101="","",(L101/K101)/LOOKUP(RIGHT($D$2,3),定数!$A$6:$A$13,定数!$B$6:$B$13))</f>
        <v/>
      </c>
      <c r="O101" s="29"/>
      <c r="P101" s="8"/>
      <c r="Q101" s="62"/>
      <c r="R101" s="103"/>
      <c r="S101" s="103"/>
      <c r="T101" s="104" t="str">
        <f>IF(R101="","",V101*N101*LOOKUP(RIGHT($D$2,3),定数!$A$6:$A$13,定数!$B$6:$B$13))</f>
        <v/>
      </c>
      <c r="U101" s="104"/>
      <c r="V101" s="105" t="str">
        <f t="shared" si="11"/>
        <v/>
      </c>
      <c r="W101" s="105"/>
      <c r="X101" t="str">
        <f t="shared" si="14"/>
        <v/>
      </c>
      <c r="Y101" t="str">
        <f t="shared" si="14"/>
        <v/>
      </c>
      <c r="Z101" s="40" t="str">
        <f t="shared" si="12"/>
        <v/>
      </c>
      <c r="AA101" s="41" t="str">
        <f t="shared" si="13"/>
        <v/>
      </c>
    </row>
    <row r="102" spans="2:27" x14ac:dyDescent="0.2">
      <c r="B102" s="29">
        <v>94</v>
      </c>
      <c r="C102" s="102" t="str">
        <f t="shared" si="8"/>
        <v/>
      </c>
      <c r="D102" s="102"/>
      <c r="E102" s="29"/>
      <c r="F102" s="8"/>
      <c r="G102" s="62"/>
      <c r="H102" s="29"/>
      <c r="I102" s="103"/>
      <c r="J102" s="103"/>
      <c r="K102" s="29"/>
      <c r="L102" s="106" t="str">
        <f t="shared" si="9"/>
        <v/>
      </c>
      <c r="M102" s="107"/>
      <c r="N102" s="6" t="str">
        <f>IF(K102="","",(L102/K102)/LOOKUP(RIGHT($D$2,3),定数!$A$6:$A$13,定数!$B$6:$B$13))</f>
        <v/>
      </c>
      <c r="O102" s="29"/>
      <c r="P102" s="8"/>
      <c r="Q102" s="62"/>
      <c r="R102" s="103"/>
      <c r="S102" s="103"/>
      <c r="T102" s="104" t="str">
        <f>IF(R102="","",V102*N102*LOOKUP(RIGHT($D$2,3),定数!$A$6:$A$13,定数!$B$6:$B$13))</f>
        <v/>
      </c>
      <c r="U102" s="104"/>
      <c r="V102" s="105" t="str">
        <f t="shared" si="11"/>
        <v/>
      </c>
      <c r="W102" s="105"/>
      <c r="X102" t="str">
        <f t="shared" si="14"/>
        <v/>
      </c>
      <c r="Y102" t="str">
        <f t="shared" si="14"/>
        <v/>
      </c>
      <c r="Z102" s="40" t="str">
        <f t="shared" si="12"/>
        <v/>
      </c>
      <c r="AA102" s="41" t="str">
        <f t="shared" si="13"/>
        <v/>
      </c>
    </row>
    <row r="103" spans="2:27" x14ac:dyDescent="0.2">
      <c r="B103" s="29">
        <v>95</v>
      </c>
      <c r="C103" s="102" t="str">
        <f t="shared" si="8"/>
        <v/>
      </c>
      <c r="D103" s="102"/>
      <c r="E103" s="29"/>
      <c r="F103" s="8"/>
      <c r="G103" s="62"/>
      <c r="H103" s="29"/>
      <c r="I103" s="103"/>
      <c r="J103" s="103"/>
      <c r="K103" s="29"/>
      <c r="L103" s="106" t="str">
        <f t="shared" si="9"/>
        <v/>
      </c>
      <c r="M103" s="107"/>
      <c r="N103" s="6" t="str">
        <f>IF(K103="","",(L103/K103)/LOOKUP(RIGHT($D$2,3),定数!$A$6:$A$13,定数!$B$6:$B$13))</f>
        <v/>
      </c>
      <c r="O103" s="29"/>
      <c r="P103" s="8"/>
      <c r="Q103" s="62"/>
      <c r="R103" s="103"/>
      <c r="S103" s="103"/>
      <c r="T103" s="104" t="str">
        <f>IF(R103="","",V103*N103*LOOKUP(RIGHT($D$2,3),定数!$A$6:$A$13,定数!$B$6:$B$13))</f>
        <v/>
      </c>
      <c r="U103" s="104"/>
      <c r="V103" s="105" t="str">
        <f t="shared" si="11"/>
        <v/>
      </c>
      <c r="W103" s="105"/>
      <c r="X103" t="str">
        <f t="shared" si="14"/>
        <v/>
      </c>
      <c r="Y103" t="str">
        <f t="shared" si="14"/>
        <v/>
      </c>
      <c r="Z103" s="40" t="str">
        <f t="shared" si="12"/>
        <v/>
      </c>
      <c r="AA103" s="41" t="str">
        <f t="shared" si="13"/>
        <v/>
      </c>
    </row>
    <row r="104" spans="2:27" x14ac:dyDescent="0.2">
      <c r="B104" s="29">
        <v>96</v>
      </c>
      <c r="C104" s="102" t="str">
        <f t="shared" si="8"/>
        <v/>
      </c>
      <c r="D104" s="102"/>
      <c r="E104" s="29"/>
      <c r="F104" s="8"/>
      <c r="G104" s="62"/>
      <c r="H104" s="29"/>
      <c r="I104" s="103"/>
      <c r="J104" s="103"/>
      <c r="K104" s="29"/>
      <c r="L104" s="106" t="str">
        <f t="shared" si="9"/>
        <v/>
      </c>
      <c r="M104" s="107"/>
      <c r="N104" s="6" t="str">
        <f>IF(K104="","",(L104/K104)/LOOKUP(RIGHT($D$2,3),定数!$A$6:$A$13,定数!$B$6:$B$13))</f>
        <v/>
      </c>
      <c r="O104" s="29"/>
      <c r="P104" s="8"/>
      <c r="Q104" s="62"/>
      <c r="R104" s="103"/>
      <c r="S104" s="103"/>
      <c r="T104" s="104" t="str">
        <f>IF(R104="","",V104*N104*LOOKUP(RIGHT($D$2,3),定数!$A$6:$A$13,定数!$B$6:$B$13))</f>
        <v/>
      </c>
      <c r="U104" s="104"/>
      <c r="V104" s="105" t="str">
        <f t="shared" si="11"/>
        <v/>
      </c>
      <c r="W104" s="105"/>
      <c r="X104" t="str">
        <f t="shared" si="14"/>
        <v/>
      </c>
      <c r="Y104" t="str">
        <f t="shared" si="14"/>
        <v/>
      </c>
      <c r="Z104" s="40" t="str">
        <f t="shared" si="12"/>
        <v/>
      </c>
      <c r="AA104" s="41" t="str">
        <f t="shared" si="13"/>
        <v/>
      </c>
    </row>
    <row r="105" spans="2:27" x14ac:dyDescent="0.2">
      <c r="B105" s="29">
        <v>97</v>
      </c>
      <c r="C105" s="102" t="str">
        <f t="shared" si="8"/>
        <v/>
      </c>
      <c r="D105" s="102"/>
      <c r="E105" s="29"/>
      <c r="F105" s="8"/>
      <c r="G105" s="62"/>
      <c r="H105" s="29"/>
      <c r="I105" s="103"/>
      <c r="J105" s="103"/>
      <c r="K105" s="29"/>
      <c r="L105" s="106" t="str">
        <f t="shared" si="9"/>
        <v/>
      </c>
      <c r="M105" s="107"/>
      <c r="N105" s="6" t="str">
        <f>IF(K105="","",(L105/K105)/LOOKUP(RIGHT($D$2,3),定数!$A$6:$A$13,定数!$B$6:$B$13))</f>
        <v/>
      </c>
      <c r="O105" s="29"/>
      <c r="P105" s="8"/>
      <c r="Q105" s="62"/>
      <c r="R105" s="103"/>
      <c r="S105" s="103"/>
      <c r="T105" s="104" t="str">
        <f>IF(R105="","",V105*N105*LOOKUP(RIGHT($D$2,3),定数!$A$6:$A$13,定数!$B$6:$B$13))</f>
        <v/>
      </c>
      <c r="U105" s="104"/>
      <c r="V105" s="105" t="str">
        <f t="shared" si="11"/>
        <v/>
      </c>
      <c r="W105" s="105"/>
      <c r="X105" t="str">
        <f t="shared" si="14"/>
        <v/>
      </c>
      <c r="Y105" t="str">
        <f t="shared" si="14"/>
        <v/>
      </c>
      <c r="Z105" s="40" t="str">
        <f t="shared" si="12"/>
        <v/>
      </c>
      <c r="AA105" s="41" t="str">
        <f t="shared" si="13"/>
        <v/>
      </c>
    </row>
    <row r="106" spans="2:27" x14ac:dyDescent="0.2">
      <c r="B106" s="29">
        <v>98</v>
      </c>
      <c r="C106" s="102" t="str">
        <f t="shared" si="8"/>
        <v/>
      </c>
      <c r="D106" s="102"/>
      <c r="E106" s="29"/>
      <c r="F106" s="8"/>
      <c r="G106" s="62"/>
      <c r="H106" s="29"/>
      <c r="I106" s="103"/>
      <c r="J106" s="103"/>
      <c r="K106" s="29"/>
      <c r="L106" s="106" t="str">
        <f t="shared" si="9"/>
        <v/>
      </c>
      <c r="M106" s="107"/>
      <c r="N106" s="6" t="str">
        <f>IF(K106="","",(L106/K106)/LOOKUP(RIGHT($D$2,3),定数!$A$6:$A$13,定数!$B$6:$B$13))</f>
        <v/>
      </c>
      <c r="O106" s="29"/>
      <c r="P106" s="8"/>
      <c r="Q106" s="62"/>
      <c r="R106" s="103"/>
      <c r="S106" s="103"/>
      <c r="T106" s="104" t="str">
        <f>IF(R106="","",V106*N106*LOOKUP(RIGHT($D$2,3),定数!$A$6:$A$13,定数!$B$6:$B$13))</f>
        <v/>
      </c>
      <c r="U106" s="104"/>
      <c r="V106" s="105" t="str">
        <f t="shared" si="11"/>
        <v/>
      </c>
      <c r="W106" s="105"/>
      <c r="X106" t="str">
        <f t="shared" si="14"/>
        <v/>
      </c>
      <c r="Y106" t="str">
        <f t="shared" si="14"/>
        <v/>
      </c>
      <c r="Z106" s="40" t="str">
        <f t="shared" si="12"/>
        <v/>
      </c>
      <c r="AA106" s="41" t="str">
        <f t="shared" si="13"/>
        <v/>
      </c>
    </row>
    <row r="107" spans="2:27" x14ac:dyDescent="0.2">
      <c r="B107" s="29">
        <v>99</v>
      </c>
      <c r="C107" s="102" t="str">
        <f t="shared" si="8"/>
        <v/>
      </c>
      <c r="D107" s="102"/>
      <c r="E107" s="29"/>
      <c r="F107" s="8"/>
      <c r="G107" s="62"/>
      <c r="H107" s="29"/>
      <c r="I107" s="103"/>
      <c r="J107" s="103"/>
      <c r="K107" s="29"/>
      <c r="L107" s="106" t="str">
        <f t="shared" si="9"/>
        <v/>
      </c>
      <c r="M107" s="107"/>
      <c r="N107" s="6" t="str">
        <f>IF(K107="","",(L107/K107)/LOOKUP(RIGHT($D$2,3),定数!$A$6:$A$13,定数!$B$6:$B$13))</f>
        <v/>
      </c>
      <c r="O107" s="29"/>
      <c r="P107" s="8"/>
      <c r="Q107" s="62"/>
      <c r="R107" s="103"/>
      <c r="S107" s="103"/>
      <c r="T107" s="104" t="str">
        <f>IF(R107="","",V107*N107*LOOKUP(RIGHT($D$2,3),定数!$A$6:$A$13,定数!$B$6:$B$13))</f>
        <v/>
      </c>
      <c r="U107" s="104"/>
      <c r="V107" s="105" t="str">
        <f t="shared" si="11"/>
        <v/>
      </c>
      <c r="W107" s="105"/>
      <c r="X107" t="str">
        <f>IF(U107&lt;&gt;"",IF(U107&lt;0,1+X106,0),"")</f>
        <v/>
      </c>
      <c r="Y107" t="str">
        <f>IF(V107&lt;&gt;"",IF(V107&lt;0,1+Y106,0),"")</f>
        <v/>
      </c>
      <c r="Z107" s="40" t="str">
        <f t="shared" si="12"/>
        <v/>
      </c>
      <c r="AA107" s="41" t="str">
        <f t="shared" si="13"/>
        <v/>
      </c>
    </row>
    <row r="108" spans="2:27" x14ac:dyDescent="0.2">
      <c r="B108" s="29">
        <v>100</v>
      </c>
      <c r="C108" s="102" t="str">
        <f t="shared" si="8"/>
        <v/>
      </c>
      <c r="D108" s="102"/>
      <c r="E108" s="29"/>
      <c r="F108" s="8"/>
      <c r="G108" s="62"/>
      <c r="H108" s="29"/>
      <c r="I108" s="103"/>
      <c r="J108" s="103"/>
      <c r="K108" s="29"/>
      <c r="L108" s="106" t="str">
        <f t="shared" si="9"/>
        <v/>
      </c>
      <c r="M108" s="107"/>
      <c r="N108" s="6" t="str">
        <f>IF(K108="","",(L108/K108)/LOOKUP(RIGHT($D$2,3),定数!$A$6:$A$13,定数!$B$6:$B$13))</f>
        <v/>
      </c>
      <c r="O108" s="29"/>
      <c r="P108" s="8"/>
      <c r="Q108" s="62"/>
      <c r="R108" s="103"/>
      <c r="S108" s="103"/>
      <c r="T108" s="104" t="str">
        <f>IF(R108="","",V108*N108*LOOKUP(RIGHT($D$2,3),定数!$A$6:$A$13,定数!$B$6:$B$13))</f>
        <v/>
      </c>
      <c r="U108" s="104"/>
      <c r="V108" s="105" t="str">
        <f t="shared" si="11"/>
        <v/>
      </c>
      <c r="W108" s="105"/>
      <c r="X108" t="str">
        <f>IF(U108&lt;&gt;"",IF(U108&lt;0,1+X107,0),"")</f>
        <v/>
      </c>
      <c r="Y108" t="str">
        <f>IF(V108&lt;&gt;"",IF(V108&lt;0,1+Y107,0),"")</f>
        <v/>
      </c>
      <c r="Z108" s="40" t="str">
        <f t="shared" si="12"/>
        <v/>
      </c>
      <c r="AA108" s="41" t="str">
        <f t="shared" si="13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5">
    <mergeCell ref="C107:D107"/>
    <mergeCell ref="I107:J107"/>
    <mergeCell ref="L107:M107"/>
    <mergeCell ref="R107:S107"/>
    <mergeCell ref="T107:U107"/>
    <mergeCell ref="V107:W107"/>
    <mergeCell ref="C108:D108"/>
    <mergeCell ref="I108:J108"/>
    <mergeCell ref="L108:M108"/>
    <mergeCell ref="R108:S108"/>
    <mergeCell ref="T108:U108"/>
    <mergeCell ref="V108:W108"/>
    <mergeCell ref="C105:D105"/>
    <mergeCell ref="I105:J105"/>
    <mergeCell ref="L105:M105"/>
    <mergeCell ref="R105:S105"/>
    <mergeCell ref="T105:U105"/>
    <mergeCell ref="V105:W105"/>
    <mergeCell ref="C106:D106"/>
    <mergeCell ref="I106:J106"/>
    <mergeCell ref="L106:M106"/>
    <mergeCell ref="R106:S106"/>
    <mergeCell ref="T106:U106"/>
    <mergeCell ref="V106:W106"/>
    <mergeCell ref="C103:D103"/>
    <mergeCell ref="I103:J103"/>
    <mergeCell ref="L103:M103"/>
    <mergeCell ref="R103:S103"/>
    <mergeCell ref="T103:U103"/>
    <mergeCell ref="V103:W103"/>
    <mergeCell ref="C104:D104"/>
    <mergeCell ref="I104:J104"/>
    <mergeCell ref="L104:M104"/>
    <mergeCell ref="R104:S104"/>
    <mergeCell ref="T104:U104"/>
    <mergeCell ref="V104:W104"/>
    <mergeCell ref="C101:D101"/>
    <mergeCell ref="I101:J101"/>
    <mergeCell ref="L101:M101"/>
    <mergeCell ref="R101:S101"/>
    <mergeCell ref="T101:U101"/>
    <mergeCell ref="V101:W101"/>
    <mergeCell ref="C102:D102"/>
    <mergeCell ref="I102:J102"/>
    <mergeCell ref="L102:M102"/>
    <mergeCell ref="R102:S102"/>
    <mergeCell ref="T102:U102"/>
    <mergeCell ref="V102:W102"/>
    <mergeCell ref="C99:D99"/>
    <mergeCell ref="I99:J99"/>
    <mergeCell ref="L99:M99"/>
    <mergeCell ref="R99:S99"/>
    <mergeCell ref="T99:U99"/>
    <mergeCell ref="V99:W99"/>
    <mergeCell ref="C100:D100"/>
    <mergeCell ref="I100:J100"/>
    <mergeCell ref="L100:M100"/>
    <mergeCell ref="R100:S100"/>
    <mergeCell ref="T100:U100"/>
    <mergeCell ref="V100:W100"/>
    <mergeCell ref="C97:D97"/>
    <mergeCell ref="I97:J97"/>
    <mergeCell ref="L97:M97"/>
    <mergeCell ref="R97:S97"/>
    <mergeCell ref="T97:U97"/>
    <mergeCell ref="V97:W97"/>
    <mergeCell ref="C98:D98"/>
    <mergeCell ref="I98:J98"/>
    <mergeCell ref="L98:M98"/>
    <mergeCell ref="R98:S98"/>
    <mergeCell ref="T98:U98"/>
    <mergeCell ref="V98:W98"/>
    <mergeCell ref="C95:D95"/>
    <mergeCell ref="I95:J95"/>
    <mergeCell ref="L95:M95"/>
    <mergeCell ref="R95:S95"/>
    <mergeCell ref="T95:U95"/>
    <mergeCell ref="V95:W95"/>
    <mergeCell ref="C96:D96"/>
    <mergeCell ref="I96:J96"/>
    <mergeCell ref="L96:M96"/>
    <mergeCell ref="R96:S96"/>
    <mergeCell ref="T96:U96"/>
    <mergeCell ref="V96:W96"/>
    <mergeCell ref="C93:D93"/>
    <mergeCell ref="I93:J93"/>
    <mergeCell ref="L93:M93"/>
    <mergeCell ref="R93:S93"/>
    <mergeCell ref="T93:U93"/>
    <mergeCell ref="V93:W93"/>
    <mergeCell ref="C94:D94"/>
    <mergeCell ref="I94:J94"/>
    <mergeCell ref="L94:M94"/>
    <mergeCell ref="R94:S94"/>
    <mergeCell ref="T94:U94"/>
    <mergeCell ref="V94:W94"/>
    <mergeCell ref="C91:D91"/>
    <mergeCell ref="I91:J91"/>
    <mergeCell ref="L91:M91"/>
    <mergeCell ref="R91:S91"/>
    <mergeCell ref="T91:U91"/>
    <mergeCell ref="V91:W91"/>
    <mergeCell ref="C92:D92"/>
    <mergeCell ref="I92:J92"/>
    <mergeCell ref="L92:M92"/>
    <mergeCell ref="R92:S92"/>
    <mergeCell ref="T92:U92"/>
    <mergeCell ref="V92:W92"/>
    <mergeCell ref="C89:D89"/>
    <mergeCell ref="I89:J89"/>
    <mergeCell ref="L89:M89"/>
    <mergeCell ref="R89:S89"/>
    <mergeCell ref="T89:U89"/>
    <mergeCell ref="V89:W89"/>
    <mergeCell ref="C90:D90"/>
    <mergeCell ref="I90:J90"/>
    <mergeCell ref="L90:M90"/>
    <mergeCell ref="R90:S90"/>
    <mergeCell ref="T90:U90"/>
    <mergeCell ref="V90:W90"/>
    <mergeCell ref="C87:D87"/>
    <mergeCell ref="I87:J87"/>
    <mergeCell ref="L87:M87"/>
    <mergeCell ref="R87:S87"/>
    <mergeCell ref="T87:U87"/>
    <mergeCell ref="V87:W87"/>
    <mergeCell ref="C88:D88"/>
    <mergeCell ref="I88:J88"/>
    <mergeCell ref="L88:M88"/>
    <mergeCell ref="R88:S88"/>
    <mergeCell ref="T88:U88"/>
    <mergeCell ref="V88:W88"/>
    <mergeCell ref="C85:D85"/>
    <mergeCell ref="I85:J85"/>
    <mergeCell ref="L85:M85"/>
    <mergeCell ref="R85:S85"/>
    <mergeCell ref="T85:U85"/>
    <mergeCell ref="V85:W85"/>
    <mergeCell ref="C86:D86"/>
    <mergeCell ref="I86:J86"/>
    <mergeCell ref="L86:M86"/>
    <mergeCell ref="R86:S86"/>
    <mergeCell ref="T86:U86"/>
    <mergeCell ref="V86:W86"/>
    <mergeCell ref="C83:D83"/>
    <mergeCell ref="I83:J83"/>
    <mergeCell ref="L83:M83"/>
    <mergeCell ref="R83:S83"/>
    <mergeCell ref="T83:U83"/>
    <mergeCell ref="V83:W83"/>
    <mergeCell ref="C84:D84"/>
    <mergeCell ref="I84:J84"/>
    <mergeCell ref="L84:M84"/>
    <mergeCell ref="R84:S84"/>
    <mergeCell ref="T84:U84"/>
    <mergeCell ref="V84:W84"/>
    <mergeCell ref="C81:D81"/>
    <mergeCell ref="I81:J81"/>
    <mergeCell ref="L81:M81"/>
    <mergeCell ref="R81:S81"/>
    <mergeCell ref="T81:U81"/>
    <mergeCell ref="V81:W81"/>
    <mergeCell ref="C82:D82"/>
    <mergeCell ref="I82:J82"/>
    <mergeCell ref="L82:M82"/>
    <mergeCell ref="R82:S82"/>
    <mergeCell ref="T82:U82"/>
    <mergeCell ref="V82:W82"/>
    <mergeCell ref="C79:D79"/>
    <mergeCell ref="I79:J79"/>
    <mergeCell ref="L79:M79"/>
    <mergeCell ref="R79:S79"/>
    <mergeCell ref="T79:U79"/>
    <mergeCell ref="V79:W79"/>
    <mergeCell ref="C80:D80"/>
    <mergeCell ref="I80:J80"/>
    <mergeCell ref="L80:M80"/>
    <mergeCell ref="R80:S80"/>
    <mergeCell ref="T80:U80"/>
    <mergeCell ref="V80:W80"/>
    <mergeCell ref="C77:D77"/>
    <mergeCell ref="I77:J77"/>
    <mergeCell ref="L77:M77"/>
    <mergeCell ref="R77:S77"/>
    <mergeCell ref="T77:U77"/>
    <mergeCell ref="V77:W77"/>
    <mergeCell ref="C78:D78"/>
    <mergeCell ref="I78:J78"/>
    <mergeCell ref="L78:M78"/>
    <mergeCell ref="R78:S78"/>
    <mergeCell ref="T78:U78"/>
    <mergeCell ref="V78:W78"/>
    <mergeCell ref="C75:D75"/>
    <mergeCell ref="I75:J75"/>
    <mergeCell ref="L75:M75"/>
    <mergeCell ref="R75:S75"/>
    <mergeCell ref="T75:U75"/>
    <mergeCell ref="V75:W75"/>
    <mergeCell ref="C76:D76"/>
    <mergeCell ref="I76:J76"/>
    <mergeCell ref="L76:M76"/>
    <mergeCell ref="R76:S76"/>
    <mergeCell ref="T76:U76"/>
    <mergeCell ref="V76:W76"/>
    <mergeCell ref="C73:D73"/>
    <mergeCell ref="I73:J73"/>
    <mergeCell ref="L73:M73"/>
    <mergeCell ref="R73:S73"/>
    <mergeCell ref="T73:U73"/>
    <mergeCell ref="V73:W73"/>
    <mergeCell ref="C74:D74"/>
    <mergeCell ref="I74:J74"/>
    <mergeCell ref="L74:M74"/>
    <mergeCell ref="R74:S74"/>
    <mergeCell ref="T74:U74"/>
    <mergeCell ref="V74:W74"/>
    <mergeCell ref="C71:D71"/>
    <mergeCell ref="I71:J71"/>
    <mergeCell ref="L71:M71"/>
    <mergeCell ref="R71:S71"/>
    <mergeCell ref="T71:U71"/>
    <mergeCell ref="V71:W71"/>
    <mergeCell ref="C72:D72"/>
    <mergeCell ref="I72:J72"/>
    <mergeCell ref="L72:M72"/>
    <mergeCell ref="R72:S72"/>
    <mergeCell ref="T72:U72"/>
    <mergeCell ref="V72:W72"/>
    <mergeCell ref="C69:D69"/>
    <mergeCell ref="I69:J69"/>
    <mergeCell ref="L69:M69"/>
    <mergeCell ref="R69:S69"/>
    <mergeCell ref="T69:U69"/>
    <mergeCell ref="V69:W69"/>
    <mergeCell ref="C70:D70"/>
    <mergeCell ref="I70:J70"/>
    <mergeCell ref="L70:M70"/>
    <mergeCell ref="R70:S70"/>
    <mergeCell ref="T70:U70"/>
    <mergeCell ref="V70:W70"/>
    <mergeCell ref="C67:D67"/>
    <mergeCell ref="I67:J67"/>
    <mergeCell ref="L67:M67"/>
    <mergeCell ref="R67:S67"/>
    <mergeCell ref="T67:U67"/>
    <mergeCell ref="V67:W67"/>
    <mergeCell ref="C68:D68"/>
    <mergeCell ref="I68:J68"/>
    <mergeCell ref="L68:M68"/>
    <mergeCell ref="R68:S68"/>
    <mergeCell ref="T68:U68"/>
    <mergeCell ref="V68:W68"/>
    <mergeCell ref="C65:D65"/>
    <mergeCell ref="I65:J65"/>
    <mergeCell ref="L65:M65"/>
    <mergeCell ref="R65:S65"/>
    <mergeCell ref="T65:U65"/>
    <mergeCell ref="V65:W65"/>
    <mergeCell ref="C66:D66"/>
    <mergeCell ref="I66:J66"/>
    <mergeCell ref="L66:M66"/>
    <mergeCell ref="R66:S66"/>
    <mergeCell ref="T66:U66"/>
    <mergeCell ref="V66:W66"/>
    <mergeCell ref="C63:D63"/>
    <mergeCell ref="I63:J63"/>
    <mergeCell ref="L63:M63"/>
    <mergeCell ref="R63:S63"/>
    <mergeCell ref="T63:U63"/>
    <mergeCell ref="V63:W63"/>
    <mergeCell ref="C64:D64"/>
    <mergeCell ref="I64:J64"/>
    <mergeCell ref="L64:M64"/>
    <mergeCell ref="R64:S64"/>
    <mergeCell ref="T64:U64"/>
    <mergeCell ref="V64:W64"/>
    <mergeCell ref="C61:D61"/>
    <mergeCell ref="I61:J61"/>
    <mergeCell ref="L61:M61"/>
    <mergeCell ref="R61:S61"/>
    <mergeCell ref="T61:U61"/>
    <mergeCell ref="V61:W61"/>
    <mergeCell ref="C62:D62"/>
    <mergeCell ref="I62:J62"/>
    <mergeCell ref="L62:M62"/>
    <mergeCell ref="R62:S62"/>
    <mergeCell ref="T62:U62"/>
    <mergeCell ref="V62:W62"/>
    <mergeCell ref="C59:D59"/>
    <mergeCell ref="I59:J59"/>
    <mergeCell ref="L59:M59"/>
    <mergeCell ref="R59:S59"/>
    <mergeCell ref="T59:U59"/>
    <mergeCell ref="V59:W59"/>
    <mergeCell ref="C60:D60"/>
    <mergeCell ref="I60:J60"/>
    <mergeCell ref="L60:M60"/>
    <mergeCell ref="R60:S60"/>
    <mergeCell ref="T60:U60"/>
    <mergeCell ref="V60:W60"/>
    <mergeCell ref="C57:D57"/>
    <mergeCell ref="I57:J57"/>
    <mergeCell ref="L57:M57"/>
    <mergeCell ref="R57:S57"/>
    <mergeCell ref="T57:U57"/>
    <mergeCell ref="V57:W57"/>
    <mergeCell ref="C58:D58"/>
    <mergeCell ref="I58:J58"/>
    <mergeCell ref="L58:M58"/>
    <mergeCell ref="R58:S58"/>
    <mergeCell ref="T58:U58"/>
    <mergeCell ref="V58:W58"/>
    <mergeCell ref="C55:D55"/>
    <mergeCell ref="I55:J55"/>
    <mergeCell ref="L55:M55"/>
    <mergeCell ref="R55:S55"/>
    <mergeCell ref="T55:U55"/>
    <mergeCell ref="V55:W55"/>
    <mergeCell ref="C56:D56"/>
    <mergeCell ref="I56:J56"/>
    <mergeCell ref="L56:M56"/>
    <mergeCell ref="R56:S56"/>
    <mergeCell ref="T56:U56"/>
    <mergeCell ref="V56:W56"/>
    <mergeCell ref="C53:D53"/>
    <mergeCell ref="I53:J53"/>
    <mergeCell ref="L53:M53"/>
    <mergeCell ref="R53:S53"/>
    <mergeCell ref="T53:U53"/>
    <mergeCell ref="V53:W53"/>
    <mergeCell ref="C54:D54"/>
    <mergeCell ref="I54:J54"/>
    <mergeCell ref="L54:M54"/>
    <mergeCell ref="R54:S54"/>
    <mergeCell ref="T54:U54"/>
    <mergeCell ref="V54:W54"/>
    <mergeCell ref="C51:D51"/>
    <mergeCell ref="I51:J51"/>
    <mergeCell ref="L51:M51"/>
    <mergeCell ref="R51:S51"/>
    <mergeCell ref="T51:U51"/>
    <mergeCell ref="V51:W51"/>
    <mergeCell ref="C52:D52"/>
    <mergeCell ref="I52:J52"/>
    <mergeCell ref="L52:M52"/>
    <mergeCell ref="R52:S52"/>
    <mergeCell ref="T52:U52"/>
    <mergeCell ref="V52:W52"/>
    <mergeCell ref="C49:D49"/>
    <mergeCell ref="I49:J49"/>
    <mergeCell ref="L49:M49"/>
    <mergeCell ref="R49:S49"/>
    <mergeCell ref="T49:U49"/>
    <mergeCell ref="V49:W49"/>
    <mergeCell ref="C50:D50"/>
    <mergeCell ref="I50:J50"/>
    <mergeCell ref="L50:M50"/>
    <mergeCell ref="R50:S50"/>
    <mergeCell ref="T50:U50"/>
    <mergeCell ref="V50:W50"/>
    <mergeCell ref="C47:D47"/>
    <mergeCell ref="I47:J47"/>
    <mergeCell ref="L47:M47"/>
    <mergeCell ref="R47:S47"/>
    <mergeCell ref="T47:U47"/>
    <mergeCell ref="V47:W47"/>
    <mergeCell ref="C48:D48"/>
    <mergeCell ref="I48:J48"/>
    <mergeCell ref="L48:M48"/>
    <mergeCell ref="R48:S48"/>
    <mergeCell ref="T48:U48"/>
    <mergeCell ref="V48:W48"/>
    <mergeCell ref="C45:D45"/>
    <mergeCell ref="I45:J45"/>
    <mergeCell ref="L45:M45"/>
    <mergeCell ref="R45:S45"/>
    <mergeCell ref="T45:U45"/>
    <mergeCell ref="V45:W45"/>
    <mergeCell ref="C46:D46"/>
    <mergeCell ref="I46:J46"/>
    <mergeCell ref="L46:M46"/>
    <mergeCell ref="R46:S46"/>
    <mergeCell ref="T46:U46"/>
    <mergeCell ref="V46:W46"/>
    <mergeCell ref="C43:D43"/>
    <mergeCell ref="I43:J43"/>
    <mergeCell ref="L43:M43"/>
    <mergeCell ref="R43:S43"/>
    <mergeCell ref="T43:U43"/>
    <mergeCell ref="V43:W43"/>
    <mergeCell ref="C44:D44"/>
    <mergeCell ref="I44:J44"/>
    <mergeCell ref="L44:M44"/>
    <mergeCell ref="R44:S44"/>
    <mergeCell ref="T44:U44"/>
    <mergeCell ref="V44:W44"/>
    <mergeCell ref="C41:D41"/>
    <mergeCell ref="I41:J41"/>
    <mergeCell ref="L41:M41"/>
    <mergeCell ref="R41:S41"/>
    <mergeCell ref="T41:U41"/>
    <mergeCell ref="V41:W41"/>
    <mergeCell ref="C42:D42"/>
    <mergeCell ref="I42:J42"/>
    <mergeCell ref="L42:M42"/>
    <mergeCell ref="R42:S42"/>
    <mergeCell ref="T42:U42"/>
    <mergeCell ref="V42:W42"/>
    <mergeCell ref="C39:D39"/>
    <mergeCell ref="I39:J39"/>
    <mergeCell ref="L39:M39"/>
    <mergeCell ref="R39:S39"/>
    <mergeCell ref="T39:U39"/>
    <mergeCell ref="V39:W39"/>
    <mergeCell ref="C40:D40"/>
    <mergeCell ref="I40:J40"/>
    <mergeCell ref="L40:M40"/>
    <mergeCell ref="R40:S40"/>
    <mergeCell ref="T40:U40"/>
    <mergeCell ref="V40:W40"/>
    <mergeCell ref="C37:D37"/>
    <mergeCell ref="I37:J37"/>
    <mergeCell ref="L37:M37"/>
    <mergeCell ref="R37:S37"/>
    <mergeCell ref="T37:U37"/>
    <mergeCell ref="V37:W37"/>
    <mergeCell ref="C38:D38"/>
    <mergeCell ref="I38:J38"/>
    <mergeCell ref="L38:M38"/>
    <mergeCell ref="R38:S38"/>
    <mergeCell ref="T38:U38"/>
    <mergeCell ref="V38:W38"/>
    <mergeCell ref="C35:D35"/>
    <mergeCell ref="I35:J35"/>
    <mergeCell ref="L35:M35"/>
    <mergeCell ref="R35:S35"/>
    <mergeCell ref="T35:U35"/>
    <mergeCell ref="V35:W35"/>
    <mergeCell ref="C36:D36"/>
    <mergeCell ref="I36:J36"/>
    <mergeCell ref="L36:M36"/>
    <mergeCell ref="R36:S36"/>
    <mergeCell ref="T36:U36"/>
    <mergeCell ref="V36:W36"/>
    <mergeCell ref="C33:D33"/>
    <mergeCell ref="I33:J33"/>
    <mergeCell ref="L33:M33"/>
    <mergeCell ref="R33:S33"/>
    <mergeCell ref="T33:U33"/>
    <mergeCell ref="V33:W33"/>
    <mergeCell ref="C34:D34"/>
    <mergeCell ref="I34:J34"/>
    <mergeCell ref="L34:M34"/>
    <mergeCell ref="R34:S34"/>
    <mergeCell ref="T34:U34"/>
    <mergeCell ref="V34:W34"/>
    <mergeCell ref="C31:D31"/>
    <mergeCell ref="I31:J31"/>
    <mergeCell ref="L31:M31"/>
    <mergeCell ref="R31:S31"/>
    <mergeCell ref="T31:U31"/>
    <mergeCell ref="V31:W31"/>
    <mergeCell ref="C32:D32"/>
    <mergeCell ref="I32:J32"/>
    <mergeCell ref="L32:M32"/>
    <mergeCell ref="R32:S32"/>
    <mergeCell ref="T32:U32"/>
    <mergeCell ref="V32:W32"/>
    <mergeCell ref="C29:D29"/>
    <mergeCell ref="I29:J29"/>
    <mergeCell ref="L29:M29"/>
    <mergeCell ref="R29:S29"/>
    <mergeCell ref="T29:U29"/>
    <mergeCell ref="V29:W29"/>
    <mergeCell ref="C30:D30"/>
    <mergeCell ref="I30:J30"/>
    <mergeCell ref="L30:M30"/>
    <mergeCell ref="R30:S30"/>
    <mergeCell ref="T30:U30"/>
    <mergeCell ref="V30:W30"/>
    <mergeCell ref="C27:D27"/>
    <mergeCell ref="I27:J27"/>
    <mergeCell ref="L27:M27"/>
    <mergeCell ref="R27:S27"/>
    <mergeCell ref="T27:U27"/>
    <mergeCell ref="V27:W27"/>
    <mergeCell ref="C28:D28"/>
    <mergeCell ref="I28:J28"/>
    <mergeCell ref="L28:M28"/>
    <mergeCell ref="R28:S28"/>
    <mergeCell ref="T28:U28"/>
    <mergeCell ref="V28:W28"/>
    <mergeCell ref="C25:D25"/>
    <mergeCell ref="I25:J25"/>
    <mergeCell ref="L25:M25"/>
    <mergeCell ref="R25:S25"/>
    <mergeCell ref="T25:U25"/>
    <mergeCell ref="V25:W25"/>
    <mergeCell ref="C26:D26"/>
    <mergeCell ref="I26:J26"/>
    <mergeCell ref="L26:M26"/>
    <mergeCell ref="R26:S26"/>
    <mergeCell ref="T26:U26"/>
    <mergeCell ref="V26:W26"/>
    <mergeCell ref="C23:D23"/>
    <mergeCell ref="I23:J23"/>
    <mergeCell ref="L23:M23"/>
    <mergeCell ref="R23:S23"/>
    <mergeCell ref="T23:U23"/>
    <mergeCell ref="V23:W23"/>
    <mergeCell ref="C24:D24"/>
    <mergeCell ref="I24:J24"/>
    <mergeCell ref="L24:M24"/>
    <mergeCell ref="R24:S24"/>
    <mergeCell ref="T24:U24"/>
    <mergeCell ref="V24:W24"/>
    <mergeCell ref="C21:D21"/>
    <mergeCell ref="I21:J21"/>
    <mergeCell ref="L21:M21"/>
    <mergeCell ref="R21:S21"/>
    <mergeCell ref="T21:U21"/>
    <mergeCell ref="V21:W21"/>
    <mergeCell ref="C22:D22"/>
    <mergeCell ref="I22:J22"/>
    <mergeCell ref="L22:M22"/>
    <mergeCell ref="R22:S22"/>
    <mergeCell ref="T22:U22"/>
    <mergeCell ref="V22:W22"/>
    <mergeCell ref="C19:D19"/>
    <mergeCell ref="I19:J19"/>
    <mergeCell ref="L19:M19"/>
    <mergeCell ref="R19:S19"/>
    <mergeCell ref="T19:U19"/>
    <mergeCell ref="V19:W19"/>
    <mergeCell ref="C20:D20"/>
    <mergeCell ref="I20:J20"/>
    <mergeCell ref="L20:M20"/>
    <mergeCell ref="R20:S20"/>
    <mergeCell ref="T20:U20"/>
    <mergeCell ref="V20:W20"/>
    <mergeCell ref="C17:D17"/>
    <mergeCell ref="I17:J17"/>
    <mergeCell ref="L17:M17"/>
    <mergeCell ref="R17:S17"/>
    <mergeCell ref="T17:U17"/>
    <mergeCell ref="V17:W17"/>
    <mergeCell ref="C18:D18"/>
    <mergeCell ref="I18:J18"/>
    <mergeCell ref="L18:M18"/>
    <mergeCell ref="R18:S18"/>
    <mergeCell ref="T18:U18"/>
    <mergeCell ref="V18:W18"/>
    <mergeCell ref="C15:D15"/>
    <mergeCell ref="I15:J15"/>
    <mergeCell ref="L15:M15"/>
    <mergeCell ref="R15:S15"/>
    <mergeCell ref="T15:U15"/>
    <mergeCell ref="V15:W15"/>
    <mergeCell ref="C16:D16"/>
    <mergeCell ref="I16:J16"/>
    <mergeCell ref="L16:M16"/>
    <mergeCell ref="R16:S16"/>
    <mergeCell ref="T16:U16"/>
    <mergeCell ref="V16:W16"/>
    <mergeCell ref="C13:D13"/>
    <mergeCell ref="I13:J13"/>
    <mergeCell ref="L13:M13"/>
    <mergeCell ref="R13:S13"/>
    <mergeCell ref="T13:U13"/>
    <mergeCell ref="V13:W13"/>
    <mergeCell ref="C14:D14"/>
    <mergeCell ref="I14:J14"/>
    <mergeCell ref="L14:M14"/>
    <mergeCell ref="R14:S14"/>
    <mergeCell ref="T14:U14"/>
    <mergeCell ref="V14:W14"/>
    <mergeCell ref="C11:D11"/>
    <mergeCell ref="I11:J11"/>
    <mergeCell ref="L11:M11"/>
    <mergeCell ref="R11:S11"/>
    <mergeCell ref="T11:U11"/>
    <mergeCell ref="V11:W11"/>
    <mergeCell ref="C12:D12"/>
    <mergeCell ref="I12:J12"/>
    <mergeCell ref="L12:M12"/>
    <mergeCell ref="R12:S12"/>
    <mergeCell ref="T12:U12"/>
    <mergeCell ref="V12:W12"/>
    <mergeCell ref="C9:D9"/>
    <mergeCell ref="I9:J9"/>
    <mergeCell ref="L9:M9"/>
    <mergeCell ref="R9:S9"/>
    <mergeCell ref="T9:U9"/>
    <mergeCell ref="V9:W9"/>
    <mergeCell ref="C10:D10"/>
    <mergeCell ref="I10:J10"/>
    <mergeCell ref="L10:M10"/>
    <mergeCell ref="R10:S10"/>
    <mergeCell ref="T10:U10"/>
    <mergeCell ref="V10:W10"/>
    <mergeCell ref="B7:B8"/>
    <mergeCell ref="C7:D8"/>
    <mergeCell ref="E7:J7"/>
    <mergeCell ref="K7:M7"/>
    <mergeCell ref="N7:N8"/>
    <mergeCell ref="O7:S7"/>
    <mergeCell ref="T7:W7"/>
    <mergeCell ref="I8:J8"/>
    <mergeCell ref="L8:M8"/>
    <mergeCell ref="R8:S8"/>
    <mergeCell ref="T8:U8"/>
    <mergeCell ref="V8:W8"/>
    <mergeCell ref="B4:C4"/>
    <mergeCell ref="D4:E4"/>
    <mergeCell ref="F4:H4"/>
    <mergeCell ref="I4:J4"/>
    <mergeCell ref="K4:L4"/>
    <mergeCell ref="M4:N4"/>
    <mergeCell ref="O4:P4"/>
    <mergeCell ref="R4:S4"/>
    <mergeCell ref="K5:L5"/>
    <mergeCell ref="M5:N5"/>
    <mergeCell ref="R5:S5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F2:H2"/>
    <mergeCell ref="I2:J2"/>
  </mergeCells>
  <phoneticPr fontId="2"/>
  <conditionalFormatting sqref="H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H9:H11 H14:H45 H47:H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H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H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H9:H108" xr:uid="{00000000-0002-0000-0100-000000000000}">
      <formula1>"買,売"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09"/>
  <sheetViews>
    <sheetView zoomScale="115" zoomScaleNormal="115" workbookViewId="0">
      <pane ySplit="8" topLeftCell="A9" activePane="bottomLeft" state="frozen"/>
      <selection activeCell="K36" sqref="K36"/>
      <selection pane="bottomLeft" activeCell="K36" sqref="K36"/>
    </sheetView>
  </sheetViews>
  <sheetFormatPr defaultRowHeight="13" x14ac:dyDescent="0.2"/>
  <cols>
    <col min="1" max="1" width="2.90625" customWidth="1"/>
    <col min="2" max="12" width="6.6328125" customWidth="1"/>
    <col min="13" max="13" width="4.7265625" customWidth="1"/>
    <col min="14" max="18" width="6.6328125" customWidth="1"/>
    <col min="19" max="19" width="5.6328125" customWidth="1"/>
    <col min="20" max="23" width="5.08984375" customWidth="1"/>
    <col min="24" max="24" width="10.90625" style="22" hidden="1" customWidth="1"/>
    <col min="25" max="25" width="0" hidden="1" customWidth="1"/>
    <col min="26" max="27" width="7" customWidth="1"/>
  </cols>
  <sheetData>
    <row r="2" spans="2:27" x14ac:dyDescent="0.2">
      <c r="B2" s="65" t="s">
        <v>5</v>
      </c>
      <c r="C2" s="65"/>
      <c r="D2" s="67" t="s">
        <v>68</v>
      </c>
      <c r="E2" s="67"/>
      <c r="F2" s="65" t="s">
        <v>6</v>
      </c>
      <c r="G2" s="65"/>
      <c r="H2" s="65"/>
      <c r="I2" s="69" t="s">
        <v>67</v>
      </c>
      <c r="J2" s="69"/>
      <c r="K2" s="65" t="s">
        <v>7</v>
      </c>
      <c r="L2" s="65"/>
      <c r="M2" s="66">
        <v>500000</v>
      </c>
      <c r="N2" s="67"/>
      <c r="O2" s="65" t="s">
        <v>8</v>
      </c>
      <c r="P2" s="65"/>
      <c r="Q2" s="37"/>
      <c r="R2" s="68">
        <f>SUM(M2,D4)</f>
        <v>1232426.2699755048</v>
      </c>
      <c r="S2" s="69"/>
      <c r="T2" s="1"/>
      <c r="U2" s="1"/>
      <c r="V2" s="1"/>
    </row>
    <row r="3" spans="2:27" ht="100.5" customHeight="1" x14ac:dyDescent="0.2">
      <c r="B3" s="65" t="s">
        <v>9</v>
      </c>
      <c r="C3" s="65"/>
      <c r="D3" s="70" t="s">
        <v>63</v>
      </c>
      <c r="E3" s="70"/>
      <c r="F3" s="70"/>
      <c r="G3" s="70"/>
      <c r="H3" s="70"/>
      <c r="I3" s="70"/>
      <c r="J3" s="70"/>
      <c r="K3" s="65" t="s">
        <v>10</v>
      </c>
      <c r="L3" s="65"/>
      <c r="M3" s="71" t="s">
        <v>60</v>
      </c>
      <c r="N3" s="72"/>
      <c r="O3" s="72"/>
      <c r="P3" s="72"/>
      <c r="Q3" s="72"/>
      <c r="R3" s="72"/>
      <c r="S3" s="72"/>
      <c r="T3" s="1"/>
      <c r="U3" s="1"/>
    </row>
    <row r="4" spans="2:27" s="42" customFormat="1" x14ac:dyDescent="0.2">
      <c r="B4" s="73" t="s">
        <v>11</v>
      </c>
      <c r="C4" s="73"/>
      <c r="D4" s="74">
        <f>SUM($T$9:$U$993)</f>
        <v>732426.26997550495</v>
      </c>
      <c r="E4" s="74"/>
      <c r="F4" s="73" t="s">
        <v>12</v>
      </c>
      <c r="G4" s="73"/>
      <c r="H4" s="73"/>
      <c r="I4" s="75">
        <f>SUM($V$9:$W$108)</f>
        <v>1619.9999999999982</v>
      </c>
      <c r="J4" s="76"/>
      <c r="K4" s="73" t="s">
        <v>59</v>
      </c>
      <c r="L4" s="73"/>
      <c r="M4" s="77">
        <f>MAX($C$9:$D$990)-C9</f>
        <v>740775.28803265141</v>
      </c>
      <c r="N4" s="77"/>
      <c r="O4" s="73" t="s">
        <v>58</v>
      </c>
      <c r="P4" s="73"/>
      <c r="Q4" s="38"/>
      <c r="R4" s="78">
        <f>MAX(AA:AA)</f>
        <v>0.13166597599382501</v>
      </c>
      <c r="S4" s="78"/>
      <c r="T4" s="51"/>
      <c r="U4" s="51"/>
      <c r="V4" s="51"/>
      <c r="X4" s="52"/>
    </row>
    <row r="5" spans="2:27" s="42" customFormat="1" x14ac:dyDescent="0.2">
      <c r="B5" s="53" t="s">
        <v>15</v>
      </c>
      <c r="C5" s="54">
        <f>COUNTIF($T$9:$T$990,"&gt;0")</f>
        <v>36</v>
      </c>
      <c r="D5" s="38" t="s">
        <v>16</v>
      </c>
      <c r="E5" s="55">
        <f>COUNTIF($T$9:$T$990,"&lt;0")</f>
        <v>29</v>
      </c>
      <c r="F5" s="38" t="s">
        <v>17</v>
      </c>
      <c r="G5" s="38"/>
      <c r="H5" s="54">
        <f>COUNTIF($T$9:$T$990,"=0")</f>
        <v>0</v>
      </c>
      <c r="I5" s="38" t="s">
        <v>18</v>
      </c>
      <c r="J5" s="56">
        <f>C5/SUM(C5,E5,H5)</f>
        <v>0.55384615384615388</v>
      </c>
      <c r="K5" s="79" t="s">
        <v>19</v>
      </c>
      <c r="L5" s="73"/>
      <c r="M5" s="80">
        <f>MAX(X9:X993)</f>
        <v>4</v>
      </c>
      <c r="N5" s="81"/>
      <c r="O5" s="57" t="s">
        <v>20</v>
      </c>
      <c r="P5" s="58"/>
      <c r="Q5" s="59"/>
      <c r="R5" s="80">
        <f>MAX(Y9:Y993)</f>
        <v>4</v>
      </c>
      <c r="S5" s="81"/>
      <c r="T5" s="51"/>
      <c r="U5" s="51"/>
      <c r="V5" s="51"/>
      <c r="X5" s="52"/>
    </row>
    <row r="6" spans="2:27" x14ac:dyDescent="0.2">
      <c r="B6" s="11"/>
      <c r="C6" s="13"/>
      <c r="D6" s="14"/>
      <c r="E6" s="10"/>
      <c r="F6" s="11"/>
      <c r="G6" s="63" t="s">
        <v>69</v>
      </c>
      <c r="H6" s="10"/>
      <c r="I6" s="11"/>
      <c r="J6" s="16"/>
      <c r="K6" s="11"/>
      <c r="L6" s="11"/>
      <c r="M6" s="10"/>
      <c r="N6" s="10"/>
      <c r="O6" s="12"/>
      <c r="P6" s="12"/>
      <c r="Q6" s="63" t="s">
        <v>69</v>
      </c>
      <c r="R6" s="10"/>
      <c r="S6" s="7"/>
      <c r="T6" s="1"/>
      <c r="U6" s="1"/>
      <c r="V6" s="1"/>
    </row>
    <row r="7" spans="2:27" x14ac:dyDescent="0.2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89"/>
      <c r="J7" s="90"/>
      <c r="K7" s="91" t="s">
        <v>24</v>
      </c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7" x14ac:dyDescent="0.2">
      <c r="B8" s="83"/>
      <c r="C8" s="86"/>
      <c r="D8" s="87"/>
      <c r="E8" s="18" t="s">
        <v>28</v>
      </c>
      <c r="F8" s="18" t="s">
        <v>29</v>
      </c>
      <c r="G8" s="18" t="s">
        <v>64</v>
      </c>
      <c r="H8" s="18" t="s">
        <v>30</v>
      </c>
      <c r="I8" s="99" t="s">
        <v>31</v>
      </c>
      <c r="J8" s="90"/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39" t="s">
        <v>64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AA8" t="s">
        <v>57</v>
      </c>
    </row>
    <row r="9" spans="2:27" x14ac:dyDescent="0.2">
      <c r="B9" s="29">
        <v>1</v>
      </c>
      <c r="C9" s="102">
        <f>M2</f>
        <v>500000</v>
      </c>
      <c r="D9" s="102"/>
      <c r="E9" s="29">
        <v>2014</v>
      </c>
      <c r="F9" s="8">
        <v>43669</v>
      </c>
      <c r="G9" s="62">
        <v>0.33333333333333331</v>
      </c>
      <c r="H9" s="29" t="s">
        <v>4</v>
      </c>
      <c r="I9" s="103">
        <v>95.72</v>
      </c>
      <c r="J9" s="103"/>
      <c r="K9" s="29">
        <v>54</v>
      </c>
      <c r="L9" s="102">
        <f>IF(K9="","",C9*0.03)</f>
        <v>15000</v>
      </c>
      <c r="M9" s="102"/>
      <c r="N9" s="6">
        <f>IF(K9="","",(L9/K9)/LOOKUP(RIGHT($D$2,3),定数!$A$6:$A$13,定数!$B$6:$B$13))</f>
        <v>2.7777777777777777</v>
      </c>
      <c r="O9" s="29">
        <v>2014</v>
      </c>
      <c r="P9" s="8">
        <v>43684</v>
      </c>
      <c r="Q9" s="62">
        <v>0.16666666666666666</v>
      </c>
      <c r="R9" s="103">
        <v>95.18</v>
      </c>
      <c r="S9" s="103"/>
      <c r="T9" s="104">
        <f>IF(R9="","",V9*N9*LOOKUP(RIGHT($D$2,3),定数!$A$6:$A$13,定数!$B$6:$B$13))</f>
        <v>-14999.999999999778</v>
      </c>
      <c r="U9" s="104"/>
      <c r="V9" s="105">
        <f>IF(R9="","",IF(H9="買",(R9-I9),(I9-R9))*IF(RIGHT($D$2,3)="JPY",100,10000))</f>
        <v>-53.999999999999204</v>
      </c>
      <c r="W9" s="105"/>
      <c r="X9" s="1">
        <f>IF(V9&lt;&gt;"",IF(V9&gt;0,1+X8,0),"")</f>
        <v>0</v>
      </c>
      <c r="Y9">
        <f>IF(V9&lt;&gt;"",IF(V9&lt;0,1+Y8,0),"")</f>
        <v>1</v>
      </c>
      <c r="Z9" s="42"/>
      <c r="AA9" s="42"/>
    </row>
    <row r="10" spans="2:27" x14ac:dyDescent="0.2">
      <c r="B10" s="29">
        <v>2</v>
      </c>
      <c r="C10" s="102">
        <f t="shared" ref="C10:C73" si="0">IF(T9="","",C9+T9)</f>
        <v>485000.00000000023</v>
      </c>
      <c r="D10" s="102"/>
      <c r="E10" s="29"/>
      <c r="F10" s="8">
        <v>43690</v>
      </c>
      <c r="G10" s="62">
        <v>0.33333333333333331</v>
      </c>
      <c r="H10" s="30" t="s">
        <v>4</v>
      </c>
      <c r="I10" s="103">
        <v>94.95</v>
      </c>
      <c r="J10" s="103"/>
      <c r="K10" s="29">
        <v>24</v>
      </c>
      <c r="L10" s="106">
        <f>IF(K10="","",C10*0.03)</f>
        <v>14550.000000000007</v>
      </c>
      <c r="M10" s="107"/>
      <c r="N10" s="6">
        <f>IF(K10="","",(L10/K10)/LOOKUP(RIGHT($D$2,3),定数!$A$6:$A$13,定数!$B$6:$B$13))</f>
        <v>6.0625000000000036</v>
      </c>
      <c r="O10" s="29"/>
      <c r="P10" s="8">
        <v>43690</v>
      </c>
      <c r="Q10" s="62">
        <v>0.5</v>
      </c>
      <c r="R10" s="103">
        <v>95.24</v>
      </c>
      <c r="S10" s="103"/>
      <c r="T10" s="104">
        <f>IF(R10="","",V10*N10*LOOKUP(RIGHT($D$2,3),定数!$A$6:$A$13,定数!$B$6:$B$13))</f>
        <v>17581.249999999527</v>
      </c>
      <c r="U10" s="104"/>
      <c r="V10" s="105">
        <f>IF(R10="","",IF(H10="買",(R10-I10),(I10-R10))*IF(RIGHT($D$2,3)="JPY",100,10000))</f>
        <v>28.999999999999204</v>
      </c>
      <c r="W10" s="105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40">
        <f>IF(C10&lt;&gt;"",MAX(C10,C9),"")</f>
        <v>500000</v>
      </c>
      <c r="AA10" s="42"/>
    </row>
    <row r="11" spans="2:27" x14ac:dyDescent="0.2">
      <c r="B11" s="29">
        <v>3</v>
      </c>
      <c r="C11" s="102">
        <f t="shared" si="0"/>
        <v>502581.24999999977</v>
      </c>
      <c r="D11" s="102"/>
      <c r="E11" s="29"/>
      <c r="F11" s="8">
        <v>43691</v>
      </c>
      <c r="G11" s="62">
        <v>0.66666666666666663</v>
      </c>
      <c r="H11" s="34" t="s">
        <v>4</v>
      </c>
      <c r="I11" s="103">
        <v>95.47</v>
      </c>
      <c r="J11" s="103"/>
      <c r="K11" s="29">
        <v>39</v>
      </c>
      <c r="L11" s="106">
        <f t="shared" ref="L11:L74" si="3">IF(K11="","",C11*0.03)</f>
        <v>15077.437499999993</v>
      </c>
      <c r="M11" s="107"/>
      <c r="N11" s="6">
        <f>IF(K11="","",(L11/K11)/LOOKUP(RIGHT($D$2,3),定数!$A$6:$A$13,定数!$B$6:$B$13))</f>
        <v>3.866009615384614</v>
      </c>
      <c r="O11" s="29"/>
      <c r="P11" s="8">
        <v>43692</v>
      </c>
      <c r="Q11" s="62">
        <v>0.66666666666666663</v>
      </c>
      <c r="R11" s="103">
        <v>95.09</v>
      </c>
      <c r="S11" s="103"/>
      <c r="T11" s="104">
        <f>IF(R11="","",V11*N11*LOOKUP(RIGHT($D$2,3),定数!$A$6:$A$13,定数!$B$6:$B$13))</f>
        <v>-14690.836538461357</v>
      </c>
      <c r="U11" s="104"/>
      <c r="V11" s="105">
        <f>IF(R11="","",IF(H11="買",(R11-I11),(I11-R11))*IF(RIGHT($D$2,3)="JPY",100,10000))</f>
        <v>-37.999999999999545</v>
      </c>
      <c r="W11" s="105"/>
      <c r="X11" s="22">
        <f t="shared" si="1"/>
        <v>0</v>
      </c>
      <c r="Y11">
        <f t="shared" si="2"/>
        <v>1</v>
      </c>
      <c r="Z11" s="40">
        <f>IF(C11&lt;&gt;"",MAX(Z10,C11),"")</f>
        <v>502581.24999999977</v>
      </c>
      <c r="AA11" s="41">
        <f>IF(Z11&lt;&gt;"",1-(C11/Z11),"")</f>
        <v>0</v>
      </c>
    </row>
    <row r="12" spans="2:27" x14ac:dyDescent="0.2">
      <c r="B12" s="29">
        <v>4</v>
      </c>
      <c r="C12" s="102">
        <f t="shared" si="0"/>
        <v>487890.41346153838</v>
      </c>
      <c r="D12" s="102"/>
      <c r="E12" s="29"/>
      <c r="F12" s="8">
        <v>43698</v>
      </c>
      <c r="G12" s="62">
        <v>0.5</v>
      </c>
      <c r="H12" s="30" t="s">
        <v>4</v>
      </c>
      <c r="I12" s="103">
        <v>96.39</v>
      </c>
      <c r="J12" s="103"/>
      <c r="K12" s="29">
        <v>51</v>
      </c>
      <c r="L12" s="106">
        <f t="shared" si="3"/>
        <v>14636.712403846152</v>
      </c>
      <c r="M12" s="107"/>
      <c r="N12" s="6">
        <f>IF(K12="","",(L12/K12)/LOOKUP(RIGHT($D$2,3),定数!$A$6:$A$13,定数!$B$6:$B$13))</f>
        <v>2.8699436085972847</v>
      </c>
      <c r="O12" s="29"/>
      <c r="P12" s="8">
        <v>43704</v>
      </c>
      <c r="Q12" s="62">
        <v>0.5</v>
      </c>
      <c r="R12" s="103">
        <v>97.38</v>
      </c>
      <c r="S12" s="103"/>
      <c r="T12" s="104">
        <f>IF(R12="","",V12*N12*LOOKUP(RIGHT($D$2,3),定数!$A$6:$A$13,定数!$B$6:$B$13))</f>
        <v>28412.441725112974</v>
      </c>
      <c r="U12" s="104"/>
      <c r="V12" s="105">
        <f t="shared" ref="V12:V75" si="4">IF(R12="","",IF(H12="買",(R12-I12),(I12-R12))*IF(RIGHT($D$2,3)="JPY",100,10000))</f>
        <v>98.999999999999488</v>
      </c>
      <c r="W12" s="105"/>
      <c r="X12" s="22">
        <f t="shared" si="1"/>
        <v>1</v>
      </c>
      <c r="Y12">
        <f t="shared" si="2"/>
        <v>0</v>
      </c>
      <c r="Z12" s="40">
        <f t="shared" ref="Z12:Z75" si="5">IF(C12&lt;&gt;"",MAX(Z11,C12),"")</f>
        <v>502581.24999999977</v>
      </c>
      <c r="AA12" s="41">
        <f t="shared" ref="AA12:AA75" si="6">IF(Z12&lt;&gt;"",1-(C12/Z12),"")</f>
        <v>2.9230769230768949E-2</v>
      </c>
    </row>
    <row r="13" spans="2:27" x14ac:dyDescent="0.2">
      <c r="B13" s="29">
        <v>5</v>
      </c>
      <c r="C13" s="102">
        <f t="shared" si="0"/>
        <v>516302.85518665134</v>
      </c>
      <c r="D13" s="102"/>
      <c r="E13" s="29"/>
      <c r="F13" s="8">
        <v>43711</v>
      </c>
      <c r="G13" s="62">
        <v>0.5</v>
      </c>
      <c r="H13" s="30" t="s">
        <v>4</v>
      </c>
      <c r="I13" s="103">
        <v>98.04</v>
      </c>
      <c r="J13" s="103"/>
      <c r="K13" s="29">
        <v>61</v>
      </c>
      <c r="L13" s="106">
        <f t="shared" si="3"/>
        <v>15489.08565559954</v>
      </c>
      <c r="M13" s="107"/>
      <c r="N13" s="6">
        <f>IF(K13="","",(L13/K13)/LOOKUP(RIGHT($D$2,3),定数!$A$6:$A$13,定数!$B$6:$B$13))</f>
        <v>2.5391943697704162</v>
      </c>
      <c r="O13" s="29"/>
      <c r="P13" s="8">
        <v>43718</v>
      </c>
      <c r="Q13" s="62">
        <v>0.16666666666666666</v>
      </c>
      <c r="R13" s="103">
        <v>97.43</v>
      </c>
      <c r="S13" s="103"/>
      <c r="T13" s="104">
        <f>IF(R13="","",V13*N13*LOOKUP(RIGHT($D$2,3),定数!$A$6:$A$13,定数!$B$6:$B$13))</f>
        <v>-15489.085655599523</v>
      </c>
      <c r="U13" s="104"/>
      <c r="V13" s="105">
        <f t="shared" si="4"/>
        <v>-60.999999999999943</v>
      </c>
      <c r="W13" s="105"/>
      <c r="X13" s="22">
        <f t="shared" si="1"/>
        <v>0</v>
      </c>
      <c r="Y13">
        <f t="shared" si="2"/>
        <v>1</v>
      </c>
      <c r="Z13" s="40">
        <f t="shared" si="5"/>
        <v>516302.85518665134</v>
      </c>
      <c r="AA13" s="41">
        <f t="shared" si="6"/>
        <v>0</v>
      </c>
    </row>
    <row r="14" spans="2:27" x14ac:dyDescent="0.2">
      <c r="B14" s="29">
        <v>6</v>
      </c>
      <c r="C14" s="102">
        <f t="shared" si="0"/>
        <v>500813.7695310518</v>
      </c>
      <c r="D14" s="102"/>
      <c r="E14" s="29"/>
      <c r="F14" s="8">
        <v>43766</v>
      </c>
      <c r="G14" s="62">
        <v>0.5</v>
      </c>
      <c r="H14" s="30" t="s">
        <v>4</v>
      </c>
      <c r="I14" s="103">
        <v>95.36</v>
      </c>
      <c r="J14" s="103"/>
      <c r="K14" s="29">
        <v>34</v>
      </c>
      <c r="L14" s="106">
        <f t="shared" si="3"/>
        <v>15024.413085931554</v>
      </c>
      <c r="M14" s="107"/>
      <c r="N14" s="6">
        <f>IF(K14="","",(L14/K14)/LOOKUP(RIGHT($D$2,3),定数!$A$6:$A$13,定数!$B$6:$B$13))</f>
        <v>4.4189450252739864</v>
      </c>
      <c r="O14" s="29"/>
      <c r="P14" s="8">
        <v>43767</v>
      </c>
      <c r="Q14" s="62">
        <v>0.5</v>
      </c>
      <c r="R14" s="103">
        <v>96.06</v>
      </c>
      <c r="S14" s="103"/>
      <c r="T14" s="104">
        <f>IF(R14="","",V14*N14*LOOKUP(RIGHT($D$2,3),定数!$A$6:$A$13,定数!$B$6:$B$13))</f>
        <v>30932.615176918029</v>
      </c>
      <c r="U14" s="104"/>
      <c r="V14" s="105">
        <f t="shared" si="4"/>
        <v>70.000000000000284</v>
      </c>
      <c r="W14" s="105"/>
      <c r="X14" s="22">
        <f t="shared" si="1"/>
        <v>1</v>
      </c>
      <c r="Y14">
        <f t="shared" si="2"/>
        <v>0</v>
      </c>
      <c r="Z14" s="40">
        <f t="shared" si="5"/>
        <v>516302.85518665134</v>
      </c>
      <c r="AA14" s="41">
        <f t="shared" si="6"/>
        <v>3.0000000000000027E-2</v>
      </c>
    </row>
    <row r="15" spans="2:27" x14ac:dyDescent="0.2">
      <c r="B15" s="29">
        <v>7</v>
      </c>
      <c r="C15" s="102">
        <f t="shared" si="0"/>
        <v>531746.38470796985</v>
      </c>
      <c r="D15" s="102"/>
      <c r="E15" s="29"/>
      <c r="F15" s="8">
        <v>43782</v>
      </c>
      <c r="G15" s="62">
        <v>0.5</v>
      </c>
      <c r="H15" s="30" t="s">
        <v>4</v>
      </c>
      <c r="I15" s="103">
        <v>101.02</v>
      </c>
      <c r="J15" s="103"/>
      <c r="K15" s="29">
        <v>78</v>
      </c>
      <c r="L15" s="106">
        <f t="shared" si="3"/>
        <v>15952.391541239094</v>
      </c>
      <c r="M15" s="107"/>
      <c r="N15" s="6">
        <f>IF(K15="","",(L15/K15)/LOOKUP(RIGHT($D$2,3),定数!$A$6:$A$13,定数!$B$6:$B$13))</f>
        <v>2.0451784027229607</v>
      </c>
      <c r="O15" s="29"/>
      <c r="P15" s="8">
        <v>43790</v>
      </c>
      <c r="Q15" s="62">
        <v>0.5</v>
      </c>
      <c r="R15" s="103">
        <v>102.52</v>
      </c>
      <c r="S15" s="103"/>
      <c r="T15" s="104">
        <f>IF(R15="","",V15*N15*LOOKUP(RIGHT($D$2,3),定数!$A$6:$A$13,定数!$B$6:$B$13))</f>
        <v>30677.67604084441</v>
      </c>
      <c r="U15" s="104"/>
      <c r="V15" s="105">
        <f t="shared" si="4"/>
        <v>150</v>
      </c>
      <c r="W15" s="105"/>
      <c r="X15" s="22">
        <f t="shared" si="1"/>
        <v>2</v>
      </c>
      <c r="Y15">
        <f t="shared" si="2"/>
        <v>0</v>
      </c>
      <c r="Z15" s="40">
        <f t="shared" si="5"/>
        <v>531746.38470796985</v>
      </c>
      <c r="AA15" s="41">
        <f t="shared" si="6"/>
        <v>0</v>
      </c>
    </row>
    <row r="16" spans="2:27" x14ac:dyDescent="0.2">
      <c r="B16" s="29">
        <v>8</v>
      </c>
      <c r="C16" s="102">
        <f t="shared" si="0"/>
        <v>562424.06074881426</v>
      </c>
      <c r="D16" s="102"/>
      <c r="E16" s="29"/>
      <c r="F16" s="8">
        <v>43811</v>
      </c>
      <c r="G16" s="62">
        <v>0.5</v>
      </c>
      <c r="H16" s="30" t="s">
        <v>3</v>
      </c>
      <c r="I16" s="103">
        <v>97.88</v>
      </c>
      <c r="J16" s="103"/>
      <c r="K16" s="29">
        <v>53</v>
      </c>
      <c r="L16" s="106">
        <f t="shared" si="3"/>
        <v>16872.721822464428</v>
      </c>
      <c r="M16" s="107"/>
      <c r="N16" s="6">
        <f>IF(K16="","",(L16/K16)/LOOKUP(RIGHT($D$2,3),定数!$A$6:$A$13,定数!$B$6:$B$13))</f>
        <v>3.1835324193329111</v>
      </c>
      <c r="O16" s="29"/>
      <c r="P16" s="8">
        <v>43814</v>
      </c>
      <c r="Q16" s="62">
        <v>0</v>
      </c>
      <c r="R16" s="103">
        <v>96.92</v>
      </c>
      <c r="S16" s="103"/>
      <c r="T16" s="104">
        <f>IF(R16="","",V16*N16*LOOKUP(RIGHT($D$2,3),定数!$A$6:$A$13,定数!$B$6:$B$13))</f>
        <v>30561.911225595748</v>
      </c>
      <c r="U16" s="104"/>
      <c r="V16" s="105">
        <f t="shared" si="4"/>
        <v>95.999999999999375</v>
      </c>
      <c r="W16" s="105"/>
      <c r="X16" s="22">
        <f t="shared" si="1"/>
        <v>3</v>
      </c>
      <c r="Y16">
        <f t="shared" si="2"/>
        <v>0</v>
      </c>
      <c r="Z16" s="40">
        <f t="shared" si="5"/>
        <v>562424.06074881426</v>
      </c>
      <c r="AA16" s="41">
        <f t="shared" si="6"/>
        <v>0</v>
      </c>
    </row>
    <row r="17" spans="2:27" x14ac:dyDescent="0.2">
      <c r="B17" s="29">
        <v>9</v>
      </c>
      <c r="C17" s="102">
        <f t="shared" si="0"/>
        <v>592985.97197441</v>
      </c>
      <c r="D17" s="102"/>
      <c r="E17" s="29"/>
      <c r="F17" s="8">
        <v>43814</v>
      </c>
      <c r="G17" s="62">
        <v>0.66666666666666663</v>
      </c>
      <c r="H17" s="30" t="s">
        <v>3</v>
      </c>
      <c r="I17" s="103">
        <v>97.39</v>
      </c>
      <c r="J17" s="103"/>
      <c r="K17" s="29">
        <v>64</v>
      </c>
      <c r="L17" s="106">
        <f t="shared" si="3"/>
        <v>17789.5791592323</v>
      </c>
      <c r="M17" s="107"/>
      <c r="N17" s="6">
        <f>IF(K17="","",(L17/K17)/LOOKUP(RIGHT($D$2,3),定数!$A$6:$A$13,定数!$B$6:$B$13))</f>
        <v>2.779621743630047</v>
      </c>
      <c r="O17" s="29"/>
      <c r="P17" s="8">
        <v>43815</v>
      </c>
      <c r="Q17" s="62">
        <v>0.33333333333333331</v>
      </c>
      <c r="R17" s="103">
        <v>96.02</v>
      </c>
      <c r="S17" s="103"/>
      <c r="T17" s="104">
        <f>IF(R17="","",V17*N17*LOOKUP(RIGHT($D$2,3),定数!$A$6:$A$13,定数!$B$6:$B$13))</f>
        <v>38080.81788773177</v>
      </c>
      <c r="U17" s="104"/>
      <c r="V17" s="105">
        <f t="shared" si="4"/>
        <v>137.00000000000045</v>
      </c>
      <c r="W17" s="105"/>
      <c r="X17" s="22">
        <f t="shared" si="1"/>
        <v>4</v>
      </c>
      <c r="Y17">
        <f t="shared" si="2"/>
        <v>0</v>
      </c>
      <c r="Z17" s="40">
        <f t="shared" si="5"/>
        <v>592985.97197441</v>
      </c>
      <c r="AA17" s="41">
        <f t="shared" si="6"/>
        <v>0</v>
      </c>
    </row>
    <row r="18" spans="2:27" x14ac:dyDescent="0.2">
      <c r="B18" s="29">
        <v>10</v>
      </c>
      <c r="C18" s="102">
        <f t="shared" si="0"/>
        <v>631066.78986214171</v>
      </c>
      <c r="D18" s="102"/>
      <c r="E18" s="29">
        <v>2015</v>
      </c>
      <c r="F18" s="8">
        <v>43471</v>
      </c>
      <c r="G18" s="62">
        <v>0.83333333333333337</v>
      </c>
      <c r="H18" s="30" t="s">
        <v>3</v>
      </c>
      <c r="I18" s="103">
        <v>95.83</v>
      </c>
      <c r="J18" s="103"/>
      <c r="K18" s="29">
        <v>88</v>
      </c>
      <c r="L18" s="106">
        <f t="shared" si="3"/>
        <v>18932.003695864252</v>
      </c>
      <c r="M18" s="107"/>
      <c r="N18" s="6">
        <f>IF(K18="","",(L18/K18)/LOOKUP(RIGHT($D$2,3),定数!$A$6:$A$13,定数!$B$6:$B$13))</f>
        <v>2.1513640563482106</v>
      </c>
      <c r="O18" s="29">
        <v>2015</v>
      </c>
      <c r="P18" s="8">
        <v>43473</v>
      </c>
      <c r="Q18" s="62">
        <v>0.16666666666666666</v>
      </c>
      <c r="R18" s="103">
        <v>96.71</v>
      </c>
      <c r="S18" s="103"/>
      <c r="T18" s="104">
        <f>IF(R18="","",V18*N18*LOOKUP(RIGHT($D$2,3),定数!$A$6:$A$13,定数!$B$6:$B$13))</f>
        <v>-18932.003695864158</v>
      </c>
      <c r="U18" s="104"/>
      <c r="V18" s="105">
        <f t="shared" si="4"/>
        <v>-87.999999999999545</v>
      </c>
      <c r="W18" s="105"/>
      <c r="X18" s="22">
        <f t="shared" si="1"/>
        <v>0</v>
      </c>
      <c r="Y18">
        <f t="shared" si="2"/>
        <v>1</v>
      </c>
      <c r="Z18" s="40">
        <f t="shared" si="5"/>
        <v>631066.78986214171</v>
      </c>
      <c r="AA18" s="41">
        <f t="shared" si="6"/>
        <v>0</v>
      </c>
    </row>
    <row r="19" spans="2:27" x14ac:dyDescent="0.2">
      <c r="B19" s="29">
        <v>11</v>
      </c>
      <c r="C19" s="102">
        <f t="shared" si="0"/>
        <v>612134.7861662776</v>
      </c>
      <c r="D19" s="102"/>
      <c r="E19" s="29"/>
      <c r="F19" s="8">
        <v>43478</v>
      </c>
      <c r="G19" s="62">
        <v>0.83333333333333337</v>
      </c>
      <c r="H19" s="30" t="s">
        <v>3</v>
      </c>
      <c r="I19" s="103">
        <v>96.21</v>
      </c>
      <c r="J19" s="103"/>
      <c r="K19" s="29">
        <v>55</v>
      </c>
      <c r="L19" s="106">
        <f t="shared" si="3"/>
        <v>18364.043584988329</v>
      </c>
      <c r="M19" s="107"/>
      <c r="N19" s="6">
        <f>IF(K19="","",(L19/K19)/LOOKUP(RIGHT($D$2,3),定数!$A$6:$A$13,定数!$B$6:$B$13))</f>
        <v>3.3389170154524237</v>
      </c>
      <c r="O19" s="29"/>
      <c r="P19" s="8">
        <v>43479</v>
      </c>
      <c r="Q19" s="62">
        <v>0.16666666666666666</v>
      </c>
      <c r="R19" s="103">
        <v>95.12</v>
      </c>
      <c r="S19" s="103"/>
      <c r="T19" s="104">
        <f>IF(R19="","",V19*N19*LOOKUP(RIGHT($D$2,3),定数!$A$6:$A$13,定数!$B$6:$B$13))</f>
        <v>36394.195468431062</v>
      </c>
      <c r="U19" s="104"/>
      <c r="V19" s="105">
        <f t="shared" si="4"/>
        <v>108.99999999999892</v>
      </c>
      <c r="W19" s="105"/>
      <c r="X19" s="22">
        <f t="shared" si="1"/>
        <v>1</v>
      </c>
      <c r="Y19">
        <f t="shared" si="2"/>
        <v>0</v>
      </c>
      <c r="Z19" s="40">
        <f t="shared" si="5"/>
        <v>631066.78986214171</v>
      </c>
      <c r="AA19" s="41">
        <f t="shared" si="6"/>
        <v>2.9999999999999805E-2</v>
      </c>
    </row>
    <row r="20" spans="2:27" x14ac:dyDescent="0.2">
      <c r="B20" s="29">
        <v>12</v>
      </c>
      <c r="C20" s="102">
        <f t="shared" si="0"/>
        <v>648528.9816347087</v>
      </c>
      <c r="D20" s="102"/>
      <c r="E20" s="29"/>
      <c r="F20" s="8">
        <v>43485</v>
      </c>
      <c r="G20" s="62">
        <v>0.5</v>
      </c>
      <c r="H20" s="30" t="s">
        <v>4</v>
      </c>
      <c r="I20" s="103">
        <v>97.17</v>
      </c>
      <c r="J20" s="103"/>
      <c r="K20" s="29">
        <v>77</v>
      </c>
      <c r="L20" s="106">
        <f t="shared" si="3"/>
        <v>19455.86944904126</v>
      </c>
      <c r="M20" s="107"/>
      <c r="N20" s="6">
        <f>IF(K20="","",(L20/K20)/LOOKUP(RIGHT($D$2,3),定数!$A$6:$A$13,定数!$B$6:$B$13))</f>
        <v>2.5267362920832803</v>
      </c>
      <c r="O20" s="29"/>
      <c r="P20" s="8">
        <v>43486</v>
      </c>
      <c r="Q20" s="62">
        <v>0.33333333333333331</v>
      </c>
      <c r="R20" s="103">
        <v>96.4</v>
      </c>
      <c r="S20" s="103"/>
      <c r="T20" s="104">
        <f>IF(R20="","",V20*N20*LOOKUP(RIGHT($D$2,3),定数!$A$6:$A$13,定数!$B$6:$B$13))</f>
        <v>-19455.869449041158</v>
      </c>
      <c r="U20" s="104"/>
      <c r="V20" s="105">
        <f t="shared" si="4"/>
        <v>-76.999999999999602</v>
      </c>
      <c r="W20" s="105"/>
      <c r="X20" s="22">
        <f t="shared" si="1"/>
        <v>0</v>
      </c>
      <c r="Y20">
        <f t="shared" si="2"/>
        <v>1</v>
      </c>
      <c r="Z20" s="40">
        <f t="shared" si="5"/>
        <v>648528.9816347087</v>
      </c>
      <c r="AA20" s="41">
        <f t="shared" si="6"/>
        <v>0</v>
      </c>
    </row>
    <row r="21" spans="2:27" x14ac:dyDescent="0.2">
      <c r="B21" s="29">
        <v>13</v>
      </c>
      <c r="C21" s="102">
        <f t="shared" si="0"/>
        <v>629073.1121856675</v>
      </c>
      <c r="D21" s="102"/>
      <c r="E21" s="29"/>
      <c r="F21" s="8">
        <v>43502</v>
      </c>
      <c r="G21" s="62">
        <v>0.66666666666666663</v>
      </c>
      <c r="H21" s="31" t="s">
        <v>4</v>
      </c>
      <c r="I21" s="103">
        <v>92.9</v>
      </c>
      <c r="J21" s="103"/>
      <c r="K21" s="29">
        <v>119</v>
      </c>
      <c r="L21" s="106">
        <f t="shared" si="3"/>
        <v>18872.193365570023</v>
      </c>
      <c r="M21" s="107"/>
      <c r="N21" s="6">
        <f>IF(K21="","",(L21/K21)/LOOKUP(RIGHT($D$2,3),定数!$A$6:$A$13,定数!$B$6:$B$13))</f>
        <v>1.5858986021487413</v>
      </c>
      <c r="O21" s="29"/>
      <c r="P21" s="8">
        <v>43508</v>
      </c>
      <c r="Q21" s="62">
        <v>0.16666666666666666</v>
      </c>
      <c r="R21" s="103">
        <v>91.71</v>
      </c>
      <c r="S21" s="103"/>
      <c r="T21" s="104">
        <f>IF(R21="","",V21*N21*LOOKUP(RIGHT($D$2,3),定数!$A$6:$A$13,定数!$B$6:$B$13))</f>
        <v>-18872.193365570212</v>
      </c>
      <c r="U21" s="104"/>
      <c r="V21" s="105">
        <f t="shared" si="4"/>
        <v>-119.00000000000119</v>
      </c>
      <c r="W21" s="105"/>
      <c r="X21" s="22">
        <f t="shared" si="1"/>
        <v>0</v>
      </c>
      <c r="Y21">
        <f t="shared" si="2"/>
        <v>2</v>
      </c>
      <c r="Z21" s="40">
        <f t="shared" si="5"/>
        <v>648528.9816347087</v>
      </c>
      <c r="AA21" s="41">
        <f t="shared" si="6"/>
        <v>2.9999999999999916E-2</v>
      </c>
    </row>
    <row r="22" spans="2:27" x14ac:dyDescent="0.2">
      <c r="B22" s="29">
        <v>14</v>
      </c>
      <c r="C22" s="102">
        <f t="shared" si="0"/>
        <v>610200.91882009734</v>
      </c>
      <c r="D22" s="102"/>
      <c r="E22" s="29"/>
      <c r="F22" s="8">
        <v>43555</v>
      </c>
      <c r="G22" s="62">
        <v>0.33333333333333331</v>
      </c>
      <c r="H22" s="31" t="s">
        <v>3</v>
      </c>
      <c r="I22" s="103">
        <v>91.62</v>
      </c>
      <c r="J22" s="103"/>
      <c r="K22" s="29">
        <v>45</v>
      </c>
      <c r="L22" s="106">
        <f t="shared" si="3"/>
        <v>18306.027564602919</v>
      </c>
      <c r="M22" s="107"/>
      <c r="N22" s="6">
        <f>IF(K22="","",(L22/K22)/LOOKUP(RIGHT($D$2,3),定数!$A$6:$A$13,定数!$B$6:$B$13))</f>
        <v>4.0680061254673152</v>
      </c>
      <c r="O22" s="29"/>
      <c r="P22" s="8">
        <v>43557</v>
      </c>
      <c r="Q22" s="62">
        <v>0</v>
      </c>
      <c r="R22" s="103">
        <v>90.77</v>
      </c>
      <c r="S22" s="103"/>
      <c r="T22" s="104">
        <f>IF(R22="","",V22*N22*LOOKUP(RIGHT($D$2,3),定数!$A$6:$A$13,定数!$B$6:$B$13))</f>
        <v>34578.052066472526</v>
      </c>
      <c r="U22" s="104"/>
      <c r="V22" s="105">
        <f t="shared" si="4"/>
        <v>85.000000000000853</v>
      </c>
      <c r="W22" s="105"/>
      <c r="X22" s="22">
        <f t="shared" si="1"/>
        <v>1</v>
      </c>
      <c r="Y22">
        <f t="shared" si="2"/>
        <v>0</v>
      </c>
      <c r="Z22" s="40">
        <f t="shared" si="5"/>
        <v>648528.9816347087</v>
      </c>
      <c r="AA22" s="41">
        <f t="shared" si="6"/>
        <v>5.9100000000000152E-2</v>
      </c>
    </row>
    <row r="23" spans="2:27" x14ac:dyDescent="0.2">
      <c r="B23" s="29">
        <v>15</v>
      </c>
      <c r="C23" s="102">
        <f t="shared" si="0"/>
        <v>644778.97088656982</v>
      </c>
      <c r="D23" s="102"/>
      <c r="E23" s="29"/>
      <c r="F23" s="8">
        <v>43598</v>
      </c>
      <c r="G23" s="62">
        <v>0.5</v>
      </c>
      <c r="H23" s="31" t="s">
        <v>4</v>
      </c>
      <c r="I23" s="103">
        <v>95.95</v>
      </c>
      <c r="J23" s="103"/>
      <c r="K23" s="29">
        <v>73</v>
      </c>
      <c r="L23" s="106">
        <f t="shared" si="3"/>
        <v>19343.369126597096</v>
      </c>
      <c r="M23" s="107"/>
      <c r="N23" s="6">
        <f>IF(K23="","",(L23/K23)/LOOKUP(RIGHT($D$2,3),定数!$A$6:$A$13,定数!$B$6:$B$13))</f>
        <v>2.6497765926845336</v>
      </c>
      <c r="O23" s="29"/>
      <c r="P23" s="8">
        <v>43607</v>
      </c>
      <c r="Q23" s="62">
        <v>0.5</v>
      </c>
      <c r="R23" s="103">
        <v>95.22</v>
      </c>
      <c r="S23" s="103"/>
      <c r="T23" s="104">
        <f>IF(R23="","",V23*N23*LOOKUP(RIGHT($D$2,3),定数!$A$6:$A$13,定数!$B$6:$B$13))</f>
        <v>-19343.369126597201</v>
      </c>
      <c r="U23" s="104"/>
      <c r="V23" s="105">
        <f t="shared" si="4"/>
        <v>-73.000000000000398</v>
      </c>
      <c r="W23" s="105"/>
      <c r="X23" t="str">
        <f t="shared" ref="X23:Y74" si="7">IF(U23&lt;&gt;"",IF(U23&lt;0,1+X22,0),"")</f>
        <v/>
      </c>
      <c r="Y23">
        <f t="shared" si="2"/>
        <v>1</v>
      </c>
      <c r="Z23" s="40">
        <f t="shared" si="5"/>
        <v>648528.9816347087</v>
      </c>
      <c r="AA23" s="41">
        <f t="shared" si="6"/>
        <v>5.7823333333330007E-3</v>
      </c>
    </row>
    <row r="24" spans="2:27" x14ac:dyDescent="0.2">
      <c r="B24" s="29">
        <v>16</v>
      </c>
      <c r="C24" s="102">
        <f t="shared" si="0"/>
        <v>625435.60175997263</v>
      </c>
      <c r="D24" s="102"/>
      <c r="E24" s="29"/>
      <c r="F24" s="8">
        <v>43653</v>
      </c>
      <c r="G24" s="62">
        <v>0</v>
      </c>
      <c r="H24" s="31" t="s">
        <v>3</v>
      </c>
      <c r="I24" s="103">
        <v>91.71</v>
      </c>
      <c r="J24" s="103"/>
      <c r="K24" s="29">
        <v>71</v>
      </c>
      <c r="L24" s="106">
        <f t="shared" si="3"/>
        <v>18763.068052799179</v>
      </c>
      <c r="M24" s="107"/>
      <c r="N24" s="6">
        <f>IF(K24="","",(L24/K24)/LOOKUP(RIGHT($D$2,3),定数!$A$6:$A$13,定数!$B$6:$B$13))</f>
        <v>2.6426856412393209</v>
      </c>
      <c r="O24" s="29"/>
      <c r="P24" s="8">
        <v>43654</v>
      </c>
      <c r="Q24" s="62">
        <v>0.33333333333333331</v>
      </c>
      <c r="R24" s="103">
        <v>90.18</v>
      </c>
      <c r="S24" s="103"/>
      <c r="T24" s="104">
        <f>IF(R24="","",V24*N24*LOOKUP(RIGHT($D$2,3),定数!$A$6:$A$13,定数!$B$6:$B$13))</f>
        <v>40433.090310961263</v>
      </c>
      <c r="U24" s="104"/>
      <c r="V24" s="105">
        <f t="shared" si="4"/>
        <v>152.99999999999869</v>
      </c>
      <c r="W24" s="105"/>
      <c r="X24" t="str">
        <f t="shared" si="7"/>
        <v/>
      </c>
      <c r="Y24">
        <f t="shared" si="2"/>
        <v>0</v>
      </c>
      <c r="Z24" s="40">
        <f t="shared" si="5"/>
        <v>648528.9816347087</v>
      </c>
      <c r="AA24" s="41">
        <f t="shared" si="6"/>
        <v>3.5608863333333129E-2</v>
      </c>
    </row>
    <row r="25" spans="2:27" x14ac:dyDescent="0.2">
      <c r="B25" s="29">
        <v>17</v>
      </c>
      <c r="C25" s="102">
        <f t="shared" si="0"/>
        <v>665868.69207093387</v>
      </c>
      <c r="D25" s="102"/>
      <c r="E25" s="29"/>
      <c r="F25" s="8">
        <v>43660</v>
      </c>
      <c r="G25" s="62">
        <v>0.16666666666666666</v>
      </c>
      <c r="H25" s="31" t="s">
        <v>4</v>
      </c>
      <c r="I25" s="103">
        <v>91.61</v>
      </c>
      <c r="J25" s="103"/>
      <c r="K25" s="29">
        <v>33</v>
      </c>
      <c r="L25" s="106">
        <f t="shared" si="3"/>
        <v>19976.060762128014</v>
      </c>
      <c r="M25" s="107"/>
      <c r="N25" s="6">
        <f>IF(K25="","",(L25/K25)/LOOKUP(RIGHT($D$2,3),定数!$A$6:$A$13,定数!$B$6:$B$13))</f>
        <v>6.0533517460993984</v>
      </c>
      <c r="O25" s="29"/>
      <c r="P25" s="8">
        <v>43661</v>
      </c>
      <c r="Q25" s="62">
        <v>0.16666666666666666</v>
      </c>
      <c r="R25" s="103">
        <v>92.21</v>
      </c>
      <c r="S25" s="103"/>
      <c r="T25" s="104">
        <f>IF(R25="","",V25*N25*LOOKUP(RIGHT($D$2,3),定数!$A$6:$A$13,定数!$B$6:$B$13))</f>
        <v>36320.110476596048</v>
      </c>
      <c r="U25" s="104"/>
      <c r="V25" s="105">
        <f t="shared" si="4"/>
        <v>59.999999999999432</v>
      </c>
      <c r="W25" s="105"/>
      <c r="X25" t="str">
        <f t="shared" si="7"/>
        <v/>
      </c>
      <c r="Y25">
        <f t="shared" si="2"/>
        <v>0</v>
      </c>
      <c r="Z25" s="40">
        <f t="shared" si="5"/>
        <v>665868.69207093387</v>
      </c>
      <c r="AA25" s="41">
        <f t="shared" si="6"/>
        <v>0</v>
      </c>
    </row>
    <row r="26" spans="2:27" x14ac:dyDescent="0.2">
      <c r="B26" s="29">
        <v>18</v>
      </c>
      <c r="C26" s="102">
        <f t="shared" si="0"/>
        <v>702188.80254752992</v>
      </c>
      <c r="D26" s="102"/>
      <c r="E26" s="29"/>
      <c r="F26" s="8">
        <v>43687</v>
      </c>
      <c r="G26" s="62">
        <v>0.66666666666666663</v>
      </c>
      <c r="H26" s="31" t="s">
        <v>4</v>
      </c>
      <c r="I26" s="103">
        <v>92.22</v>
      </c>
      <c r="J26" s="103"/>
      <c r="K26" s="29">
        <v>66</v>
      </c>
      <c r="L26" s="106">
        <f t="shared" si="3"/>
        <v>21065.664076425895</v>
      </c>
      <c r="M26" s="107"/>
      <c r="N26" s="6">
        <f>IF(K26="","",(L26/K26)/LOOKUP(RIGHT($D$2,3),定数!$A$6:$A$13,定数!$B$6:$B$13))</f>
        <v>3.191767284306954</v>
      </c>
      <c r="O26" s="29"/>
      <c r="P26" s="8">
        <v>43688</v>
      </c>
      <c r="Q26" s="62">
        <v>0.16666666666666666</v>
      </c>
      <c r="R26" s="103">
        <v>91.56</v>
      </c>
      <c r="S26" s="103"/>
      <c r="T26" s="104">
        <f>IF(R26="","",V26*N26*LOOKUP(RIGHT($D$2,3),定数!$A$6:$A$13,定数!$B$6:$B$13))</f>
        <v>-21065.664076425786</v>
      </c>
      <c r="U26" s="104"/>
      <c r="V26" s="105">
        <f t="shared" si="4"/>
        <v>-65.999999999999659</v>
      </c>
      <c r="W26" s="105"/>
      <c r="X26" t="str">
        <f t="shared" si="7"/>
        <v/>
      </c>
      <c r="Y26">
        <f t="shared" si="2"/>
        <v>1</v>
      </c>
      <c r="Z26" s="40">
        <f t="shared" si="5"/>
        <v>702188.80254752992</v>
      </c>
      <c r="AA26" s="41">
        <f t="shared" si="6"/>
        <v>0</v>
      </c>
    </row>
    <row r="27" spans="2:27" x14ac:dyDescent="0.2">
      <c r="B27" s="29">
        <v>19</v>
      </c>
      <c r="C27" s="102">
        <f t="shared" si="0"/>
        <v>681123.13847110409</v>
      </c>
      <c r="D27" s="102"/>
      <c r="E27" s="29"/>
      <c r="F27" s="8">
        <v>43723</v>
      </c>
      <c r="G27" s="62">
        <v>0</v>
      </c>
      <c r="H27" s="31" t="s">
        <v>4</v>
      </c>
      <c r="I27" s="103">
        <v>85.89</v>
      </c>
      <c r="J27" s="103"/>
      <c r="K27" s="29">
        <v>44</v>
      </c>
      <c r="L27" s="106">
        <f t="shared" si="3"/>
        <v>20433.694154133122</v>
      </c>
      <c r="M27" s="107"/>
      <c r="N27" s="6">
        <f>IF(K27="","",(L27/K27)/LOOKUP(RIGHT($D$2,3),定数!$A$6:$A$13,定数!$B$6:$B$13))</f>
        <v>4.6440213986666183</v>
      </c>
      <c r="O27" s="29"/>
      <c r="P27" s="8">
        <v>43723</v>
      </c>
      <c r="Q27" s="62">
        <v>0.16666666666666666</v>
      </c>
      <c r="R27" s="103">
        <v>85.45</v>
      </c>
      <c r="S27" s="103"/>
      <c r="T27" s="104">
        <f>IF(R27="","",V27*N27*LOOKUP(RIGHT($D$2,3),定数!$A$6:$A$13,定数!$B$6:$B$13))</f>
        <v>-20433.694154133016</v>
      </c>
      <c r="U27" s="104"/>
      <c r="V27" s="105">
        <f t="shared" si="4"/>
        <v>-43.999999999999773</v>
      </c>
      <c r="W27" s="105"/>
      <c r="X27" t="str">
        <f t="shared" si="7"/>
        <v/>
      </c>
      <c r="Y27">
        <f t="shared" si="2"/>
        <v>2</v>
      </c>
      <c r="Z27" s="40">
        <f t="shared" si="5"/>
        <v>702188.80254752992</v>
      </c>
      <c r="AA27" s="41">
        <f t="shared" si="6"/>
        <v>2.9999999999999916E-2</v>
      </c>
    </row>
    <row r="28" spans="2:27" x14ac:dyDescent="0.2">
      <c r="B28" s="29">
        <v>20</v>
      </c>
      <c r="C28" s="102">
        <f t="shared" si="0"/>
        <v>660689.44431697112</v>
      </c>
      <c r="D28" s="102"/>
      <c r="E28" s="29"/>
      <c r="F28" s="8">
        <v>43745</v>
      </c>
      <c r="G28" s="62">
        <v>0.33333333333333331</v>
      </c>
      <c r="H28" s="31" t="s">
        <v>4</v>
      </c>
      <c r="I28" s="103">
        <v>86.37</v>
      </c>
      <c r="J28" s="103"/>
      <c r="K28" s="29">
        <v>58</v>
      </c>
      <c r="L28" s="106">
        <f t="shared" si="3"/>
        <v>19820.683329509131</v>
      </c>
      <c r="M28" s="107"/>
      <c r="N28" s="6">
        <f>IF(K28="","",(L28/K28)/LOOKUP(RIGHT($D$2,3),定数!$A$6:$A$13,定数!$B$6:$B$13))</f>
        <v>3.4173591947429536</v>
      </c>
      <c r="O28" s="29"/>
      <c r="P28" s="8">
        <v>43747</v>
      </c>
      <c r="Q28" s="62">
        <v>0.33333333333333331</v>
      </c>
      <c r="R28" s="103">
        <v>87.61</v>
      </c>
      <c r="S28" s="103"/>
      <c r="T28" s="104">
        <f>IF(R28="","",V28*N28*LOOKUP(RIGHT($D$2,3),定数!$A$6:$A$13,定数!$B$6:$B$13))</f>
        <v>42375.254014812446</v>
      </c>
      <c r="U28" s="104"/>
      <c r="V28" s="105">
        <f t="shared" si="4"/>
        <v>123.99999999999949</v>
      </c>
      <c r="W28" s="105"/>
      <c r="X28" t="str">
        <f t="shared" si="7"/>
        <v/>
      </c>
      <c r="Y28">
        <f t="shared" si="2"/>
        <v>0</v>
      </c>
      <c r="Z28" s="40">
        <f t="shared" si="5"/>
        <v>702188.80254752992</v>
      </c>
      <c r="AA28" s="41">
        <f t="shared" si="6"/>
        <v>5.9099999999999708E-2</v>
      </c>
    </row>
    <row r="29" spans="2:27" x14ac:dyDescent="0.2">
      <c r="B29" s="29">
        <v>21</v>
      </c>
      <c r="C29" s="102">
        <f t="shared" si="0"/>
        <v>703064.69833178353</v>
      </c>
      <c r="D29" s="102"/>
      <c r="E29" s="29">
        <v>2016</v>
      </c>
      <c r="F29" s="8">
        <v>43493</v>
      </c>
      <c r="G29" s="62">
        <v>0.5</v>
      </c>
      <c r="H29" s="31" t="s">
        <v>4</v>
      </c>
      <c r="I29" s="103">
        <v>84.28</v>
      </c>
      <c r="J29" s="103"/>
      <c r="K29" s="29">
        <v>86</v>
      </c>
      <c r="L29" s="106">
        <f t="shared" si="3"/>
        <v>21091.940949953507</v>
      </c>
      <c r="M29" s="107"/>
      <c r="N29" s="6">
        <f>IF(K29="","",(L29/K29)/LOOKUP(RIGHT($D$2,3),定数!$A$6:$A$13,定数!$B$6:$B$13))</f>
        <v>2.4525512732504078</v>
      </c>
      <c r="O29" s="29">
        <v>2016</v>
      </c>
      <c r="P29" s="8">
        <v>43494</v>
      </c>
      <c r="Q29" s="62">
        <v>0.16666666666666666</v>
      </c>
      <c r="R29" s="103">
        <v>85.96</v>
      </c>
      <c r="S29" s="103"/>
      <c r="T29" s="104">
        <f>IF(R29="","",V29*N29*LOOKUP(RIGHT($D$2,3),定数!$A$6:$A$13,定数!$B$6:$B$13))</f>
        <v>41202.861390606668</v>
      </c>
      <c r="U29" s="104"/>
      <c r="V29" s="105">
        <f t="shared" si="4"/>
        <v>167.99999999999926</v>
      </c>
      <c r="W29" s="105"/>
      <c r="X29" t="str">
        <f t="shared" si="7"/>
        <v/>
      </c>
      <c r="Y29">
        <f t="shared" si="2"/>
        <v>0</v>
      </c>
      <c r="Z29" s="40">
        <f t="shared" si="5"/>
        <v>703064.69833178353</v>
      </c>
      <c r="AA29" s="41">
        <f t="shared" si="6"/>
        <v>0</v>
      </c>
    </row>
    <row r="30" spans="2:27" x14ac:dyDescent="0.2">
      <c r="B30" s="29">
        <v>22</v>
      </c>
      <c r="C30" s="102">
        <f t="shared" si="0"/>
        <v>744267.55972239014</v>
      </c>
      <c r="D30" s="102"/>
      <c r="E30" s="29"/>
      <c r="F30" s="8">
        <v>43504</v>
      </c>
      <c r="G30" s="62">
        <v>0.5</v>
      </c>
      <c r="H30" s="31" t="s">
        <v>3</v>
      </c>
      <c r="I30" s="103">
        <v>82.71</v>
      </c>
      <c r="J30" s="103"/>
      <c r="K30" s="29">
        <v>78</v>
      </c>
      <c r="L30" s="106">
        <f t="shared" si="3"/>
        <v>22328.026791671702</v>
      </c>
      <c r="M30" s="107"/>
      <c r="N30" s="6">
        <f>IF(K30="","",(L30/K30)/LOOKUP(RIGHT($D$2,3),定数!$A$6:$A$13,定数!$B$6:$B$13))</f>
        <v>2.8625675373938075</v>
      </c>
      <c r="O30" s="29"/>
      <c r="P30" s="8">
        <v>43505</v>
      </c>
      <c r="Q30" s="62">
        <v>0</v>
      </c>
      <c r="R30" s="103">
        <v>81.19</v>
      </c>
      <c r="S30" s="103"/>
      <c r="T30" s="104">
        <f>IF(R30="","",V30*N30*LOOKUP(RIGHT($D$2,3),定数!$A$6:$A$13,定数!$B$6:$B$13))</f>
        <v>43511.026568385765</v>
      </c>
      <c r="U30" s="104"/>
      <c r="V30" s="105">
        <f t="shared" si="4"/>
        <v>151.9999999999996</v>
      </c>
      <c r="W30" s="105"/>
      <c r="X30" t="str">
        <f t="shared" si="7"/>
        <v/>
      </c>
      <c r="Y30">
        <f t="shared" si="2"/>
        <v>0</v>
      </c>
      <c r="Z30" s="40">
        <f t="shared" si="5"/>
        <v>744267.55972239014</v>
      </c>
      <c r="AA30" s="41">
        <f t="shared" si="6"/>
        <v>0</v>
      </c>
    </row>
    <row r="31" spans="2:27" x14ac:dyDescent="0.2">
      <c r="B31" s="29">
        <v>23</v>
      </c>
      <c r="C31" s="102">
        <f t="shared" si="0"/>
        <v>787778.58629077591</v>
      </c>
      <c r="D31" s="102"/>
      <c r="E31" s="29"/>
      <c r="F31" s="8">
        <v>43528</v>
      </c>
      <c r="G31" s="62">
        <v>0.33333333333333331</v>
      </c>
      <c r="H31" s="31" t="s">
        <v>4</v>
      </c>
      <c r="I31" s="103">
        <v>83.88</v>
      </c>
      <c r="J31" s="103"/>
      <c r="K31" s="29">
        <v>65</v>
      </c>
      <c r="L31" s="106">
        <f t="shared" si="3"/>
        <v>23633.357588723276</v>
      </c>
      <c r="M31" s="107"/>
      <c r="N31" s="6">
        <f>IF(K31="","",(L31/K31)/LOOKUP(RIGHT($D$2,3),定数!$A$6:$A$13,定数!$B$6:$B$13))</f>
        <v>3.6359011674958883</v>
      </c>
      <c r="O31" s="29"/>
      <c r="P31" s="8">
        <v>43528</v>
      </c>
      <c r="Q31" s="62">
        <v>0.83333333333333337</v>
      </c>
      <c r="R31" s="103">
        <v>83.23</v>
      </c>
      <c r="S31" s="103"/>
      <c r="T31" s="104">
        <f>IF(R31="","",V31*N31*LOOKUP(RIGHT($D$2,3),定数!$A$6:$A$13,定数!$B$6:$B$13))</f>
        <v>-23633.357588722964</v>
      </c>
      <c r="U31" s="104"/>
      <c r="V31" s="105">
        <f t="shared" si="4"/>
        <v>-64.999999999999147</v>
      </c>
      <c r="W31" s="105"/>
      <c r="X31" t="str">
        <f t="shared" si="7"/>
        <v/>
      </c>
      <c r="Y31">
        <f t="shared" si="2"/>
        <v>1</v>
      </c>
      <c r="Z31" s="40">
        <f t="shared" si="5"/>
        <v>787778.58629077591</v>
      </c>
      <c r="AA31" s="41">
        <f t="shared" si="6"/>
        <v>0</v>
      </c>
    </row>
    <row r="32" spans="2:27" x14ac:dyDescent="0.2">
      <c r="B32" s="29">
        <v>24</v>
      </c>
      <c r="C32" s="102">
        <f t="shared" si="0"/>
        <v>764145.22870205296</v>
      </c>
      <c r="D32" s="102"/>
      <c r="E32" s="29"/>
      <c r="F32" s="8">
        <v>43553</v>
      </c>
      <c r="G32" s="62">
        <v>0.83333333333333337</v>
      </c>
      <c r="H32" s="32" t="s">
        <v>4</v>
      </c>
      <c r="I32" s="103">
        <v>86.13</v>
      </c>
      <c r="J32" s="103"/>
      <c r="K32" s="29">
        <v>85</v>
      </c>
      <c r="L32" s="106">
        <f t="shared" si="3"/>
        <v>22924.356861061588</v>
      </c>
      <c r="M32" s="107"/>
      <c r="N32" s="6">
        <f>IF(K32="","",(L32/K32)/LOOKUP(RIGHT($D$2,3),定数!$A$6:$A$13,定数!$B$6:$B$13))</f>
        <v>2.6969831601248928</v>
      </c>
      <c r="O32" s="29"/>
      <c r="P32" s="8">
        <v>43556</v>
      </c>
      <c r="Q32" s="62">
        <v>0.66666666666666663</v>
      </c>
      <c r="R32" s="103">
        <v>85.28</v>
      </c>
      <c r="S32" s="103"/>
      <c r="T32" s="104">
        <f>IF(R32="","",V32*N32*LOOKUP(RIGHT($D$2,3),定数!$A$6:$A$13,定数!$B$6:$B$13))</f>
        <v>-22924.356861061435</v>
      </c>
      <c r="U32" s="104"/>
      <c r="V32" s="105">
        <f t="shared" si="4"/>
        <v>-84.999999999999432</v>
      </c>
      <c r="W32" s="105"/>
      <c r="X32" t="str">
        <f t="shared" si="7"/>
        <v/>
      </c>
      <c r="Y32">
        <f t="shared" si="2"/>
        <v>2</v>
      </c>
      <c r="Z32" s="40">
        <f t="shared" si="5"/>
        <v>787778.58629077591</v>
      </c>
      <c r="AA32" s="41">
        <f t="shared" si="6"/>
        <v>2.9999999999999583E-2</v>
      </c>
    </row>
    <row r="33" spans="2:27" x14ac:dyDescent="0.2">
      <c r="B33" s="29">
        <v>25</v>
      </c>
      <c r="C33" s="102">
        <f t="shared" si="0"/>
        <v>741220.87184099155</v>
      </c>
      <c r="D33" s="102"/>
      <c r="E33" s="29"/>
      <c r="F33" s="8">
        <v>43569</v>
      </c>
      <c r="G33" s="62">
        <v>0.33333333333333331</v>
      </c>
      <c r="H33" s="32" t="s">
        <v>4</v>
      </c>
      <c r="I33" s="103">
        <v>83.89</v>
      </c>
      <c r="J33" s="103"/>
      <c r="K33" s="29">
        <v>49</v>
      </c>
      <c r="L33" s="106">
        <f t="shared" si="3"/>
        <v>22236.626155229744</v>
      </c>
      <c r="M33" s="107"/>
      <c r="N33" s="6">
        <f>IF(K33="","",(L33/K33)/LOOKUP(RIGHT($D$2,3),定数!$A$6:$A$13,定数!$B$6:$B$13))</f>
        <v>4.5380869704550495</v>
      </c>
      <c r="O33" s="29"/>
      <c r="P33" s="8">
        <v>43573</v>
      </c>
      <c r="Q33" s="62">
        <v>0</v>
      </c>
      <c r="R33" s="103">
        <v>83.41</v>
      </c>
      <c r="S33" s="103"/>
      <c r="T33" s="104">
        <f>IF(R33="","",V33*N33*LOOKUP(RIGHT($D$2,3),定数!$A$6:$A$13,定数!$B$6:$B$13))</f>
        <v>-21782.817458184418</v>
      </c>
      <c r="U33" s="104"/>
      <c r="V33" s="105">
        <f t="shared" si="4"/>
        <v>-48.000000000000398</v>
      </c>
      <c r="W33" s="105"/>
      <c r="X33" t="str">
        <f t="shared" si="7"/>
        <v/>
      </c>
      <c r="Y33">
        <f t="shared" si="2"/>
        <v>3</v>
      </c>
      <c r="Z33" s="40">
        <f t="shared" si="5"/>
        <v>787778.58629077591</v>
      </c>
      <c r="AA33" s="41">
        <f t="shared" si="6"/>
        <v>5.9099999999999375E-2</v>
      </c>
    </row>
    <row r="34" spans="2:27" x14ac:dyDescent="0.2">
      <c r="B34" s="29">
        <v>26</v>
      </c>
      <c r="C34" s="102">
        <f t="shared" si="0"/>
        <v>719438.05438280711</v>
      </c>
      <c r="D34" s="102"/>
      <c r="E34" s="29"/>
      <c r="F34" s="8">
        <v>43575</v>
      </c>
      <c r="G34" s="62">
        <v>0.5</v>
      </c>
      <c r="H34" s="32" t="s">
        <v>4</v>
      </c>
      <c r="I34" s="103">
        <v>85.28</v>
      </c>
      <c r="J34" s="103"/>
      <c r="K34" s="29">
        <v>69</v>
      </c>
      <c r="L34" s="106">
        <f t="shared" si="3"/>
        <v>21583.141631484214</v>
      </c>
      <c r="M34" s="107"/>
      <c r="N34" s="6">
        <f>IF(K34="","",(L34/K34)/LOOKUP(RIGHT($D$2,3),定数!$A$6:$A$13,定数!$B$6:$B$13))</f>
        <v>3.1279915407948136</v>
      </c>
      <c r="O34" s="29"/>
      <c r="P34" s="8">
        <v>43577</v>
      </c>
      <c r="Q34" s="62">
        <v>0.66666666666666663</v>
      </c>
      <c r="R34" s="103">
        <v>86.37</v>
      </c>
      <c r="S34" s="103"/>
      <c r="T34" s="104">
        <f>IF(R34="","",V34*N34*LOOKUP(RIGHT($D$2,3),定数!$A$6:$A$13,定数!$B$6:$B$13))</f>
        <v>34095.107794663571</v>
      </c>
      <c r="U34" s="104"/>
      <c r="V34" s="105">
        <f t="shared" si="4"/>
        <v>109.00000000000034</v>
      </c>
      <c r="W34" s="105"/>
      <c r="X34" t="str">
        <f t="shared" si="7"/>
        <v/>
      </c>
      <c r="Y34">
        <f t="shared" si="2"/>
        <v>0</v>
      </c>
      <c r="Z34" s="40">
        <f t="shared" si="5"/>
        <v>787778.58629077591</v>
      </c>
      <c r="AA34" s="41">
        <f t="shared" si="6"/>
        <v>8.6750938775509878E-2</v>
      </c>
    </row>
    <row r="35" spans="2:27" x14ac:dyDescent="0.2">
      <c r="B35" s="29">
        <v>27</v>
      </c>
      <c r="C35" s="102">
        <f t="shared" si="0"/>
        <v>753533.16217747063</v>
      </c>
      <c r="D35" s="102"/>
      <c r="E35" s="29"/>
      <c r="F35" s="8">
        <v>43583</v>
      </c>
      <c r="G35" s="62">
        <v>0.33333333333333331</v>
      </c>
      <c r="H35" s="32" t="s">
        <v>3</v>
      </c>
      <c r="I35" s="103">
        <v>82.43</v>
      </c>
      <c r="J35" s="103"/>
      <c r="K35" s="29">
        <v>245</v>
      </c>
      <c r="L35" s="106">
        <f t="shared" si="3"/>
        <v>22605.994865324119</v>
      </c>
      <c r="M35" s="107"/>
      <c r="N35" s="6">
        <f>IF(K35="","",(L35/K35)/LOOKUP(RIGHT($D$2,3),定数!$A$6:$A$13,定数!$B$6:$B$13))</f>
        <v>0.92269366797241303</v>
      </c>
      <c r="O35" s="29"/>
      <c r="P35" s="8">
        <v>43591</v>
      </c>
      <c r="Q35" s="62">
        <v>0.33333333333333331</v>
      </c>
      <c r="R35" s="103">
        <v>78.8</v>
      </c>
      <c r="S35" s="103"/>
      <c r="T35" s="104">
        <f>IF(R35="","",V35*N35*LOOKUP(RIGHT($D$2,3),定数!$A$6:$A$13,定数!$B$6:$B$13))</f>
        <v>33493.780147398684</v>
      </c>
      <c r="U35" s="104"/>
      <c r="V35" s="105">
        <f t="shared" si="4"/>
        <v>363.00000000000097</v>
      </c>
      <c r="W35" s="105"/>
      <c r="X35" t="str">
        <f t="shared" si="7"/>
        <v/>
      </c>
      <c r="Y35">
        <f t="shared" si="2"/>
        <v>0</v>
      </c>
      <c r="Z35" s="40">
        <f t="shared" si="5"/>
        <v>787778.58629077591</v>
      </c>
      <c r="AA35" s="41">
        <f t="shared" si="6"/>
        <v>4.3470874569653484E-2</v>
      </c>
    </row>
    <row r="36" spans="2:27" x14ac:dyDescent="0.2">
      <c r="B36" s="29">
        <v>28</v>
      </c>
      <c r="C36" s="102">
        <f t="shared" si="0"/>
        <v>787026.94232486933</v>
      </c>
      <c r="D36" s="102"/>
      <c r="E36" s="29"/>
      <c r="F36" s="8">
        <v>43639</v>
      </c>
      <c r="G36" s="62">
        <v>0.33333333333333331</v>
      </c>
      <c r="H36" s="32" t="s">
        <v>4</v>
      </c>
      <c r="I36" s="103">
        <v>78.98</v>
      </c>
      <c r="J36" s="103"/>
      <c r="K36" s="29">
        <v>80</v>
      </c>
      <c r="L36" s="106">
        <f t="shared" si="3"/>
        <v>23610.808269746078</v>
      </c>
      <c r="M36" s="107"/>
      <c r="N36" s="6">
        <f>IF(K36="","",(L36/K36)/LOOKUP(RIGHT($D$2,3),定数!$A$6:$A$13,定数!$B$6:$B$13))</f>
        <v>2.9513510337182596</v>
      </c>
      <c r="O36" s="29"/>
      <c r="P36" s="8">
        <v>43639</v>
      </c>
      <c r="Q36" s="62">
        <v>0.5</v>
      </c>
      <c r="R36" s="103">
        <v>80.14</v>
      </c>
      <c r="S36" s="103"/>
      <c r="T36" s="104">
        <f>IF(R36="","",V36*N36*LOOKUP(RIGHT($D$2,3),定数!$A$6:$A$13,定数!$B$6:$B$13))</f>
        <v>34235.671991131712</v>
      </c>
      <c r="U36" s="104"/>
      <c r="V36" s="105">
        <f t="shared" si="4"/>
        <v>115.99999999999966</v>
      </c>
      <c r="W36" s="105"/>
      <c r="X36" t="str">
        <f t="shared" si="7"/>
        <v/>
      </c>
      <c r="Y36">
        <f t="shared" si="2"/>
        <v>0</v>
      </c>
      <c r="Z36" s="40">
        <f t="shared" si="5"/>
        <v>787778.58629077591</v>
      </c>
      <c r="AA36" s="41">
        <f t="shared" si="6"/>
        <v>9.5413099440244675E-4</v>
      </c>
    </row>
    <row r="37" spans="2:27" x14ac:dyDescent="0.2">
      <c r="B37" s="29">
        <v>29</v>
      </c>
      <c r="C37" s="102">
        <f t="shared" si="0"/>
        <v>821262.61431600107</v>
      </c>
      <c r="D37" s="102"/>
      <c r="E37" s="29"/>
      <c r="F37" s="8">
        <v>43668</v>
      </c>
      <c r="G37" s="62">
        <v>0.66666666666666663</v>
      </c>
      <c r="H37" s="29" t="s">
        <v>3</v>
      </c>
      <c r="I37" s="103">
        <v>79.010000000000005</v>
      </c>
      <c r="J37" s="103"/>
      <c r="K37" s="29">
        <v>52</v>
      </c>
      <c r="L37" s="106">
        <f t="shared" si="3"/>
        <v>24637.878429480032</v>
      </c>
      <c r="M37" s="107"/>
      <c r="N37" s="6">
        <f>IF(K37="","",(L37/K37)/LOOKUP(RIGHT($D$2,3),定数!$A$6:$A$13,定数!$B$6:$B$13))</f>
        <v>4.738053544130775</v>
      </c>
      <c r="O37" s="29"/>
      <c r="P37" s="8">
        <v>43671</v>
      </c>
      <c r="Q37" s="62">
        <v>0</v>
      </c>
      <c r="R37" s="108">
        <v>79.53</v>
      </c>
      <c r="S37" s="109"/>
      <c r="T37" s="104">
        <f>IF(R37="","",V37*N37*LOOKUP(RIGHT($D$2,3),定数!$A$6:$A$13,定数!$B$6:$B$13))</f>
        <v>-24637.878429479842</v>
      </c>
      <c r="U37" s="104"/>
      <c r="V37" s="105">
        <f t="shared" si="4"/>
        <v>-51.999999999999602</v>
      </c>
      <c r="W37" s="105"/>
      <c r="X37" t="str">
        <f t="shared" si="7"/>
        <v/>
      </c>
      <c r="Y37">
        <f t="shared" si="2"/>
        <v>1</v>
      </c>
      <c r="Z37" s="40">
        <f t="shared" si="5"/>
        <v>821262.61431600107</v>
      </c>
      <c r="AA37" s="41">
        <f t="shared" si="6"/>
        <v>0</v>
      </c>
    </row>
    <row r="38" spans="2:27" x14ac:dyDescent="0.2">
      <c r="B38" s="29">
        <v>30</v>
      </c>
      <c r="C38" s="102">
        <f t="shared" si="0"/>
        <v>796624.73588652117</v>
      </c>
      <c r="D38" s="102"/>
      <c r="E38" s="29"/>
      <c r="F38" s="8">
        <v>43678</v>
      </c>
      <c r="G38" s="62">
        <v>0.5</v>
      </c>
      <c r="H38" s="29" t="s">
        <v>3</v>
      </c>
      <c r="I38" s="103">
        <v>77.459999999999994</v>
      </c>
      <c r="J38" s="103"/>
      <c r="K38" s="29">
        <v>74</v>
      </c>
      <c r="L38" s="106">
        <f t="shared" si="3"/>
        <v>23898.742076595634</v>
      </c>
      <c r="M38" s="107"/>
      <c r="N38" s="6">
        <f>IF(K38="","",(L38/K38)/LOOKUP(RIGHT($D$2,3),定数!$A$6:$A$13,定数!$B$6:$B$13))</f>
        <v>3.2295597400804912</v>
      </c>
      <c r="O38" s="29"/>
      <c r="P38" s="8">
        <v>43685</v>
      </c>
      <c r="Q38" s="62">
        <v>0.5</v>
      </c>
      <c r="R38" s="108">
        <v>78.2</v>
      </c>
      <c r="S38" s="109"/>
      <c r="T38" s="104">
        <f>IF(R38="","",V38*N38*LOOKUP(RIGHT($D$2,3),定数!$A$6:$A$13,定数!$B$6:$B$13))</f>
        <v>-23898.742076595929</v>
      </c>
      <c r="U38" s="104"/>
      <c r="V38" s="105">
        <f t="shared" si="4"/>
        <v>-74.000000000000909</v>
      </c>
      <c r="W38" s="105"/>
      <c r="X38" t="str">
        <f t="shared" si="7"/>
        <v/>
      </c>
      <c r="Y38">
        <f t="shared" si="2"/>
        <v>2</v>
      </c>
      <c r="Z38" s="40">
        <f t="shared" si="5"/>
        <v>821262.61431600107</v>
      </c>
      <c r="AA38" s="41">
        <f t="shared" si="6"/>
        <v>2.9999999999999805E-2</v>
      </c>
    </row>
    <row r="39" spans="2:27" x14ac:dyDescent="0.2">
      <c r="B39" s="29">
        <v>31</v>
      </c>
      <c r="C39" s="102">
        <f t="shared" si="0"/>
        <v>772725.99380992528</v>
      </c>
      <c r="D39" s="102"/>
      <c r="E39" s="29"/>
      <c r="F39" s="8">
        <v>43696</v>
      </c>
      <c r="G39" s="62">
        <v>0.33333333333333331</v>
      </c>
      <c r="H39" s="29" t="s">
        <v>3</v>
      </c>
      <c r="I39" s="103">
        <v>76.41</v>
      </c>
      <c r="J39" s="103"/>
      <c r="K39" s="29">
        <v>57</v>
      </c>
      <c r="L39" s="106">
        <f t="shared" si="3"/>
        <v>23181.779814297759</v>
      </c>
      <c r="M39" s="107"/>
      <c r="N39" s="6">
        <f>IF(K39="","",(L39/K39)/LOOKUP(RIGHT($D$2,3),定数!$A$6:$A$13,定数!$B$6:$B$13))</f>
        <v>4.0669789147890807</v>
      </c>
      <c r="O39" s="29"/>
      <c r="P39" s="8">
        <v>43703</v>
      </c>
      <c r="Q39" s="62">
        <v>0.66666666666666663</v>
      </c>
      <c r="R39" s="108">
        <v>76.98</v>
      </c>
      <c r="S39" s="109"/>
      <c r="T39" s="104">
        <f>IF(R39="","",V39*N39*LOOKUP(RIGHT($D$2,3),定数!$A$6:$A$13,定数!$B$6:$B$13))</f>
        <v>-23181.779814298061</v>
      </c>
      <c r="U39" s="104"/>
      <c r="V39" s="105">
        <f t="shared" si="4"/>
        <v>-57.000000000000739</v>
      </c>
      <c r="W39" s="105"/>
      <c r="X39" t="str">
        <f t="shared" si="7"/>
        <v/>
      </c>
      <c r="Y39">
        <f t="shared" si="2"/>
        <v>3</v>
      </c>
      <c r="Z39" s="40">
        <f t="shared" si="5"/>
        <v>821262.61431600107</v>
      </c>
      <c r="AA39" s="41">
        <f t="shared" si="6"/>
        <v>5.9100000000000152E-2</v>
      </c>
    </row>
    <row r="40" spans="2:27" x14ac:dyDescent="0.2">
      <c r="B40" s="29">
        <v>32</v>
      </c>
      <c r="C40" s="102">
        <f t="shared" si="0"/>
        <v>749544.21399562724</v>
      </c>
      <c r="D40" s="102"/>
      <c r="E40" s="29"/>
      <c r="F40" s="8">
        <v>43706</v>
      </c>
      <c r="G40" s="62">
        <v>0.33333333333333331</v>
      </c>
      <c r="H40" s="29" t="s">
        <v>4</v>
      </c>
      <c r="I40" s="103">
        <v>77.22</v>
      </c>
      <c r="J40" s="103"/>
      <c r="K40" s="29">
        <v>53</v>
      </c>
      <c r="L40" s="106">
        <f t="shared" si="3"/>
        <v>22486.326419868816</v>
      </c>
      <c r="M40" s="107"/>
      <c r="N40" s="6">
        <f>IF(K40="","",(L40/K40)/LOOKUP(RIGHT($D$2,3),定数!$A$6:$A$13,定数!$B$6:$B$13))</f>
        <v>4.2427030980884561</v>
      </c>
      <c r="O40" s="29"/>
      <c r="P40" s="8">
        <v>43709</v>
      </c>
      <c r="Q40" s="62">
        <v>0.33333333333333331</v>
      </c>
      <c r="R40" s="108">
        <v>77.97</v>
      </c>
      <c r="S40" s="109"/>
      <c r="T40" s="104">
        <f>IF(R40="","",V40*N40*LOOKUP(RIGHT($D$2,3),定数!$A$6:$A$13,定数!$B$6:$B$13))</f>
        <v>31820.273235663422</v>
      </c>
      <c r="U40" s="104"/>
      <c r="V40" s="105">
        <f t="shared" si="4"/>
        <v>75</v>
      </c>
      <c r="W40" s="105"/>
      <c r="X40" t="str">
        <f t="shared" si="7"/>
        <v/>
      </c>
      <c r="Y40">
        <f t="shared" si="2"/>
        <v>0</v>
      </c>
      <c r="Z40" s="40">
        <f t="shared" si="5"/>
        <v>821262.61431600107</v>
      </c>
      <c r="AA40" s="41">
        <f t="shared" si="6"/>
        <v>8.7327000000000488E-2</v>
      </c>
    </row>
    <row r="41" spans="2:27" x14ac:dyDescent="0.2">
      <c r="B41" s="29">
        <v>33</v>
      </c>
      <c r="C41" s="102">
        <f t="shared" si="0"/>
        <v>781364.48723129067</v>
      </c>
      <c r="D41" s="102"/>
      <c r="E41" s="29"/>
      <c r="F41" s="8">
        <v>43743</v>
      </c>
      <c r="G41" s="62">
        <v>0.66666666666666663</v>
      </c>
      <c r="H41" s="29" t="s">
        <v>4</v>
      </c>
      <c r="I41" s="103">
        <v>78.64</v>
      </c>
      <c r="J41" s="103"/>
      <c r="K41" s="29">
        <v>49</v>
      </c>
      <c r="L41" s="106">
        <f t="shared" si="3"/>
        <v>23440.934616938721</v>
      </c>
      <c r="M41" s="107"/>
      <c r="N41" s="6">
        <f>IF(K41="","",(L41/K41)/LOOKUP(RIGHT($D$2,3),定数!$A$6:$A$13,定数!$B$6:$B$13))</f>
        <v>4.7838642075385147</v>
      </c>
      <c r="O41" s="29"/>
      <c r="P41" s="8">
        <v>43745</v>
      </c>
      <c r="Q41" s="62">
        <v>0.66666666666666663</v>
      </c>
      <c r="R41" s="108">
        <v>78.150000000000006</v>
      </c>
      <c r="S41" s="109"/>
      <c r="T41" s="104">
        <f>IF(R41="","",V41*N41*LOOKUP(RIGHT($D$2,3),定数!$A$6:$A$13,定数!$B$6:$B$13))</f>
        <v>-23440.934616938477</v>
      </c>
      <c r="U41" s="104"/>
      <c r="V41" s="105">
        <f t="shared" si="4"/>
        <v>-48.999999999999488</v>
      </c>
      <c r="W41" s="105"/>
      <c r="X41" t="str">
        <f t="shared" si="7"/>
        <v/>
      </c>
      <c r="Y41">
        <f t="shared" si="2"/>
        <v>1</v>
      </c>
      <c r="Z41" s="40">
        <f t="shared" si="5"/>
        <v>821262.61431600107</v>
      </c>
      <c r="AA41" s="41">
        <f t="shared" si="6"/>
        <v>4.8581448113208081E-2</v>
      </c>
    </row>
    <row r="42" spans="2:27" x14ac:dyDescent="0.2">
      <c r="B42" s="29">
        <v>34</v>
      </c>
      <c r="C42" s="102">
        <f t="shared" si="0"/>
        <v>757923.5526143522</v>
      </c>
      <c r="D42" s="102"/>
      <c r="E42" s="29"/>
      <c r="F42" s="8">
        <v>43756</v>
      </c>
      <c r="G42" s="62">
        <v>0.16666666666666666</v>
      </c>
      <c r="H42" s="29" t="s">
        <v>4</v>
      </c>
      <c r="I42" s="103">
        <v>79.540000000000006</v>
      </c>
      <c r="J42" s="103"/>
      <c r="K42" s="29">
        <v>42</v>
      </c>
      <c r="L42" s="106">
        <f t="shared" si="3"/>
        <v>22737.706578430567</v>
      </c>
      <c r="M42" s="107"/>
      <c r="N42" s="6">
        <f>IF(K42="","",(L42/K42)/LOOKUP(RIGHT($D$2,3),定数!$A$6:$A$13,定数!$B$6:$B$13))</f>
        <v>5.4137396615310873</v>
      </c>
      <c r="O42" s="29"/>
      <c r="P42" s="8">
        <v>43759</v>
      </c>
      <c r="Q42" s="62">
        <v>0.5</v>
      </c>
      <c r="R42" s="108">
        <v>79.12</v>
      </c>
      <c r="S42" s="109"/>
      <c r="T42" s="104">
        <f>IF(R42="","",V42*N42*LOOKUP(RIGHT($D$2,3),定数!$A$6:$A$13,定数!$B$6:$B$13))</f>
        <v>-22737.706578430658</v>
      </c>
      <c r="U42" s="104"/>
      <c r="V42" s="105">
        <f t="shared" si="4"/>
        <v>-42.000000000000171</v>
      </c>
      <c r="W42" s="105"/>
      <c r="X42" t="str">
        <f t="shared" si="7"/>
        <v/>
      </c>
      <c r="Y42">
        <f t="shared" si="2"/>
        <v>2</v>
      </c>
      <c r="Z42" s="40">
        <f t="shared" si="5"/>
        <v>821262.61431600107</v>
      </c>
      <c r="AA42" s="41">
        <f t="shared" si="6"/>
        <v>7.7124004669811508E-2</v>
      </c>
    </row>
    <row r="43" spans="2:27" x14ac:dyDescent="0.2">
      <c r="B43" s="29">
        <v>35</v>
      </c>
      <c r="C43" s="102">
        <f t="shared" si="0"/>
        <v>735185.8460359216</v>
      </c>
      <c r="D43" s="102"/>
      <c r="E43" s="29"/>
      <c r="F43" s="8">
        <v>43800</v>
      </c>
      <c r="G43" s="62">
        <v>0.66666666666666663</v>
      </c>
      <c r="H43" s="29" t="s">
        <v>4</v>
      </c>
      <c r="I43" s="103">
        <v>84.66</v>
      </c>
      <c r="J43" s="103"/>
      <c r="K43" s="29">
        <v>32</v>
      </c>
      <c r="L43" s="106">
        <f t="shared" si="3"/>
        <v>22055.575381077648</v>
      </c>
      <c r="M43" s="107"/>
      <c r="N43" s="6">
        <f>IF(K43="","",(L43/K43)/LOOKUP(RIGHT($D$2,3),定数!$A$6:$A$13,定数!$B$6:$B$13))</f>
        <v>6.892367306586765</v>
      </c>
      <c r="O43" s="29"/>
      <c r="P43" s="8">
        <v>43804</v>
      </c>
      <c r="Q43" s="62">
        <v>0</v>
      </c>
      <c r="R43" s="108">
        <v>84.34</v>
      </c>
      <c r="S43" s="109"/>
      <c r="T43" s="104">
        <f>IF(R43="","",V43*N43*LOOKUP(RIGHT($D$2,3),定数!$A$6:$A$13,定数!$B$6:$B$13))</f>
        <v>-22055.575381077178</v>
      </c>
      <c r="U43" s="104"/>
      <c r="V43" s="105">
        <f t="shared" si="4"/>
        <v>-31.999999999999318</v>
      </c>
      <c r="W43" s="105"/>
      <c r="X43" t="str">
        <f t="shared" si="7"/>
        <v/>
      </c>
      <c r="Y43">
        <f t="shared" si="2"/>
        <v>3</v>
      </c>
      <c r="Z43" s="40">
        <f t="shared" si="5"/>
        <v>821262.61431600107</v>
      </c>
      <c r="AA43" s="41">
        <f t="shared" si="6"/>
        <v>0.10481028452971719</v>
      </c>
    </row>
    <row r="44" spans="2:27" x14ac:dyDescent="0.2">
      <c r="B44" s="29">
        <v>36</v>
      </c>
      <c r="C44" s="102">
        <f t="shared" si="0"/>
        <v>713130.27065484447</v>
      </c>
      <c r="D44" s="102"/>
      <c r="E44" s="29"/>
      <c r="F44" s="8">
        <v>43812</v>
      </c>
      <c r="G44" s="62">
        <v>0.16666666666666666</v>
      </c>
      <c r="H44" s="29" t="s">
        <v>4</v>
      </c>
      <c r="I44" s="103">
        <v>86.34</v>
      </c>
      <c r="J44" s="103"/>
      <c r="K44" s="29">
        <v>31</v>
      </c>
      <c r="L44" s="106">
        <f t="shared" si="3"/>
        <v>21393.908119645333</v>
      </c>
      <c r="M44" s="107"/>
      <c r="N44" s="6">
        <f>IF(K44="","",(L44/K44)/LOOKUP(RIGHT($D$2,3),定数!$A$6:$A$13,定数!$B$6:$B$13))</f>
        <v>6.9012606837565587</v>
      </c>
      <c r="O44" s="29"/>
      <c r="P44" s="8">
        <v>43814</v>
      </c>
      <c r="Q44" s="62">
        <v>0</v>
      </c>
      <c r="R44" s="108">
        <v>86.94</v>
      </c>
      <c r="S44" s="109"/>
      <c r="T44" s="104">
        <f>IF(R44="","",V44*N44*LOOKUP(RIGHT($D$2,3),定数!$A$6:$A$13,定数!$B$6:$B$13))</f>
        <v>41407.564102538956</v>
      </c>
      <c r="U44" s="104"/>
      <c r="V44" s="105">
        <f t="shared" si="4"/>
        <v>59.999999999999432</v>
      </c>
      <c r="W44" s="105"/>
      <c r="X44" t="str">
        <f t="shared" si="7"/>
        <v/>
      </c>
      <c r="Y44">
        <f t="shared" si="2"/>
        <v>0</v>
      </c>
      <c r="Z44" s="40">
        <f t="shared" si="5"/>
        <v>821262.61431600107</v>
      </c>
      <c r="AA44" s="41">
        <f t="shared" si="6"/>
        <v>0.13166597599382501</v>
      </c>
    </row>
    <row r="45" spans="2:27" x14ac:dyDescent="0.2">
      <c r="B45" s="29">
        <v>37</v>
      </c>
      <c r="C45" s="102">
        <f t="shared" si="0"/>
        <v>754537.83475738345</v>
      </c>
      <c r="D45" s="102"/>
      <c r="E45" s="29">
        <v>2017</v>
      </c>
      <c r="F45" s="8">
        <v>43510</v>
      </c>
      <c r="G45" s="62">
        <v>0.83333333333333337</v>
      </c>
      <c r="H45" s="29" t="s">
        <v>4</v>
      </c>
      <c r="I45" s="103">
        <v>87.45</v>
      </c>
      <c r="J45" s="103"/>
      <c r="K45" s="29">
        <v>15</v>
      </c>
      <c r="L45" s="106">
        <f t="shared" si="3"/>
        <v>22636.135042721504</v>
      </c>
      <c r="M45" s="107"/>
      <c r="N45" s="6">
        <f>IF(K45="","",(L45/K45)/LOOKUP(RIGHT($D$2,3),定数!$A$6:$A$13,定数!$B$6:$B$13))</f>
        <v>15.09075669514767</v>
      </c>
      <c r="O45" s="29">
        <v>2017</v>
      </c>
      <c r="P45" s="8">
        <v>43511</v>
      </c>
      <c r="Q45" s="62">
        <v>0.66666666666666663</v>
      </c>
      <c r="R45" s="108">
        <v>88.06</v>
      </c>
      <c r="S45" s="109"/>
      <c r="T45" s="104">
        <f>IF(R45="","",V45*N45*LOOKUP(RIGHT($D$2,3),定数!$A$6:$A$13,定数!$B$6:$B$13))</f>
        <v>92053.6158404007</v>
      </c>
      <c r="U45" s="104"/>
      <c r="V45" s="105">
        <f t="shared" si="4"/>
        <v>60.999999999999943</v>
      </c>
      <c r="W45" s="105"/>
      <c r="X45" t="str">
        <f t="shared" si="7"/>
        <v/>
      </c>
      <c r="Y45">
        <f t="shared" si="2"/>
        <v>0</v>
      </c>
      <c r="Z45" s="40">
        <f t="shared" si="5"/>
        <v>821262.61431600107</v>
      </c>
      <c r="AA45" s="41">
        <f t="shared" si="6"/>
        <v>8.1246581051531486E-2</v>
      </c>
    </row>
    <row r="46" spans="2:27" x14ac:dyDescent="0.2">
      <c r="B46" s="29">
        <v>38</v>
      </c>
      <c r="C46" s="102">
        <f t="shared" si="0"/>
        <v>846591.45059778413</v>
      </c>
      <c r="D46" s="102"/>
      <c r="E46" s="29"/>
      <c r="F46" s="8">
        <v>43537</v>
      </c>
      <c r="G46" s="62">
        <v>0.83333333333333337</v>
      </c>
      <c r="H46" s="29" t="s">
        <v>4</v>
      </c>
      <c r="I46" s="103">
        <v>86.99</v>
      </c>
      <c r="J46" s="103"/>
      <c r="K46" s="29">
        <v>50</v>
      </c>
      <c r="L46" s="106">
        <f t="shared" si="3"/>
        <v>25397.743517933523</v>
      </c>
      <c r="M46" s="107"/>
      <c r="N46" s="6">
        <f>IF(K46="","",(L46/K46)/LOOKUP(RIGHT($D$2,3),定数!$A$6:$A$13,定数!$B$6:$B$13))</f>
        <v>5.0795487035867044</v>
      </c>
      <c r="O46" s="29"/>
      <c r="P46" s="8">
        <v>43545</v>
      </c>
      <c r="Q46" s="62">
        <v>0.66666666666666663</v>
      </c>
      <c r="R46" s="108">
        <v>86.49</v>
      </c>
      <c r="S46" s="109"/>
      <c r="T46" s="104">
        <f>IF(R46="","",V46*N46*LOOKUP(RIGHT($D$2,3),定数!$A$6:$A$13,定数!$B$6:$B$13))</f>
        <v>-25397.743517933523</v>
      </c>
      <c r="U46" s="104"/>
      <c r="V46" s="105">
        <f t="shared" si="4"/>
        <v>-50</v>
      </c>
      <c r="W46" s="105"/>
      <c r="X46" t="str">
        <f t="shared" si="7"/>
        <v/>
      </c>
      <c r="Y46">
        <f t="shared" si="2"/>
        <v>1</v>
      </c>
      <c r="Z46" s="40">
        <f t="shared" si="5"/>
        <v>846591.45059778413</v>
      </c>
      <c r="AA46" s="41">
        <f t="shared" si="6"/>
        <v>0</v>
      </c>
    </row>
    <row r="47" spans="2:27" x14ac:dyDescent="0.2">
      <c r="B47" s="29">
        <v>39</v>
      </c>
      <c r="C47" s="102">
        <f t="shared" si="0"/>
        <v>821193.7070798506</v>
      </c>
      <c r="D47" s="102"/>
      <c r="E47" s="29"/>
      <c r="F47" s="8">
        <v>43547</v>
      </c>
      <c r="G47" s="62">
        <v>0.33333333333333331</v>
      </c>
      <c r="H47" s="29" t="s">
        <v>3</v>
      </c>
      <c r="I47" s="103">
        <v>85.21</v>
      </c>
      <c r="J47" s="103"/>
      <c r="K47" s="29">
        <v>30</v>
      </c>
      <c r="L47" s="106">
        <f t="shared" si="3"/>
        <v>24635.811212395518</v>
      </c>
      <c r="M47" s="107"/>
      <c r="N47" s="6">
        <f>IF(K47="","",(L47/K47)/LOOKUP(RIGHT($D$2,3),定数!$A$6:$A$13,定数!$B$6:$B$13))</f>
        <v>8.2119370707985055</v>
      </c>
      <c r="O47" s="29"/>
      <c r="P47" s="8">
        <v>43547</v>
      </c>
      <c r="Q47" s="62">
        <v>0.5</v>
      </c>
      <c r="R47" s="108">
        <v>84.8</v>
      </c>
      <c r="S47" s="109"/>
      <c r="T47" s="104">
        <f>IF(R47="","",V47*N47*LOOKUP(RIGHT($D$2,3),定数!$A$6:$A$13,定数!$B$6:$B$13))</f>
        <v>33668.941990273597</v>
      </c>
      <c r="U47" s="104"/>
      <c r="V47" s="105">
        <f t="shared" si="4"/>
        <v>40.999999999999659</v>
      </c>
      <c r="W47" s="105"/>
      <c r="X47" t="str">
        <f t="shared" si="7"/>
        <v/>
      </c>
      <c r="Y47">
        <f t="shared" si="2"/>
        <v>0</v>
      </c>
      <c r="Z47" s="40">
        <f t="shared" si="5"/>
        <v>846591.45059778413</v>
      </c>
      <c r="AA47" s="41">
        <f t="shared" si="6"/>
        <v>3.0000000000000027E-2</v>
      </c>
    </row>
    <row r="48" spans="2:27" x14ac:dyDescent="0.2">
      <c r="B48" s="29">
        <v>40</v>
      </c>
      <c r="C48" s="102">
        <f t="shared" si="0"/>
        <v>854862.64907012414</v>
      </c>
      <c r="D48" s="102"/>
      <c r="E48" s="29"/>
      <c r="F48" s="8">
        <v>43554</v>
      </c>
      <c r="G48" s="62">
        <v>0.66666666666666663</v>
      </c>
      <c r="H48" s="29" t="s">
        <v>4</v>
      </c>
      <c r="I48" s="103">
        <v>85.45</v>
      </c>
      <c r="J48" s="103"/>
      <c r="K48" s="29">
        <v>57</v>
      </c>
      <c r="L48" s="106">
        <f t="shared" si="3"/>
        <v>25645.879472103723</v>
      </c>
      <c r="M48" s="107"/>
      <c r="N48" s="6">
        <f>IF(K48="","",(L48/K48)/LOOKUP(RIGHT($D$2,3),定数!$A$6:$A$13,定数!$B$6:$B$13))</f>
        <v>4.4992771003690741</v>
      </c>
      <c r="O48" s="29"/>
      <c r="P48" s="8">
        <v>43558</v>
      </c>
      <c r="Q48" s="62">
        <v>0</v>
      </c>
      <c r="R48" s="108">
        <v>84.88</v>
      </c>
      <c r="S48" s="109"/>
      <c r="T48" s="104">
        <f>IF(R48="","",V48*N48*LOOKUP(RIGHT($D$2,3),定数!$A$6:$A$13,定数!$B$6:$B$13))</f>
        <v>-25645.879472104054</v>
      </c>
      <c r="U48" s="104"/>
      <c r="V48" s="105">
        <f t="shared" si="4"/>
        <v>-57.000000000000739</v>
      </c>
      <c r="W48" s="105"/>
      <c r="X48" t="str">
        <f t="shared" si="7"/>
        <v/>
      </c>
      <c r="Y48">
        <f t="shared" si="2"/>
        <v>1</v>
      </c>
      <c r="Z48" s="40">
        <f t="shared" si="5"/>
        <v>854862.64907012414</v>
      </c>
      <c r="AA48" s="41">
        <f t="shared" si="6"/>
        <v>0</v>
      </c>
    </row>
    <row r="49" spans="2:27" x14ac:dyDescent="0.2">
      <c r="B49" s="29">
        <v>41</v>
      </c>
      <c r="C49" s="102">
        <f t="shared" si="0"/>
        <v>829216.76959802012</v>
      </c>
      <c r="D49" s="102"/>
      <c r="E49" s="29"/>
      <c r="F49" s="8">
        <v>43566</v>
      </c>
      <c r="G49" s="62">
        <v>0</v>
      </c>
      <c r="H49" s="29" t="s">
        <v>3</v>
      </c>
      <c r="I49" s="103">
        <v>83.04</v>
      </c>
      <c r="J49" s="103"/>
      <c r="K49" s="29">
        <v>46</v>
      </c>
      <c r="L49" s="106">
        <f t="shared" si="3"/>
        <v>24876.503087940604</v>
      </c>
      <c r="M49" s="107"/>
      <c r="N49" s="6">
        <f>IF(K49="","",(L49/K49)/LOOKUP(RIGHT($D$2,3),定数!$A$6:$A$13,定数!$B$6:$B$13))</f>
        <v>5.4079354539001319</v>
      </c>
      <c r="O49" s="29"/>
      <c r="P49" s="8">
        <v>43566</v>
      </c>
      <c r="Q49" s="62">
        <v>0.66666666666666663</v>
      </c>
      <c r="R49" s="108">
        <v>82.38</v>
      </c>
      <c r="S49" s="109"/>
      <c r="T49" s="104">
        <f>IF(R49="","",V49*N49*LOOKUP(RIGHT($D$2,3),定数!$A$6:$A$13,定数!$B$6:$B$13))</f>
        <v>35692.373995741458</v>
      </c>
      <c r="U49" s="104"/>
      <c r="V49" s="105">
        <f t="shared" si="4"/>
        <v>66.00000000000108</v>
      </c>
      <c r="W49" s="105"/>
      <c r="X49" t="str">
        <f t="shared" si="7"/>
        <v/>
      </c>
      <c r="Y49">
        <f t="shared" si="2"/>
        <v>0</v>
      </c>
      <c r="Z49" s="40">
        <f t="shared" si="5"/>
        <v>854862.64907012414</v>
      </c>
      <c r="AA49" s="41">
        <f t="shared" si="6"/>
        <v>3.000000000000036E-2</v>
      </c>
    </row>
    <row r="50" spans="2:27" x14ac:dyDescent="0.2">
      <c r="B50" s="29">
        <v>42</v>
      </c>
      <c r="C50" s="102">
        <f t="shared" si="0"/>
        <v>864909.1435937616</v>
      </c>
      <c r="D50" s="102"/>
      <c r="E50" s="29"/>
      <c r="F50" s="8">
        <v>43574</v>
      </c>
      <c r="G50" s="62">
        <v>0.83333333333333337</v>
      </c>
      <c r="H50" s="29" t="s">
        <v>3</v>
      </c>
      <c r="I50" s="103">
        <v>81.55</v>
      </c>
      <c r="J50" s="103"/>
      <c r="K50" s="29">
        <v>54</v>
      </c>
      <c r="L50" s="106">
        <f t="shared" si="3"/>
        <v>25947.274307812848</v>
      </c>
      <c r="M50" s="107"/>
      <c r="N50" s="6">
        <f>IF(K50="","",(L50/K50)/LOOKUP(RIGHT($D$2,3),定数!$A$6:$A$13,定数!$B$6:$B$13))</f>
        <v>4.8050507977431201</v>
      </c>
      <c r="O50" s="29"/>
      <c r="P50" s="8">
        <v>43575</v>
      </c>
      <c r="Q50" s="62">
        <v>0.33333333333333331</v>
      </c>
      <c r="R50" s="108">
        <v>82.09</v>
      </c>
      <c r="S50" s="109"/>
      <c r="T50" s="104">
        <f>IF(R50="","",V50*N50*LOOKUP(RIGHT($D$2,3),定数!$A$6:$A$13,定数!$B$6:$B$13))</f>
        <v>-25947.27430781315</v>
      </c>
      <c r="U50" s="104"/>
      <c r="V50" s="105">
        <f t="shared" si="4"/>
        <v>-54.000000000000625</v>
      </c>
      <c r="W50" s="105"/>
      <c r="X50" t="str">
        <f t="shared" si="7"/>
        <v/>
      </c>
      <c r="Y50">
        <f t="shared" si="2"/>
        <v>1</v>
      </c>
      <c r="Z50" s="40">
        <f t="shared" si="5"/>
        <v>864909.1435937616</v>
      </c>
      <c r="AA50" s="41">
        <f t="shared" si="6"/>
        <v>0</v>
      </c>
    </row>
    <row r="51" spans="2:27" x14ac:dyDescent="0.2">
      <c r="B51" s="29">
        <v>43</v>
      </c>
      <c r="C51" s="102">
        <f t="shared" si="0"/>
        <v>838961.86928594846</v>
      </c>
      <c r="D51" s="102"/>
      <c r="E51" s="29"/>
      <c r="F51" s="8">
        <v>43624</v>
      </c>
      <c r="G51" s="62">
        <v>0.5</v>
      </c>
      <c r="H51" s="29" t="s">
        <v>4</v>
      </c>
      <c r="I51" s="103">
        <v>83</v>
      </c>
      <c r="J51" s="103"/>
      <c r="K51" s="29">
        <v>44</v>
      </c>
      <c r="L51" s="106">
        <f t="shared" si="3"/>
        <v>25168.856078578454</v>
      </c>
      <c r="M51" s="107"/>
      <c r="N51" s="6">
        <f>IF(K51="","",(L51/K51)/LOOKUP(RIGHT($D$2,3),定数!$A$6:$A$13,定数!$B$6:$B$13))</f>
        <v>5.7201945633132842</v>
      </c>
      <c r="O51" s="29"/>
      <c r="P51" s="8">
        <v>43628</v>
      </c>
      <c r="Q51" s="62">
        <v>0.66666666666666663</v>
      </c>
      <c r="R51" s="108">
        <v>82.56</v>
      </c>
      <c r="S51" s="109"/>
      <c r="T51" s="104">
        <f>IF(R51="","",V51*N51*LOOKUP(RIGHT($D$2,3),定数!$A$6:$A$13,定数!$B$6:$B$13))</f>
        <v>-25168.856078578319</v>
      </c>
      <c r="U51" s="104"/>
      <c r="V51" s="105">
        <f t="shared" si="4"/>
        <v>-43.999999999999773</v>
      </c>
      <c r="W51" s="105"/>
      <c r="X51" t="str">
        <f t="shared" si="7"/>
        <v/>
      </c>
      <c r="Y51">
        <f t="shared" si="2"/>
        <v>2</v>
      </c>
      <c r="Z51" s="40">
        <f t="shared" si="5"/>
        <v>864909.1435937616</v>
      </c>
      <c r="AA51" s="41">
        <f t="shared" si="6"/>
        <v>3.000000000000036E-2</v>
      </c>
    </row>
    <row r="52" spans="2:27" x14ac:dyDescent="0.2">
      <c r="B52" s="29">
        <v>44</v>
      </c>
      <c r="C52" s="102">
        <f t="shared" si="0"/>
        <v>813793.01320737018</v>
      </c>
      <c r="D52" s="102"/>
      <c r="E52" s="29"/>
      <c r="F52" s="8">
        <v>43631</v>
      </c>
      <c r="G52" s="62">
        <v>0.66666666666666663</v>
      </c>
      <c r="H52" s="29" t="s">
        <v>4</v>
      </c>
      <c r="I52" s="103">
        <v>83.64</v>
      </c>
      <c r="J52" s="103"/>
      <c r="K52" s="29">
        <v>43</v>
      </c>
      <c r="L52" s="106">
        <f t="shared" si="3"/>
        <v>24413.790396221106</v>
      </c>
      <c r="M52" s="107"/>
      <c r="N52" s="6">
        <f>IF(K52="","",(L52/K52)/LOOKUP(RIGHT($D$2,3),定数!$A$6:$A$13,定数!$B$6:$B$13))</f>
        <v>5.6776256735397919</v>
      </c>
      <c r="O52" s="29"/>
      <c r="P52" s="8">
        <v>43632</v>
      </c>
      <c r="Q52" s="62">
        <v>0</v>
      </c>
      <c r="R52" s="108">
        <v>84.3</v>
      </c>
      <c r="S52" s="109"/>
      <c r="T52" s="104">
        <f>IF(R52="","",V52*N52*LOOKUP(RIGHT($D$2,3),定数!$A$6:$A$13,定数!$B$6:$B$13))</f>
        <v>37472.329445362433</v>
      </c>
      <c r="U52" s="104"/>
      <c r="V52" s="105">
        <f t="shared" si="4"/>
        <v>65.999999999999659</v>
      </c>
      <c r="W52" s="105"/>
      <c r="X52" t="str">
        <f t="shared" si="7"/>
        <v/>
      </c>
      <c r="Y52">
        <f t="shared" si="2"/>
        <v>0</v>
      </c>
      <c r="Z52" s="40">
        <f t="shared" si="5"/>
        <v>864909.1435937616</v>
      </c>
      <c r="AA52" s="41">
        <f t="shared" si="6"/>
        <v>5.9100000000000152E-2</v>
      </c>
    </row>
    <row r="53" spans="2:27" x14ac:dyDescent="0.2">
      <c r="B53" s="29">
        <v>45</v>
      </c>
      <c r="C53" s="102">
        <f t="shared" si="0"/>
        <v>851265.34265273262</v>
      </c>
      <c r="D53" s="102"/>
      <c r="E53" s="29"/>
      <c r="F53" s="8">
        <v>43644</v>
      </c>
      <c r="G53" s="62">
        <v>0.66666666666666663</v>
      </c>
      <c r="H53" s="29" t="s">
        <v>4</v>
      </c>
      <c r="I53" s="103">
        <v>85.49</v>
      </c>
      <c r="J53" s="103"/>
      <c r="K53" s="29">
        <v>59</v>
      </c>
      <c r="L53" s="106">
        <f t="shared" si="3"/>
        <v>25537.960279581977</v>
      </c>
      <c r="M53" s="107"/>
      <c r="N53" s="6">
        <f>IF(K53="","",(L53/K53)/LOOKUP(RIGHT($D$2,3),定数!$A$6:$A$13,定数!$B$6:$B$13))</f>
        <v>4.3284678439969451</v>
      </c>
      <c r="O53" s="29"/>
      <c r="P53" s="8">
        <v>43645</v>
      </c>
      <c r="Q53" s="62">
        <v>0.33333333333333331</v>
      </c>
      <c r="R53" s="108">
        <v>86.32</v>
      </c>
      <c r="S53" s="109"/>
      <c r="T53" s="104">
        <f>IF(R53="","",V53*N53*LOOKUP(RIGHT($D$2,3),定数!$A$6:$A$13,定数!$B$6:$B$13))</f>
        <v>35926.283105174574</v>
      </c>
      <c r="U53" s="104"/>
      <c r="V53" s="105">
        <f t="shared" si="4"/>
        <v>82.999999999999829</v>
      </c>
      <c r="W53" s="105"/>
      <c r="X53" t="str">
        <f t="shared" si="7"/>
        <v/>
      </c>
      <c r="Y53">
        <f t="shared" si="2"/>
        <v>0</v>
      </c>
      <c r="Z53" s="40">
        <f t="shared" si="5"/>
        <v>864909.1435937616</v>
      </c>
      <c r="AA53" s="41">
        <f t="shared" si="6"/>
        <v>1.5774837209302728E-2</v>
      </c>
    </row>
    <row r="54" spans="2:27" x14ac:dyDescent="0.2">
      <c r="B54" s="29">
        <v>46</v>
      </c>
      <c r="C54" s="102">
        <f t="shared" si="0"/>
        <v>887191.62575790717</v>
      </c>
      <c r="D54" s="102"/>
      <c r="E54" s="29"/>
      <c r="F54" s="8">
        <v>43656</v>
      </c>
      <c r="G54" s="62">
        <v>0.83333333333333337</v>
      </c>
      <c r="H54" s="29" t="s">
        <v>4</v>
      </c>
      <c r="I54" s="103">
        <v>86.78</v>
      </c>
      <c r="J54" s="103"/>
      <c r="K54" s="29">
        <v>18</v>
      </c>
      <c r="L54" s="106">
        <f t="shared" si="3"/>
        <v>26615.748772737214</v>
      </c>
      <c r="M54" s="107"/>
      <c r="N54" s="6">
        <f>IF(K54="","",(L54/K54)/LOOKUP(RIGHT($D$2,3),定数!$A$6:$A$13,定数!$B$6:$B$13))</f>
        <v>14.786527095965118</v>
      </c>
      <c r="O54" s="29"/>
      <c r="P54" s="8">
        <v>43657</v>
      </c>
      <c r="Q54" s="62">
        <v>0.33333333333333331</v>
      </c>
      <c r="R54" s="108">
        <v>87.12</v>
      </c>
      <c r="S54" s="109"/>
      <c r="T54" s="104">
        <f>IF(R54="","",V54*N54*LOOKUP(RIGHT($D$2,3),定数!$A$6:$A$13,定数!$B$6:$B$13))</f>
        <v>50274.192126281909</v>
      </c>
      <c r="U54" s="104"/>
      <c r="V54" s="105">
        <f t="shared" si="4"/>
        <v>34.000000000000341</v>
      </c>
      <c r="W54" s="105"/>
      <c r="X54" t="str">
        <f t="shared" si="7"/>
        <v/>
      </c>
      <c r="Y54">
        <f t="shared" si="2"/>
        <v>0</v>
      </c>
      <c r="Z54" s="40">
        <f t="shared" si="5"/>
        <v>887191.62575790717</v>
      </c>
      <c r="AA54" s="41">
        <f t="shared" si="6"/>
        <v>0</v>
      </c>
    </row>
    <row r="55" spans="2:27" x14ac:dyDescent="0.2">
      <c r="B55" s="29">
        <v>47</v>
      </c>
      <c r="C55" s="102">
        <f t="shared" si="0"/>
        <v>937465.81788418908</v>
      </c>
      <c r="D55" s="102"/>
      <c r="E55" s="29"/>
      <c r="F55" s="8">
        <v>43663</v>
      </c>
      <c r="G55" s="62">
        <v>0.66666666666666663</v>
      </c>
      <c r="H55" s="29" t="s">
        <v>4</v>
      </c>
      <c r="I55" s="103">
        <v>88.07</v>
      </c>
      <c r="J55" s="103"/>
      <c r="K55" s="29">
        <v>23</v>
      </c>
      <c r="L55" s="106">
        <f t="shared" si="3"/>
        <v>28123.974536525671</v>
      </c>
      <c r="M55" s="107"/>
      <c r="N55" s="6">
        <f>IF(K55="","",(L55/K55)/LOOKUP(RIGHT($D$2,3),定数!$A$6:$A$13,定数!$B$6:$B$13))</f>
        <v>12.227815015880726</v>
      </c>
      <c r="O55" s="29"/>
      <c r="P55" s="8">
        <v>43663</v>
      </c>
      <c r="Q55" s="62">
        <v>0.83333333333333337</v>
      </c>
      <c r="R55" s="108">
        <v>87.84</v>
      </c>
      <c r="S55" s="109"/>
      <c r="T55" s="104">
        <f>IF(R55="","",V55*N55*LOOKUP(RIGHT($D$2,3),定数!$A$6:$A$13,定数!$B$6:$B$13))</f>
        <v>-28123.974536524416</v>
      </c>
      <c r="U55" s="104"/>
      <c r="V55" s="105">
        <f t="shared" si="4"/>
        <v>-22.999999999998977</v>
      </c>
      <c r="W55" s="105"/>
      <c r="X55" t="str">
        <f t="shared" si="7"/>
        <v/>
      </c>
      <c r="Y55">
        <f t="shared" si="2"/>
        <v>1</v>
      </c>
      <c r="Z55" s="40">
        <f t="shared" si="5"/>
        <v>937465.81788418908</v>
      </c>
      <c r="AA55" s="41">
        <f t="shared" si="6"/>
        <v>0</v>
      </c>
    </row>
    <row r="56" spans="2:27" x14ac:dyDescent="0.2">
      <c r="B56" s="29">
        <v>48</v>
      </c>
      <c r="C56" s="102">
        <f t="shared" si="0"/>
        <v>909341.84334766469</v>
      </c>
      <c r="D56" s="102"/>
      <c r="E56" s="29"/>
      <c r="F56" s="8">
        <v>43687</v>
      </c>
      <c r="G56" s="62">
        <v>0.66666666666666663</v>
      </c>
      <c r="H56" s="29" t="s">
        <v>4</v>
      </c>
      <c r="I56" s="103">
        <v>86.42</v>
      </c>
      <c r="J56" s="103"/>
      <c r="K56" s="29">
        <v>33</v>
      </c>
      <c r="L56" s="106">
        <f t="shared" si="3"/>
        <v>27280.255300429941</v>
      </c>
      <c r="M56" s="107"/>
      <c r="N56" s="6">
        <f>IF(K56="","",(L56/K56)/LOOKUP(RIGHT($D$2,3),定数!$A$6:$A$13,定数!$B$6:$B$13))</f>
        <v>8.2667440304333155</v>
      </c>
      <c r="O56" s="29"/>
      <c r="P56" s="8">
        <v>43688</v>
      </c>
      <c r="Q56" s="62">
        <v>0</v>
      </c>
      <c r="R56" s="108">
        <v>85.93</v>
      </c>
      <c r="S56" s="109"/>
      <c r="T56" s="104">
        <f>IF(R56="","",V56*N56*LOOKUP(RIGHT($D$2,3),定数!$A$6:$A$13,定数!$B$6:$B$13))</f>
        <v>-40507.045749122823</v>
      </c>
      <c r="U56" s="104"/>
      <c r="V56" s="105">
        <f t="shared" si="4"/>
        <v>-48.999999999999488</v>
      </c>
      <c r="W56" s="105"/>
      <c r="X56" t="str">
        <f t="shared" si="7"/>
        <v/>
      </c>
      <c r="Y56">
        <f t="shared" si="2"/>
        <v>2</v>
      </c>
      <c r="Z56" s="40">
        <f t="shared" si="5"/>
        <v>937465.81788418908</v>
      </c>
      <c r="AA56" s="41">
        <f t="shared" si="6"/>
        <v>2.9999999999998583E-2</v>
      </c>
    </row>
    <row r="57" spans="2:27" x14ac:dyDescent="0.2">
      <c r="B57" s="29">
        <v>49</v>
      </c>
      <c r="C57" s="102">
        <f t="shared" si="0"/>
        <v>868834.79759854183</v>
      </c>
      <c r="D57" s="102"/>
      <c r="E57" s="29"/>
      <c r="F57" s="8">
        <v>43758</v>
      </c>
      <c r="G57" s="62">
        <v>0</v>
      </c>
      <c r="H57" s="29" t="s">
        <v>4</v>
      </c>
      <c r="I57" s="103">
        <v>88.73</v>
      </c>
      <c r="J57" s="103"/>
      <c r="K57" s="29">
        <v>33</v>
      </c>
      <c r="L57" s="106">
        <f t="shared" si="3"/>
        <v>26065.043927956252</v>
      </c>
      <c r="M57" s="107"/>
      <c r="N57" s="6">
        <f>IF(K57="","",(L57/K57)/LOOKUP(RIGHT($D$2,3),定数!$A$6:$A$13,定数!$B$6:$B$13))</f>
        <v>7.898498159986743</v>
      </c>
      <c r="O57" s="29"/>
      <c r="P57" s="8">
        <v>43761</v>
      </c>
      <c r="Q57" s="62">
        <v>0.83333333333333337</v>
      </c>
      <c r="R57" s="108">
        <v>88.4</v>
      </c>
      <c r="S57" s="109"/>
      <c r="T57" s="104">
        <f>IF(R57="","",V57*N57*LOOKUP(RIGHT($D$2,3),定数!$A$6:$A$13,定数!$B$6:$B$13))</f>
        <v>-26065.043927956118</v>
      </c>
      <c r="U57" s="104"/>
      <c r="V57" s="105">
        <f t="shared" si="4"/>
        <v>-32.999999999999829</v>
      </c>
      <c r="W57" s="105"/>
      <c r="X57" t="str">
        <f t="shared" si="7"/>
        <v/>
      </c>
      <c r="Y57">
        <f t="shared" si="2"/>
        <v>3</v>
      </c>
      <c r="Z57" s="40">
        <f t="shared" si="5"/>
        <v>937465.81788418908</v>
      </c>
      <c r="AA57" s="41">
        <f t="shared" si="6"/>
        <v>7.3209090909089225E-2</v>
      </c>
    </row>
    <row r="58" spans="2:27" x14ac:dyDescent="0.2">
      <c r="B58" s="29">
        <v>50</v>
      </c>
      <c r="C58" s="102">
        <f t="shared" si="0"/>
        <v>842769.75367058569</v>
      </c>
      <c r="D58" s="102"/>
      <c r="E58" s="29"/>
      <c r="F58" s="8">
        <v>43764</v>
      </c>
      <c r="G58" s="62">
        <v>0.83333333333333337</v>
      </c>
      <c r="H58" s="29" t="s">
        <v>3</v>
      </c>
      <c r="I58" s="103">
        <v>87.33</v>
      </c>
      <c r="J58" s="103"/>
      <c r="K58" s="29">
        <v>45</v>
      </c>
      <c r="L58" s="106">
        <f t="shared" si="3"/>
        <v>25283.092610117568</v>
      </c>
      <c r="M58" s="107"/>
      <c r="N58" s="6">
        <f>IF(K58="","",(L58/K58)/LOOKUP(RIGHT($D$2,3),定数!$A$6:$A$13,定数!$B$6:$B$13))</f>
        <v>5.6184650244705709</v>
      </c>
      <c r="O58" s="29"/>
      <c r="P58" s="8">
        <v>43771</v>
      </c>
      <c r="Q58" s="62">
        <v>0.16666666666666666</v>
      </c>
      <c r="R58" s="108">
        <v>87.78</v>
      </c>
      <c r="S58" s="109"/>
      <c r="T58" s="104">
        <f>IF(R58="","",V58*N58*LOOKUP(RIGHT($D$2,3),定数!$A$6:$A$13,定数!$B$6:$B$13))</f>
        <v>-25283.092610117728</v>
      </c>
      <c r="U58" s="104"/>
      <c r="V58" s="105">
        <f t="shared" si="4"/>
        <v>-45.000000000000284</v>
      </c>
      <c r="W58" s="105"/>
      <c r="X58" t="str">
        <f t="shared" si="7"/>
        <v/>
      </c>
      <c r="Y58">
        <f t="shared" si="2"/>
        <v>4</v>
      </c>
      <c r="Z58" s="40">
        <f t="shared" si="5"/>
        <v>937465.81788418908</v>
      </c>
      <c r="AA58" s="41">
        <f t="shared" si="6"/>
        <v>0.1010128181818164</v>
      </c>
    </row>
    <row r="59" spans="2:27" x14ac:dyDescent="0.2">
      <c r="B59" s="29">
        <v>51</v>
      </c>
      <c r="C59" s="102">
        <f t="shared" si="0"/>
        <v>817486.66106046794</v>
      </c>
      <c r="D59" s="102"/>
      <c r="E59" s="29"/>
      <c r="F59" s="8">
        <v>43782</v>
      </c>
      <c r="G59" s="62">
        <v>0.5</v>
      </c>
      <c r="H59" s="29" t="s">
        <v>3</v>
      </c>
      <c r="I59" s="103">
        <v>86.62</v>
      </c>
      <c r="J59" s="103"/>
      <c r="K59" s="29">
        <v>48</v>
      </c>
      <c r="L59" s="106">
        <f t="shared" si="3"/>
        <v>24524.599831814037</v>
      </c>
      <c r="M59" s="107"/>
      <c r="N59" s="6">
        <f>IF(K59="","",(L59/K59)/LOOKUP(RIGHT($D$2,3),定数!$A$6:$A$13,定数!$B$6:$B$13))</f>
        <v>5.1092916316279249</v>
      </c>
      <c r="O59" s="29"/>
      <c r="P59" s="8">
        <v>43784</v>
      </c>
      <c r="Q59" s="62">
        <v>0</v>
      </c>
      <c r="R59" s="103">
        <v>85.94</v>
      </c>
      <c r="S59" s="103"/>
      <c r="T59" s="104">
        <f>IF(R59="","",V59*N59*LOOKUP(RIGHT($D$2,3),定数!$A$6:$A$13,定数!$B$6:$B$13))</f>
        <v>34743.183095070235</v>
      </c>
      <c r="U59" s="104"/>
      <c r="V59" s="105">
        <f t="shared" si="4"/>
        <v>68.000000000000682</v>
      </c>
      <c r="W59" s="105"/>
      <c r="X59" t="str">
        <f t="shared" si="7"/>
        <v/>
      </c>
      <c r="Y59">
        <f t="shared" si="2"/>
        <v>0</v>
      </c>
      <c r="Z59" s="40">
        <f t="shared" si="5"/>
        <v>937465.81788418908</v>
      </c>
      <c r="AA59" s="41">
        <f t="shared" si="6"/>
        <v>0.12798243363636208</v>
      </c>
    </row>
    <row r="60" spans="2:27" x14ac:dyDescent="0.2">
      <c r="B60" s="29">
        <v>52</v>
      </c>
      <c r="C60" s="102">
        <f t="shared" si="0"/>
        <v>852229.84415553813</v>
      </c>
      <c r="D60" s="102"/>
      <c r="E60" s="29"/>
      <c r="F60" s="8">
        <v>43786</v>
      </c>
      <c r="G60" s="62">
        <v>0.16666666666666666</v>
      </c>
      <c r="H60" s="29" t="s">
        <v>3</v>
      </c>
      <c r="I60" s="103">
        <v>85.46</v>
      </c>
      <c r="J60" s="103"/>
      <c r="K60" s="29">
        <v>40</v>
      </c>
      <c r="L60" s="106">
        <f t="shared" si="3"/>
        <v>25566.895324666144</v>
      </c>
      <c r="M60" s="107"/>
      <c r="N60" s="6">
        <f>IF(K60="","",(L60/K60)/LOOKUP(RIGHT($D$2,3),定数!$A$6:$A$13,定数!$B$6:$B$13))</f>
        <v>6.3917238311665354</v>
      </c>
      <c r="O60" s="29"/>
      <c r="P60" s="8">
        <v>43786</v>
      </c>
      <c r="Q60" s="62">
        <v>0.33333333333333331</v>
      </c>
      <c r="R60" s="103">
        <v>84.87</v>
      </c>
      <c r="S60" s="103"/>
      <c r="T60" s="104">
        <f>IF(R60="","",V60*N60*LOOKUP(RIGHT($D$2,3),定数!$A$6:$A$13,定数!$B$6:$B$13))</f>
        <v>37711.170603881867</v>
      </c>
      <c r="U60" s="104"/>
      <c r="V60" s="105">
        <f t="shared" si="4"/>
        <v>58.99999999999892</v>
      </c>
      <c r="W60" s="105"/>
      <c r="X60" t="str">
        <f t="shared" si="7"/>
        <v/>
      </c>
      <c r="Y60">
        <f t="shared" si="2"/>
        <v>0</v>
      </c>
      <c r="Z60" s="40">
        <f t="shared" si="5"/>
        <v>937465.81788418908</v>
      </c>
      <c r="AA60" s="41">
        <f t="shared" si="6"/>
        <v>9.0921687065907197E-2</v>
      </c>
    </row>
    <row r="61" spans="2:27" x14ac:dyDescent="0.2">
      <c r="B61" s="29">
        <v>53</v>
      </c>
      <c r="C61" s="102">
        <f t="shared" si="0"/>
        <v>889941.01475941995</v>
      </c>
      <c r="D61" s="102"/>
      <c r="E61" s="29"/>
      <c r="F61" s="8">
        <v>43811</v>
      </c>
      <c r="G61" s="62">
        <v>0.33333333333333331</v>
      </c>
      <c r="H61" s="29" t="s">
        <v>4</v>
      </c>
      <c r="I61" s="103">
        <v>85.53</v>
      </c>
      <c r="J61" s="103"/>
      <c r="K61" s="29">
        <v>22</v>
      </c>
      <c r="L61" s="106">
        <f t="shared" si="3"/>
        <v>26698.230442782598</v>
      </c>
      <c r="M61" s="107"/>
      <c r="N61" s="6">
        <f>IF(K61="","",(L61/K61)/LOOKUP(RIGHT($D$2,3),定数!$A$6:$A$13,定数!$B$6:$B$13))</f>
        <v>12.135559292173909</v>
      </c>
      <c r="O61" s="29"/>
      <c r="P61" s="8">
        <v>43811</v>
      </c>
      <c r="Q61" s="62">
        <v>0.5</v>
      </c>
      <c r="R61" s="103">
        <v>85.88</v>
      </c>
      <c r="S61" s="103"/>
      <c r="T61" s="104">
        <f>IF(R61="","",V61*N61*LOOKUP(RIGHT($D$2,3),定数!$A$6:$A$13,定数!$B$6:$B$13))</f>
        <v>42474.457522607991</v>
      </c>
      <c r="U61" s="104"/>
      <c r="V61" s="105">
        <f t="shared" si="4"/>
        <v>34.999999999999432</v>
      </c>
      <c r="W61" s="105"/>
      <c r="X61" t="str">
        <f t="shared" si="7"/>
        <v/>
      </c>
      <c r="Y61">
        <f t="shared" si="2"/>
        <v>0</v>
      </c>
      <c r="Z61" s="40">
        <f t="shared" si="5"/>
        <v>937465.81788418908</v>
      </c>
      <c r="AA61" s="41">
        <f t="shared" si="6"/>
        <v>5.0694971718574289E-2</v>
      </c>
    </row>
    <row r="62" spans="2:27" x14ac:dyDescent="0.2">
      <c r="B62" s="29">
        <v>54</v>
      </c>
      <c r="C62" s="102">
        <f t="shared" si="0"/>
        <v>932415.47228202794</v>
      </c>
      <c r="D62" s="102"/>
      <c r="E62" s="29"/>
      <c r="F62" s="8">
        <v>43813</v>
      </c>
      <c r="G62" s="62">
        <v>0.33333333333333331</v>
      </c>
      <c r="H62" s="29" t="s">
        <v>4</v>
      </c>
      <c r="I62" s="103">
        <v>86.49</v>
      </c>
      <c r="J62" s="103"/>
      <c r="K62" s="29">
        <v>65</v>
      </c>
      <c r="L62" s="106">
        <f t="shared" si="3"/>
        <v>27972.464168460836</v>
      </c>
      <c r="M62" s="107"/>
      <c r="N62" s="6">
        <f>IF(K62="","",(L62/K62)/LOOKUP(RIGHT($D$2,3),定数!$A$6:$A$13,定数!$B$6:$B$13))</f>
        <v>4.3034560259170522</v>
      </c>
      <c r="O62" s="29"/>
      <c r="P62" s="8">
        <v>43820</v>
      </c>
      <c r="Q62" s="62">
        <v>0.66666666666666663</v>
      </c>
      <c r="R62" s="103">
        <v>87.39</v>
      </c>
      <c r="S62" s="103"/>
      <c r="T62" s="104">
        <f>IF(R62="","",V62*N62*LOOKUP(RIGHT($D$2,3),定数!$A$6:$A$13,定数!$B$6:$B$13))</f>
        <v>38731.104233253718</v>
      </c>
      <c r="U62" s="104"/>
      <c r="V62" s="105">
        <f t="shared" si="4"/>
        <v>90.000000000000568</v>
      </c>
      <c r="W62" s="105"/>
      <c r="X62" t="str">
        <f t="shared" si="7"/>
        <v/>
      </c>
      <c r="Y62">
        <f t="shared" si="2"/>
        <v>0</v>
      </c>
      <c r="Z62" s="40">
        <f t="shared" si="5"/>
        <v>937465.81788418908</v>
      </c>
      <c r="AA62" s="41">
        <f t="shared" si="6"/>
        <v>5.3872317324160646E-3</v>
      </c>
    </row>
    <row r="63" spans="2:27" x14ac:dyDescent="0.2">
      <c r="B63" s="29">
        <v>55</v>
      </c>
      <c r="C63" s="102">
        <f t="shared" si="0"/>
        <v>971146.57651528169</v>
      </c>
      <c r="D63" s="102"/>
      <c r="E63" s="29">
        <v>2018</v>
      </c>
      <c r="F63" s="8">
        <v>43482</v>
      </c>
      <c r="G63" s="62">
        <v>0.5</v>
      </c>
      <c r="H63" s="29" t="s">
        <v>4</v>
      </c>
      <c r="I63" s="103">
        <v>88.37</v>
      </c>
      <c r="J63" s="103"/>
      <c r="K63" s="29">
        <v>37</v>
      </c>
      <c r="L63" s="106">
        <f t="shared" si="3"/>
        <v>29134.39729545845</v>
      </c>
      <c r="M63" s="107"/>
      <c r="N63" s="6">
        <f>IF(K63="","",(L63/K63)/LOOKUP(RIGHT($D$2,3),定数!$A$6:$A$13,定数!$B$6:$B$13))</f>
        <v>7.8741614312049863</v>
      </c>
      <c r="O63" s="29">
        <v>2018</v>
      </c>
      <c r="P63" s="8">
        <v>43482</v>
      </c>
      <c r="Q63" s="62">
        <v>0.83333333333333337</v>
      </c>
      <c r="R63" s="103">
        <v>88.88</v>
      </c>
      <c r="S63" s="103"/>
      <c r="T63" s="104">
        <f>IF(R63="","",V63*N63*LOOKUP(RIGHT($D$2,3),定数!$A$6:$A$13,定数!$B$6:$B$13))</f>
        <v>40158.223299144716</v>
      </c>
      <c r="U63" s="104"/>
      <c r="V63" s="105">
        <f t="shared" si="4"/>
        <v>50.999999999999091</v>
      </c>
      <c r="W63" s="105"/>
      <c r="X63" t="str">
        <f t="shared" si="7"/>
        <v/>
      </c>
      <c r="Y63">
        <f t="shared" si="2"/>
        <v>0</v>
      </c>
      <c r="Z63" s="40">
        <f t="shared" si="5"/>
        <v>971146.57651528169</v>
      </c>
      <c r="AA63" s="41">
        <f t="shared" si="6"/>
        <v>0</v>
      </c>
    </row>
    <row r="64" spans="2:27" x14ac:dyDescent="0.2">
      <c r="B64" s="29">
        <v>56</v>
      </c>
      <c r="C64" s="102">
        <f t="shared" si="0"/>
        <v>1011304.7998144265</v>
      </c>
      <c r="D64" s="102"/>
      <c r="E64" s="29"/>
      <c r="F64" s="8">
        <v>43634</v>
      </c>
      <c r="G64" s="62">
        <v>0.66666666666666663</v>
      </c>
      <c r="H64" s="29" t="s">
        <v>3</v>
      </c>
      <c r="I64" s="103">
        <v>82.12</v>
      </c>
      <c r="J64" s="103"/>
      <c r="K64" s="29">
        <v>29</v>
      </c>
      <c r="L64" s="106">
        <f t="shared" si="3"/>
        <v>30339.143994432794</v>
      </c>
      <c r="M64" s="107"/>
      <c r="N64" s="6">
        <f>IF(K64="","",(L64/K64)/LOOKUP(RIGHT($D$2,3),定数!$A$6:$A$13,定数!$B$6:$B$13))</f>
        <v>10.461773791183724</v>
      </c>
      <c r="O64" s="29"/>
      <c r="P64" s="8">
        <v>43635</v>
      </c>
      <c r="Q64" s="62">
        <v>0</v>
      </c>
      <c r="R64" s="103">
        <v>81.59</v>
      </c>
      <c r="S64" s="103"/>
      <c r="T64" s="104">
        <f>IF(R64="","",V64*N64*LOOKUP(RIGHT($D$2,3),定数!$A$6:$A$13,定数!$B$6:$B$13))</f>
        <v>55447.40109327386</v>
      </c>
      <c r="U64" s="104"/>
      <c r="V64" s="105">
        <f t="shared" si="4"/>
        <v>53.000000000000114</v>
      </c>
      <c r="W64" s="105"/>
      <c r="X64" t="str">
        <f t="shared" si="7"/>
        <v/>
      </c>
      <c r="Y64">
        <f t="shared" si="2"/>
        <v>0</v>
      </c>
      <c r="Z64" s="40">
        <f t="shared" si="5"/>
        <v>1011304.7998144265</v>
      </c>
      <c r="AA64" s="41">
        <f t="shared" si="6"/>
        <v>0</v>
      </c>
    </row>
    <row r="65" spans="2:27" x14ac:dyDescent="0.2">
      <c r="B65" s="29">
        <v>57</v>
      </c>
      <c r="C65" s="102">
        <f t="shared" si="0"/>
        <v>1066752.2009077002</v>
      </c>
      <c r="D65" s="102"/>
      <c r="E65" s="29"/>
      <c r="F65" s="8">
        <v>43652</v>
      </c>
      <c r="G65" s="62">
        <v>0.5</v>
      </c>
      <c r="H65" s="29" t="s">
        <v>4</v>
      </c>
      <c r="I65" s="103">
        <v>82.08</v>
      </c>
      <c r="J65" s="103"/>
      <c r="K65" s="29">
        <v>50</v>
      </c>
      <c r="L65" s="106">
        <f t="shared" si="3"/>
        <v>32002.566027231005</v>
      </c>
      <c r="M65" s="107"/>
      <c r="N65" s="6">
        <f>IF(K65="","",(L65/K65)/LOOKUP(RIGHT($D$2,3),定数!$A$6:$A$13,定数!$B$6:$B$13))</f>
        <v>6.4005132054462015</v>
      </c>
      <c r="O65" s="29"/>
      <c r="P65" s="8">
        <v>43656</v>
      </c>
      <c r="Q65" s="62">
        <v>0</v>
      </c>
      <c r="R65" s="103">
        <v>82.79</v>
      </c>
      <c r="S65" s="103"/>
      <c r="T65" s="104">
        <f>IF(R65="","",V65*N65*LOOKUP(RIGHT($D$2,3),定数!$A$6:$A$13,定数!$B$6:$B$13))</f>
        <v>45443.643758668535</v>
      </c>
      <c r="U65" s="104"/>
      <c r="V65" s="105">
        <f t="shared" si="4"/>
        <v>71.000000000000796</v>
      </c>
      <c r="W65" s="105"/>
      <c r="X65" t="str">
        <f t="shared" si="7"/>
        <v/>
      </c>
      <c r="Y65">
        <f t="shared" si="2"/>
        <v>0</v>
      </c>
      <c r="Z65" s="40">
        <f t="shared" si="5"/>
        <v>1066752.2009077002</v>
      </c>
      <c r="AA65" s="41">
        <f t="shared" si="6"/>
        <v>0</v>
      </c>
    </row>
    <row r="66" spans="2:27" x14ac:dyDescent="0.2">
      <c r="B66" s="29">
        <v>58</v>
      </c>
      <c r="C66" s="102">
        <f t="shared" si="0"/>
        <v>1112195.8446663688</v>
      </c>
      <c r="D66" s="102"/>
      <c r="E66" s="29"/>
      <c r="F66" s="8">
        <v>43743</v>
      </c>
      <c r="G66" s="62">
        <v>0.83333333333333337</v>
      </c>
      <c r="H66" s="29" t="s">
        <v>3</v>
      </c>
      <c r="I66" s="103">
        <v>79.989999999999995</v>
      </c>
      <c r="J66" s="103"/>
      <c r="K66" s="29">
        <v>70</v>
      </c>
      <c r="L66" s="106">
        <f t="shared" si="3"/>
        <v>33365.875339991064</v>
      </c>
      <c r="M66" s="107"/>
      <c r="N66" s="6">
        <f>IF(K66="","",(L66/K66)/LOOKUP(RIGHT($D$2,3),定数!$A$6:$A$13,定数!$B$6:$B$13))</f>
        <v>4.7665536199987235</v>
      </c>
      <c r="O66" s="29"/>
      <c r="P66" s="8">
        <v>43764</v>
      </c>
      <c r="Q66" s="62">
        <v>0.16666666666666666</v>
      </c>
      <c r="R66" s="103">
        <v>78.959999999999994</v>
      </c>
      <c r="S66" s="103"/>
      <c r="T66" s="104">
        <f>IF(R66="","",V66*N66*LOOKUP(RIGHT($D$2,3),定数!$A$6:$A$13,定数!$B$6:$B$13))</f>
        <v>49095.502285986906</v>
      </c>
      <c r="U66" s="104"/>
      <c r="V66" s="105">
        <f t="shared" si="4"/>
        <v>103.00000000000011</v>
      </c>
      <c r="W66" s="105"/>
      <c r="X66" t="str">
        <f t="shared" si="7"/>
        <v/>
      </c>
      <c r="Y66">
        <f t="shared" si="2"/>
        <v>0</v>
      </c>
      <c r="Z66" s="40">
        <f t="shared" si="5"/>
        <v>1112195.8446663688</v>
      </c>
      <c r="AA66" s="41">
        <f t="shared" si="6"/>
        <v>0</v>
      </c>
    </row>
    <row r="67" spans="2:27" x14ac:dyDescent="0.2">
      <c r="B67" s="29">
        <v>59</v>
      </c>
      <c r="C67" s="102">
        <f t="shared" si="0"/>
        <v>1161291.3469523557</v>
      </c>
      <c r="D67" s="102"/>
      <c r="E67" s="29"/>
      <c r="F67" s="8">
        <v>43816</v>
      </c>
      <c r="G67" s="62">
        <v>0.66666666666666663</v>
      </c>
      <c r="H67" s="29" t="s">
        <v>3</v>
      </c>
      <c r="I67" s="103">
        <v>81.180000000000007</v>
      </c>
      <c r="J67" s="103"/>
      <c r="K67" s="29">
        <v>27</v>
      </c>
      <c r="L67" s="106">
        <f t="shared" si="3"/>
        <v>34838.740408570673</v>
      </c>
      <c r="M67" s="107"/>
      <c r="N67" s="6">
        <f>IF(K67="","",(L67/K67)/LOOKUP(RIGHT($D$2,3),定数!$A$6:$A$13,定数!$B$6:$B$13))</f>
        <v>12.903237188359508</v>
      </c>
      <c r="O67" s="29"/>
      <c r="P67" s="8">
        <v>43816</v>
      </c>
      <c r="Q67" s="62">
        <v>0.83333333333333337</v>
      </c>
      <c r="R67" s="103">
        <v>80.900000000000006</v>
      </c>
      <c r="S67" s="103"/>
      <c r="T67" s="104">
        <f>IF(R67="","",V67*N67*LOOKUP(RIGHT($D$2,3),定数!$A$6:$A$13,定数!$B$6:$B$13))</f>
        <v>36129.064127406768</v>
      </c>
      <c r="U67" s="104"/>
      <c r="V67" s="105">
        <f t="shared" si="4"/>
        <v>28.000000000000114</v>
      </c>
      <c r="W67" s="105"/>
      <c r="X67" t="str">
        <f t="shared" si="7"/>
        <v/>
      </c>
      <c r="Y67">
        <f t="shared" si="2"/>
        <v>0</v>
      </c>
      <c r="Z67" s="40">
        <f t="shared" si="5"/>
        <v>1161291.3469523557</v>
      </c>
      <c r="AA67" s="41">
        <f t="shared" si="6"/>
        <v>0</v>
      </c>
    </row>
    <row r="68" spans="2:27" x14ac:dyDescent="0.2">
      <c r="B68" s="29">
        <v>60</v>
      </c>
      <c r="C68" s="102">
        <f t="shared" si="0"/>
        <v>1197420.4110797625</v>
      </c>
      <c r="D68" s="102"/>
      <c r="E68" s="29"/>
      <c r="F68" s="8">
        <v>43818</v>
      </c>
      <c r="G68" s="62">
        <v>0.66666666666666663</v>
      </c>
      <c r="H68" s="29" t="s">
        <v>3</v>
      </c>
      <c r="I68" s="103">
        <v>80.62</v>
      </c>
      <c r="J68" s="103"/>
      <c r="K68" s="29">
        <v>29</v>
      </c>
      <c r="L68" s="106">
        <f t="shared" si="3"/>
        <v>35922.612332392877</v>
      </c>
      <c r="M68" s="107"/>
      <c r="N68" s="6">
        <f>IF(K68="","",(L68/K68)/LOOKUP(RIGHT($D$2,3),定数!$A$6:$A$13,定数!$B$6:$B$13))</f>
        <v>12.38710770082513</v>
      </c>
      <c r="O68" s="29"/>
      <c r="P68" s="8">
        <v>43818</v>
      </c>
      <c r="Q68" s="62">
        <v>0.83333333333333337</v>
      </c>
      <c r="R68" s="103">
        <v>80.27</v>
      </c>
      <c r="S68" s="103"/>
      <c r="T68" s="104">
        <f>IF(R68="","",V68*N68*LOOKUP(RIGHT($D$2,3),定数!$A$6:$A$13,定数!$B$6:$B$13))</f>
        <v>43354.876952889012</v>
      </c>
      <c r="U68" s="104"/>
      <c r="V68" s="105">
        <f t="shared" si="4"/>
        <v>35.000000000000853</v>
      </c>
      <c r="W68" s="105"/>
      <c r="X68" t="str">
        <f t="shared" si="7"/>
        <v/>
      </c>
      <c r="Y68">
        <f t="shared" si="2"/>
        <v>0</v>
      </c>
      <c r="Z68" s="40">
        <f t="shared" si="5"/>
        <v>1197420.4110797625</v>
      </c>
      <c r="AA68" s="41">
        <f t="shared" si="6"/>
        <v>0</v>
      </c>
    </row>
    <row r="69" spans="2:27" x14ac:dyDescent="0.2">
      <c r="B69" s="29">
        <v>61</v>
      </c>
      <c r="C69" s="102">
        <f t="shared" si="0"/>
        <v>1240775.2880326514</v>
      </c>
      <c r="D69" s="102"/>
      <c r="E69" s="29">
        <v>2019</v>
      </c>
      <c r="F69" s="8">
        <v>43504</v>
      </c>
      <c r="G69" s="62">
        <v>0.16666666666666666</v>
      </c>
      <c r="H69" s="29" t="s">
        <v>3</v>
      </c>
      <c r="I69" s="103">
        <v>77.45</v>
      </c>
      <c r="J69" s="103"/>
      <c r="K69" s="29">
        <v>64</v>
      </c>
      <c r="L69" s="106">
        <f t="shared" si="3"/>
        <v>37223.25864097954</v>
      </c>
      <c r="M69" s="107"/>
      <c r="N69" s="6">
        <f>IF(K69="","",(L69/K69)/LOOKUP(RIGHT($D$2,3),定数!$A$6:$A$13,定数!$B$6:$B$13))</f>
        <v>5.8161341626530536</v>
      </c>
      <c r="O69" s="29">
        <v>2019</v>
      </c>
      <c r="P69" s="8">
        <v>43507</v>
      </c>
      <c r="Q69" s="62">
        <v>0.16666666666666666</v>
      </c>
      <c r="R69" s="108">
        <v>78.09</v>
      </c>
      <c r="S69" s="109"/>
      <c r="T69" s="104">
        <f>IF(R69="","",V69*N69*LOOKUP(RIGHT($D$2,3),定数!$A$6:$A$13,定数!$B$6:$B$13))</f>
        <v>-37223.258640979577</v>
      </c>
      <c r="U69" s="104"/>
      <c r="V69" s="105">
        <f t="shared" si="4"/>
        <v>-64.000000000000057</v>
      </c>
      <c r="W69" s="105"/>
      <c r="X69" t="str">
        <f t="shared" si="7"/>
        <v/>
      </c>
      <c r="Y69">
        <f t="shared" si="2"/>
        <v>1</v>
      </c>
      <c r="Z69" s="40">
        <f t="shared" si="5"/>
        <v>1240775.2880326514</v>
      </c>
      <c r="AA69" s="41">
        <f t="shared" si="6"/>
        <v>0</v>
      </c>
    </row>
    <row r="70" spans="2:27" x14ac:dyDescent="0.2">
      <c r="B70" s="29">
        <v>62</v>
      </c>
      <c r="C70" s="102">
        <f t="shared" si="0"/>
        <v>1203552.0293916718</v>
      </c>
      <c r="D70" s="102"/>
      <c r="E70" s="29"/>
      <c r="F70" s="8">
        <v>43510</v>
      </c>
      <c r="G70" s="62">
        <v>0.16666666666666666</v>
      </c>
      <c r="H70" s="29" t="s">
        <v>4</v>
      </c>
      <c r="I70" s="103">
        <v>78.900000000000006</v>
      </c>
      <c r="J70" s="103"/>
      <c r="K70" s="29">
        <v>35</v>
      </c>
      <c r="L70" s="106">
        <f t="shared" si="3"/>
        <v>36106.560881750149</v>
      </c>
      <c r="M70" s="107"/>
      <c r="N70" s="6">
        <f>IF(K70="","",(L70/K70)/LOOKUP(RIGHT($D$2,3),定数!$A$6:$A$13,定数!$B$6:$B$13))</f>
        <v>10.316160251928613</v>
      </c>
      <c r="O70" s="29"/>
      <c r="P70" s="8">
        <v>43510</v>
      </c>
      <c r="Q70" s="62">
        <v>0.66666666666666663</v>
      </c>
      <c r="R70" s="108">
        <v>78.55</v>
      </c>
      <c r="S70" s="109"/>
      <c r="T70" s="104">
        <f>IF(R70="","",V70*N70*LOOKUP(RIGHT($D$2,3),定数!$A$6:$A$13,定数!$B$6:$B$13))</f>
        <v>-36106.560881751029</v>
      </c>
      <c r="U70" s="104"/>
      <c r="V70" s="105">
        <f t="shared" si="4"/>
        <v>-35.000000000000853</v>
      </c>
      <c r="W70" s="105"/>
      <c r="X70" t="str">
        <f t="shared" si="7"/>
        <v/>
      </c>
      <c r="Y70">
        <f t="shared" si="2"/>
        <v>2</v>
      </c>
      <c r="Z70" s="40">
        <f t="shared" si="5"/>
        <v>1240775.2880326514</v>
      </c>
      <c r="AA70" s="41">
        <f t="shared" si="6"/>
        <v>3.0000000000000138E-2</v>
      </c>
    </row>
    <row r="71" spans="2:27" x14ac:dyDescent="0.2">
      <c r="B71" s="29">
        <v>63</v>
      </c>
      <c r="C71" s="102">
        <f t="shared" si="0"/>
        <v>1167445.4685099206</v>
      </c>
      <c r="D71" s="102"/>
      <c r="E71" s="29"/>
      <c r="F71" s="8">
        <v>43592</v>
      </c>
      <c r="G71" s="62">
        <v>0</v>
      </c>
      <c r="H71" s="29" t="s">
        <v>3</v>
      </c>
      <c r="I71" s="103">
        <v>77.39</v>
      </c>
      <c r="J71" s="103"/>
      <c r="K71" s="29">
        <v>28</v>
      </c>
      <c r="L71" s="106">
        <f t="shared" si="3"/>
        <v>35023.364055297621</v>
      </c>
      <c r="M71" s="107"/>
      <c r="N71" s="6">
        <f>IF(K71="","",(L71/K71)/LOOKUP(RIGHT($D$2,3),定数!$A$6:$A$13,定数!$B$6:$B$13))</f>
        <v>12.508344305463435</v>
      </c>
      <c r="O71" s="29"/>
      <c r="P71" s="8">
        <v>43592</v>
      </c>
      <c r="Q71" s="62">
        <v>0.16666666666666666</v>
      </c>
      <c r="R71" s="108">
        <v>77.67</v>
      </c>
      <c r="S71" s="109"/>
      <c r="T71" s="104">
        <f>IF(R71="","",V71*N71*LOOKUP(RIGHT($D$2,3),定数!$A$6:$A$13,定数!$B$6:$B$13))</f>
        <v>-35023.364055297759</v>
      </c>
      <c r="U71" s="104"/>
      <c r="V71" s="105">
        <f t="shared" si="4"/>
        <v>-28.000000000000114</v>
      </c>
      <c r="W71" s="105"/>
      <c r="X71" t="str">
        <f t="shared" si="7"/>
        <v/>
      </c>
      <c r="Y71">
        <f t="shared" si="2"/>
        <v>3</v>
      </c>
      <c r="Z71" s="40">
        <f t="shared" si="5"/>
        <v>1240775.2880326514</v>
      </c>
      <c r="AA71" s="41">
        <f t="shared" si="6"/>
        <v>5.9100000000000819E-2</v>
      </c>
    </row>
    <row r="72" spans="2:27" x14ac:dyDescent="0.2">
      <c r="B72" s="29">
        <v>64</v>
      </c>
      <c r="C72" s="102">
        <f t="shared" si="0"/>
        <v>1132422.1044546228</v>
      </c>
      <c r="D72" s="102"/>
      <c r="E72" s="29"/>
      <c r="F72" s="8">
        <v>43600</v>
      </c>
      <c r="G72" s="62">
        <v>0</v>
      </c>
      <c r="H72" s="29" t="s">
        <v>3</v>
      </c>
      <c r="I72" s="103">
        <v>75.900000000000006</v>
      </c>
      <c r="J72" s="103"/>
      <c r="K72" s="29">
        <v>35</v>
      </c>
      <c r="L72" s="106">
        <f t="shared" si="3"/>
        <v>33972.663133638685</v>
      </c>
      <c r="M72" s="107"/>
      <c r="N72" s="6">
        <f>IF(K72="","",(L72/K72)/LOOKUP(RIGHT($D$2,3),定数!$A$6:$A$13,定数!$B$6:$B$13))</f>
        <v>9.7064751810396235</v>
      </c>
      <c r="O72" s="29"/>
      <c r="P72" s="8">
        <v>43601</v>
      </c>
      <c r="Q72" s="62">
        <v>0.16666666666666666</v>
      </c>
      <c r="R72" s="108">
        <v>75.400000000000006</v>
      </c>
      <c r="S72" s="109"/>
      <c r="T72" s="104">
        <f>IF(R72="","",V72*N72*LOOKUP(RIGHT($D$2,3),定数!$A$6:$A$13,定数!$B$6:$B$13))</f>
        <v>48532.375905198118</v>
      </c>
      <c r="U72" s="104"/>
      <c r="V72" s="105">
        <f t="shared" si="4"/>
        <v>50</v>
      </c>
      <c r="W72" s="105"/>
      <c r="X72" t="str">
        <f t="shared" si="7"/>
        <v/>
      </c>
      <c r="Y72">
        <f t="shared" si="2"/>
        <v>0</v>
      </c>
      <c r="Z72" s="40">
        <f t="shared" si="5"/>
        <v>1240775.2880326514</v>
      </c>
      <c r="AA72" s="41">
        <f t="shared" si="6"/>
        <v>8.7327000000001043E-2</v>
      </c>
    </row>
    <row r="73" spans="2:27" x14ac:dyDescent="0.2">
      <c r="B73" s="29">
        <v>65</v>
      </c>
      <c r="C73" s="102">
        <f t="shared" si="0"/>
        <v>1180954.4803598209</v>
      </c>
      <c r="D73" s="102"/>
      <c r="E73" s="29"/>
      <c r="F73" s="8">
        <v>43630</v>
      </c>
      <c r="G73" s="62">
        <v>0.16666666666666666</v>
      </c>
      <c r="H73" s="29" t="s">
        <v>3</v>
      </c>
      <c r="I73" s="103">
        <v>74.760000000000005</v>
      </c>
      <c r="J73" s="103"/>
      <c r="K73" s="29">
        <v>53</v>
      </c>
      <c r="L73" s="106">
        <f t="shared" si="3"/>
        <v>35428.634410794628</v>
      </c>
      <c r="M73" s="107"/>
      <c r="N73" s="6">
        <f>IF(K73="","",(L73/K73)/LOOKUP(RIGHT($D$2,3),定数!$A$6:$A$13,定数!$B$6:$B$13))</f>
        <v>6.684648002036722</v>
      </c>
      <c r="O73" s="29"/>
      <c r="P73" s="8">
        <v>43634</v>
      </c>
      <c r="Q73" s="62">
        <v>0.16666666666666666</v>
      </c>
      <c r="R73" s="108">
        <v>73.989999999999995</v>
      </c>
      <c r="S73" s="109"/>
      <c r="T73" s="104">
        <f>IF(R73="","",V73*N73*LOOKUP(RIGHT($D$2,3),定数!$A$6:$A$13,定数!$B$6:$B$13))</f>
        <v>51471.789615683439</v>
      </c>
      <c r="U73" s="104"/>
      <c r="V73" s="105">
        <f t="shared" si="4"/>
        <v>77.000000000001023</v>
      </c>
      <c r="W73" s="105"/>
      <c r="X73" t="str">
        <f t="shared" si="7"/>
        <v/>
      </c>
      <c r="Y73">
        <f t="shared" si="2"/>
        <v>0</v>
      </c>
      <c r="Z73" s="40">
        <f t="shared" si="5"/>
        <v>1240775.2880326514</v>
      </c>
      <c r="AA73" s="41">
        <f t="shared" si="6"/>
        <v>4.8212442857143989E-2</v>
      </c>
    </row>
    <row r="74" spans="2:27" x14ac:dyDescent="0.2">
      <c r="B74" s="29">
        <v>66</v>
      </c>
      <c r="C74" s="102">
        <f t="shared" ref="C74:C108" si="8">IF(T73="","",C73+T73)</f>
        <v>1232426.2699755044</v>
      </c>
      <c r="D74" s="102"/>
      <c r="E74" s="29"/>
      <c r="F74" s="8"/>
      <c r="G74" s="62"/>
      <c r="H74" s="29"/>
      <c r="I74" s="103"/>
      <c r="J74" s="103"/>
      <c r="K74" s="29"/>
      <c r="L74" s="106" t="str">
        <f t="shared" si="3"/>
        <v/>
      </c>
      <c r="M74" s="107"/>
      <c r="N74" s="6" t="str">
        <f>IF(K74="","",(L74/K74)/LOOKUP(RIGHT($D$2,3),定数!$A$6:$A$13,定数!$B$6:$B$13))</f>
        <v/>
      </c>
      <c r="O74" s="29"/>
      <c r="P74" s="8"/>
      <c r="Q74" s="62"/>
      <c r="R74" s="108"/>
      <c r="S74" s="109"/>
      <c r="T74" s="104" t="str">
        <f>IF(R74="","",V74*N74*LOOKUP(RIGHT($D$2,3),定数!$A$6:$A$13,定数!$B$6:$B$13))</f>
        <v/>
      </c>
      <c r="U74" s="104"/>
      <c r="V74" s="105" t="str">
        <f t="shared" si="4"/>
        <v/>
      </c>
      <c r="W74" s="105"/>
      <c r="X74" t="str">
        <f t="shared" si="7"/>
        <v/>
      </c>
      <c r="Y74" t="str">
        <f t="shared" si="7"/>
        <v/>
      </c>
      <c r="Z74" s="40">
        <f t="shared" si="5"/>
        <v>1240775.2880326514</v>
      </c>
      <c r="AA74" s="41">
        <f t="shared" si="6"/>
        <v>6.7288719703509914E-3</v>
      </c>
    </row>
    <row r="75" spans="2:27" x14ac:dyDescent="0.2">
      <c r="B75" s="29">
        <v>67</v>
      </c>
      <c r="C75" s="102" t="str">
        <f t="shared" si="8"/>
        <v/>
      </c>
      <c r="D75" s="102"/>
      <c r="E75" s="29"/>
      <c r="F75" s="8"/>
      <c r="G75" s="62"/>
      <c r="H75" s="29"/>
      <c r="I75" s="103"/>
      <c r="J75" s="103"/>
      <c r="K75" s="29"/>
      <c r="L75" s="106" t="str">
        <f t="shared" ref="L75:L108" si="9">IF(K75="","",C75*0.03)</f>
        <v/>
      </c>
      <c r="M75" s="107"/>
      <c r="N75" s="6" t="str">
        <f>IF(K75="","",(L75/K75)/LOOKUP(RIGHT($D$2,3),定数!$A$6:$A$13,定数!$B$6:$B$13))</f>
        <v/>
      </c>
      <c r="O75" s="29"/>
      <c r="P75" s="8"/>
      <c r="Q75" s="62"/>
      <c r="R75" s="108"/>
      <c r="S75" s="109"/>
      <c r="T75" s="104" t="str">
        <f>IF(R75="","",V75*N75*LOOKUP(RIGHT($D$2,3),定数!$A$6:$A$13,定数!$B$6:$B$13))</f>
        <v/>
      </c>
      <c r="U75" s="104"/>
      <c r="V75" s="105" t="str">
        <f t="shared" si="4"/>
        <v/>
      </c>
      <c r="W75" s="105"/>
      <c r="X75" t="str">
        <f t="shared" ref="X75:Y90" si="10">IF(U75&lt;&gt;"",IF(U75&lt;0,1+X74,0),"")</f>
        <v/>
      </c>
      <c r="Y75" t="str">
        <f t="shared" si="10"/>
        <v/>
      </c>
      <c r="Z75" s="40" t="str">
        <f t="shared" si="5"/>
        <v/>
      </c>
      <c r="AA75" s="41" t="str">
        <f t="shared" si="6"/>
        <v/>
      </c>
    </row>
    <row r="76" spans="2:27" x14ac:dyDescent="0.2">
      <c r="B76" s="29">
        <v>68</v>
      </c>
      <c r="C76" s="102" t="str">
        <f t="shared" si="8"/>
        <v/>
      </c>
      <c r="D76" s="102"/>
      <c r="E76" s="29"/>
      <c r="F76" s="8"/>
      <c r="G76" s="62"/>
      <c r="H76" s="29"/>
      <c r="I76" s="103"/>
      <c r="J76" s="103"/>
      <c r="K76" s="29"/>
      <c r="L76" s="106" t="str">
        <f t="shared" si="9"/>
        <v/>
      </c>
      <c r="M76" s="107"/>
      <c r="N76" s="6" t="str">
        <f>IF(K76="","",(L76/K76)/LOOKUP(RIGHT($D$2,3),定数!$A$6:$A$13,定数!$B$6:$B$13))</f>
        <v/>
      </c>
      <c r="O76" s="29"/>
      <c r="P76" s="8"/>
      <c r="Q76" s="62"/>
      <c r="R76" s="108"/>
      <c r="S76" s="109"/>
      <c r="T76" s="104" t="str">
        <f>IF(R76="","",V76*N76*LOOKUP(RIGHT($D$2,3),定数!$A$6:$A$13,定数!$B$6:$B$13))</f>
        <v/>
      </c>
      <c r="U76" s="104"/>
      <c r="V76" s="105" t="str">
        <f t="shared" ref="V76:V108" si="11">IF(R76="","",IF(H76="買",(R76-I76),(I76-R76))*IF(RIGHT($D$2,3)="JPY",100,10000))</f>
        <v/>
      </c>
      <c r="W76" s="105"/>
      <c r="X76" t="str">
        <f t="shared" si="10"/>
        <v/>
      </c>
      <c r="Y76" t="str">
        <f t="shared" si="10"/>
        <v/>
      </c>
      <c r="Z76" s="40" t="str">
        <f t="shared" ref="Z76:Z108" si="12">IF(C76&lt;&gt;"",MAX(Z75,C76),"")</f>
        <v/>
      </c>
      <c r="AA76" s="41" t="str">
        <f t="shared" ref="AA76:AA108" si="13">IF(Z76&lt;&gt;"",1-(C76/Z76),"")</f>
        <v/>
      </c>
    </row>
    <row r="77" spans="2:27" x14ac:dyDescent="0.2">
      <c r="B77" s="29">
        <v>69</v>
      </c>
      <c r="C77" s="102" t="str">
        <f t="shared" si="8"/>
        <v/>
      </c>
      <c r="D77" s="102"/>
      <c r="E77" s="29"/>
      <c r="F77" s="8"/>
      <c r="G77" s="62"/>
      <c r="H77" s="29"/>
      <c r="I77" s="103"/>
      <c r="J77" s="103"/>
      <c r="K77" s="29"/>
      <c r="L77" s="106" t="str">
        <f t="shared" si="9"/>
        <v/>
      </c>
      <c r="M77" s="107"/>
      <c r="N77" s="6" t="str">
        <f>IF(K77="","",(L77/K77)/LOOKUP(RIGHT($D$2,3),定数!$A$6:$A$13,定数!$B$6:$B$13))</f>
        <v/>
      </c>
      <c r="O77" s="29"/>
      <c r="P77" s="8"/>
      <c r="Q77" s="62"/>
      <c r="R77" s="108"/>
      <c r="S77" s="109"/>
      <c r="T77" s="104" t="str">
        <f>IF(R77="","",V77*N77*LOOKUP(RIGHT($D$2,3),定数!$A$6:$A$13,定数!$B$6:$B$13))</f>
        <v/>
      </c>
      <c r="U77" s="104"/>
      <c r="V77" s="105" t="str">
        <f t="shared" si="11"/>
        <v/>
      </c>
      <c r="W77" s="105"/>
      <c r="X77" t="str">
        <f t="shared" si="10"/>
        <v/>
      </c>
      <c r="Y77" t="str">
        <f t="shared" si="10"/>
        <v/>
      </c>
      <c r="Z77" s="40" t="str">
        <f t="shared" si="12"/>
        <v/>
      </c>
      <c r="AA77" s="41" t="str">
        <f t="shared" si="13"/>
        <v/>
      </c>
    </row>
    <row r="78" spans="2:27" x14ac:dyDescent="0.2">
      <c r="B78" s="29">
        <v>70</v>
      </c>
      <c r="C78" s="102" t="str">
        <f t="shared" si="8"/>
        <v/>
      </c>
      <c r="D78" s="102"/>
      <c r="E78" s="29"/>
      <c r="F78" s="8"/>
      <c r="G78" s="62"/>
      <c r="H78" s="29"/>
      <c r="I78" s="103"/>
      <c r="J78" s="103"/>
      <c r="K78" s="29"/>
      <c r="L78" s="106" t="str">
        <f t="shared" si="9"/>
        <v/>
      </c>
      <c r="M78" s="107"/>
      <c r="N78" s="6" t="str">
        <f>IF(K78="","",(L78/K78)/LOOKUP(RIGHT($D$2,3),定数!$A$6:$A$13,定数!$B$6:$B$13))</f>
        <v/>
      </c>
      <c r="O78" s="29"/>
      <c r="P78" s="8"/>
      <c r="Q78" s="62"/>
      <c r="R78" s="108"/>
      <c r="S78" s="109"/>
      <c r="T78" s="104" t="str">
        <f>IF(R78="","",V78*N78*LOOKUP(RIGHT($D$2,3),定数!$A$6:$A$13,定数!$B$6:$B$13))</f>
        <v/>
      </c>
      <c r="U78" s="104"/>
      <c r="V78" s="105" t="str">
        <f t="shared" si="11"/>
        <v/>
      </c>
      <c r="W78" s="105"/>
      <c r="X78" t="str">
        <f t="shared" si="10"/>
        <v/>
      </c>
      <c r="Y78" t="str">
        <f t="shared" si="10"/>
        <v/>
      </c>
      <c r="Z78" s="40" t="str">
        <f t="shared" si="12"/>
        <v/>
      </c>
      <c r="AA78" s="41" t="str">
        <f t="shared" si="13"/>
        <v/>
      </c>
    </row>
    <row r="79" spans="2:27" x14ac:dyDescent="0.2">
      <c r="B79" s="29">
        <v>71</v>
      </c>
      <c r="C79" s="102" t="str">
        <f t="shared" si="8"/>
        <v/>
      </c>
      <c r="D79" s="102"/>
      <c r="E79" s="29"/>
      <c r="F79" s="8"/>
      <c r="G79" s="62"/>
      <c r="H79" s="29"/>
      <c r="I79" s="103"/>
      <c r="J79" s="103"/>
      <c r="K79" s="29"/>
      <c r="L79" s="106" t="str">
        <f t="shared" si="9"/>
        <v/>
      </c>
      <c r="M79" s="107"/>
      <c r="N79" s="6" t="str">
        <f>IF(K79="","",(L79/K79)/LOOKUP(RIGHT($D$2,3),定数!$A$6:$A$13,定数!$B$6:$B$13))</f>
        <v/>
      </c>
      <c r="O79" s="29"/>
      <c r="P79" s="8"/>
      <c r="Q79" s="62"/>
      <c r="R79" s="108"/>
      <c r="S79" s="109"/>
      <c r="T79" s="104" t="str">
        <f>IF(R79="","",V79*N79*LOOKUP(RIGHT($D$2,3),定数!$A$6:$A$13,定数!$B$6:$B$13))</f>
        <v/>
      </c>
      <c r="U79" s="104"/>
      <c r="V79" s="105" t="str">
        <f t="shared" si="11"/>
        <v/>
      </c>
      <c r="W79" s="105"/>
      <c r="X79" t="str">
        <f t="shared" si="10"/>
        <v/>
      </c>
      <c r="Y79" t="str">
        <f t="shared" si="10"/>
        <v/>
      </c>
      <c r="Z79" s="40" t="str">
        <f t="shared" si="12"/>
        <v/>
      </c>
      <c r="AA79" s="41" t="str">
        <f t="shared" si="13"/>
        <v/>
      </c>
    </row>
    <row r="80" spans="2:27" x14ac:dyDescent="0.2">
      <c r="B80" s="29">
        <v>72</v>
      </c>
      <c r="C80" s="102" t="str">
        <f t="shared" si="8"/>
        <v/>
      </c>
      <c r="D80" s="102"/>
      <c r="E80" s="29"/>
      <c r="F80" s="8"/>
      <c r="G80" s="62"/>
      <c r="H80" s="29"/>
      <c r="I80" s="103"/>
      <c r="J80" s="103"/>
      <c r="K80" s="29"/>
      <c r="L80" s="106" t="str">
        <f t="shared" si="9"/>
        <v/>
      </c>
      <c r="M80" s="107"/>
      <c r="N80" s="6" t="str">
        <f>IF(K80="","",(L80/K80)/LOOKUP(RIGHT($D$2,3),定数!$A$6:$A$13,定数!$B$6:$B$13))</f>
        <v/>
      </c>
      <c r="O80" s="29"/>
      <c r="P80" s="8"/>
      <c r="Q80" s="62"/>
      <c r="R80" s="108"/>
      <c r="S80" s="109"/>
      <c r="T80" s="104" t="str">
        <f>IF(R80="","",V80*N80*LOOKUP(RIGHT($D$2,3),定数!$A$6:$A$13,定数!$B$6:$B$13))</f>
        <v/>
      </c>
      <c r="U80" s="104"/>
      <c r="V80" s="105" t="str">
        <f t="shared" si="11"/>
        <v/>
      </c>
      <c r="W80" s="105"/>
      <c r="X80" t="str">
        <f t="shared" si="10"/>
        <v/>
      </c>
      <c r="Y80" t="str">
        <f t="shared" si="10"/>
        <v/>
      </c>
      <c r="Z80" s="40" t="str">
        <f t="shared" si="12"/>
        <v/>
      </c>
      <c r="AA80" s="41" t="str">
        <f t="shared" si="13"/>
        <v/>
      </c>
    </row>
    <row r="81" spans="2:27" x14ac:dyDescent="0.2">
      <c r="B81" s="29">
        <v>73</v>
      </c>
      <c r="C81" s="102" t="str">
        <f t="shared" si="8"/>
        <v/>
      </c>
      <c r="D81" s="102"/>
      <c r="E81" s="29"/>
      <c r="F81" s="8"/>
      <c r="G81" s="62"/>
      <c r="H81" s="29"/>
      <c r="I81" s="103"/>
      <c r="J81" s="103"/>
      <c r="K81" s="29"/>
      <c r="L81" s="106" t="str">
        <f t="shared" si="9"/>
        <v/>
      </c>
      <c r="M81" s="107"/>
      <c r="N81" s="6" t="str">
        <f>IF(K81="","",(L81/K81)/LOOKUP(RIGHT($D$2,3),定数!$A$6:$A$13,定数!$B$6:$B$13))</f>
        <v/>
      </c>
      <c r="O81" s="29"/>
      <c r="P81" s="8"/>
      <c r="Q81" s="62"/>
      <c r="R81" s="108"/>
      <c r="S81" s="109"/>
      <c r="T81" s="104" t="str">
        <f>IF(R81="","",V81*N81*LOOKUP(RIGHT($D$2,3),定数!$A$6:$A$13,定数!$B$6:$B$13))</f>
        <v/>
      </c>
      <c r="U81" s="104"/>
      <c r="V81" s="105" t="str">
        <f t="shared" si="11"/>
        <v/>
      </c>
      <c r="W81" s="105"/>
      <c r="X81" t="str">
        <f t="shared" si="10"/>
        <v/>
      </c>
      <c r="Y81" t="str">
        <f t="shared" si="10"/>
        <v/>
      </c>
      <c r="Z81" s="40" t="str">
        <f t="shared" si="12"/>
        <v/>
      </c>
      <c r="AA81" s="41" t="str">
        <f t="shared" si="13"/>
        <v/>
      </c>
    </row>
    <row r="82" spans="2:27" x14ac:dyDescent="0.2">
      <c r="B82" s="29">
        <v>74</v>
      </c>
      <c r="C82" s="102" t="str">
        <f t="shared" si="8"/>
        <v/>
      </c>
      <c r="D82" s="102"/>
      <c r="E82" s="29"/>
      <c r="F82" s="8"/>
      <c r="G82" s="62"/>
      <c r="H82" s="29"/>
      <c r="I82" s="103"/>
      <c r="J82" s="103"/>
      <c r="K82" s="29"/>
      <c r="L82" s="106" t="str">
        <f t="shared" si="9"/>
        <v/>
      </c>
      <c r="M82" s="107"/>
      <c r="N82" s="6" t="str">
        <f>IF(K82="","",(L82/K82)/LOOKUP(RIGHT($D$2,3),定数!$A$6:$A$13,定数!$B$6:$B$13))</f>
        <v/>
      </c>
      <c r="O82" s="29"/>
      <c r="P82" s="8"/>
      <c r="Q82" s="62"/>
      <c r="R82" s="108"/>
      <c r="S82" s="109"/>
      <c r="T82" s="104" t="str">
        <f>IF(R82="","",V82*N82*LOOKUP(RIGHT($D$2,3),定数!$A$6:$A$13,定数!$B$6:$B$13))</f>
        <v/>
      </c>
      <c r="U82" s="104"/>
      <c r="V82" s="105" t="str">
        <f t="shared" si="11"/>
        <v/>
      </c>
      <c r="W82" s="105"/>
      <c r="X82" t="str">
        <f t="shared" si="10"/>
        <v/>
      </c>
      <c r="Y82" t="str">
        <f t="shared" si="10"/>
        <v/>
      </c>
      <c r="Z82" s="40" t="str">
        <f t="shared" si="12"/>
        <v/>
      </c>
      <c r="AA82" s="41" t="str">
        <f t="shared" si="13"/>
        <v/>
      </c>
    </row>
    <row r="83" spans="2:27" x14ac:dyDescent="0.2">
      <c r="B83" s="29">
        <v>75</v>
      </c>
      <c r="C83" s="102" t="str">
        <f t="shared" si="8"/>
        <v/>
      </c>
      <c r="D83" s="102"/>
      <c r="E83" s="29"/>
      <c r="F83" s="8"/>
      <c r="G83" s="62"/>
      <c r="H83" s="29"/>
      <c r="I83" s="103"/>
      <c r="J83" s="103"/>
      <c r="K83" s="29"/>
      <c r="L83" s="106" t="str">
        <f t="shared" si="9"/>
        <v/>
      </c>
      <c r="M83" s="107"/>
      <c r="N83" s="6" t="str">
        <f>IF(K83="","",(L83/K83)/LOOKUP(RIGHT($D$2,3),定数!$A$6:$A$13,定数!$B$6:$B$13))</f>
        <v/>
      </c>
      <c r="O83" s="29"/>
      <c r="P83" s="8"/>
      <c r="Q83" s="62"/>
      <c r="R83" s="108"/>
      <c r="S83" s="109"/>
      <c r="T83" s="104" t="str">
        <f>IF(R83="","",V83*N83*LOOKUP(RIGHT($D$2,3),定数!$A$6:$A$13,定数!$B$6:$B$13))</f>
        <v/>
      </c>
      <c r="U83" s="104"/>
      <c r="V83" s="105" t="str">
        <f t="shared" si="11"/>
        <v/>
      </c>
      <c r="W83" s="105"/>
      <c r="X83" t="str">
        <f t="shared" si="10"/>
        <v/>
      </c>
      <c r="Y83" t="str">
        <f t="shared" si="10"/>
        <v/>
      </c>
      <c r="Z83" s="40" t="str">
        <f t="shared" si="12"/>
        <v/>
      </c>
      <c r="AA83" s="41" t="str">
        <f t="shared" si="13"/>
        <v/>
      </c>
    </row>
    <row r="84" spans="2:27" x14ac:dyDescent="0.2">
      <c r="B84" s="29">
        <v>76</v>
      </c>
      <c r="C84" s="102" t="str">
        <f t="shared" si="8"/>
        <v/>
      </c>
      <c r="D84" s="102"/>
      <c r="E84" s="29"/>
      <c r="F84" s="8"/>
      <c r="G84" s="62"/>
      <c r="H84" s="29"/>
      <c r="I84" s="103"/>
      <c r="J84" s="103"/>
      <c r="K84" s="29"/>
      <c r="L84" s="106" t="str">
        <f t="shared" si="9"/>
        <v/>
      </c>
      <c r="M84" s="107"/>
      <c r="N84" s="6" t="str">
        <f>IF(K84="","",(L84/K84)/LOOKUP(RIGHT($D$2,3),定数!$A$6:$A$13,定数!$B$6:$B$13))</f>
        <v/>
      </c>
      <c r="O84" s="29"/>
      <c r="P84" s="8"/>
      <c r="Q84" s="62"/>
      <c r="R84" s="108"/>
      <c r="S84" s="109"/>
      <c r="T84" s="104" t="str">
        <f>IF(R84="","",V84*N84*LOOKUP(RIGHT($D$2,3),定数!$A$6:$A$13,定数!$B$6:$B$13))</f>
        <v/>
      </c>
      <c r="U84" s="104"/>
      <c r="V84" s="105" t="str">
        <f t="shared" si="11"/>
        <v/>
      </c>
      <c r="W84" s="105"/>
      <c r="X84" t="str">
        <f t="shared" si="10"/>
        <v/>
      </c>
      <c r="Y84" t="str">
        <f t="shared" si="10"/>
        <v/>
      </c>
      <c r="Z84" s="40" t="str">
        <f t="shared" si="12"/>
        <v/>
      </c>
      <c r="AA84" s="41" t="str">
        <f t="shared" si="13"/>
        <v/>
      </c>
    </row>
    <row r="85" spans="2:27" x14ac:dyDescent="0.2">
      <c r="B85" s="29">
        <v>77</v>
      </c>
      <c r="C85" s="102" t="str">
        <f t="shared" si="8"/>
        <v/>
      </c>
      <c r="D85" s="102"/>
      <c r="E85" s="29"/>
      <c r="F85" s="8"/>
      <c r="G85" s="62"/>
      <c r="H85" s="29"/>
      <c r="I85" s="103"/>
      <c r="J85" s="103"/>
      <c r="K85" s="29"/>
      <c r="L85" s="106" t="str">
        <f t="shared" si="9"/>
        <v/>
      </c>
      <c r="M85" s="107"/>
      <c r="N85" s="6" t="str">
        <f>IF(K85="","",(L85/K85)/LOOKUP(RIGHT($D$2,3),定数!$A$6:$A$13,定数!$B$6:$B$13))</f>
        <v/>
      </c>
      <c r="O85" s="29"/>
      <c r="P85" s="8"/>
      <c r="Q85" s="62"/>
      <c r="R85" s="108"/>
      <c r="S85" s="109"/>
      <c r="T85" s="104" t="str">
        <f>IF(R85="","",V85*N85*LOOKUP(RIGHT($D$2,3),定数!$A$6:$A$13,定数!$B$6:$B$13))</f>
        <v/>
      </c>
      <c r="U85" s="104"/>
      <c r="V85" s="105" t="str">
        <f t="shared" si="11"/>
        <v/>
      </c>
      <c r="W85" s="105"/>
      <c r="X85" t="str">
        <f t="shared" si="10"/>
        <v/>
      </c>
      <c r="Y85" t="str">
        <f t="shared" si="10"/>
        <v/>
      </c>
      <c r="Z85" s="40" t="str">
        <f t="shared" si="12"/>
        <v/>
      </c>
      <c r="AA85" s="41" t="str">
        <f t="shared" si="13"/>
        <v/>
      </c>
    </row>
    <row r="86" spans="2:27" x14ac:dyDescent="0.2">
      <c r="B86" s="29">
        <v>78</v>
      </c>
      <c r="C86" s="102" t="str">
        <f t="shared" si="8"/>
        <v/>
      </c>
      <c r="D86" s="102"/>
      <c r="E86" s="29"/>
      <c r="F86" s="8"/>
      <c r="G86" s="62"/>
      <c r="H86" s="29"/>
      <c r="I86" s="103"/>
      <c r="J86" s="103"/>
      <c r="K86" s="29"/>
      <c r="L86" s="106" t="str">
        <f t="shared" si="9"/>
        <v/>
      </c>
      <c r="M86" s="107"/>
      <c r="N86" s="6" t="str">
        <f>IF(K86="","",(L86/K86)/LOOKUP(RIGHT($D$2,3),定数!$A$6:$A$13,定数!$B$6:$B$13))</f>
        <v/>
      </c>
      <c r="O86" s="29"/>
      <c r="P86" s="8"/>
      <c r="Q86" s="62"/>
      <c r="R86" s="108"/>
      <c r="S86" s="109"/>
      <c r="T86" s="104" t="str">
        <f>IF(R86="","",V86*N86*LOOKUP(RIGHT($D$2,3),定数!$A$6:$A$13,定数!$B$6:$B$13))</f>
        <v/>
      </c>
      <c r="U86" s="104"/>
      <c r="V86" s="105" t="str">
        <f t="shared" si="11"/>
        <v/>
      </c>
      <c r="W86" s="105"/>
      <c r="X86" t="str">
        <f t="shared" si="10"/>
        <v/>
      </c>
      <c r="Y86" t="str">
        <f t="shared" si="10"/>
        <v/>
      </c>
      <c r="Z86" s="40" t="str">
        <f t="shared" si="12"/>
        <v/>
      </c>
      <c r="AA86" s="41" t="str">
        <f t="shared" si="13"/>
        <v/>
      </c>
    </row>
    <row r="87" spans="2:27" x14ac:dyDescent="0.2">
      <c r="B87" s="29">
        <v>79</v>
      </c>
      <c r="C87" s="102" t="str">
        <f t="shared" si="8"/>
        <v/>
      </c>
      <c r="D87" s="102"/>
      <c r="E87" s="29"/>
      <c r="F87" s="8"/>
      <c r="G87" s="62"/>
      <c r="H87" s="29"/>
      <c r="I87" s="103"/>
      <c r="J87" s="103"/>
      <c r="K87" s="29"/>
      <c r="L87" s="106" t="str">
        <f t="shared" si="9"/>
        <v/>
      </c>
      <c r="M87" s="107"/>
      <c r="N87" s="6" t="str">
        <f>IF(K87="","",(L87/K87)/LOOKUP(RIGHT($D$2,3),定数!$A$6:$A$13,定数!$B$6:$B$13))</f>
        <v/>
      </c>
      <c r="O87" s="29"/>
      <c r="P87" s="8"/>
      <c r="Q87" s="62"/>
      <c r="R87" s="108"/>
      <c r="S87" s="109"/>
      <c r="T87" s="104" t="str">
        <f>IF(R87="","",V87*N87*LOOKUP(RIGHT($D$2,3),定数!$A$6:$A$13,定数!$B$6:$B$13))</f>
        <v/>
      </c>
      <c r="U87" s="104"/>
      <c r="V87" s="105" t="str">
        <f t="shared" si="11"/>
        <v/>
      </c>
      <c r="W87" s="105"/>
      <c r="X87" t="str">
        <f t="shared" si="10"/>
        <v/>
      </c>
      <c r="Y87" t="str">
        <f t="shared" si="10"/>
        <v/>
      </c>
      <c r="Z87" s="40" t="str">
        <f t="shared" si="12"/>
        <v/>
      </c>
      <c r="AA87" s="41" t="str">
        <f t="shared" si="13"/>
        <v/>
      </c>
    </row>
    <row r="88" spans="2:27" x14ac:dyDescent="0.2">
      <c r="B88" s="29">
        <v>80</v>
      </c>
      <c r="C88" s="102" t="str">
        <f t="shared" si="8"/>
        <v/>
      </c>
      <c r="D88" s="102"/>
      <c r="E88" s="29"/>
      <c r="F88" s="8"/>
      <c r="G88" s="62"/>
      <c r="H88" s="29"/>
      <c r="I88" s="103"/>
      <c r="J88" s="103"/>
      <c r="K88" s="29"/>
      <c r="L88" s="106" t="str">
        <f t="shared" si="9"/>
        <v/>
      </c>
      <c r="M88" s="107"/>
      <c r="N88" s="6" t="str">
        <f>IF(K88="","",(L88/K88)/LOOKUP(RIGHT($D$2,3),定数!$A$6:$A$13,定数!$B$6:$B$13))</f>
        <v/>
      </c>
      <c r="O88" s="29"/>
      <c r="P88" s="8"/>
      <c r="Q88" s="62"/>
      <c r="R88" s="108"/>
      <c r="S88" s="109"/>
      <c r="T88" s="104" t="str">
        <f>IF(R88="","",V88*N88*LOOKUP(RIGHT($D$2,3),定数!$A$6:$A$13,定数!$B$6:$B$13))</f>
        <v/>
      </c>
      <c r="U88" s="104"/>
      <c r="V88" s="105" t="str">
        <f t="shared" si="11"/>
        <v/>
      </c>
      <c r="W88" s="105"/>
      <c r="X88" t="str">
        <f t="shared" si="10"/>
        <v/>
      </c>
      <c r="Y88" t="str">
        <f t="shared" si="10"/>
        <v/>
      </c>
      <c r="Z88" s="40" t="str">
        <f t="shared" si="12"/>
        <v/>
      </c>
      <c r="AA88" s="41" t="str">
        <f t="shared" si="13"/>
        <v/>
      </c>
    </row>
    <row r="89" spans="2:27" x14ac:dyDescent="0.2">
      <c r="B89" s="29">
        <v>81</v>
      </c>
      <c r="C89" s="102" t="str">
        <f t="shared" si="8"/>
        <v/>
      </c>
      <c r="D89" s="102"/>
      <c r="E89" s="29"/>
      <c r="F89" s="8"/>
      <c r="G89" s="62"/>
      <c r="H89" s="29"/>
      <c r="I89" s="103"/>
      <c r="J89" s="103"/>
      <c r="K89" s="29"/>
      <c r="L89" s="106" t="str">
        <f t="shared" si="9"/>
        <v/>
      </c>
      <c r="M89" s="107"/>
      <c r="N89" s="6" t="str">
        <f>IF(K89="","",(L89/K89)/LOOKUP(RIGHT($D$2,3),定数!$A$6:$A$13,定数!$B$6:$B$13))</f>
        <v/>
      </c>
      <c r="O89" s="29"/>
      <c r="P89" s="8"/>
      <c r="Q89" s="62"/>
      <c r="R89" s="108"/>
      <c r="S89" s="109"/>
      <c r="T89" s="104" t="str">
        <f>IF(R89="","",V89*N89*LOOKUP(RIGHT($D$2,3),定数!$A$6:$A$13,定数!$B$6:$B$13))</f>
        <v/>
      </c>
      <c r="U89" s="104"/>
      <c r="V89" s="105" t="str">
        <f t="shared" si="11"/>
        <v/>
      </c>
      <c r="W89" s="105"/>
      <c r="X89" t="str">
        <f t="shared" si="10"/>
        <v/>
      </c>
      <c r="Y89" t="str">
        <f t="shared" si="10"/>
        <v/>
      </c>
      <c r="Z89" s="40" t="str">
        <f t="shared" si="12"/>
        <v/>
      </c>
      <c r="AA89" s="41" t="str">
        <f t="shared" si="13"/>
        <v/>
      </c>
    </row>
    <row r="90" spans="2:27" x14ac:dyDescent="0.2">
      <c r="B90" s="29">
        <v>82</v>
      </c>
      <c r="C90" s="102" t="str">
        <f t="shared" si="8"/>
        <v/>
      </c>
      <c r="D90" s="102"/>
      <c r="E90" s="29"/>
      <c r="F90" s="8"/>
      <c r="G90" s="62"/>
      <c r="H90" s="29"/>
      <c r="I90" s="103"/>
      <c r="J90" s="103"/>
      <c r="K90" s="29"/>
      <c r="L90" s="106" t="str">
        <f t="shared" si="9"/>
        <v/>
      </c>
      <c r="M90" s="107"/>
      <c r="N90" s="6" t="str">
        <f>IF(K90="","",(L90/K90)/LOOKUP(RIGHT($D$2,3),定数!$A$6:$A$13,定数!$B$6:$B$13))</f>
        <v/>
      </c>
      <c r="O90" s="29"/>
      <c r="P90" s="8"/>
      <c r="Q90" s="62"/>
      <c r="R90" s="108"/>
      <c r="S90" s="109"/>
      <c r="T90" s="104" t="str">
        <f>IF(R90="","",V90*N90*LOOKUP(RIGHT($D$2,3),定数!$A$6:$A$13,定数!$B$6:$B$13))</f>
        <v/>
      </c>
      <c r="U90" s="104"/>
      <c r="V90" s="105" t="str">
        <f t="shared" si="11"/>
        <v/>
      </c>
      <c r="W90" s="105"/>
      <c r="X90" t="str">
        <f t="shared" si="10"/>
        <v/>
      </c>
      <c r="Y90" t="str">
        <f t="shared" si="10"/>
        <v/>
      </c>
      <c r="Z90" s="40" t="str">
        <f t="shared" si="12"/>
        <v/>
      </c>
      <c r="AA90" s="41" t="str">
        <f t="shared" si="13"/>
        <v/>
      </c>
    </row>
    <row r="91" spans="2:27" x14ac:dyDescent="0.2">
      <c r="B91" s="29">
        <v>83</v>
      </c>
      <c r="C91" s="102" t="str">
        <f t="shared" si="8"/>
        <v/>
      </c>
      <c r="D91" s="102"/>
      <c r="E91" s="29"/>
      <c r="F91" s="8"/>
      <c r="G91" s="62"/>
      <c r="H91" s="29"/>
      <c r="I91" s="103"/>
      <c r="J91" s="103"/>
      <c r="K91" s="29"/>
      <c r="L91" s="106" t="str">
        <f t="shared" si="9"/>
        <v/>
      </c>
      <c r="M91" s="107"/>
      <c r="N91" s="6" t="str">
        <f>IF(K91="","",(L91/K91)/LOOKUP(RIGHT($D$2,3),定数!$A$6:$A$13,定数!$B$6:$B$13))</f>
        <v/>
      </c>
      <c r="O91" s="29"/>
      <c r="P91" s="8"/>
      <c r="Q91" s="62"/>
      <c r="R91" s="108"/>
      <c r="S91" s="109"/>
      <c r="T91" s="104" t="str">
        <f>IF(R91="","",V91*N91*LOOKUP(RIGHT($D$2,3),定数!$A$6:$A$13,定数!$B$6:$B$13))</f>
        <v/>
      </c>
      <c r="U91" s="104"/>
      <c r="V91" s="105" t="str">
        <f t="shared" si="11"/>
        <v/>
      </c>
      <c r="W91" s="105"/>
      <c r="X91" t="str">
        <f t="shared" ref="X91:Y106" si="14">IF(U91&lt;&gt;"",IF(U91&lt;0,1+X90,0),"")</f>
        <v/>
      </c>
      <c r="Y91" t="str">
        <f t="shared" si="14"/>
        <v/>
      </c>
      <c r="Z91" s="40" t="str">
        <f t="shared" si="12"/>
        <v/>
      </c>
      <c r="AA91" s="41" t="str">
        <f t="shared" si="13"/>
        <v/>
      </c>
    </row>
    <row r="92" spans="2:27" x14ac:dyDescent="0.2">
      <c r="B92" s="29">
        <v>84</v>
      </c>
      <c r="C92" s="102" t="str">
        <f t="shared" si="8"/>
        <v/>
      </c>
      <c r="D92" s="102"/>
      <c r="E92" s="29"/>
      <c r="F92" s="8"/>
      <c r="G92" s="62"/>
      <c r="H92" s="29"/>
      <c r="I92" s="103"/>
      <c r="J92" s="103"/>
      <c r="K92" s="29"/>
      <c r="L92" s="106" t="str">
        <f t="shared" si="9"/>
        <v/>
      </c>
      <c r="M92" s="107"/>
      <c r="N92" s="6" t="str">
        <f>IF(K92="","",(L92/K92)/LOOKUP(RIGHT($D$2,3),定数!$A$6:$A$13,定数!$B$6:$B$13))</f>
        <v/>
      </c>
      <c r="O92" s="29"/>
      <c r="P92" s="8"/>
      <c r="Q92" s="62"/>
      <c r="R92" s="108"/>
      <c r="S92" s="109"/>
      <c r="T92" s="104" t="str">
        <f>IF(R92="","",V92*N92*LOOKUP(RIGHT($D$2,3),定数!$A$6:$A$13,定数!$B$6:$B$13))</f>
        <v/>
      </c>
      <c r="U92" s="104"/>
      <c r="V92" s="105" t="str">
        <f t="shared" si="11"/>
        <v/>
      </c>
      <c r="W92" s="105"/>
      <c r="X92" t="str">
        <f t="shared" si="14"/>
        <v/>
      </c>
      <c r="Y92" t="str">
        <f t="shared" si="14"/>
        <v/>
      </c>
      <c r="Z92" s="40" t="str">
        <f t="shared" si="12"/>
        <v/>
      </c>
      <c r="AA92" s="41" t="str">
        <f t="shared" si="13"/>
        <v/>
      </c>
    </row>
    <row r="93" spans="2:27" x14ac:dyDescent="0.2">
      <c r="B93" s="29">
        <v>85</v>
      </c>
      <c r="C93" s="102" t="str">
        <f t="shared" si="8"/>
        <v/>
      </c>
      <c r="D93" s="102"/>
      <c r="E93" s="29"/>
      <c r="F93" s="8"/>
      <c r="G93" s="62"/>
      <c r="H93" s="29"/>
      <c r="I93" s="103"/>
      <c r="J93" s="103"/>
      <c r="K93" s="29"/>
      <c r="L93" s="106" t="str">
        <f t="shared" si="9"/>
        <v/>
      </c>
      <c r="M93" s="107"/>
      <c r="N93" s="6" t="str">
        <f>IF(K93="","",(L93/K93)/LOOKUP(RIGHT($D$2,3),定数!$A$6:$A$13,定数!$B$6:$B$13))</f>
        <v/>
      </c>
      <c r="O93" s="29"/>
      <c r="P93" s="8"/>
      <c r="Q93" s="62"/>
      <c r="R93" s="108"/>
      <c r="S93" s="109"/>
      <c r="T93" s="104" t="str">
        <f>IF(R93="","",V93*N93*LOOKUP(RIGHT($D$2,3),定数!$A$6:$A$13,定数!$B$6:$B$13))</f>
        <v/>
      </c>
      <c r="U93" s="104"/>
      <c r="V93" s="105" t="str">
        <f t="shared" si="11"/>
        <v/>
      </c>
      <c r="W93" s="105"/>
      <c r="X93" t="str">
        <f t="shared" si="14"/>
        <v/>
      </c>
      <c r="Y93" t="str">
        <f t="shared" si="14"/>
        <v/>
      </c>
      <c r="Z93" s="40" t="str">
        <f t="shared" si="12"/>
        <v/>
      </c>
      <c r="AA93" s="41" t="str">
        <f t="shared" si="13"/>
        <v/>
      </c>
    </row>
    <row r="94" spans="2:27" x14ac:dyDescent="0.2">
      <c r="B94" s="29">
        <v>86</v>
      </c>
      <c r="C94" s="102" t="str">
        <f t="shared" si="8"/>
        <v/>
      </c>
      <c r="D94" s="102"/>
      <c r="E94" s="29"/>
      <c r="F94" s="8"/>
      <c r="G94" s="62"/>
      <c r="H94" s="29"/>
      <c r="I94" s="103"/>
      <c r="J94" s="103"/>
      <c r="K94" s="29"/>
      <c r="L94" s="106" t="str">
        <f t="shared" si="9"/>
        <v/>
      </c>
      <c r="M94" s="107"/>
      <c r="N94" s="6" t="str">
        <f>IF(K94="","",(L94/K94)/LOOKUP(RIGHT($D$2,3),定数!$A$6:$A$13,定数!$B$6:$B$13))</f>
        <v/>
      </c>
      <c r="O94" s="29"/>
      <c r="P94" s="8"/>
      <c r="Q94" s="62"/>
      <c r="R94" s="108"/>
      <c r="S94" s="109"/>
      <c r="T94" s="104" t="str">
        <f>IF(R94="","",V94*N94*LOOKUP(RIGHT($D$2,3),定数!$A$6:$A$13,定数!$B$6:$B$13))</f>
        <v/>
      </c>
      <c r="U94" s="104"/>
      <c r="V94" s="105" t="str">
        <f t="shared" si="11"/>
        <v/>
      </c>
      <c r="W94" s="105"/>
      <c r="X94" t="str">
        <f t="shared" si="14"/>
        <v/>
      </c>
      <c r="Y94" t="str">
        <f t="shared" si="14"/>
        <v/>
      </c>
      <c r="Z94" s="40" t="str">
        <f t="shared" si="12"/>
        <v/>
      </c>
      <c r="AA94" s="41" t="str">
        <f t="shared" si="13"/>
        <v/>
      </c>
    </row>
    <row r="95" spans="2:27" x14ac:dyDescent="0.2">
      <c r="B95" s="29">
        <v>87</v>
      </c>
      <c r="C95" s="102" t="str">
        <f t="shared" si="8"/>
        <v/>
      </c>
      <c r="D95" s="102"/>
      <c r="E95" s="29"/>
      <c r="F95" s="8"/>
      <c r="G95" s="62"/>
      <c r="H95" s="36"/>
      <c r="I95" s="103"/>
      <c r="J95" s="103"/>
      <c r="K95" s="29"/>
      <c r="L95" s="106" t="str">
        <f t="shared" si="9"/>
        <v/>
      </c>
      <c r="M95" s="107"/>
      <c r="N95" s="6" t="str">
        <f>IF(K95="","",(L95/K95)/LOOKUP(RIGHT($D$2,3),定数!$A$6:$A$13,定数!$B$6:$B$13))</f>
        <v/>
      </c>
      <c r="O95" s="29"/>
      <c r="P95" s="8"/>
      <c r="Q95" s="62"/>
      <c r="R95" s="108"/>
      <c r="S95" s="109"/>
      <c r="T95" s="104" t="str">
        <f>IF(R95="","",V95*N95*LOOKUP(RIGHT($D$2,3),定数!$A$6:$A$13,定数!$B$6:$B$13))</f>
        <v/>
      </c>
      <c r="U95" s="104"/>
      <c r="V95" s="105" t="str">
        <f t="shared" si="11"/>
        <v/>
      </c>
      <c r="W95" s="105"/>
      <c r="X95" t="str">
        <f t="shared" si="14"/>
        <v/>
      </c>
      <c r="Y95" t="str">
        <f t="shared" si="14"/>
        <v/>
      </c>
      <c r="Z95" s="40" t="str">
        <f t="shared" si="12"/>
        <v/>
      </c>
      <c r="AA95" s="41" t="str">
        <f t="shared" si="13"/>
        <v/>
      </c>
    </row>
    <row r="96" spans="2:27" x14ac:dyDescent="0.2">
      <c r="B96" s="29">
        <v>88</v>
      </c>
      <c r="C96" s="102" t="str">
        <f t="shared" si="8"/>
        <v/>
      </c>
      <c r="D96" s="102"/>
      <c r="E96" s="29"/>
      <c r="F96" s="8"/>
      <c r="G96" s="62"/>
      <c r="H96" s="29"/>
      <c r="I96" s="103"/>
      <c r="J96" s="103"/>
      <c r="K96" s="29"/>
      <c r="L96" s="106" t="str">
        <f t="shared" si="9"/>
        <v/>
      </c>
      <c r="M96" s="107"/>
      <c r="N96" s="6" t="str">
        <f>IF(K96="","",(L96/K96)/LOOKUP(RIGHT($D$2,3),定数!$A$6:$A$13,定数!$B$6:$B$13))</f>
        <v/>
      </c>
      <c r="O96" s="29"/>
      <c r="P96" s="8"/>
      <c r="Q96" s="62"/>
      <c r="R96" s="108"/>
      <c r="S96" s="109"/>
      <c r="T96" s="104" t="str">
        <f>IF(R96="","",V96*N96*LOOKUP(RIGHT($D$2,3),定数!$A$6:$A$13,定数!$B$6:$B$13))</f>
        <v/>
      </c>
      <c r="U96" s="104"/>
      <c r="V96" s="105" t="str">
        <f t="shared" si="11"/>
        <v/>
      </c>
      <c r="W96" s="105"/>
      <c r="X96" t="str">
        <f t="shared" si="14"/>
        <v/>
      </c>
      <c r="Y96" t="str">
        <f t="shared" si="14"/>
        <v/>
      </c>
      <c r="Z96" s="40" t="str">
        <f t="shared" si="12"/>
        <v/>
      </c>
      <c r="AA96" s="41" t="str">
        <f t="shared" si="13"/>
        <v/>
      </c>
    </row>
    <row r="97" spans="2:27" x14ac:dyDescent="0.2">
      <c r="B97" s="29">
        <v>89</v>
      </c>
      <c r="C97" s="102" t="str">
        <f t="shared" si="8"/>
        <v/>
      </c>
      <c r="D97" s="102"/>
      <c r="E97" s="29"/>
      <c r="F97" s="8"/>
      <c r="G97" s="62"/>
      <c r="H97" s="29"/>
      <c r="I97" s="103"/>
      <c r="J97" s="103"/>
      <c r="K97" s="29"/>
      <c r="L97" s="106" t="str">
        <f t="shared" si="9"/>
        <v/>
      </c>
      <c r="M97" s="107"/>
      <c r="N97" s="6" t="str">
        <f>IF(K97="","",(L97/K97)/LOOKUP(RIGHT($D$2,3),定数!$A$6:$A$13,定数!$B$6:$B$13))</f>
        <v/>
      </c>
      <c r="O97" s="29"/>
      <c r="P97" s="8"/>
      <c r="Q97" s="62"/>
      <c r="R97" s="108"/>
      <c r="S97" s="109"/>
      <c r="T97" s="104" t="str">
        <f>IF(R97="","",V97*N97*LOOKUP(RIGHT($D$2,3),定数!$A$6:$A$13,定数!$B$6:$B$13))</f>
        <v/>
      </c>
      <c r="U97" s="104"/>
      <c r="V97" s="105" t="str">
        <f t="shared" si="11"/>
        <v/>
      </c>
      <c r="W97" s="105"/>
      <c r="X97" t="str">
        <f t="shared" si="14"/>
        <v/>
      </c>
      <c r="Y97" t="str">
        <f t="shared" si="14"/>
        <v/>
      </c>
      <c r="Z97" s="40" t="str">
        <f t="shared" si="12"/>
        <v/>
      </c>
      <c r="AA97" s="41" t="str">
        <f t="shared" si="13"/>
        <v/>
      </c>
    </row>
    <row r="98" spans="2:27" x14ac:dyDescent="0.2">
      <c r="B98" s="29">
        <v>90</v>
      </c>
      <c r="C98" s="102" t="str">
        <f t="shared" si="8"/>
        <v/>
      </c>
      <c r="D98" s="102"/>
      <c r="E98" s="29"/>
      <c r="F98" s="8"/>
      <c r="G98" s="62"/>
      <c r="H98" s="29"/>
      <c r="I98" s="103"/>
      <c r="J98" s="103"/>
      <c r="K98" s="29"/>
      <c r="L98" s="106" t="str">
        <f t="shared" si="9"/>
        <v/>
      </c>
      <c r="M98" s="107"/>
      <c r="N98" s="6" t="str">
        <f>IF(K98="","",(L98/K98)/LOOKUP(RIGHT($D$2,3),定数!$A$6:$A$13,定数!$B$6:$B$13))</f>
        <v/>
      </c>
      <c r="O98" s="29"/>
      <c r="P98" s="8"/>
      <c r="Q98" s="62"/>
      <c r="R98" s="108"/>
      <c r="S98" s="109"/>
      <c r="T98" s="104" t="str">
        <f>IF(R98="","",V98*N98*LOOKUP(RIGHT($D$2,3),定数!$A$6:$A$13,定数!$B$6:$B$13))</f>
        <v/>
      </c>
      <c r="U98" s="104"/>
      <c r="V98" s="105" t="str">
        <f t="shared" si="11"/>
        <v/>
      </c>
      <c r="W98" s="105"/>
      <c r="X98" t="str">
        <f t="shared" si="14"/>
        <v/>
      </c>
      <c r="Y98" t="str">
        <f t="shared" si="14"/>
        <v/>
      </c>
      <c r="Z98" s="40" t="str">
        <f t="shared" si="12"/>
        <v/>
      </c>
      <c r="AA98" s="41" t="str">
        <f t="shared" si="13"/>
        <v/>
      </c>
    </row>
    <row r="99" spans="2:27" x14ac:dyDescent="0.2">
      <c r="B99" s="29">
        <v>91</v>
      </c>
      <c r="C99" s="102" t="str">
        <f t="shared" si="8"/>
        <v/>
      </c>
      <c r="D99" s="102"/>
      <c r="E99" s="29"/>
      <c r="F99" s="8"/>
      <c r="G99" s="62"/>
      <c r="H99" s="29"/>
      <c r="I99" s="103"/>
      <c r="J99" s="103"/>
      <c r="K99" s="29"/>
      <c r="L99" s="106" t="str">
        <f t="shared" si="9"/>
        <v/>
      </c>
      <c r="M99" s="107"/>
      <c r="N99" s="6" t="str">
        <f>IF(K99="","",(L99/K99)/LOOKUP(RIGHT($D$2,3),定数!$A$6:$A$13,定数!$B$6:$B$13))</f>
        <v/>
      </c>
      <c r="O99" s="29"/>
      <c r="P99" s="8"/>
      <c r="Q99" s="62"/>
      <c r="R99" s="108"/>
      <c r="S99" s="109"/>
      <c r="T99" s="104" t="str">
        <f>IF(R99="","",V99*N99*LOOKUP(RIGHT($D$2,3),定数!$A$6:$A$13,定数!$B$6:$B$13))</f>
        <v/>
      </c>
      <c r="U99" s="104"/>
      <c r="V99" s="105" t="str">
        <f t="shared" si="11"/>
        <v/>
      </c>
      <c r="W99" s="105"/>
      <c r="X99" t="str">
        <f t="shared" si="14"/>
        <v/>
      </c>
      <c r="Y99" t="str">
        <f t="shared" si="14"/>
        <v/>
      </c>
      <c r="Z99" s="40" t="str">
        <f t="shared" si="12"/>
        <v/>
      </c>
      <c r="AA99" s="41" t="str">
        <f t="shared" si="13"/>
        <v/>
      </c>
    </row>
    <row r="100" spans="2:27" x14ac:dyDescent="0.2">
      <c r="B100" s="29">
        <v>92</v>
      </c>
      <c r="C100" s="102" t="str">
        <f t="shared" si="8"/>
        <v/>
      </c>
      <c r="D100" s="102"/>
      <c r="E100" s="29"/>
      <c r="F100" s="8"/>
      <c r="G100" s="62"/>
      <c r="H100" s="29"/>
      <c r="I100" s="103"/>
      <c r="J100" s="103"/>
      <c r="K100" s="29"/>
      <c r="L100" s="106" t="str">
        <f t="shared" si="9"/>
        <v/>
      </c>
      <c r="M100" s="107"/>
      <c r="N100" s="6" t="str">
        <f>IF(K100="","",(L100/K100)/LOOKUP(RIGHT($D$2,3),定数!$A$6:$A$13,定数!$B$6:$B$13))</f>
        <v/>
      </c>
      <c r="O100" s="29"/>
      <c r="P100" s="8"/>
      <c r="Q100" s="62"/>
      <c r="R100" s="103"/>
      <c r="S100" s="103"/>
      <c r="T100" s="104" t="str">
        <f>IF(R100="","",V100*N100*LOOKUP(RIGHT($D$2,3),定数!$A$6:$A$13,定数!$B$6:$B$13))</f>
        <v/>
      </c>
      <c r="U100" s="104"/>
      <c r="V100" s="105" t="str">
        <f t="shared" si="11"/>
        <v/>
      </c>
      <c r="W100" s="105"/>
      <c r="X100" t="str">
        <f t="shared" si="14"/>
        <v/>
      </c>
      <c r="Y100" t="str">
        <f t="shared" si="14"/>
        <v/>
      </c>
      <c r="Z100" s="40" t="str">
        <f t="shared" si="12"/>
        <v/>
      </c>
      <c r="AA100" s="41" t="str">
        <f t="shared" si="13"/>
        <v/>
      </c>
    </row>
    <row r="101" spans="2:27" x14ac:dyDescent="0.2">
      <c r="B101" s="29">
        <v>93</v>
      </c>
      <c r="C101" s="102" t="str">
        <f t="shared" si="8"/>
        <v/>
      </c>
      <c r="D101" s="102"/>
      <c r="E101" s="29"/>
      <c r="F101" s="8"/>
      <c r="G101" s="62"/>
      <c r="H101" s="29"/>
      <c r="I101" s="103"/>
      <c r="J101" s="103"/>
      <c r="K101" s="29"/>
      <c r="L101" s="106" t="str">
        <f t="shared" si="9"/>
        <v/>
      </c>
      <c r="M101" s="107"/>
      <c r="N101" s="6" t="str">
        <f>IF(K101="","",(L101/K101)/LOOKUP(RIGHT($D$2,3),定数!$A$6:$A$13,定数!$B$6:$B$13))</f>
        <v/>
      </c>
      <c r="O101" s="29"/>
      <c r="P101" s="8"/>
      <c r="Q101" s="62"/>
      <c r="R101" s="103"/>
      <c r="S101" s="103"/>
      <c r="T101" s="104" t="str">
        <f>IF(R101="","",V101*N101*LOOKUP(RIGHT($D$2,3),定数!$A$6:$A$13,定数!$B$6:$B$13))</f>
        <v/>
      </c>
      <c r="U101" s="104"/>
      <c r="V101" s="105" t="str">
        <f t="shared" si="11"/>
        <v/>
      </c>
      <c r="W101" s="105"/>
      <c r="X101" t="str">
        <f t="shared" si="14"/>
        <v/>
      </c>
      <c r="Y101" t="str">
        <f t="shared" si="14"/>
        <v/>
      </c>
      <c r="Z101" s="40" t="str">
        <f t="shared" si="12"/>
        <v/>
      </c>
      <c r="AA101" s="41" t="str">
        <f t="shared" si="13"/>
        <v/>
      </c>
    </row>
    <row r="102" spans="2:27" x14ac:dyDescent="0.2">
      <c r="B102" s="29">
        <v>94</v>
      </c>
      <c r="C102" s="102" t="str">
        <f t="shared" si="8"/>
        <v/>
      </c>
      <c r="D102" s="102"/>
      <c r="E102" s="29"/>
      <c r="F102" s="8"/>
      <c r="G102" s="62"/>
      <c r="H102" s="29"/>
      <c r="I102" s="103"/>
      <c r="J102" s="103"/>
      <c r="K102" s="29"/>
      <c r="L102" s="106" t="str">
        <f t="shared" si="9"/>
        <v/>
      </c>
      <c r="M102" s="107"/>
      <c r="N102" s="6" t="str">
        <f>IF(K102="","",(L102/K102)/LOOKUP(RIGHT($D$2,3),定数!$A$6:$A$13,定数!$B$6:$B$13))</f>
        <v/>
      </c>
      <c r="O102" s="29"/>
      <c r="P102" s="8"/>
      <c r="Q102" s="62"/>
      <c r="R102" s="103"/>
      <c r="S102" s="103"/>
      <c r="T102" s="104" t="str">
        <f>IF(R102="","",V102*N102*LOOKUP(RIGHT($D$2,3),定数!$A$6:$A$13,定数!$B$6:$B$13))</f>
        <v/>
      </c>
      <c r="U102" s="104"/>
      <c r="V102" s="105" t="str">
        <f t="shared" si="11"/>
        <v/>
      </c>
      <c r="W102" s="105"/>
      <c r="X102" t="str">
        <f t="shared" si="14"/>
        <v/>
      </c>
      <c r="Y102" t="str">
        <f t="shared" si="14"/>
        <v/>
      </c>
      <c r="Z102" s="40" t="str">
        <f t="shared" si="12"/>
        <v/>
      </c>
      <c r="AA102" s="41" t="str">
        <f t="shared" si="13"/>
        <v/>
      </c>
    </row>
    <row r="103" spans="2:27" x14ac:dyDescent="0.2">
      <c r="B103" s="29">
        <v>95</v>
      </c>
      <c r="C103" s="102" t="str">
        <f t="shared" si="8"/>
        <v/>
      </c>
      <c r="D103" s="102"/>
      <c r="E103" s="29"/>
      <c r="F103" s="8"/>
      <c r="G103" s="62"/>
      <c r="H103" s="29"/>
      <c r="I103" s="103"/>
      <c r="J103" s="103"/>
      <c r="K103" s="29"/>
      <c r="L103" s="106" t="str">
        <f t="shared" si="9"/>
        <v/>
      </c>
      <c r="M103" s="107"/>
      <c r="N103" s="6" t="str">
        <f>IF(K103="","",(L103/K103)/LOOKUP(RIGHT($D$2,3),定数!$A$6:$A$13,定数!$B$6:$B$13))</f>
        <v/>
      </c>
      <c r="O103" s="29"/>
      <c r="P103" s="8"/>
      <c r="Q103" s="62"/>
      <c r="R103" s="103"/>
      <c r="S103" s="103"/>
      <c r="T103" s="104" t="str">
        <f>IF(R103="","",V103*N103*LOOKUP(RIGHT($D$2,3),定数!$A$6:$A$13,定数!$B$6:$B$13))</f>
        <v/>
      </c>
      <c r="U103" s="104"/>
      <c r="V103" s="105" t="str">
        <f t="shared" si="11"/>
        <v/>
      </c>
      <c r="W103" s="105"/>
      <c r="X103" t="str">
        <f t="shared" si="14"/>
        <v/>
      </c>
      <c r="Y103" t="str">
        <f t="shared" si="14"/>
        <v/>
      </c>
      <c r="Z103" s="40" t="str">
        <f t="shared" si="12"/>
        <v/>
      </c>
      <c r="AA103" s="41" t="str">
        <f t="shared" si="13"/>
        <v/>
      </c>
    </row>
    <row r="104" spans="2:27" x14ac:dyDescent="0.2">
      <c r="B104" s="29">
        <v>96</v>
      </c>
      <c r="C104" s="102" t="str">
        <f t="shared" si="8"/>
        <v/>
      </c>
      <c r="D104" s="102"/>
      <c r="E104" s="29"/>
      <c r="F104" s="8"/>
      <c r="G104" s="62"/>
      <c r="H104" s="29"/>
      <c r="I104" s="103"/>
      <c r="J104" s="103"/>
      <c r="K104" s="29"/>
      <c r="L104" s="106" t="str">
        <f t="shared" si="9"/>
        <v/>
      </c>
      <c r="M104" s="107"/>
      <c r="N104" s="6" t="str">
        <f>IF(K104="","",(L104/K104)/LOOKUP(RIGHT($D$2,3),定数!$A$6:$A$13,定数!$B$6:$B$13))</f>
        <v/>
      </c>
      <c r="O104" s="29"/>
      <c r="P104" s="8"/>
      <c r="Q104" s="62"/>
      <c r="R104" s="103"/>
      <c r="S104" s="103"/>
      <c r="T104" s="104" t="str">
        <f>IF(R104="","",V104*N104*LOOKUP(RIGHT($D$2,3),定数!$A$6:$A$13,定数!$B$6:$B$13))</f>
        <v/>
      </c>
      <c r="U104" s="104"/>
      <c r="V104" s="105" t="str">
        <f t="shared" si="11"/>
        <v/>
      </c>
      <c r="W104" s="105"/>
      <c r="X104" t="str">
        <f t="shared" si="14"/>
        <v/>
      </c>
      <c r="Y104" t="str">
        <f t="shared" si="14"/>
        <v/>
      </c>
      <c r="Z104" s="40" t="str">
        <f t="shared" si="12"/>
        <v/>
      </c>
      <c r="AA104" s="41" t="str">
        <f t="shared" si="13"/>
        <v/>
      </c>
    </row>
    <row r="105" spans="2:27" x14ac:dyDescent="0.2">
      <c r="B105" s="29">
        <v>97</v>
      </c>
      <c r="C105" s="102" t="str">
        <f t="shared" si="8"/>
        <v/>
      </c>
      <c r="D105" s="102"/>
      <c r="E105" s="29"/>
      <c r="F105" s="8"/>
      <c r="G105" s="62"/>
      <c r="H105" s="29"/>
      <c r="I105" s="103"/>
      <c r="J105" s="103"/>
      <c r="K105" s="29"/>
      <c r="L105" s="106" t="str">
        <f t="shared" si="9"/>
        <v/>
      </c>
      <c r="M105" s="107"/>
      <c r="N105" s="6" t="str">
        <f>IF(K105="","",(L105/K105)/LOOKUP(RIGHT($D$2,3),定数!$A$6:$A$13,定数!$B$6:$B$13))</f>
        <v/>
      </c>
      <c r="O105" s="29"/>
      <c r="P105" s="8"/>
      <c r="Q105" s="62"/>
      <c r="R105" s="103"/>
      <c r="S105" s="103"/>
      <c r="T105" s="104" t="str">
        <f>IF(R105="","",V105*N105*LOOKUP(RIGHT($D$2,3),定数!$A$6:$A$13,定数!$B$6:$B$13))</f>
        <v/>
      </c>
      <c r="U105" s="104"/>
      <c r="V105" s="105" t="str">
        <f t="shared" si="11"/>
        <v/>
      </c>
      <c r="W105" s="105"/>
      <c r="X105" t="str">
        <f t="shared" si="14"/>
        <v/>
      </c>
      <c r="Y105" t="str">
        <f t="shared" si="14"/>
        <v/>
      </c>
      <c r="Z105" s="40" t="str">
        <f t="shared" si="12"/>
        <v/>
      </c>
      <c r="AA105" s="41" t="str">
        <f t="shared" si="13"/>
        <v/>
      </c>
    </row>
    <row r="106" spans="2:27" x14ac:dyDescent="0.2">
      <c r="B106" s="29">
        <v>98</v>
      </c>
      <c r="C106" s="102" t="str">
        <f t="shared" si="8"/>
        <v/>
      </c>
      <c r="D106" s="102"/>
      <c r="E106" s="29"/>
      <c r="F106" s="8"/>
      <c r="G106" s="62"/>
      <c r="H106" s="29"/>
      <c r="I106" s="103"/>
      <c r="J106" s="103"/>
      <c r="K106" s="29"/>
      <c r="L106" s="106" t="str">
        <f t="shared" si="9"/>
        <v/>
      </c>
      <c r="M106" s="107"/>
      <c r="N106" s="6" t="str">
        <f>IF(K106="","",(L106/K106)/LOOKUP(RIGHT($D$2,3),定数!$A$6:$A$13,定数!$B$6:$B$13))</f>
        <v/>
      </c>
      <c r="O106" s="29"/>
      <c r="P106" s="8"/>
      <c r="Q106" s="62"/>
      <c r="R106" s="103"/>
      <c r="S106" s="103"/>
      <c r="T106" s="104" t="str">
        <f>IF(R106="","",V106*N106*LOOKUP(RIGHT($D$2,3),定数!$A$6:$A$13,定数!$B$6:$B$13))</f>
        <v/>
      </c>
      <c r="U106" s="104"/>
      <c r="V106" s="105" t="str">
        <f t="shared" si="11"/>
        <v/>
      </c>
      <c r="W106" s="105"/>
      <c r="X106" t="str">
        <f t="shared" si="14"/>
        <v/>
      </c>
      <c r="Y106" t="str">
        <f t="shared" si="14"/>
        <v/>
      </c>
      <c r="Z106" s="40" t="str">
        <f t="shared" si="12"/>
        <v/>
      </c>
      <c r="AA106" s="41" t="str">
        <f t="shared" si="13"/>
        <v/>
      </c>
    </row>
    <row r="107" spans="2:27" x14ac:dyDescent="0.2">
      <c r="B107" s="29">
        <v>99</v>
      </c>
      <c r="C107" s="102" t="str">
        <f t="shared" si="8"/>
        <v/>
      </c>
      <c r="D107" s="102"/>
      <c r="E107" s="29"/>
      <c r="F107" s="8"/>
      <c r="G107" s="62"/>
      <c r="H107" s="29"/>
      <c r="I107" s="103"/>
      <c r="J107" s="103"/>
      <c r="K107" s="29"/>
      <c r="L107" s="106" t="str">
        <f t="shared" si="9"/>
        <v/>
      </c>
      <c r="M107" s="107"/>
      <c r="N107" s="6" t="str">
        <f>IF(K107="","",(L107/K107)/LOOKUP(RIGHT($D$2,3),定数!$A$6:$A$13,定数!$B$6:$B$13))</f>
        <v/>
      </c>
      <c r="O107" s="29"/>
      <c r="P107" s="8"/>
      <c r="Q107" s="62"/>
      <c r="R107" s="103"/>
      <c r="S107" s="103"/>
      <c r="T107" s="104" t="str">
        <f>IF(R107="","",V107*N107*LOOKUP(RIGHT($D$2,3),定数!$A$6:$A$13,定数!$B$6:$B$13))</f>
        <v/>
      </c>
      <c r="U107" s="104"/>
      <c r="V107" s="105" t="str">
        <f t="shared" si="11"/>
        <v/>
      </c>
      <c r="W107" s="105"/>
      <c r="X107" t="str">
        <f>IF(U107&lt;&gt;"",IF(U107&lt;0,1+X106,0),"")</f>
        <v/>
      </c>
      <c r="Y107" t="str">
        <f>IF(V107&lt;&gt;"",IF(V107&lt;0,1+Y106,0),"")</f>
        <v/>
      </c>
      <c r="Z107" s="40" t="str">
        <f t="shared" si="12"/>
        <v/>
      </c>
      <c r="AA107" s="41" t="str">
        <f t="shared" si="13"/>
        <v/>
      </c>
    </row>
    <row r="108" spans="2:27" x14ac:dyDescent="0.2">
      <c r="B108" s="29">
        <v>100</v>
      </c>
      <c r="C108" s="102" t="str">
        <f t="shared" si="8"/>
        <v/>
      </c>
      <c r="D108" s="102"/>
      <c r="E108" s="29"/>
      <c r="F108" s="8"/>
      <c r="G108" s="62"/>
      <c r="H108" s="29"/>
      <c r="I108" s="103"/>
      <c r="J108" s="103"/>
      <c r="K108" s="29"/>
      <c r="L108" s="106" t="str">
        <f t="shared" si="9"/>
        <v/>
      </c>
      <c r="M108" s="107"/>
      <c r="N108" s="6" t="str">
        <f>IF(K108="","",(L108/K108)/LOOKUP(RIGHT($D$2,3),定数!$A$6:$A$13,定数!$B$6:$B$13))</f>
        <v/>
      </c>
      <c r="O108" s="29"/>
      <c r="P108" s="8"/>
      <c r="Q108" s="62"/>
      <c r="R108" s="103"/>
      <c r="S108" s="103"/>
      <c r="T108" s="104" t="str">
        <f>IF(R108="","",V108*N108*LOOKUP(RIGHT($D$2,3),定数!$A$6:$A$13,定数!$B$6:$B$13))</f>
        <v/>
      </c>
      <c r="U108" s="104"/>
      <c r="V108" s="105" t="str">
        <f t="shared" si="11"/>
        <v/>
      </c>
      <c r="W108" s="105"/>
      <c r="X108" t="str">
        <f>IF(U108&lt;&gt;"",IF(U108&lt;0,1+X107,0),"")</f>
        <v/>
      </c>
      <c r="Y108" t="str">
        <f>IF(V108&lt;&gt;"",IF(V108&lt;0,1+Y107,0),"")</f>
        <v/>
      </c>
      <c r="Z108" s="40" t="str">
        <f t="shared" si="12"/>
        <v/>
      </c>
      <c r="AA108" s="41" t="str">
        <f t="shared" si="13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5">
    <mergeCell ref="C107:D107"/>
    <mergeCell ref="I107:J107"/>
    <mergeCell ref="L107:M107"/>
    <mergeCell ref="R107:S107"/>
    <mergeCell ref="T107:U107"/>
    <mergeCell ref="V107:W107"/>
    <mergeCell ref="C108:D108"/>
    <mergeCell ref="I108:J108"/>
    <mergeCell ref="L108:M108"/>
    <mergeCell ref="R108:S108"/>
    <mergeCell ref="T108:U108"/>
    <mergeCell ref="V108:W108"/>
    <mergeCell ref="C105:D105"/>
    <mergeCell ref="I105:J105"/>
    <mergeCell ref="L105:M105"/>
    <mergeCell ref="R105:S105"/>
    <mergeCell ref="T105:U105"/>
    <mergeCell ref="V105:W105"/>
    <mergeCell ref="C106:D106"/>
    <mergeCell ref="I106:J106"/>
    <mergeCell ref="L106:M106"/>
    <mergeCell ref="R106:S106"/>
    <mergeCell ref="T106:U106"/>
    <mergeCell ref="V106:W106"/>
    <mergeCell ref="C103:D103"/>
    <mergeCell ref="I103:J103"/>
    <mergeCell ref="L103:M103"/>
    <mergeCell ref="R103:S103"/>
    <mergeCell ref="T103:U103"/>
    <mergeCell ref="V103:W103"/>
    <mergeCell ref="C104:D104"/>
    <mergeCell ref="I104:J104"/>
    <mergeCell ref="L104:M104"/>
    <mergeCell ref="R104:S104"/>
    <mergeCell ref="T104:U104"/>
    <mergeCell ref="V104:W104"/>
    <mergeCell ref="C101:D101"/>
    <mergeCell ref="I101:J101"/>
    <mergeCell ref="L101:M101"/>
    <mergeCell ref="R101:S101"/>
    <mergeCell ref="T101:U101"/>
    <mergeCell ref="V101:W101"/>
    <mergeCell ref="C102:D102"/>
    <mergeCell ref="I102:J102"/>
    <mergeCell ref="L102:M102"/>
    <mergeCell ref="R102:S102"/>
    <mergeCell ref="T102:U102"/>
    <mergeCell ref="V102:W102"/>
    <mergeCell ref="C99:D99"/>
    <mergeCell ref="I99:J99"/>
    <mergeCell ref="L99:M99"/>
    <mergeCell ref="R99:S99"/>
    <mergeCell ref="T99:U99"/>
    <mergeCell ref="V99:W99"/>
    <mergeCell ref="C100:D100"/>
    <mergeCell ref="I100:J100"/>
    <mergeCell ref="L100:M100"/>
    <mergeCell ref="R100:S100"/>
    <mergeCell ref="T100:U100"/>
    <mergeCell ref="V100:W100"/>
    <mergeCell ref="C97:D97"/>
    <mergeCell ref="I97:J97"/>
    <mergeCell ref="L97:M97"/>
    <mergeCell ref="R97:S97"/>
    <mergeCell ref="T97:U97"/>
    <mergeCell ref="V97:W97"/>
    <mergeCell ref="C98:D98"/>
    <mergeCell ref="I98:J98"/>
    <mergeCell ref="L98:M98"/>
    <mergeCell ref="R98:S98"/>
    <mergeCell ref="T98:U98"/>
    <mergeCell ref="V98:W98"/>
    <mergeCell ref="C95:D95"/>
    <mergeCell ref="I95:J95"/>
    <mergeCell ref="L95:M95"/>
    <mergeCell ref="R95:S95"/>
    <mergeCell ref="T95:U95"/>
    <mergeCell ref="V95:W95"/>
    <mergeCell ref="C96:D96"/>
    <mergeCell ref="I96:J96"/>
    <mergeCell ref="L96:M96"/>
    <mergeCell ref="R96:S96"/>
    <mergeCell ref="T96:U96"/>
    <mergeCell ref="V96:W96"/>
    <mergeCell ref="C93:D93"/>
    <mergeCell ref="I93:J93"/>
    <mergeCell ref="L93:M93"/>
    <mergeCell ref="R93:S93"/>
    <mergeCell ref="T93:U93"/>
    <mergeCell ref="V93:W93"/>
    <mergeCell ref="C94:D94"/>
    <mergeCell ref="I94:J94"/>
    <mergeCell ref="L94:M94"/>
    <mergeCell ref="R94:S94"/>
    <mergeCell ref="T94:U94"/>
    <mergeCell ref="V94:W94"/>
    <mergeCell ref="C91:D91"/>
    <mergeCell ref="I91:J91"/>
    <mergeCell ref="L91:M91"/>
    <mergeCell ref="R91:S91"/>
    <mergeCell ref="T91:U91"/>
    <mergeCell ref="V91:W91"/>
    <mergeCell ref="C92:D92"/>
    <mergeCell ref="I92:J92"/>
    <mergeCell ref="L92:M92"/>
    <mergeCell ref="R92:S92"/>
    <mergeCell ref="T92:U92"/>
    <mergeCell ref="V92:W92"/>
    <mergeCell ref="C89:D89"/>
    <mergeCell ref="I89:J89"/>
    <mergeCell ref="L89:M89"/>
    <mergeCell ref="R89:S89"/>
    <mergeCell ref="T89:U89"/>
    <mergeCell ref="V89:W89"/>
    <mergeCell ref="C90:D90"/>
    <mergeCell ref="I90:J90"/>
    <mergeCell ref="L90:M90"/>
    <mergeCell ref="R90:S90"/>
    <mergeCell ref="T90:U90"/>
    <mergeCell ref="V90:W90"/>
    <mergeCell ref="C87:D87"/>
    <mergeCell ref="I87:J87"/>
    <mergeCell ref="L87:M87"/>
    <mergeCell ref="R87:S87"/>
    <mergeCell ref="T87:U87"/>
    <mergeCell ref="V87:W87"/>
    <mergeCell ref="C88:D88"/>
    <mergeCell ref="I88:J88"/>
    <mergeCell ref="L88:M88"/>
    <mergeCell ref="R88:S88"/>
    <mergeCell ref="T88:U88"/>
    <mergeCell ref="V88:W88"/>
    <mergeCell ref="C85:D85"/>
    <mergeCell ref="I85:J85"/>
    <mergeCell ref="L85:M85"/>
    <mergeCell ref="R85:S85"/>
    <mergeCell ref="T85:U85"/>
    <mergeCell ref="V85:W85"/>
    <mergeCell ref="C86:D86"/>
    <mergeCell ref="I86:J86"/>
    <mergeCell ref="L86:M86"/>
    <mergeCell ref="R86:S86"/>
    <mergeCell ref="T86:U86"/>
    <mergeCell ref="V86:W86"/>
    <mergeCell ref="C83:D83"/>
    <mergeCell ref="I83:J83"/>
    <mergeCell ref="L83:M83"/>
    <mergeCell ref="R83:S83"/>
    <mergeCell ref="T83:U83"/>
    <mergeCell ref="V83:W83"/>
    <mergeCell ref="C84:D84"/>
    <mergeCell ref="I84:J84"/>
    <mergeCell ref="L84:M84"/>
    <mergeCell ref="R84:S84"/>
    <mergeCell ref="T84:U84"/>
    <mergeCell ref="V84:W84"/>
    <mergeCell ref="C81:D81"/>
    <mergeCell ref="I81:J81"/>
    <mergeCell ref="L81:M81"/>
    <mergeCell ref="R81:S81"/>
    <mergeCell ref="T81:U81"/>
    <mergeCell ref="V81:W81"/>
    <mergeCell ref="C82:D82"/>
    <mergeCell ref="I82:J82"/>
    <mergeCell ref="L82:M82"/>
    <mergeCell ref="R82:S82"/>
    <mergeCell ref="T82:U82"/>
    <mergeCell ref="V82:W82"/>
    <mergeCell ref="C79:D79"/>
    <mergeCell ref="I79:J79"/>
    <mergeCell ref="L79:M79"/>
    <mergeCell ref="R79:S79"/>
    <mergeCell ref="T79:U79"/>
    <mergeCell ref="V79:W79"/>
    <mergeCell ref="C80:D80"/>
    <mergeCell ref="I80:J80"/>
    <mergeCell ref="L80:M80"/>
    <mergeCell ref="R80:S80"/>
    <mergeCell ref="T80:U80"/>
    <mergeCell ref="V80:W80"/>
    <mergeCell ref="C77:D77"/>
    <mergeCell ref="I77:J77"/>
    <mergeCell ref="L77:M77"/>
    <mergeCell ref="R77:S77"/>
    <mergeCell ref="T77:U77"/>
    <mergeCell ref="V77:W77"/>
    <mergeCell ref="C78:D78"/>
    <mergeCell ref="I78:J78"/>
    <mergeCell ref="L78:M78"/>
    <mergeCell ref="R78:S78"/>
    <mergeCell ref="T78:U78"/>
    <mergeCell ref="V78:W78"/>
    <mergeCell ref="C75:D75"/>
    <mergeCell ref="I75:J75"/>
    <mergeCell ref="L75:M75"/>
    <mergeCell ref="R75:S75"/>
    <mergeCell ref="T75:U75"/>
    <mergeCell ref="V75:W75"/>
    <mergeCell ref="C76:D76"/>
    <mergeCell ref="I76:J76"/>
    <mergeCell ref="L76:M76"/>
    <mergeCell ref="R76:S76"/>
    <mergeCell ref="T76:U76"/>
    <mergeCell ref="V76:W76"/>
    <mergeCell ref="C73:D73"/>
    <mergeCell ref="I73:J73"/>
    <mergeCell ref="L73:M73"/>
    <mergeCell ref="R73:S73"/>
    <mergeCell ref="T73:U73"/>
    <mergeCell ref="V73:W73"/>
    <mergeCell ref="C74:D74"/>
    <mergeCell ref="I74:J74"/>
    <mergeCell ref="L74:M74"/>
    <mergeCell ref="R74:S74"/>
    <mergeCell ref="T74:U74"/>
    <mergeCell ref="V74:W74"/>
    <mergeCell ref="C71:D71"/>
    <mergeCell ref="I71:J71"/>
    <mergeCell ref="L71:M71"/>
    <mergeCell ref="R71:S71"/>
    <mergeCell ref="T71:U71"/>
    <mergeCell ref="V71:W71"/>
    <mergeCell ref="C72:D72"/>
    <mergeCell ref="I72:J72"/>
    <mergeCell ref="L72:M72"/>
    <mergeCell ref="R72:S72"/>
    <mergeCell ref="T72:U72"/>
    <mergeCell ref="V72:W72"/>
    <mergeCell ref="C69:D69"/>
    <mergeCell ref="I69:J69"/>
    <mergeCell ref="L69:M69"/>
    <mergeCell ref="R69:S69"/>
    <mergeCell ref="T69:U69"/>
    <mergeCell ref="V69:W69"/>
    <mergeCell ref="C70:D70"/>
    <mergeCell ref="I70:J70"/>
    <mergeCell ref="L70:M70"/>
    <mergeCell ref="R70:S70"/>
    <mergeCell ref="T70:U70"/>
    <mergeCell ref="V70:W70"/>
    <mergeCell ref="C67:D67"/>
    <mergeCell ref="I67:J67"/>
    <mergeCell ref="L67:M67"/>
    <mergeCell ref="R67:S67"/>
    <mergeCell ref="T67:U67"/>
    <mergeCell ref="V67:W67"/>
    <mergeCell ref="C68:D68"/>
    <mergeCell ref="I68:J68"/>
    <mergeCell ref="L68:M68"/>
    <mergeCell ref="R68:S68"/>
    <mergeCell ref="T68:U68"/>
    <mergeCell ref="V68:W68"/>
    <mergeCell ref="C65:D65"/>
    <mergeCell ref="I65:J65"/>
    <mergeCell ref="L65:M65"/>
    <mergeCell ref="R65:S65"/>
    <mergeCell ref="T65:U65"/>
    <mergeCell ref="V65:W65"/>
    <mergeCell ref="C66:D66"/>
    <mergeCell ref="I66:J66"/>
    <mergeCell ref="L66:M66"/>
    <mergeCell ref="R66:S66"/>
    <mergeCell ref="T66:U66"/>
    <mergeCell ref="V66:W66"/>
    <mergeCell ref="C63:D63"/>
    <mergeCell ref="I63:J63"/>
    <mergeCell ref="L63:M63"/>
    <mergeCell ref="R63:S63"/>
    <mergeCell ref="T63:U63"/>
    <mergeCell ref="V63:W63"/>
    <mergeCell ref="C64:D64"/>
    <mergeCell ref="I64:J64"/>
    <mergeCell ref="L64:M64"/>
    <mergeCell ref="R64:S64"/>
    <mergeCell ref="T64:U64"/>
    <mergeCell ref="V64:W64"/>
    <mergeCell ref="C61:D61"/>
    <mergeCell ref="I61:J61"/>
    <mergeCell ref="L61:M61"/>
    <mergeCell ref="R61:S61"/>
    <mergeCell ref="T61:U61"/>
    <mergeCell ref="V61:W61"/>
    <mergeCell ref="C62:D62"/>
    <mergeCell ref="I62:J62"/>
    <mergeCell ref="L62:M62"/>
    <mergeCell ref="R62:S62"/>
    <mergeCell ref="T62:U62"/>
    <mergeCell ref="V62:W62"/>
    <mergeCell ref="C59:D59"/>
    <mergeCell ref="I59:J59"/>
    <mergeCell ref="L59:M59"/>
    <mergeCell ref="R59:S59"/>
    <mergeCell ref="T59:U59"/>
    <mergeCell ref="V59:W59"/>
    <mergeCell ref="C60:D60"/>
    <mergeCell ref="I60:J60"/>
    <mergeCell ref="L60:M60"/>
    <mergeCell ref="R60:S60"/>
    <mergeCell ref="T60:U60"/>
    <mergeCell ref="V60:W60"/>
    <mergeCell ref="C57:D57"/>
    <mergeCell ref="I57:J57"/>
    <mergeCell ref="L57:M57"/>
    <mergeCell ref="R57:S57"/>
    <mergeCell ref="T57:U57"/>
    <mergeCell ref="V57:W57"/>
    <mergeCell ref="C58:D58"/>
    <mergeCell ref="I58:J58"/>
    <mergeCell ref="L58:M58"/>
    <mergeCell ref="R58:S58"/>
    <mergeCell ref="T58:U58"/>
    <mergeCell ref="V58:W58"/>
    <mergeCell ref="C55:D55"/>
    <mergeCell ref="I55:J55"/>
    <mergeCell ref="L55:M55"/>
    <mergeCell ref="R55:S55"/>
    <mergeCell ref="T55:U55"/>
    <mergeCell ref="V55:W55"/>
    <mergeCell ref="C56:D56"/>
    <mergeCell ref="I56:J56"/>
    <mergeCell ref="L56:M56"/>
    <mergeCell ref="R56:S56"/>
    <mergeCell ref="T56:U56"/>
    <mergeCell ref="V56:W56"/>
    <mergeCell ref="C53:D53"/>
    <mergeCell ref="I53:J53"/>
    <mergeCell ref="L53:M53"/>
    <mergeCell ref="R53:S53"/>
    <mergeCell ref="T53:U53"/>
    <mergeCell ref="V53:W53"/>
    <mergeCell ref="C54:D54"/>
    <mergeCell ref="I54:J54"/>
    <mergeCell ref="L54:M54"/>
    <mergeCell ref="R54:S54"/>
    <mergeCell ref="T54:U54"/>
    <mergeCell ref="V54:W54"/>
    <mergeCell ref="C51:D51"/>
    <mergeCell ref="I51:J51"/>
    <mergeCell ref="L51:M51"/>
    <mergeCell ref="R51:S51"/>
    <mergeCell ref="T51:U51"/>
    <mergeCell ref="V51:W51"/>
    <mergeCell ref="C52:D52"/>
    <mergeCell ref="I52:J52"/>
    <mergeCell ref="L52:M52"/>
    <mergeCell ref="R52:S52"/>
    <mergeCell ref="T52:U52"/>
    <mergeCell ref="V52:W52"/>
    <mergeCell ref="C49:D49"/>
    <mergeCell ref="I49:J49"/>
    <mergeCell ref="L49:M49"/>
    <mergeCell ref="R49:S49"/>
    <mergeCell ref="T49:U49"/>
    <mergeCell ref="V49:W49"/>
    <mergeCell ref="C50:D50"/>
    <mergeCell ref="I50:J50"/>
    <mergeCell ref="L50:M50"/>
    <mergeCell ref="R50:S50"/>
    <mergeCell ref="T50:U50"/>
    <mergeCell ref="V50:W50"/>
    <mergeCell ref="C47:D47"/>
    <mergeCell ref="I47:J47"/>
    <mergeCell ref="L47:M47"/>
    <mergeCell ref="R47:S47"/>
    <mergeCell ref="T47:U47"/>
    <mergeCell ref="V47:W47"/>
    <mergeCell ref="C48:D48"/>
    <mergeCell ref="I48:J48"/>
    <mergeCell ref="L48:M48"/>
    <mergeCell ref="R48:S48"/>
    <mergeCell ref="T48:U48"/>
    <mergeCell ref="V48:W48"/>
    <mergeCell ref="C45:D45"/>
    <mergeCell ref="I45:J45"/>
    <mergeCell ref="L45:M45"/>
    <mergeCell ref="R45:S45"/>
    <mergeCell ref="T45:U45"/>
    <mergeCell ref="V45:W45"/>
    <mergeCell ref="C46:D46"/>
    <mergeCell ref="I46:J46"/>
    <mergeCell ref="L46:M46"/>
    <mergeCell ref="R46:S46"/>
    <mergeCell ref="T46:U46"/>
    <mergeCell ref="V46:W46"/>
    <mergeCell ref="C43:D43"/>
    <mergeCell ref="I43:J43"/>
    <mergeCell ref="L43:M43"/>
    <mergeCell ref="R43:S43"/>
    <mergeCell ref="T43:U43"/>
    <mergeCell ref="V43:W43"/>
    <mergeCell ref="C44:D44"/>
    <mergeCell ref="I44:J44"/>
    <mergeCell ref="L44:M44"/>
    <mergeCell ref="R44:S44"/>
    <mergeCell ref="T44:U44"/>
    <mergeCell ref="V44:W44"/>
    <mergeCell ref="C41:D41"/>
    <mergeCell ref="I41:J41"/>
    <mergeCell ref="L41:M41"/>
    <mergeCell ref="R41:S41"/>
    <mergeCell ref="T41:U41"/>
    <mergeCell ref="V41:W41"/>
    <mergeCell ref="C42:D42"/>
    <mergeCell ref="I42:J42"/>
    <mergeCell ref="L42:M42"/>
    <mergeCell ref="R42:S42"/>
    <mergeCell ref="T42:U42"/>
    <mergeCell ref="V42:W42"/>
    <mergeCell ref="C39:D39"/>
    <mergeCell ref="I39:J39"/>
    <mergeCell ref="L39:M39"/>
    <mergeCell ref="R39:S39"/>
    <mergeCell ref="T39:U39"/>
    <mergeCell ref="V39:W39"/>
    <mergeCell ref="C40:D40"/>
    <mergeCell ref="I40:J40"/>
    <mergeCell ref="L40:M40"/>
    <mergeCell ref="R40:S40"/>
    <mergeCell ref="T40:U40"/>
    <mergeCell ref="V40:W40"/>
    <mergeCell ref="C37:D37"/>
    <mergeCell ref="I37:J37"/>
    <mergeCell ref="L37:M37"/>
    <mergeCell ref="R37:S37"/>
    <mergeCell ref="T37:U37"/>
    <mergeCell ref="V37:W37"/>
    <mergeCell ref="C38:D38"/>
    <mergeCell ref="I38:J38"/>
    <mergeCell ref="L38:M38"/>
    <mergeCell ref="R38:S38"/>
    <mergeCell ref="T38:U38"/>
    <mergeCell ref="V38:W38"/>
    <mergeCell ref="C35:D35"/>
    <mergeCell ref="I35:J35"/>
    <mergeCell ref="L35:M35"/>
    <mergeCell ref="R35:S35"/>
    <mergeCell ref="T35:U35"/>
    <mergeCell ref="V35:W35"/>
    <mergeCell ref="C36:D36"/>
    <mergeCell ref="I36:J36"/>
    <mergeCell ref="L36:M36"/>
    <mergeCell ref="R36:S36"/>
    <mergeCell ref="T36:U36"/>
    <mergeCell ref="V36:W36"/>
    <mergeCell ref="C33:D33"/>
    <mergeCell ref="I33:J33"/>
    <mergeCell ref="L33:M33"/>
    <mergeCell ref="R33:S33"/>
    <mergeCell ref="T33:U33"/>
    <mergeCell ref="V33:W33"/>
    <mergeCell ref="C34:D34"/>
    <mergeCell ref="I34:J34"/>
    <mergeCell ref="L34:M34"/>
    <mergeCell ref="R34:S34"/>
    <mergeCell ref="T34:U34"/>
    <mergeCell ref="V34:W34"/>
    <mergeCell ref="C31:D31"/>
    <mergeCell ref="I31:J31"/>
    <mergeCell ref="L31:M31"/>
    <mergeCell ref="R31:S31"/>
    <mergeCell ref="T31:U31"/>
    <mergeCell ref="V31:W31"/>
    <mergeCell ref="C32:D32"/>
    <mergeCell ref="I32:J32"/>
    <mergeCell ref="L32:M32"/>
    <mergeCell ref="R32:S32"/>
    <mergeCell ref="T32:U32"/>
    <mergeCell ref="V32:W32"/>
    <mergeCell ref="C29:D29"/>
    <mergeCell ref="I29:J29"/>
    <mergeCell ref="L29:M29"/>
    <mergeCell ref="R29:S29"/>
    <mergeCell ref="T29:U29"/>
    <mergeCell ref="V29:W29"/>
    <mergeCell ref="C30:D30"/>
    <mergeCell ref="I30:J30"/>
    <mergeCell ref="L30:M30"/>
    <mergeCell ref="R30:S30"/>
    <mergeCell ref="T30:U30"/>
    <mergeCell ref="V30:W30"/>
    <mergeCell ref="C27:D27"/>
    <mergeCell ref="I27:J27"/>
    <mergeCell ref="L27:M27"/>
    <mergeCell ref="R27:S27"/>
    <mergeCell ref="T27:U27"/>
    <mergeCell ref="V27:W27"/>
    <mergeCell ref="C28:D28"/>
    <mergeCell ref="I28:J28"/>
    <mergeCell ref="L28:M28"/>
    <mergeCell ref="R28:S28"/>
    <mergeCell ref="T28:U28"/>
    <mergeCell ref="V28:W28"/>
    <mergeCell ref="C25:D25"/>
    <mergeCell ref="I25:J25"/>
    <mergeCell ref="L25:M25"/>
    <mergeCell ref="R25:S25"/>
    <mergeCell ref="T25:U25"/>
    <mergeCell ref="V25:W25"/>
    <mergeCell ref="C26:D26"/>
    <mergeCell ref="I26:J26"/>
    <mergeCell ref="L26:M26"/>
    <mergeCell ref="R26:S26"/>
    <mergeCell ref="T26:U26"/>
    <mergeCell ref="V26:W26"/>
    <mergeCell ref="C23:D23"/>
    <mergeCell ref="I23:J23"/>
    <mergeCell ref="L23:M23"/>
    <mergeCell ref="R23:S23"/>
    <mergeCell ref="T23:U23"/>
    <mergeCell ref="V23:W23"/>
    <mergeCell ref="C24:D24"/>
    <mergeCell ref="I24:J24"/>
    <mergeCell ref="L24:M24"/>
    <mergeCell ref="R24:S24"/>
    <mergeCell ref="T24:U24"/>
    <mergeCell ref="V24:W24"/>
    <mergeCell ref="C21:D21"/>
    <mergeCell ref="I21:J21"/>
    <mergeCell ref="L21:M21"/>
    <mergeCell ref="R21:S21"/>
    <mergeCell ref="T21:U21"/>
    <mergeCell ref="V21:W21"/>
    <mergeCell ref="C22:D22"/>
    <mergeCell ref="I22:J22"/>
    <mergeCell ref="L22:M22"/>
    <mergeCell ref="R22:S22"/>
    <mergeCell ref="T22:U22"/>
    <mergeCell ref="V22:W22"/>
    <mergeCell ref="C19:D19"/>
    <mergeCell ref="I19:J19"/>
    <mergeCell ref="L19:M19"/>
    <mergeCell ref="R19:S19"/>
    <mergeCell ref="T19:U19"/>
    <mergeCell ref="V19:W19"/>
    <mergeCell ref="C20:D20"/>
    <mergeCell ref="I20:J20"/>
    <mergeCell ref="L20:M20"/>
    <mergeCell ref="R20:S20"/>
    <mergeCell ref="T20:U20"/>
    <mergeCell ref="V20:W20"/>
    <mergeCell ref="C17:D17"/>
    <mergeCell ref="I17:J17"/>
    <mergeCell ref="L17:M17"/>
    <mergeCell ref="R17:S17"/>
    <mergeCell ref="T17:U17"/>
    <mergeCell ref="V17:W17"/>
    <mergeCell ref="C18:D18"/>
    <mergeCell ref="I18:J18"/>
    <mergeCell ref="L18:M18"/>
    <mergeCell ref="R18:S18"/>
    <mergeCell ref="T18:U18"/>
    <mergeCell ref="V18:W18"/>
    <mergeCell ref="C15:D15"/>
    <mergeCell ref="I15:J15"/>
    <mergeCell ref="L15:M15"/>
    <mergeCell ref="R15:S15"/>
    <mergeCell ref="T15:U15"/>
    <mergeCell ref="V15:W15"/>
    <mergeCell ref="C16:D16"/>
    <mergeCell ref="I16:J16"/>
    <mergeCell ref="L16:M16"/>
    <mergeCell ref="R16:S16"/>
    <mergeCell ref="T16:U16"/>
    <mergeCell ref="V16:W16"/>
    <mergeCell ref="C13:D13"/>
    <mergeCell ref="I13:J13"/>
    <mergeCell ref="L13:M13"/>
    <mergeCell ref="R13:S13"/>
    <mergeCell ref="T13:U13"/>
    <mergeCell ref="V13:W13"/>
    <mergeCell ref="C14:D14"/>
    <mergeCell ref="I14:J14"/>
    <mergeCell ref="L14:M14"/>
    <mergeCell ref="R14:S14"/>
    <mergeCell ref="T14:U14"/>
    <mergeCell ref="V14:W14"/>
    <mergeCell ref="C11:D11"/>
    <mergeCell ref="I11:J11"/>
    <mergeCell ref="L11:M11"/>
    <mergeCell ref="R11:S11"/>
    <mergeCell ref="T11:U11"/>
    <mergeCell ref="V11:W11"/>
    <mergeCell ref="C12:D12"/>
    <mergeCell ref="I12:J12"/>
    <mergeCell ref="L12:M12"/>
    <mergeCell ref="R12:S12"/>
    <mergeCell ref="T12:U12"/>
    <mergeCell ref="V12:W12"/>
    <mergeCell ref="C9:D9"/>
    <mergeCell ref="I9:J9"/>
    <mergeCell ref="L9:M9"/>
    <mergeCell ref="R9:S9"/>
    <mergeCell ref="T9:U9"/>
    <mergeCell ref="V9:W9"/>
    <mergeCell ref="C10:D10"/>
    <mergeCell ref="I10:J10"/>
    <mergeCell ref="L10:M10"/>
    <mergeCell ref="R10:S10"/>
    <mergeCell ref="T10:U10"/>
    <mergeCell ref="V10:W10"/>
    <mergeCell ref="B7:B8"/>
    <mergeCell ref="C7:D8"/>
    <mergeCell ref="E7:J7"/>
    <mergeCell ref="K7:M7"/>
    <mergeCell ref="N7:N8"/>
    <mergeCell ref="O7:S7"/>
    <mergeCell ref="T7:W7"/>
    <mergeCell ref="I8:J8"/>
    <mergeCell ref="L8:M8"/>
    <mergeCell ref="R8:S8"/>
    <mergeCell ref="T8:U8"/>
    <mergeCell ref="V8:W8"/>
    <mergeCell ref="B4:C4"/>
    <mergeCell ref="D4:E4"/>
    <mergeCell ref="F4:H4"/>
    <mergeCell ref="I4:J4"/>
    <mergeCell ref="K4:L4"/>
    <mergeCell ref="M4:N4"/>
    <mergeCell ref="O4:P4"/>
    <mergeCell ref="R4:S4"/>
    <mergeCell ref="K5:L5"/>
    <mergeCell ref="M5:N5"/>
    <mergeCell ref="R5:S5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F2:H2"/>
    <mergeCell ref="I2:J2"/>
  </mergeCells>
  <phoneticPr fontId="2"/>
  <conditionalFormatting sqref="H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H9:H11 H14:H45 H47:H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H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H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H9:H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109"/>
  <sheetViews>
    <sheetView zoomScale="115" zoomScaleNormal="115" workbookViewId="0">
      <pane ySplit="8" topLeftCell="A9" activePane="bottomLeft" state="frozen"/>
      <selection activeCell="K36" sqref="K36"/>
      <selection pane="bottomLeft" activeCell="K36" sqref="K36"/>
    </sheetView>
  </sheetViews>
  <sheetFormatPr defaultRowHeight="13" x14ac:dyDescent="0.2"/>
  <cols>
    <col min="1" max="1" width="2.90625" customWidth="1"/>
    <col min="2" max="12" width="6.6328125" customWidth="1"/>
    <col min="13" max="13" width="4.7265625" customWidth="1"/>
    <col min="14" max="18" width="6.6328125" customWidth="1"/>
    <col min="19" max="19" width="5.6328125" customWidth="1"/>
    <col min="20" max="23" width="5.08984375" customWidth="1"/>
    <col min="24" max="24" width="10.90625" style="22" hidden="1" customWidth="1"/>
    <col min="25" max="25" width="0" hidden="1" customWidth="1"/>
    <col min="26" max="27" width="7" customWidth="1"/>
  </cols>
  <sheetData>
    <row r="2" spans="2:27" x14ac:dyDescent="0.2">
      <c r="B2" s="65" t="s">
        <v>5</v>
      </c>
      <c r="C2" s="65"/>
      <c r="D2" s="67" t="s">
        <v>68</v>
      </c>
      <c r="E2" s="67"/>
      <c r="F2" s="65" t="s">
        <v>6</v>
      </c>
      <c r="G2" s="65"/>
      <c r="H2" s="65"/>
      <c r="I2" s="69" t="s">
        <v>67</v>
      </c>
      <c r="J2" s="69"/>
      <c r="K2" s="65" t="s">
        <v>7</v>
      </c>
      <c r="L2" s="65"/>
      <c r="M2" s="66">
        <v>500000</v>
      </c>
      <c r="N2" s="67"/>
      <c r="O2" s="65" t="s">
        <v>8</v>
      </c>
      <c r="P2" s="65"/>
      <c r="Q2" s="37"/>
      <c r="R2" s="68">
        <f>SUM(M2,D4)</f>
        <v>1164193.9749321372</v>
      </c>
      <c r="S2" s="69"/>
      <c r="T2" s="1"/>
      <c r="U2" s="1"/>
      <c r="V2" s="1"/>
    </row>
    <row r="3" spans="2:27" ht="100.5" customHeight="1" x14ac:dyDescent="0.2">
      <c r="B3" s="65" t="s">
        <v>9</v>
      </c>
      <c r="C3" s="65"/>
      <c r="D3" s="70" t="s">
        <v>63</v>
      </c>
      <c r="E3" s="70"/>
      <c r="F3" s="70"/>
      <c r="G3" s="70"/>
      <c r="H3" s="70"/>
      <c r="I3" s="70"/>
      <c r="J3" s="70"/>
      <c r="K3" s="65" t="s">
        <v>10</v>
      </c>
      <c r="L3" s="65"/>
      <c r="M3" s="71" t="s">
        <v>62</v>
      </c>
      <c r="N3" s="72"/>
      <c r="O3" s="72"/>
      <c r="P3" s="72"/>
      <c r="Q3" s="72"/>
      <c r="R3" s="72"/>
      <c r="S3" s="72"/>
      <c r="T3" s="1"/>
      <c r="U3" s="1"/>
    </row>
    <row r="4" spans="2:27" s="42" customFormat="1" x14ac:dyDescent="0.2">
      <c r="B4" s="73" t="s">
        <v>11</v>
      </c>
      <c r="C4" s="73"/>
      <c r="D4" s="74">
        <f>SUM($T$9:$U$993)</f>
        <v>664193.97493213718</v>
      </c>
      <c r="E4" s="74"/>
      <c r="F4" s="73" t="s">
        <v>12</v>
      </c>
      <c r="G4" s="73"/>
      <c r="H4" s="73"/>
      <c r="I4" s="75">
        <f>SUM($V$9:$W$108)</f>
        <v>1665.9999999999945</v>
      </c>
      <c r="J4" s="76"/>
      <c r="K4" s="73" t="s">
        <v>59</v>
      </c>
      <c r="L4" s="73"/>
      <c r="M4" s="77">
        <f>MAX($C$9:$D$990)-C9</f>
        <v>855709.61449109972</v>
      </c>
      <c r="N4" s="77"/>
      <c r="O4" s="73" t="s">
        <v>58</v>
      </c>
      <c r="P4" s="73"/>
      <c r="Q4" s="38"/>
      <c r="R4" s="78">
        <f>MAX(AA:AA)</f>
        <v>0.14126597430000043</v>
      </c>
      <c r="S4" s="78"/>
      <c r="T4" s="51"/>
      <c r="U4" s="51"/>
      <c r="V4" s="51"/>
      <c r="X4" s="52"/>
    </row>
    <row r="5" spans="2:27" s="42" customFormat="1" x14ac:dyDescent="0.2">
      <c r="B5" s="53" t="s">
        <v>15</v>
      </c>
      <c r="C5" s="54">
        <f>COUNTIF($T$9:$T$990,"&gt;0")</f>
        <v>33</v>
      </c>
      <c r="D5" s="38" t="s">
        <v>16</v>
      </c>
      <c r="E5" s="55">
        <f>COUNTIF($T$9:$T$990,"&lt;0")</f>
        <v>32</v>
      </c>
      <c r="F5" s="38" t="s">
        <v>17</v>
      </c>
      <c r="G5" s="38"/>
      <c r="H5" s="54">
        <f>COUNTIF($T$9:$T$990,"=0")</f>
        <v>0</v>
      </c>
      <c r="I5" s="38" t="s">
        <v>18</v>
      </c>
      <c r="J5" s="56">
        <f>C5/SUM(C5,E5,H5)</f>
        <v>0.50769230769230766</v>
      </c>
      <c r="K5" s="79" t="s">
        <v>19</v>
      </c>
      <c r="L5" s="73"/>
      <c r="M5" s="80">
        <f>MAX(X9:X993)</f>
        <v>4</v>
      </c>
      <c r="N5" s="81"/>
      <c r="O5" s="57" t="s">
        <v>20</v>
      </c>
      <c r="P5" s="58"/>
      <c r="Q5" s="59"/>
      <c r="R5" s="80">
        <f>MAX(Y9:Y993)</f>
        <v>5</v>
      </c>
      <c r="S5" s="81"/>
      <c r="T5" s="51"/>
      <c r="U5" s="51"/>
      <c r="V5" s="51"/>
      <c r="X5" s="52"/>
    </row>
    <row r="6" spans="2:27" x14ac:dyDescent="0.2">
      <c r="B6" s="11"/>
      <c r="C6" s="13"/>
      <c r="D6" s="14"/>
      <c r="E6" s="10"/>
      <c r="F6" s="11"/>
      <c r="G6" s="63" t="s">
        <v>69</v>
      </c>
      <c r="H6" s="10"/>
      <c r="I6" s="11"/>
      <c r="J6" s="16"/>
      <c r="K6" s="11"/>
      <c r="L6" s="11"/>
      <c r="M6" s="10"/>
      <c r="N6" s="10"/>
      <c r="O6" s="12"/>
      <c r="P6" s="12"/>
      <c r="Q6" s="63" t="s">
        <v>69</v>
      </c>
      <c r="R6" s="10"/>
      <c r="S6" s="7"/>
      <c r="T6" s="1"/>
      <c r="U6" s="1"/>
      <c r="V6" s="1"/>
    </row>
    <row r="7" spans="2:27" x14ac:dyDescent="0.2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89"/>
      <c r="J7" s="90"/>
      <c r="K7" s="91" t="s">
        <v>24</v>
      </c>
      <c r="L7" s="92"/>
      <c r="M7" s="93"/>
      <c r="N7" s="94" t="s">
        <v>25</v>
      </c>
      <c r="O7" s="95" t="s">
        <v>26</v>
      </c>
      <c r="P7" s="96"/>
      <c r="Q7" s="96"/>
      <c r="R7" s="96"/>
      <c r="S7" s="97"/>
      <c r="T7" s="98" t="s">
        <v>27</v>
      </c>
      <c r="U7" s="98"/>
      <c r="V7" s="98"/>
      <c r="W7" s="98"/>
    </row>
    <row r="8" spans="2:27" x14ac:dyDescent="0.2">
      <c r="B8" s="83"/>
      <c r="C8" s="86"/>
      <c r="D8" s="87"/>
      <c r="E8" s="18" t="s">
        <v>28</v>
      </c>
      <c r="F8" s="18" t="s">
        <v>29</v>
      </c>
      <c r="G8" s="18" t="s">
        <v>64</v>
      </c>
      <c r="H8" s="18" t="s">
        <v>30</v>
      </c>
      <c r="I8" s="99" t="s">
        <v>31</v>
      </c>
      <c r="J8" s="90"/>
      <c r="K8" s="4" t="s">
        <v>32</v>
      </c>
      <c r="L8" s="100" t="s">
        <v>33</v>
      </c>
      <c r="M8" s="93"/>
      <c r="N8" s="94"/>
      <c r="O8" s="5" t="s">
        <v>28</v>
      </c>
      <c r="P8" s="5" t="s">
        <v>29</v>
      </c>
      <c r="Q8" s="39" t="s">
        <v>64</v>
      </c>
      <c r="R8" s="101" t="s">
        <v>31</v>
      </c>
      <c r="S8" s="97"/>
      <c r="T8" s="98" t="s">
        <v>34</v>
      </c>
      <c r="U8" s="98"/>
      <c r="V8" s="98" t="s">
        <v>32</v>
      </c>
      <c r="W8" s="98"/>
      <c r="AA8" t="s">
        <v>57</v>
      </c>
    </row>
    <row r="9" spans="2:27" x14ac:dyDescent="0.2">
      <c r="B9" s="28">
        <v>1</v>
      </c>
      <c r="C9" s="102">
        <f>M2</f>
        <v>500000</v>
      </c>
      <c r="D9" s="102"/>
      <c r="E9" s="28">
        <v>2014</v>
      </c>
      <c r="F9" s="8">
        <v>43669</v>
      </c>
      <c r="G9" s="62">
        <v>0.33333333333333331</v>
      </c>
      <c r="H9" s="28" t="s">
        <v>4</v>
      </c>
      <c r="I9" s="103">
        <v>95.72</v>
      </c>
      <c r="J9" s="103"/>
      <c r="K9" s="28">
        <v>54</v>
      </c>
      <c r="L9" s="102">
        <f>IF(K9="","",C9*0.03)</f>
        <v>15000</v>
      </c>
      <c r="M9" s="102"/>
      <c r="N9" s="6">
        <f>IF(K9="","",(L9/K9)/LOOKUP(RIGHT($D$2,3),定数!$A$6:$A$13,定数!$B$6:$B$13))</f>
        <v>2.7777777777777777</v>
      </c>
      <c r="O9" s="28">
        <v>2014</v>
      </c>
      <c r="P9" s="8">
        <v>43684</v>
      </c>
      <c r="Q9" s="62">
        <v>0.16666666666666666</v>
      </c>
      <c r="R9" s="103">
        <v>95.18</v>
      </c>
      <c r="S9" s="103"/>
      <c r="T9" s="104">
        <f>IF(R9="","",V9*N9*LOOKUP(RIGHT($D$2,3),定数!$A$6:$A$13,定数!$B$6:$B$13))</f>
        <v>-14999.999999999778</v>
      </c>
      <c r="U9" s="104"/>
      <c r="V9" s="105">
        <f>IF(R9="","",IF(H9="買",(R9-I9),(I9-R9))*IF(RIGHT($D$2,3)="JPY",100,10000))</f>
        <v>-53.999999999999204</v>
      </c>
      <c r="W9" s="105"/>
      <c r="X9" s="1">
        <f>IF(V9&lt;&gt;"",IF(V9&gt;0,1+X8,0),"")</f>
        <v>0</v>
      </c>
      <c r="Y9">
        <f>IF(V9&lt;&gt;"",IF(V9&lt;0,1+Y8,0),"")</f>
        <v>1</v>
      </c>
      <c r="Z9" s="42"/>
      <c r="AA9" s="42"/>
    </row>
    <row r="10" spans="2:27" x14ac:dyDescent="0.2">
      <c r="B10" s="28">
        <v>2</v>
      </c>
      <c r="C10" s="102">
        <f t="shared" ref="C10:C73" si="0">IF(T9="","",C9+T9)</f>
        <v>485000.00000000023</v>
      </c>
      <c r="D10" s="102"/>
      <c r="E10" s="28"/>
      <c r="F10" s="8">
        <v>43690</v>
      </c>
      <c r="G10" s="62">
        <v>0.33333333333333331</v>
      </c>
      <c r="H10" s="30" t="s">
        <v>4</v>
      </c>
      <c r="I10" s="103">
        <v>94.95</v>
      </c>
      <c r="J10" s="103"/>
      <c r="K10" s="28">
        <v>24</v>
      </c>
      <c r="L10" s="106">
        <f>IF(K10="","",C10*0.03)</f>
        <v>14550.000000000007</v>
      </c>
      <c r="M10" s="107"/>
      <c r="N10" s="6">
        <f>IF(K10="","",(L10/K10)/LOOKUP(RIGHT($D$2,3),定数!$A$6:$A$13,定数!$B$6:$B$13))</f>
        <v>6.0625000000000036</v>
      </c>
      <c r="O10" s="28"/>
      <c r="P10" s="8">
        <v>43690</v>
      </c>
      <c r="Q10" s="62">
        <v>0.5</v>
      </c>
      <c r="R10" s="103">
        <v>95.24</v>
      </c>
      <c r="S10" s="103"/>
      <c r="T10" s="104">
        <f>IF(R10="","",V10*N10*LOOKUP(RIGHT($D$2,3),定数!$A$6:$A$13,定数!$B$6:$B$13))</f>
        <v>17581.249999999527</v>
      </c>
      <c r="U10" s="104"/>
      <c r="V10" s="105">
        <f>IF(R10="","",IF(H10="買",(R10-I10),(I10-R10))*IF(RIGHT($D$2,3)="JPY",100,10000))</f>
        <v>28.999999999999204</v>
      </c>
      <c r="W10" s="105"/>
      <c r="X10" s="22">
        <f t="shared" ref="X10:X22" si="1">IF(V10&lt;&gt;"",IF(V10&gt;0,1+X9,0),"")</f>
        <v>1</v>
      </c>
      <c r="Y10">
        <f t="shared" ref="Y10:Y73" si="2">IF(V10&lt;&gt;"",IF(V10&lt;0,1+Y9,0),"")</f>
        <v>0</v>
      </c>
      <c r="Z10" s="40">
        <f>IF(C10&lt;&gt;"",MAX(C10,C9),"")</f>
        <v>500000</v>
      </c>
      <c r="AA10" s="42"/>
    </row>
    <row r="11" spans="2:27" x14ac:dyDescent="0.2">
      <c r="B11" s="28">
        <v>3</v>
      </c>
      <c r="C11" s="102">
        <f t="shared" ref="C11:C16" si="3">IF(T10="","",C10+T10)</f>
        <v>502581.24999999977</v>
      </c>
      <c r="D11" s="102"/>
      <c r="E11" s="28"/>
      <c r="F11" s="8">
        <v>43691</v>
      </c>
      <c r="G11" s="62">
        <v>0.66666666666666663</v>
      </c>
      <c r="H11" s="34" t="s">
        <v>4</v>
      </c>
      <c r="I11" s="103">
        <v>95.47</v>
      </c>
      <c r="J11" s="103"/>
      <c r="K11" s="28">
        <v>39</v>
      </c>
      <c r="L11" s="106">
        <f t="shared" ref="L11:L74" si="4">IF(K11="","",C11*0.03)</f>
        <v>15077.437499999993</v>
      </c>
      <c r="M11" s="107"/>
      <c r="N11" s="6">
        <f>IF(K11="","",(L11/K11)/LOOKUP(RIGHT($D$2,3),定数!$A$6:$A$13,定数!$B$6:$B$13))</f>
        <v>3.866009615384614</v>
      </c>
      <c r="O11" s="28"/>
      <c r="P11" s="8">
        <v>43692</v>
      </c>
      <c r="Q11" s="62">
        <v>0.66666666666666663</v>
      </c>
      <c r="R11" s="103">
        <v>95.09</v>
      </c>
      <c r="S11" s="103"/>
      <c r="T11" s="104">
        <f>IF(R11="","",V11*N11*LOOKUP(RIGHT($D$2,3),定数!$A$6:$A$13,定数!$B$6:$B$13))</f>
        <v>-14690.836538461357</v>
      </c>
      <c r="U11" s="104"/>
      <c r="V11" s="105">
        <f>IF(R11="","",IF(H11="買",(R11-I11),(I11-R11))*IF(RIGHT($D$2,3)="JPY",100,10000))</f>
        <v>-37.999999999999545</v>
      </c>
      <c r="W11" s="105"/>
      <c r="X11" s="22">
        <f t="shared" si="1"/>
        <v>0</v>
      </c>
      <c r="Y11">
        <f t="shared" si="2"/>
        <v>1</v>
      </c>
      <c r="Z11" s="40">
        <f>IF(C11&lt;&gt;"",MAX(Z10,C11),"")</f>
        <v>502581.24999999977</v>
      </c>
      <c r="AA11" s="41">
        <f>IF(Z11&lt;&gt;"",1-(C11/Z11),"")</f>
        <v>0</v>
      </c>
    </row>
    <row r="12" spans="2:27" x14ac:dyDescent="0.2">
      <c r="B12" s="28">
        <v>4</v>
      </c>
      <c r="C12" s="102">
        <f t="shared" si="3"/>
        <v>487890.41346153838</v>
      </c>
      <c r="D12" s="102"/>
      <c r="E12" s="28"/>
      <c r="F12" s="8">
        <v>43698</v>
      </c>
      <c r="G12" s="62">
        <v>0.5</v>
      </c>
      <c r="H12" s="30" t="s">
        <v>4</v>
      </c>
      <c r="I12" s="103">
        <v>96.39</v>
      </c>
      <c r="J12" s="103"/>
      <c r="K12" s="28">
        <v>51</v>
      </c>
      <c r="L12" s="106">
        <f t="shared" si="4"/>
        <v>14636.712403846152</v>
      </c>
      <c r="M12" s="107"/>
      <c r="N12" s="6">
        <f>IF(K12="","",(L12/K12)/LOOKUP(RIGHT($D$2,3),定数!$A$6:$A$13,定数!$B$6:$B$13))</f>
        <v>2.8699436085972847</v>
      </c>
      <c r="O12" s="28"/>
      <c r="P12" s="8">
        <v>43704</v>
      </c>
      <c r="Q12" s="62">
        <v>0.5</v>
      </c>
      <c r="R12" s="103">
        <v>97.38</v>
      </c>
      <c r="S12" s="103"/>
      <c r="T12" s="104">
        <f>IF(R12="","",V12*N12*LOOKUP(RIGHT($D$2,3),定数!$A$6:$A$13,定数!$B$6:$B$13))</f>
        <v>28412.441725112974</v>
      </c>
      <c r="U12" s="104"/>
      <c r="V12" s="105">
        <f t="shared" ref="V12:V75" si="5">IF(R12="","",IF(H12="買",(R12-I12),(I12-R12))*IF(RIGHT($D$2,3)="JPY",100,10000))</f>
        <v>98.999999999999488</v>
      </c>
      <c r="W12" s="105"/>
      <c r="X12" s="22">
        <f t="shared" si="1"/>
        <v>1</v>
      </c>
      <c r="Y12">
        <f t="shared" si="2"/>
        <v>0</v>
      </c>
      <c r="Z12" s="40">
        <f t="shared" ref="Z12:Z75" si="6">IF(C12&lt;&gt;"",MAX(Z11,C12),"")</f>
        <v>502581.24999999977</v>
      </c>
      <c r="AA12" s="41">
        <f t="shared" ref="AA12:AA75" si="7">IF(Z12&lt;&gt;"",1-(C12/Z12),"")</f>
        <v>2.9230769230768949E-2</v>
      </c>
    </row>
    <row r="13" spans="2:27" x14ac:dyDescent="0.2">
      <c r="B13" s="28">
        <v>5</v>
      </c>
      <c r="C13" s="102">
        <f t="shared" si="3"/>
        <v>516302.85518665134</v>
      </c>
      <c r="D13" s="102"/>
      <c r="E13" s="28"/>
      <c r="F13" s="8">
        <v>43711</v>
      </c>
      <c r="G13" s="62">
        <v>0.5</v>
      </c>
      <c r="H13" s="30" t="s">
        <v>4</v>
      </c>
      <c r="I13" s="103">
        <v>98.04</v>
      </c>
      <c r="J13" s="103"/>
      <c r="K13" s="28">
        <v>61</v>
      </c>
      <c r="L13" s="106">
        <f t="shared" si="4"/>
        <v>15489.08565559954</v>
      </c>
      <c r="M13" s="107"/>
      <c r="N13" s="6">
        <f>IF(K13="","",(L13/K13)/LOOKUP(RIGHT($D$2,3),定数!$A$6:$A$13,定数!$B$6:$B$13))</f>
        <v>2.5391943697704162</v>
      </c>
      <c r="O13" s="28"/>
      <c r="P13" s="8">
        <v>43718</v>
      </c>
      <c r="Q13" s="62">
        <v>0.16666666666666666</v>
      </c>
      <c r="R13" s="103">
        <v>97.43</v>
      </c>
      <c r="S13" s="103"/>
      <c r="T13" s="104">
        <f>IF(R13="","",V13*N13*LOOKUP(RIGHT($D$2,3),定数!$A$6:$A$13,定数!$B$6:$B$13))</f>
        <v>-15489.085655599523</v>
      </c>
      <c r="U13" s="104"/>
      <c r="V13" s="105">
        <f t="shared" si="5"/>
        <v>-60.999999999999943</v>
      </c>
      <c r="W13" s="105"/>
      <c r="X13" s="22">
        <f t="shared" si="1"/>
        <v>0</v>
      </c>
      <c r="Y13">
        <f t="shared" si="2"/>
        <v>1</v>
      </c>
      <c r="Z13" s="40">
        <f t="shared" si="6"/>
        <v>516302.85518665134</v>
      </c>
      <c r="AA13" s="41">
        <f t="shared" si="7"/>
        <v>0</v>
      </c>
    </row>
    <row r="14" spans="2:27" x14ac:dyDescent="0.2">
      <c r="B14" s="28">
        <v>6</v>
      </c>
      <c r="C14" s="102">
        <f t="shared" si="3"/>
        <v>500813.7695310518</v>
      </c>
      <c r="D14" s="102"/>
      <c r="E14" s="28"/>
      <c r="F14" s="8">
        <v>43766</v>
      </c>
      <c r="G14" s="62">
        <v>0.5</v>
      </c>
      <c r="H14" s="30" t="s">
        <v>4</v>
      </c>
      <c r="I14" s="103">
        <v>95.36</v>
      </c>
      <c r="J14" s="103"/>
      <c r="K14" s="28">
        <v>34</v>
      </c>
      <c r="L14" s="106">
        <f t="shared" si="4"/>
        <v>15024.413085931554</v>
      </c>
      <c r="M14" s="107"/>
      <c r="N14" s="6">
        <f>IF(K14="","",(L14/K14)/LOOKUP(RIGHT($D$2,3),定数!$A$6:$A$13,定数!$B$6:$B$13))</f>
        <v>4.4189450252739864</v>
      </c>
      <c r="O14" s="28"/>
      <c r="P14" s="8">
        <v>43767</v>
      </c>
      <c r="Q14" s="62">
        <v>0.5</v>
      </c>
      <c r="R14" s="103">
        <v>96.06</v>
      </c>
      <c r="S14" s="103"/>
      <c r="T14" s="104">
        <f>IF(R14="","",V14*N14*LOOKUP(RIGHT($D$2,3),定数!$A$6:$A$13,定数!$B$6:$B$13))</f>
        <v>30932.615176918029</v>
      </c>
      <c r="U14" s="104"/>
      <c r="V14" s="105">
        <f t="shared" si="5"/>
        <v>70.000000000000284</v>
      </c>
      <c r="W14" s="105"/>
      <c r="X14" s="22">
        <f t="shared" si="1"/>
        <v>1</v>
      </c>
      <c r="Y14">
        <f t="shared" si="2"/>
        <v>0</v>
      </c>
      <c r="Z14" s="40">
        <f t="shared" si="6"/>
        <v>516302.85518665134</v>
      </c>
      <c r="AA14" s="41">
        <f t="shared" si="7"/>
        <v>3.0000000000000027E-2</v>
      </c>
    </row>
    <row r="15" spans="2:27" x14ac:dyDescent="0.2">
      <c r="B15" s="28">
        <v>7</v>
      </c>
      <c r="C15" s="102">
        <f t="shared" si="3"/>
        <v>531746.38470796985</v>
      </c>
      <c r="D15" s="102"/>
      <c r="E15" s="28"/>
      <c r="F15" s="8">
        <v>43782</v>
      </c>
      <c r="G15" s="62">
        <v>0.5</v>
      </c>
      <c r="H15" s="30" t="s">
        <v>4</v>
      </c>
      <c r="I15" s="103">
        <v>101.02</v>
      </c>
      <c r="J15" s="103"/>
      <c r="K15" s="28">
        <v>78</v>
      </c>
      <c r="L15" s="106">
        <f t="shared" si="4"/>
        <v>15952.391541239094</v>
      </c>
      <c r="M15" s="107"/>
      <c r="N15" s="6">
        <f>IF(K15="","",(L15/K15)/LOOKUP(RIGHT($D$2,3),定数!$A$6:$A$13,定数!$B$6:$B$13))</f>
        <v>2.0451784027229607</v>
      </c>
      <c r="O15" s="28"/>
      <c r="P15" s="8">
        <v>43790</v>
      </c>
      <c r="Q15" s="62">
        <v>0.5</v>
      </c>
      <c r="R15" s="103">
        <v>102.52</v>
      </c>
      <c r="S15" s="103"/>
      <c r="T15" s="104">
        <f>IF(R15="","",V15*N15*LOOKUP(RIGHT($D$2,3),定数!$A$6:$A$13,定数!$B$6:$B$13))</f>
        <v>30677.67604084441</v>
      </c>
      <c r="U15" s="104"/>
      <c r="V15" s="105">
        <f t="shared" si="5"/>
        <v>150</v>
      </c>
      <c r="W15" s="105"/>
      <c r="X15" s="22">
        <f t="shared" si="1"/>
        <v>2</v>
      </c>
      <c r="Y15">
        <f t="shared" si="2"/>
        <v>0</v>
      </c>
      <c r="Z15" s="40">
        <f t="shared" si="6"/>
        <v>531746.38470796985</v>
      </c>
      <c r="AA15" s="41">
        <f t="shared" si="7"/>
        <v>0</v>
      </c>
    </row>
    <row r="16" spans="2:27" x14ac:dyDescent="0.2">
      <c r="B16" s="28">
        <v>8</v>
      </c>
      <c r="C16" s="102">
        <f t="shared" si="3"/>
        <v>562424.06074881426</v>
      </c>
      <c r="D16" s="102"/>
      <c r="E16" s="28"/>
      <c r="F16" s="8">
        <v>43811</v>
      </c>
      <c r="G16" s="62">
        <v>0.5</v>
      </c>
      <c r="H16" s="30" t="s">
        <v>3</v>
      </c>
      <c r="I16" s="103">
        <v>97.88</v>
      </c>
      <c r="J16" s="103"/>
      <c r="K16" s="28">
        <v>53</v>
      </c>
      <c r="L16" s="106">
        <f t="shared" si="4"/>
        <v>16872.721822464428</v>
      </c>
      <c r="M16" s="107"/>
      <c r="N16" s="6">
        <f>IF(K16="","",(L16/K16)/LOOKUP(RIGHT($D$2,3),定数!$A$6:$A$13,定数!$B$6:$B$13))</f>
        <v>3.1835324193329111</v>
      </c>
      <c r="O16" s="28"/>
      <c r="P16" s="8">
        <v>43814</v>
      </c>
      <c r="Q16" s="62">
        <v>0</v>
      </c>
      <c r="R16" s="103">
        <v>96.92</v>
      </c>
      <c r="S16" s="103"/>
      <c r="T16" s="104">
        <f>IF(R16="","",V16*N16*LOOKUP(RIGHT($D$2,3),定数!$A$6:$A$13,定数!$B$6:$B$13))</f>
        <v>30561.911225595748</v>
      </c>
      <c r="U16" s="104"/>
      <c r="V16" s="105">
        <f t="shared" si="5"/>
        <v>95.999999999999375</v>
      </c>
      <c r="W16" s="105"/>
      <c r="X16" s="22">
        <f t="shared" si="1"/>
        <v>3</v>
      </c>
      <c r="Y16">
        <f t="shared" si="2"/>
        <v>0</v>
      </c>
      <c r="Z16" s="40">
        <f t="shared" si="6"/>
        <v>562424.06074881426</v>
      </c>
      <c r="AA16" s="41">
        <f t="shared" si="7"/>
        <v>0</v>
      </c>
    </row>
    <row r="17" spans="2:27" x14ac:dyDescent="0.2">
      <c r="B17" s="28">
        <v>9</v>
      </c>
      <c r="C17" s="102">
        <f t="shared" si="0"/>
        <v>592985.97197441</v>
      </c>
      <c r="D17" s="102"/>
      <c r="E17" s="28"/>
      <c r="F17" s="8">
        <v>43814</v>
      </c>
      <c r="G17" s="62">
        <v>0.66666666666666663</v>
      </c>
      <c r="H17" s="30" t="s">
        <v>3</v>
      </c>
      <c r="I17" s="103">
        <v>97.39</v>
      </c>
      <c r="J17" s="103"/>
      <c r="K17" s="28">
        <v>64</v>
      </c>
      <c r="L17" s="106">
        <f t="shared" si="4"/>
        <v>17789.5791592323</v>
      </c>
      <c r="M17" s="107"/>
      <c r="N17" s="6">
        <f>IF(K17="","",(L17/K17)/LOOKUP(RIGHT($D$2,3),定数!$A$6:$A$13,定数!$B$6:$B$13))</f>
        <v>2.779621743630047</v>
      </c>
      <c r="O17" s="28"/>
      <c r="P17" s="8">
        <v>43815</v>
      </c>
      <c r="Q17" s="62">
        <v>0.33333333333333331</v>
      </c>
      <c r="R17" s="103">
        <v>96.02</v>
      </c>
      <c r="S17" s="103"/>
      <c r="T17" s="104">
        <f>IF(R17="","",V17*N17*LOOKUP(RIGHT($D$2,3),定数!$A$6:$A$13,定数!$B$6:$B$13))</f>
        <v>38080.81788773177</v>
      </c>
      <c r="U17" s="104"/>
      <c r="V17" s="105">
        <f t="shared" si="5"/>
        <v>137.00000000000045</v>
      </c>
      <c r="W17" s="105"/>
      <c r="X17" s="22">
        <f t="shared" si="1"/>
        <v>4</v>
      </c>
      <c r="Y17">
        <f t="shared" si="2"/>
        <v>0</v>
      </c>
      <c r="Z17" s="40">
        <f t="shared" si="6"/>
        <v>592985.97197441</v>
      </c>
      <c r="AA17" s="41">
        <f t="shared" si="7"/>
        <v>0</v>
      </c>
    </row>
    <row r="18" spans="2:27" x14ac:dyDescent="0.2">
      <c r="B18" s="28">
        <v>10</v>
      </c>
      <c r="C18" s="102">
        <f t="shared" si="0"/>
        <v>631066.78986214171</v>
      </c>
      <c r="D18" s="102"/>
      <c r="E18" s="28">
        <v>2015</v>
      </c>
      <c r="F18" s="8">
        <v>43471</v>
      </c>
      <c r="G18" s="62">
        <v>0.83333333333333337</v>
      </c>
      <c r="H18" s="30" t="s">
        <v>3</v>
      </c>
      <c r="I18" s="103">
        <v>95.83</v>
      </c>
      <c r="J18" s="103"/>
      <c r="K18" s="28">
        <v>88</v>
      </c>
      <c r="L18" s="106">
        <f t="shared" si="4"/>
        <v>18932.003695864252</v>
      </c>
      <c r="M18" s="107"/>
      <c r="N18" s="6">
        <f>IF(K18="","",(L18/K18)/LOOKUP(RIGHT($D$2,3),定数!$A$6:$A$13,定数!$B$6:$B$13))</f>
        <v>2.1513640563482106</v>
      </c>
      <c r="O18" s="28">
        <v>2015</v>
      </c>
      <c r="P18" s="8">
        <v>43473</v>
      </c>
      <c r="Q18" s="62">
        <v>0.16666666666666666</v>
      </c>
      <c r="R18" s="103">
        <v>96.71</v>
      </c>
      <c r="S18" s="103"/>
      <c r="T18" s="104">
        <f>IF(R18="","",V18*N18*LOOKUP(RIGHT($D$2,3),定数!$A$6:$A$13,定数!$B$6:$B$13))</f>
        <v>-18932.003695864158</v>
      </c>
      <c r="U18" s="104"/>
      <c r="V18" s="105">
        <f t="shared" si="5"/>
        <v>-87.999999999999545</v>
      </c>
      <c r="W18" s="105"/>
      <c r="X18" s="22">
        <f t="shared" si="1"/>
        <v>0</v>
      </c>
      <c r="Y18">
        <f t="shared" si="2"/>
        <v>1</v>
      </c>
      <c r="Z18" s="40">
        <f t="shared" si="6"/>
        <v>631066.78986214171</v>
      </c>
      <c r="AA18" s="41">
        <f t="shared" si="7"/>
        <v>0</v>
      </c>
    </row>
    <row r="19" spans="2:27" x14ac:dyDescent="0.2">
      <c r="B19" s="28">
        <v>11</v>
      </c>
      <c r="C19" s="102">
        <f t="shared" si="0"/>
        <v>612134.7861662776</v>
      </c>
      <c r="D19" s="102"/>
      <c r="E19" s="28"/>
      <c r="F19" s="8">
        <v>43478</v>
      </c>
      <c r="G19" s="62">
        <v>0.83333333333333337</v>
      </c>
      <c r="H19" s="30" t="s">
        <v>3</v>
      </c>
      <c r="I19" s="103">
        <v>96.21</v>
      </c>
      <c r="J19" s="103"/>
      <c r="K19" s="28">
        <v>55</v>
      </c>
      <c r="L19" s="106">
        <f t="shared" si="4"/>
        <v>18364.043584988329</v>
      </c>
      <c r="M19" s="107"/>
      <c r="N19" s="6">
        <f>IF(K19="","",(L19/K19)/LOOKUP(RIGHT($D$2,3),定数!$A$6:$A$13,定数!$B$6:$B$13))</f>
        <v>3.3389170154524237</v>
      </c>
      <c r="O19" s="28"/>
      <c r="P19" s="8">
        <v>43479</v>
      </c>
      <c r="Q19" s="62">
        <v>0.16666666666666666</v>
      </c>
      <c r="R19" s="103">
        <v>95.12</v>
      </c>
      <c r="S19" s="103"/>
      <c r="T19" s="104">
        <f>IF(R19="","",V19*N19*LOOKUP(RIGHT($D$2,3),定数!$A$6:$A$13,定数!$B$6:$B$13))</f>
        <v>36394.195468431062</v>
      </c>
      <c r="U19" s="104"/>
      <c r="V19" s="105">
        <f t="shared" si="5"/>
        <v>108.99999999999892</v>
      </c>
      <c r="W19" s="105"/>
      <c r="X19" s="22">
        <f t="shared" si="1"/>
        <v>1</v>
      </c>
      <c r="Y19">
        <f t="shared" si="2"/>
        <v>0</v>
      </c>
      <c r="Z19" s="40">
        <f t="shared" si="6"/>
        <v>631066.78986214171</v>
      </c>
      <c r="AA19" s="41">
        <f t="shared" si="7"/>
        <v>2.9999999999999805E-2</v>
      </c>
    </row>
    <row r="20" spans="2:27" x14ac:dyDescent="0.2">
      <c r="B20" s="28">
        <v>12</v>
      </c>
      <c r="C20" s="102">
        <f t="shared" si="0"/>
        <v>648528.9816347087</v>
      </c>
      <c r="D20" s="102"/>
      <c r="E20" s="28"/>
      <c r="F20" s="8">
        <v>43485</v>
      </c>
      <c r="G20" s="62">
        <v>0.5</v>
      </c>
      <c r="H20" s="30" t="s">
        <v>4</v>
      </c>
      <c r="I20" s="103">
        <v>97.17</v>
      </c>
      <c r="J20" s="103"/>
      <c r="K20" s="28">
        <v>77</v>
      </c>
      <c r="L20" s="106">
        <f t="shared" si="4"/>
        <v>19455.86944904126</v>
      </c>
      <c r="M20" s="107"/>
      <c r="N20" s="6">
        <f>IF(K20="","",(L20/K20)/LOOKUP(RIGHT($D$2,3),定数!$A$6:$A$13,定数!$B$6:$B$13))</f>
        <v>2.5267362920832803</v>
      </c>
      <c r="O20" s="28"/>
      <c r="P20" s="8">
        <v>43486</v>
      </c>
      <c r="Q20" s="62">
        <v>0.33333333333333331</v>
      </c>
      <c r="R20" s="103">
        <v>96.4</v>
      </c>
      <c r="S20" s="103"/>
      <c r="T20" s="104">
        <f>IF(R20="","",V20*N20*LOOKUP(RIGHT($D$2,3),定数!$A$6:$A$13,定数!$B$6:$B$13))</f>
        <v>-19455.869449041158</v>
      </c>
      <c r="U20" s="104"/>
      <c r="V20" s="105">
        <f t="shared" si="5"/>
        <v>-76.999999999999602</v>
      </c>
      <c r="W20" s="105"/>
      <c r="X20" s="22">
        <f t="shared" si="1"/>
        <v>0</v>
      </c>
      <c r="Y20">
        <f t="shared" si="2"/>
        <v>1</v>
      </c>
      <c r="Z20" s="40">
        <f t="shared" si="6"/>
        <v>648528.9816347087</v>
      </c>
      <c r="AA20" s="41">
        <f t="shared" si="7"/>
        <v>0</v>
      </c>
    </row>
    <row r="21" spans="2:27" x14ac:dyDescent="0.2">
      <c r="B21" s="28">
        <v>13</v>
      </c>
      <c r="C21" s="102">
        <f t="shared" si="0"/>
        <v>629073.1121856675</v>
      </c>
      <c r="D21" s="102"/>
      <c r="E21" s="28"/>
      <c r="F21" s="8">
        <v>43502</v>
      </c>
      <c r="G21" s="62">
        <v>0.66666666666666663</v>
      </c>
      <c r="H21" s="31" t="s">
        <v>4</v>
      </c>
      <c r="I21" s="103">
        <v>92.9</v>
      </c>
      <c r="J21" s="103"/>
      <c r="K21" s="28">
        <v>119</v>
      </c>
      <c r="L21" s="106">
        <f t="shared" si="4"/>
        <v>18872.193365570023</v>
      </c>
      <c r="M21" s="107"/>
      <c r="N21" s="6">
        <f>IF(K21="","",(L21/K21)/LOOKUP(RIGHT($D$2,3),定数!$A$6:$A$13,定数!$B$6:$B$13))</f>
        <v>1.5858986021487413</v>
      </c>
      <c r="O21" s="28"/>
      <c r="P21" s="8">
        <v>43508</v>
      </c>
      <c r="Q21" s="62">
        <v>0.16666666666666666</v>
      </c>
      <c r="R21" s="103">
        <v>91.71</v>
      </c>
      <c r="S21" s="103"/>
      <c r="T21" s="104">
        <f>IF(R21="","",V21*N21*LOOKUP(RIGHT($D$2,3),定数!$A$6:$A$13,定数!$B$6:$B$13))</f>
        <v>-18872.193365570212</v>
      </c>
      <c r="U21" s="104"/>
      <c r="V21" s="105">
        <f t="shared" si="5"/>
        <v>-119.00000000000119</v>
      </c>
      <c r="W21" s="105"/>
      <c r="X21" s="22">
        <f t="shared" si="1"/>
        <v>0</v>
      </c>
      <c r="Y21">
        <f t="shared" si="2"/>
        <v>2</v>
      </c>
      <c r="Z21" s="40">
        <f t="shared" si="6"/>
        <v>648528.9816347087</v>
      </c>
      <c r="AA21" s="41">
        <f t="shared" si="7"/>
        <v>2.9999999999999916E-2</v>
      </c>
    </row>
    <row r="22" spans="2:27" x14ac:dyDescent="0.2">
      <c r="B22" s="28">
        <v>14</v>
      </c>
      <c r="C22" s="102">
        <f t="shared" si="0"/>
        <v>610200.91882009734</v>
      </c>
      <c r="D22" s="102"/>
      <c r="E22" s="28"/>
      <c r="F22" s="8">
        <v>43555</v>
      </c>
      <c r="G22" s="62">
        <v>0.33333333333333331</v>
      </c>
      <c r="H22" s="31" t="s">
        <v>3</v>
      </c>
      <c r="I22" s="103">
        <v>91.62</v>
      </c>
      <c r="J22" s="103"/>
      <c r="K22" s="28">
        <v>45</v>
      </c>
      <c r="L22" s="106">
        <f t="shared" si="4"/>
        <v>18306.027564602919</v>
      </c>
      <c r="M22" s="107"/>
      <c r="N22" s="6">
        <f>IF(K22="","",(L22/K22)/LOOKUP(RIGHT($D$2,3),定数!$A$6:$A$13,定数!$B$6:$B$13))</f>
        <v>4.0680061254673152</v>
      </c>
      <c r="O22" s="28"/>
      <c r="P22" s="8">
        <v>43557</v>
      </c>
      <c r="Q22" s="62">
        <v>0</v>
      </c>
      <c r="R22" s="103">
        <v>90.77</v>
      </c>
      <c r="S22" s="103"/>
      <c r="T22" s="104">
        <f>IF(R22="","",V22*N22*LOOKUP(RIGHT($D$2,3),定数!$A$6:$A$13,定数!$B$6:$B$13))</f>
        <v>34578.052066472526</v>
      </c>
      <c r="U22" s="104"/>
      <c r="V22" s="105">
        <f t="shared" si="5"/>
        <v>85.000000000000853</v>
      </c>
      <c r="W22" s="105"/>
      <c r="X22" s="22">
        <f t="shared" si="1"/>
        <v>1</v>
      </c>
      <c r="Y22">
        <f t="shared" si="2"/>
        <v>0</v>
      </c>
      <c r="Z22" s="40">
        <f t="shared" si="6"/>
        <v>648528.9816347087</v>
      </c>
      <c r="AA22" s="41">
        <f t="shared" si="7"/>
        <v>5.9100000000000152E-2</v>
      </c>
    </row>
    <row r="23" spans="2:27" x14ac:dyDescent="0.2">
      <c r="B23" s="28">
        <v>15</v>
      </c>
      <c r="C23" s="102">
        <f t="shared" si="0"/>
        <v>644778.97088656982</v>
      </c>
      <c r="D23" s="102"/>
      <c r="E23" s="28"/>
      <c r="F23" s="8">
        <v>43598</v>
      </c>
      <c r="G23" s="62">
        <v>0.5</v>
      </c>
      <c r="H23" s="31" t="s">
        <v>4</v>
      </c>
      <c r="I23" s="103">
        <v>95.95</v>
      </c>
      <c r="J23" s="103"/>
      <c r="K23" s="28">
        <v>73</v>
      </c>
      <c r="L23" s="106">
        <f t="shared" si="4"/>
        <v>19343.369126597096</v>
      </c>
      <c r="M23" s="107"/>
      <c r="N23" s="6">
        <f>IF(K23="","",(L23/K23)/LOOKUP(RIGHT($D$2,3),定数!$A$6:$A$13,定数!$B$6:$B$13))</f>
        <v>2.6497765926845336</v>
      </c>
      <c r="O23" s="28"/>
      <c r="P23" s="8">
        <v>43607</v>
      </c>
      <c r="Q23" s="62">
        <v>0.5</v>
      </c>
      <c r="R23" s="103">
        <v>95.22</v>
      </c>
      <c r="S23" s="103"/>
      <c r="T23" s="104">
        <f>IF(R23="","",V23*N23*LOOKUP(RIGHT($D$2,3),定数!$A$6:$A$13,定数!$B$6:$B$13))</f>
        <v>-19343.369126597201</v>
      </c>
      <c r="U23" s="104"/>
      <c r="V23" s="105">
        <f t="shared" si="5"/>
        <v>-73.000000000000398</v>
      </c>
      <c r="W23" s="105"/>
      <c r="X23" t="str">
        <f t="shared" ref="X23:Y74" si="8">IF(U23&lt;&gt;"",IF(U23&lt;0,1+X22,0),"")</f>
        <v/>
      </c>
      <c r="Y23">
        <f t="shared" si="2"/>
        <v>1</v>
      </c>
      <c r="Z23" s="40">
        <f t="shared" si="6"/>
        <v>648528.9816347087</v>
      </c>
      <c r="AA23" s="41">
        <f t="shared" si="7"/>
        <v>5.7823333333330007E-3</v>
      </c>
    </row>
    <row r="24" spans="2:27" x14ac:dyDescent="0.2">
      <c r="B24" s="28">
        <v>16</v>
      </c>
      <c r="C24" s="102">
        <f t="shared" si="0"/>
        <v>625435.60175997263</v>
      </c>
      <c r="D24" s="102"/>
      <c r="E24" s="28"/>
      <c r="F24" s="8">
        <v>43653</v>
      </c>
      <c r="G24" s="62">
        <v>0</v>
      </c>
      <c r="H24" s="31" t="s">
        <v>3</v>
      </c>
      <c r="I24" s="103">
        <v>91.71</v>
      </c>
      <c r="J24" s="103"/>
      <c r="K24" s="28">
        <v>71</v>
      </c>
      <c r="L24" s="106">
        <f t="shared" si="4"/>
        <v>18763.068052799179</v>
      </c>
      <c r="M24" s="107"/>
      <c r="N24" s="6">
        <f>IF(K24="","",(L24/K24)/LOOKUP(RIGHT($D$2,3),定数!$A$6:$A$13,定数!$B$6:$B$13))</f>
        <v>2.6426856412393209</v>
      </c>
      <c r="O24" s="28"/>
      <c r="P24" s="8">
        <v>43654</v>
      </c>
      <c r="Q24" s="62">
        <v>0.33333333333333331</v>
      </c>
      <c r="R24" s="103">
        <v>90.18</v>
      </c>
      <c r="S24" s="103"/>
      <c r="T24" s="104">
        <f>IF(R24="","",V24*N24*LOOKUP(RIGHT($D$2,3),定数!$A$6:$A$13,定数!$B$6:$B$13))</f>
        <v>40433.090310961263</v>
      </c>
      <c r="U24" s="104"/>
      <c r="V24" s="105">
        <f t="shared" si="5"/>
        <v>152.99999999999869</v>
      </c>
      <c r="W24" s="105"/>
      <c r="X24" t="str">
        <f t="shared" si="8"/>
        <v/>
      </c>
      <c r="Y24">
        <f t="shared" si="2"/>
        <v>0</v>
      </c>
      <c r="Z24" s="40">
        <f t="shared" si="6"/>
        <v>648528.9816347087</v>
      </c>
      <c r="AA24" s="41">
        <f t="shared" si="7"/>
        <v>3.5608863333333129E-2</v>
      </c>
    </row>
    <row r="25" spans="2:27" x14ac:dyDescent="0.2">
      <c r="B25" s="28">
        <v>17</v>
      </c>
      <c r="C25" s="102">
        <f t="shared" si="0"/>
        <v>665868.69207093387</v>
      </c>
      <c r="D25" s="102"/>
      <c r="E25" s="28"/>
      <c r="F25" s="8">
        <v>43660</v>
      </c>
      <c r="G25" s="62">
        <v>0.16666666666666666</v>
      </c>
      <c r="H25" s="31" t="s">
        <v>4</v>
      </c>
      <c r="I25" s="103">
        <v>91.61</v>
      </c>
      <c r="J25" s="103"/>
      <c r="K25" s="28">
        <v>33</v>
      </c>
      <c r="L25" s="106">
        <f t="shared" si="4"/>
        <v>19976.060762128014</v>
      </c>
      <c r="M25" s="107"/>
      <c r="N25" s="6">
        <f>IF(K25="","",(L25/K25)/LOOKUP(RIGHT($D$2,3),定数!$A$6:$A$13,定数!$B$6:$B$13))</f>
        <v>6.0533517460993984</v>
      </c>
      <c r="O25" s="28"/>
      <c r="P25" s="8">
        <v>43661</v>
      </c>
      <c r="Q25" s="62">
        <v>0.16666666666666666</v>
      </c>
      <c r="R25" s="103">
        <v>92.21</v>
      </c>
      <c r="S25" s="103"/>
      <c r="T25" s="104">
        <f>IF(R25="","",V25*N25*LOOKUP(RIGHT($D$2,3),定数!$A$6:$A$13,定数!$B$6:$B$13))</f>
        <v>36320.110476596048</v>
      </c>
      <c r="U25" s="104"/>
      <c r="V25" s="105">
        <f t="shared" si="5"/>
        <v>59.999999999999432</v>
      </c>
      <c r="W25" s="105"/>
      <c r="X25" t="str">
        <f t="shared" si="8"/>
        <v/>
      </c>
      <c r="Y25">
        <f t="shared" si="2"/>
        <v>0</v>
      </c>
      <c r="Z25" s="40">
        <f t="shared" si="6"/>
        <v>665868.69207093387</v>
      </c>
      <c r="AA25" s="41">
        <f t="shared" si="7"/>
        <v>0</v>
      </c>
    </row>
    <row r="26" spans="2:27" x14ac:dyDescent="0.2">
      <c r="B26" s="28">
        <v>18</v>
      </c>
      <c r="C26" s="102">
        <f t="shared" si="0"/>
        <v>702188.80254752992</v>
      </c>
      <c r="D26" s="102"/>
      <c r="E26" s="28"/>
      <c r="F26" s="8">
        <v>43687</v>
      </c>
      <c r="G26" s="62">
        <v>0.66666666666666663</v>
      </c>
      <c r="H26" s="31" t="s">
        <v>4</v>
      </c>
      <c r="I26" s="103">
        <v>92.22</v>
      </c>
      <c r="J26" s="103"/>
      <c r="K26" s="28">
        <v>66</v>
      </c>
      <c r="L26" s="106">
        <f t="shared" si="4"/>
        <v>21065.664076425895</v>
      </c>
      <c r="M26" s="107"/>
      <c r="N26" s="6">
        <f>IF(K26="","",(L26/K26)/LOOKUP(RIGHT($D$2,3),定数!$A$6:$A$13,定数!$B$6:$B$13))</f>
        <v>3.191767284306954</v>
      </c>
      <c r="O26" s="28"/>
      <c r="P26" s="8">
        <v>43688</v>
      </c>
      <c r="Q26" s="62">
        <v>0.16666666666666666</v>
      </c>
      <c r="R26" s="103">
        <v>91.56</v>
      </c>
      <c r="S26" s="103"/>
      <c r="T26" s="104">
        <f>IF(R26="","",V26*N26*LOOKUP(RIGHT($D$2,3),定数!$A$6:$A$13,定数!$B$6:$B$13))</f>
        <v>-21065.664076425786</v>
      </c>
      <c r="U26" s="104"/>
      <c r="V26" s="105">
        <f t="shared" si="5"/>
        <v>-65.999999999999659</v>
      </c>
      <c r="W26" s="105"/>
      <c r="X26" t="str">
        <f t="shared" si="8"/>
        <v/>
      </c>
      <c r="Y26">
        <f t="shared" si="2"/>
        <v>1</v>
      </c>
      <c r="Z26" s="40">
        <f t="shared" si="6"/>
        <v>702188.80254752992</v>
      </c>
      <c r="AA26" s="41">
        <f t="shared" si="7"/>
        <v>0</v>
      </c>
    </row>
    <row r="27" spans="2:27" x14ac:dyDescent="0.2">
      <c r="B27" s="28">
        <v>19</v>
      </c>
      <c r="C27" s="102">
        <f t="shared" si="0"/>
        <v>681123.13847110409</v>
      </c>
      <c r="D27" s="102"/>
      <c r="E27" s="28"/>
      <c r="F27" s="8">
        <v>43723</v>
      </c>
      <c r="G27" s="62">
        <v>0</v>
      </c>
      <c r="H27" s="31" t="s">
        <v>4</v>
      </c>
      <c r="I27" s="103">
        <v>85.89</v>
      </c>
      <c r="J27" s="103"/>
      <c r="K27" s="28">
        <v>44</v>
      </c>
      <c r="L27" s="106">
        <f t="shared" si="4"/>
        <v>20433.694154133122</v>
      </c>
      <c r="M27" s="107"/>
      <c r="N27" s="6">
        <f>IF(K27="","",(L27/K27)/LOOKUP(RIGHT($D$2,3),定数!$A$6:$A$13,定数!$B$6:$B$13))</f>
        <v>4.6440213986666183</v>
      </c>
      <c r="O27" s="28"/>
      <c r="P27" s="8">
        <v>43723</v>
      </c>
      <c r="Q27" s="62">
        <v>0.16666666666666666</v>
      </c>
      <c r="R27" s="103">
        <v>85.45</v>
      </c>
      <c r="S27" s="103"/>
      <c r="T27" s="104">
        <f>IF(R27="","",V27*N27*LOOKUP(RIGHT($D$2,3),定数!$A$6:$A$13,定数!$B$6:$B$13))</f>
        <v>-20433.694154133016</v>
      </c>
      <c r="U27" s="104"/>
      <c r="V27" s="105">
        <f t="shared" si="5"/>
        <v>-43.999999999999773</v>
      </c>
      <c r="W27" s="105"/>
      <c r="X27" t="str">
        <f t="shared" si="8"/>
        <v/>
      </c>
      <c r="Y27">
        <f t="shared" si="2"/>
        <v>2</v>
      </c>
      <c r="Z27" s="40">
        <f t="shared" si="6"/>
        <v>702188.80254752992</v>
      </c>
      <c r="AA27" s="41">
        <f t="shared" si="7"/>
        <v>2.9999999999999916E-2</v>
      </c>
    </row>
    <row r="28" spans="2:27" x14ac:dyDescent="0.2">
      <c r="B28" s="28">
        <v>20</v>
      </c>
      <c r="C28" s="102">
        <f t="shared" si="0"/>
        <v>660689.44431697112</v>
      </c>
      <c r="D28" s="102"/>
      <c r="E28" s="28"/>
      <c r="F28" s="8">
        <v>43745</v>
      </c>
      <c r="G28" s="62">
        <v>0.33333333333333331</v>
      </c>
      <c r="H28" s="31" t="s">
        <v>4</v>
      </c>
      <c r="I28" s="103">
        <v>86.37</v>
      </c>
      <c r="J28" s="103"/>
      <c r="K28" s="28">
        <v>58</v>
      </c>
      <c r="L28" s="106">
        <f t="shared" si="4"/>
        <v>19820.683329509131</v>
      </c>
      <c r="M28" s="107"/>
      <c r="N28" s="6">
        <f>IF(K28="","",(L28/K28)/LOOKUP(RIGHT($D$2,3),定数!$A$6:$A$13,定数!$B$6:$B$13))</f>
        <v>3.4173591947429536</v>
      </c>
      <c r="O28" s="28"/>
      <c r="P28" s="8">
        <v>43747</v>
      </c>
      <c r="Q28" s="62">
        <v>0.33333333333333331</v>
      </c>
      <c r="R28" s="103">
        <v>87.61</v>
      </c>
      <c r="S28" s="103"/>
      <c r="T28" s="104">
        <f>IF(R28="","",V28*N28*LOOKUP(RIGHT($D$2,3),定数!$A$6:$A$13,定数!$B$6:$B$13))</f>
        <v>42375.254014812446</v>
      </c>
      <c r="U28" s="104"/>
      <c r="V28" s="105">
        <f t="shared" si="5"/>
        <v>123.99999999999949</v>
      </c>
      <c r="W28" s="105"/>
      <c r="X28" t="str">
        <f t="shared" si="8"/>
        <v/>
      </c>
      <c r="Y28">
        <f t="shared" si="2"/>
        <v>0</v>
      </c>
      <c r="Z28" s="40">
        <f t="shared" si="6"/>
        <v>702188.80254752992</v>
      </c>
      <c r="AA28" s="41">
        <f t="shared" si="7"/>
        <v>5.9099999999999708E-2</v>
      </c>
    </row>
    <row r="29" spans="2:27" x14ac:dyDescent="0.2">
      <c r="B29" s="28">
        <v>21</v>
      </c>
      <c r="C29" s="102">
        <f t="shared" si="0"/>
        <v>703064.69833178353</v>
      </c>
      <c r="D29" s="102"/>
      <c r="E29" s="28">
        <v>2016</v>
      </c>
      <c r="F29" s="8">
        <v>43493</v>
      </c>
      <c r="G29" s="62">
        <v>0.5</v>
      </c>
      <c r="H29" s="31" t="s">
        <v>4</v>
      </c>
      <c r="I29" s="103">
        <v>84.28</v>
      </c>
      <c r="J29" s="103"/>
      <c r="K29" s="28">
        <v>86</v>
      </c>
      <c r="L29" s="106">
        <f t="shared" si="4"/>
        <v>21091.940949953507</v>
      </c>
      <c r="M29" s="107"/>
      <c r="N29" s="6">
        <f>IF(K29="","",(L29/K29)/LOOKUP(RIGHT($D$2,3),定数!$A$6:$A$13,定数!$B$6:$B$13))</f>
        <v>2.4525512732504078</v>
      </c>
      <c r="O29" s="28">
        <v>2016</v>
      </c>
      <c r="P29" s="8">
        <v>43494</v>
      </c>
      <c r="Q29" s="62">
        <v>0.16666666666666666</v>
      </c>
      <c r="R29" s="103">
        <v>85.96</v>
      </c>
      <c r="S29" s="103"/>
      <c r="T29" s="104">
        <f>IF(R29="","",V29*N29*LOOKUP(RIGHT($D$2,3),定数!$A$6:$A$13,定数!$B$6:$B$13))</f>
        <v>41202.861390606668</v>
      </c>
      <c r="U29" s="104"/>
      <c r="V29" s="105">
        <f t="shared" si="5"/>
        <v>167.99999999999926</v>
      </c>
      <c r="W29" s="105"/>
      <c r="X29" t="str">
        <f t="shared" si="8"/>
        <v/>
      </c>
      <c r="Y29">
        <f t="shared" si="2"/>
        <v>0</v>
      </c>
      <c r="Z29" s="40">
        <f t="shared" si="6"/>
        <v>703064.69833178353</v>
      </c>
      <c r="AA29" s="41">
        <f t="shared" si="7"/>
        <v>0</v>
      </c>
    </row>
    <row r="30" spans="2:27" x14ac:dyDescent="0.2">
      <c r="B30" s="28">
        <v>22</v>
      </c>
      <c r="C30" s="102">
        <f t="shared" si="0"/>
        <v>744267.55972239014</v>
      </c>
      <c r="D30" s="102"/>
      <c r="E30" s="28"/>
      <c r="F30" s="8">
        <v>43504</v>
      </c>
      <c r="G30" s="62">
        <v>0.5</v>
      </c>
      <c r="H30" s="31" t="s">
        <v>3</v>
      </c>
      <c r="I30" s="103">
        <v>82.71</v>
      </c>
      <c r="J30" s="103"/>
      <c r="K30" s="28">
        <v>78</v>
      </c>
      <c r="L30" s="106">
        <f t="shared" si="4"/>
        <v>22328.026791671702</v>
      </c>
      <c r="M30" s="107"/>
      <c r="N30" s="6">
        <f>IF(K30="","",(L30/K30)/LOOKUP(RIGHT($D$2,3),定数!$A$6:$A$13,定数!$B$6:$B$13))</f>
        <v>2.8625675373938075</v>
      </c>
      <c r="O30" s="28"/>
      <c r="P30" s="8">
        <v>43505</v>
      </c>
      <c r="Q30" s="62">
        <v>0</v>
      </c>
      <c r="R30" s="103">
        <v>81.19</v>
      </c>
      <c r="S30" s="103"/>
      <c r="T30" s="104">
        <f>IF(R30="","",V30*N30*LOOKUP(RIGHT($D$2,3),定数!$A$6:$A$13,定数!$B$6:$B$13))</f>
        <v>43511.026568385765</v>
      </c>
      <c r="U30" s="104"/>
      <c r="V30" s="105">
        <f t="shared" si="5"/>
        <v>151.9999999999996</v>
      </c>
      <c r="W30" s="105"/>
      <c r="X30" t="str">
        <f t="shared" si="8"/>
        <v/>
      </c>
      <c r="Y30">
        <f t="shared" si="2"/>
        <v>0</v>
      </c>
      <c r="Z30" s="40">
        <f t="shared" si="6"/>
        <v>744267.55972239014</v>
      </c>
      <c r="AA30" s="41">
        <f t="shared" si="7"/>
        <v>0</v>
      </c>
    </row>
    <row r="31" spans="2:27" x14ac:dyDescent="0.2">
      <c r="B31" s="28">
        <v>23</v>
      </c>
      <c r="C31" s="102">
        <f t="shared" si="0"/>
        <v>787778.58629077591</v>
      </c>
      <c r="D31" s="102"/>
      <c r="E31" s="28"/>
      <c r="F31" s="8">
        <v>43528</v>
      </c>
      <c r="G31" s="62">
        <v>0.33333333333333331</v>
      </c>
      <c r="H31" s="31" t="s">
        <v>4</v>
      </c>
      <c r="I31" s="103">
        <v>83.88</v>
      </c>
      <c r="J31" s="103"/>
      <c r="K31" s="28">
        <v>65</v>
      </c>
      <c r="L31" s="106">
        <f t="shared" si="4"/>
        <v>23633.357588723276</v>
      </c>
      <c r="M31" s="107"/>
      <c r="N31" s="6">
        <f>IF(K31="","",(L31/K31)/LOOKUP(RIGHT($D$2,3),定数!$A$6:$A$13,定数!$B$6:$B$13))</f>
        <v>3.6359011674958883</v>
      </c>
      <c r="O31" s="28"/>
      <c r="P31" s="8">
        <v>43528</v>
      </c>
      <c r="Q31" s="62">
        <v>0.83333333333333337</v>
      </c>
      <c r="R31" s="103">
        <v>83.23</v>
      </c>
      <c r="S31" s="103"/>
      <c r="T31" s="104">
        <f>IF(R31="","",V31*N31*LOOKUP(RIGHT($D$2,3),定数!$A$6:$A$13,定数!$B$6:$B$13))</f>
        <v>-23633.357588722964</v>
      </c>
      <c r="U31" s="104"/>
      <c r="V31" s="105">
        <f t="shared" si="5"/>
        <v>-64.999999999999147</v>
      </c>
      <c r="W31" s="105"/>
      <c r="X31" t="str">
        <f t="shared" si="8"/>
        <v/>
      </c>
      <c r="Y31">
        <f t="shared" si="2"/>
        <v>1</v>
      </c>
      <c r="Z31" s="40">
        <f t="shared" si="6"/>
        <v>787778.58629077591</v>
      </c>
      <c r="AA31" s="41">
        <f t="shared" si="7"/>
        <v>0</v>
      </c>
    </row>
    <row r="32" spans="2:27" x14ac:dyDescent="0.2">
      <c r="B32" s="28">
        <v>24</v>
      </c>
      <c r="C32" s="102">
        <f t="shared" si="0"/>
        <v>764145.22870205296</v>
      </c>
      <c r="D32" s="102"/>
      <c r="E32" s="28"/>
      <c r="F32" s="8">
        <v>43553</v>
      </c>
      <c r="G32" s="62">
        <v>0.83333333333333337</v>
      </c>
      <c r="H32" s="32" t="s">
        <v>4</v>
      </c>
      <c r="I32" s="103">
        <v>86.13</v>
      </c>
      <c r="J32" s="103"/>
      <c r="K32" s="28">
        <v>85</v>
      </c>
      <c r="L32" s="106">
        <f t="shared" si="4"/>
        <v>22924.356861061588</v>
      </c>
      <c r="M32" s="107"/>
      <c r="N32" s="6">
        <f>IF(K32="","",(L32/K32)/LOOKUP(RIGHT($D$2,3),定数!$A$6:$A$13,定数!$B$6:$B$13))</f>
        <v>2.6969831601248928</v>
      </c>
      <c r="O32" s="28"/>
      <c r="P32" s="8">
        <v>43556</v>
      </c>
      <c r="Q32" s="62">
        <v>0.66666666666666663</v>
      </c>
      <c r="R32" s="103">
        <v>85.28</v>
      </c>
      <c r="S32" s="103"/>
      <c r="T32" s="104">
        <f>IF(R32="","",V32*N32*LOOKUP(RIGHT($D$2,3),定数!$A$6:$A$13,定数!$B$6:$B$13))</f>
        <v>-22924.356861061435</v>
      </c>
      <c r="U32" s="104"/>
      <c r="V32" s="105">
        <f t="shared" si="5"/>
        <v>-84.999999999999432</v>
      </c>
      <c r="W32" s="105"/>
      <c r="X32" t="str">
        <f t="shared" si="8"/>
        <v/>
      </c>
      <c r="Y32">
        <f t="shared" si="2"/>
        <v>2</v>
      </c>
      <c r="Z32" s="40">
        <f t="shared" si="6"/>
        <v>787778.58629077591</v>
      </c>
      <c r="AA32" s="41">
        <f t="shared" si="7"/>
        <v>2.9999999999999583E-2</v>
      </c>
    </row>
    <row r="33" spans="2:27" x14ac:dyDescent="0.2">
      <c r="B33" s="28">
        <v>25</v>
      </c>
      <c r="C33" s="102">
        <f t="shared" si="0"/>
        <v>741220.87184099155</v>
      </c>
      <c r="D33" s="102"/>
      <c r="E33" s="28"/>
      <c r="F33" s="8">
        <v>43569</v>
      </c>
      <c r="G33" s="62">
        <v>0.33333333333333331</v>
      </c>
      <c r="H33" s="32" t="s">
        <v>4</v>
      </c>
      <c r="I33" s="103">
        <v>83.89</v>
      </c>
      <c r="J33" s="103"/>
      <c r="K33" s="28">
        <v>49</v>
      </c>
      <c r="L33" s="106">
        <f t="shared" si="4"/>
        <v>22236.626155229744</v>
      </c>
      <c r="M33" s="107"/>
      <c r="N33" s="6">
        <f>IF(K33="","",(L33/K33)/LOOKUP(RIGHT($D$2,3),定数!$A$6:$A$13,定数!$B$6:$B$13))</f>
        <v>4.5380869704550495</v>
      </c>
      <c r="O33" s="28"/>
      <c r="P33" s="8">
        <v>43573</v>
      </c>
      <c r="Q33" s="62">
        <v>0</v>
      </c>
      <c r="R33" s="103">
        <v>83.41</v>
      </c>
      <c r="S33" s="103"/>
      <c r="T33" s="104">
        <f>IF(R33="","",V33*N33*LOOKUP(RIGHT($D$2,3),定数!$A$6:$A$13,定数!$B$6:$B$13))</f>
        <v>-21782.817458184418</v>
      </c>
      <c r="U33" s="104"/>
      <c r="V33" s="105">
        <f t="shared" si="5"/>
        <v>-48.000000000000398</v>
      </c>
      <c r="W33" s="105"/>
      <c r="X33" t="str">
        <f t="shared" si="8"/>
        <v/>
      </c>
      <c r="Y33">
        <f t="shared" si="2"/>
        <v>3</v>
      </c>
      <c r="Z33" s="40">
        <f t="shared" si="6"/>
        <v>787778.58629077591</v>
      </c>
      <c r="AA33" s="41">
        <f t="shared" si="7"/>
        <v>5.9099999999999375E-2</v>
      </c>
    </row>
    <row r="34" spans="2:27" x14ac:dyDescent="0.2">
      <c r="B34" s="28">
        <v>26</v>
      </c>
      <c r="C34" s="102">
        <f t="shared" si="0"/>
        <v>719438.05438280711</v>
      </c>
      <c r="D34" s="102"/>
      <c r="E34" s="28"/>
      <c r="F34" s="8">
        <v>43575</v>
      </c>
      <c r="G34" s="62">
        <v>0.5</v>
      </c>
      <c r="H34" s="32" t="s">
        <v>4</v>
      </c>
      <c r="I34" s="103">
        <v>85.28</v>
      </c>
      <c r="J34" s="103"/>
      <c r="K34" s="28">
        <v>69</v>
      </c>
      <c r="L34" s="106">
        <f t="shared" si="4"/>
        <v>21583.141631484214</v>
      </c>
      <c r="M34" s="107"/>
      <c r="N34" s="6">
        <f>IF(K34="","",(L34/K34)/LOOKUP(RIGHT($D$2,3),定数!$A$6:$A$13,定数!$B$6:$B$13))</f>
        <v>3.1279915407948136</v>
      </c>
      <c r="O34" s="28"/>
      <c r="P34" s="8">
        <v>43582</v>
      </c>
      <c r="Q34" s="62">
        <v>0.33333333333333331</v>
      </c>
      <c r="R34" s="103">
        <v>84.59</v>
      </c>
      <c r="S34" s="103"/>
      <c r="T34" s="104">
        <f>IF(R34="","",V34*N34*LOOKUP(RIGHT($D$2,3),定数!$A$6:$A$13,定数!$B$6:$B$13))</f>
        <v>-21583.141631484141</v>
      </c>
      <c r="U34" s="104"/>
      <c r="V34" s="105">
        <f t="shared" si="5"/>
        <v>-68.999999999999773</v>
      </c>
      <c r="W34" s="105"/>
      <c r="X34" t="str">
        <f t="shared" si="8"/>
        <v/>
      </c>
      <c r="Y34">
        <f t="shared" si="2"/>
        <v>4</v>
      </c>
      <c r="Z34" s="40">
        <f t="shared" si="6"/>
        <v>787778.58629077591</v>
      </c>
      <c r="AA34" s="41">
        <f t="shared" si="7"/>
        <v>8.6750938775509878E-2</v>
      </c>
    </row>
    <row r="35" spans="2:27" x14ac:dyDescent="0.2">
      <c r="B35" s="28">
        <v>27</v>
      </c>
      <c r="C35" s="102">
        <f t="shared" si="0"/>
        <v>697854.91275132296</v>
      </c>
      <c r="D35" s="102"/>
      <c r="E35" s="28"/>
      <c r="F35" s="8">
        <v>43583</v>
      </c>
      <c r="G35" s="62">
        <v>0.33333333333333331</v>
      </c>
      <c r="H35" s="32" t="s">
        <v>3</v>
      </c>
      <c r="I35" s="103">
        <v>82.43</v>
      </c>
      <c r="J35" s="103"/>
      <c r="K35" s="28">
        <v>245</v>
      </c>
      <c r="L35" s="106">
        <f t="shared" si="4"/>
        <v>20935.64738253969</v>
      </c>
      <c r="M35" s="107"/>
      <c r="N35" s="6">
        <f>IF(K35="","",(L35/K35)/LOOKUP(RIGHT($D$2,3),定数!$A$6:$A$13,定数!$B$6:$B$13))</f>
        <v>0.85451621969549751</v>
      </c>
      <c r="O35" s="28"/>
      <c r="P35" s="8">
        <v>43632</v>
      </c>
      <c r="Q35" s="62">
        <v>0.16666666666666666</v>
      </c>
      <c r="R35" s="103">
        <v>77.58</v>
      </c>
      <c r="S35" s="103"/>
      <c r="T35" s="104">
        <f>IF(R35="","",V35*N35*LOOKUP(RIGHT($D$2,3),定数!$A$6:$A$13,定数!$B$6:$B$13))</f>
        <v>41444.036655231699</v>
      </c>
      <c r="U35" s="104"/>
      <c r="V35" s="105">
        <f t="shared" si="5"/>
        <v>485.00000000000085</v>
      </c>
      <c r="W35" s="105"/>
      <c r="X35" t="str">
        <f t="shared" si="8"/>
        <v/>
      </c>
      <c r="Y35">
        <f t="shared" si="2"/>
        <v>0</v>
      </c>
      <c r="Z35" s="40">
        <f t="shared" si="6"/>
        <v>787778.58629077591</v>
      </c>
      <c r="AA35" s="41">
        <f t="shared" si="7"/>
        <v>0.11414841061224446</v>
      </c>
    </row>
    <row r="36" spans="2:27" x14ac:dyDescent="0.2">
      <c r="B36" s="28">
        <v>28</v>
      </c>
      <c r="C36" s="102">
        <f t="shared" si="0"/>
        <v>739298.94940655469</v>
      </c>
      <c r="D36" s="102"/>
      <c r="E36" s="28"/>
      <c r="F36" s="8">
        <v>43639</v>
      </c>
      <c r="G36" s="62">
        <v>0.33333333333333331</v>
      </c>
      <c r="H36" s="32" t="s">
        <v>4</v>
      </c>
      <c r="I36" s="103">
        <v>78.98</v>
      </c>
      <c r="J36" s="103"/>
      <c r="K36" s="28">
        <v>80</v>
      </c>
      <c r="L36" s="106">
        <f t="shared" si="4"/>
        <v>22178.96848219664</v>
      </c>
      <c r="M36" s="107"/>
      <c r="N36" s="6">
        <f>IF(K36="","",(L36/K36)/LOOKUP(RIGHT($D$2,3),定数!$A$6:$A$13,定数!$B$6:$B$13))</f>
        <v>2.7723710602745801</v>
      </c>
      <c r="O36" s="28"/>
      <c r="P36" s="8">
        <v>43639</v>
      </c>
      <c r="Q36" s="62">
        <v>0.83333333333333337</v>
      </c>
      <c r="R36" s="103">
        <v>80.53</v>
      </c>
      <c r="S36" s="103"/>
      <c r="T36" s="104">
        <f>IF(R36="","",V36*N36*LOOKUP(RIGHT($D$2,3),定数!$A$6:$A$13,定数!$B$6:$B$13))</f>
        <v>42971.751434255915</v>
      </c>
      <c r="U36" s="104"/>
      <c r="V36" s="105">
        <f t="shared" si="5"/>
        <v>154.99999999999972</v>
      </c>
      <c r="W36" s="105"/>
      <c r="X36" t="str">
        <f t="shared" si="8"/>
        <v/>
      </c>
      <c r="Y36">
        <f t="shared" si="2"/>
        <v>0</v>
      </c>
      <c r="Z36" s="40">
        <f t="shared" si="6"/>
        <v>787778.58629077591</v>
      </c>
      <c r="AA36" s="41">
        <f t="shared" si="7"/>
        <v>6.1539673364930714E-2</v>
      </c>
    </row>
    <row r="37" spans="2:27" x14ac:dyDescent="0.2">
      <c r="B37" s="28">
        <v>29</v>
      </c>
      <c r="C37" s="102">
        <f t="shared" si="0"/>
        <v>782270.70084081055</v>
      </c>
      <c r="D37" s="102"/>
      <c r="E37" s="28"/>
      <c r="F37" s="8">
        <v>43668</v>
      </c>
      <c r="G37" s="62">
        <v>0.66666666666666663</v>
      </c>
      <c r="H37" s="28" t="s">
        <v>3</v>
      </c>
      <c r="I37" s="103">
        <v>79.010000000000005</v>
      </c>
      <c r="J37" s="103"/>
      <c r="K37" s="28">
        <v>52</v>
      </c>
      <c r="L37" s="106">
        <f t="shared" si="4"/>
        <v>23468.121025224315</v>
      </c>
      <c r="M37" s="107"/>
      <c r="N37" s="6">
        <f>IF(K37="","",(L37/K37)/LOOKUP(RIGHT($D$2,3),定数!$A$6:$A$13,定数!$B$6:$B$13))</f>
        <v>4.5131001971585221</v>
      </c>
      <c r="O37" s="28"/>
      <c r="P37" s="8">
        <v>43671</v>
      </c>
      <c r="Q37" s="62">
        <v>0</v>
      </c>
      <c r="R37" s="103">
        <v>79.53</v>
      </c>
      <c r="S37" s="103"/>
      <c r="T37" s="104">
        <f>IF(R37="","",V37*N37*LOOKUP(RIGHT($D$2,3),定数!$A$6:$A$13,定数!$B$6:$B$13))</f>
        <v>-23468.121025224136</v>
      </c>
      <c r="U37" s="104"/>
      <c r="V37" s="105">
        <f t="shared" si="5"/>
        <v>-51.999999999999602</v>
      </c>
      <c r="W37" s="105"/>
      <c r="X37" t="str">
        <f t="shared" si="8"/>
        <v/>
      </c>
      <c r="Y37">
        <f t="shared" si="2"/>
        <v>1</v>
      </c>
      <c r="Z37" s="40">
        <f t="shared" si="6"/>
        <v>787778.58629077591</v>
      </c>
      <c r="AA37" s="41">
        <f t="shared" si="7"/>
        <v>6.9916668792674441E-3</v>
      </c>
    </row>
    <row r="38" spans="2:27" x14ac:dyDescent="0.2">
      <c r="B38" s="28">
        <v>30</v>
      </c>
      <c r="C38" s="102">
        <f t="shared" si="0"/>
        <v>758802.57981558645</v>
      </c>
      <c r="D38" s="102"/>
      <c r="E38" s="28"/>
      <c r="F38" s="8">
        <v>43678</v>
      </c>
      <c r="G38" s="62">
        <v>0.5</v>
      </c>
      <c r="H38" s="28" t="s">
        <v>3</v>
      </c>
      <c r="I38" s="103">
        <v>77.459999999999994</v>
      </c>
      <c r="J38" s="103"/>
      <c r="K38" s="28">
        <v>74</v>
      </c>
      <c r="L38" s="106">
        <f t="shared" si="4"/>
        <v>22764.077394467593</v>
      </c>
      <c r="M38" s="107"/>
      <c r="N38" s="6">
        <f>IF(K38="","",(L38/K38)/LOOKUP(RIGHT($D$2,3),定数!$A$6:$A$13,定数!$B$6:$B$13))</f>
        <v>3.0762266749280531</v>
      </c>
      <c r="O38" s="28"/>
      <c r="P38" s="8">
        <v>43685</v>
      </c>
      <c r="Q38" s="62">
        <v>0.5</v>
      </c>
      <c r="R38" s="103">
        <v>78.2</v>
      </c>
      <c r="S38" s="103"/>
      <c r="T38" s="104">
        <f>IF(R38="","",V38*N38*LOOKUP(RIGHT($D$2,3),定数!$A$6:$A$13,定数!$B$6:$B$13))</f>
        <v>-22764.077394467873</v>
      </c>
      <c r="U38" s="104"/>
      <c r="V38" s="105">
        <f t="shared" si="5"/>
        <v>-74.000000000000909</v>
      </c>
      <c r="W38" s="105"/>
      <c r="X38" t="str">
        <f t="shared" si="8"/>
        <v/>
      </c>
      <c r="Y38">
        <f t="shared" si="2"/>
        <v>2</v>
      </c>
      <c r="Z38" s="40">
        <f t="shared" si="6"/>
        <v>787778.58629077591</v>
      </c>
      <c r="AA38" s="41">
        <f t="shared" si="7"/>
        <v>3.678191687288912E-2</v>
      </c>
    </row>
    <row r="39" spans="2:27" x14ac:dyDescent="0.2">
      <c r="B39" s="28">
        <v>31</v>
      </c>
      <c r="C39" s="102">
        <f t="shared" si="0"/>
        <v>736038.50242111855</v>
      </c>
      <c r="D39" s="102"/>
      <c r="E39" s="28"/>
      <c r="F39" s="8">
        <v>43696</v>
      </c>
      <c r="G39" s="62">
        <v>0.33333333333333331</v>
      </c>
      <c r="H39" s="28" t="s">
        <v>3</v>
      </c>
      <c r="I39" s="103">
        <v>76.41</v>
      </c>
      <c r="J39" s="103"/>
      <c r="K39" s="28">
        <v>57</v>
      </c>
      <c r="L39" s="106">
        <f t="shared" si="4"/>
        <v>22081.155072633555</v>
      </c>
      <c r="M39" s="107"/>
      <c r="N39" s="6">
        <f>IF(K39="","",(L39/K39)/LOOKUP(RIGHT($D$2,3),定数!$A$6:$A$13,定数!$B$6:$B$13))</f>
        <v>3.8738868548479921</v>
      </c>
      <c r="O39" s="28"/>
      <c r="P39" s="8">
        <v>43703</v>
      </c>
      <c r="Q39" s="62">
        <v>0.66666666666666663</v>
      </c>
      <c r="R39" s="103">
        <v>76.98</v>
      </c>
      <c r="S39" s="103"/>
      <c r="T39" s="104">
        <f>IF(R39="","",V39*N39*LOOKUP(RIGHT($D$2,3),定数!$A$6:$A$13,定数!$B$6:$B$13))</f>
        <v>-22081.155072633843</v>
      </c>
      <c r="U39" s="104"/>
      <c r="V39" s="105">
        <f t="shared" si="5"/>
        <v>-57.000000000000739</v>
      </c>
      <c r="W39" s="105"/>
      <c r="X39" t="str">
        <f t="shared" si="8"/>
        <v/>
      </c>
      <c r="Y39">
        <f t="shared" si="2"/>
        <v>3</v>
      </c>
      <c r="Z39" s="40">
        <f t="shared" si="6"/>
        <v>787778.58629077591</v>
      </c>
      <c r="AA39" s="41">
        <f t="shared" si="7"/>
        <v>6.5678459366702913E-2</v>
      </c>
    </row>
    <row r="40" spans="2:27" x14ac:dyDescent="0.2">
      <c r="B40" s="28">
        <v>32</v>
      </c>
      <c r="C40" s="102">
        <f t="shared" si="0"/>
        <v>713957.34734848468</v>
      </c>
      <c r="D40" s="102"/>
      <c r="E40" s="28"/>
      <c r="F40" s="8">
        <v>43706</v>
      </c>
      <c r="G40" s="62">
        <v>0.33333333333333331</v>
      </c>
      <c r="H40" s="28" t="s">
        <v>4</v>
      </c>
      <c r="I40" s="103">
        <v>77.22</v>
      </c>
      <c r="J40" s="103"/>
      <c r="K40" s="28">
        <v>53</v>
      </c>
      <c r="L40" s="106">
        <f t="shared" si="4"/>
        <v>21418.720420454538</v>
      </c>
      <c r="M40" s="107"/>
      <c r="N40" s="6">
        <f>IF(K40="","",(L40/K40)/LOOKUP(RIGHT($D$2,3),定数!$A$6:$A$13,定数!$B$6:$B$13))</f>
        <v>4.0412680038593471</v>
      </c>
      <c r="O40" s="28"/>
      <c r="P40" s="8">
        <v>43710</v>
      </c>
      <c r="Q40" s="62">
        <v>0.5</v>
      </c>
      <c r="R40" s="103">
        <v>78.22</v>
      </c>
      <c r="S40" s="103"/>
      <c r="T40" s="104">
        <f>IF(R40="","",V40*N40*LOOKUP(RIGHT($D$2,3),定数!$A$6:$A$13,定数!$B$6:$B$13))</f>
        <v>40412.680038593469</v>
      </c>
      <c r="U40" s="104"/>
      <c r="V40" s="105">
        <f t="shared" si="5"/>
        <v>100</v>
      </c>
      <c r="W40" s="105"/>
      <c r="X40" t="str">
        <f t="shared" si="8"/>
        <v/>
      </c>
      <c r="Y40">
        <f t="shared" si="2"/>
        <v>0</v>
      </c>
      <c r="Z40" s="40">
        <f t="shared" si="6"/>
        <v>787778.58629077591</v>
      </c>
      <c r="AA40" s="41">
        <f t="shared" si="7"/>
        <v>9.3708105585702195E-2</v>
      </c>
    </row>
    <row r="41" spans="2:27" x14ac:dyDescent="0.2">
      <c r="B41" s="28">
        <v>33</v>
      </c>
      <c r="C41" s="102">
        <f t="shared" si="0"/>
        <v>754370.02738707815</v>
      </c>
      <c r="D41" s="102"/>
      <c r="E41" s="28"/>
      <c r="F41" s="8">
        <v>43743</v>
      </c>
      <c r="G41" s="62">
        <v>0.66666666666666663</v>
      </c>
      <c r="H41" s="28" t="s">
        <v>4</v>
      </c>
      <c r="I41" s="103">
        <v>78.64</v>
      </c>
      <c r="J41" s="103"/>
      <c r="K41" s="28">
        <v>49</v>
      </c>
      <c r="L41" s="106">
        <f t="shared" si="4"/>
        <v>22631.100821612345</v>
      </c>
      <c r="M41" s="107"/>
      <c r="N41" s="6">
        <f>IF(K41="","",(L41/K41)/LOOKUP(RIGHT($D$2,3),定数!$A$6:$A$13,定数!$B$6:$B$13))</f>
        <v>4.618592004410683</v>
      </c>
      <c r="O41" s="28"/>
      <c r="P41" s="8">
        <v>43745</v>
      </c>
      <c r="Q41" s="62">
        <v>0.66666666666666663</v>
      </c>
      <c r="R41" s="103">
        <v>78.150000000000006</v>
      </c>
      <c r="S41" s="103"/>
      <c r="T41" s="104">
        <f>IF(R41="","",V41*N41*LOOKUP(RIGHT($D$2,3),定数!$A$6:$A$13,定数!$B$6:$B$13))</f>
        <v>-22631.100821612112</v>
      </c>
      <c r="U41" s="104"/>
      <c r="V41" s="105">
        <f t="shared" si="5"/>
        <v>-48.999999999999488</v>
      </c>
      <c r="W41" s="105"/>
      <c r="X41" t="str">
        <f t="shared" si="8"/>
        <v/>
      </c>
      <c r="Y41">
        <f t="shared" si="2"/>
        <v>1</v>
      </c>
      <c r="Z41" s="40">
        <f t="shared" si="6"/>
        <v>787778.58629077591</v>
      </c>
      <c r="AA41" s="41">
        <f t="shared" si="7"/>
        <v>4.2408564392440007E-2</v>
      </c>
    </row>
    <row r="42" spans="2:27" x14ac:dyDescent="0.2">
      <c r="B42" s="28">
        <v>34</v>
      </c>
      <c r="C42" s="102">
        <f t="shared" si="0"/>
        <v>731738.92656546598</v>
      </c>
      <c r="D42" s="102"/>
      <c r="E42" s="28"/>
      <c r="F42" s="8">
        <v>43756</v>
      </c>
      <c r="G42" s="62">
        <v>0.16666666666666666</v>
      </c>
      <c r="H42" s="28" t="s">
        <v>4</v>
      </c>
      <c r="I42" s="103">
        <v>79.540000000000006</v>
      </c>
      <c r="J42" s="103"/>
      <c r="K42" s="28">
        <v>42</v>
      </c>
      <c r="L42" s="106">
        <f t="shared" si="4"/>
        <v>21952.167796963979</v>
      </c>
      <c r="M42" s="107"/>
      <c r="N42" s="6">
        <f>IF(K42="","",(L42/K42)/LOOKUP(RIGHT($D$2,3),定数!$A$6:$A$13,定数!$B$6:$B$13))</f>
        <v>5.2267066183247577</v>
      </c>
      <c r="O42" s="28"/>
      <c r="P42" s="8">
        <v>43759</v>
      </c>
      <c r="Q42" s="62">
        <v>0.5</v>
      </c>
      <c r="R42" s="103">
        <v>79.12</v>
      </c>
      <c r="S42" s="103"/>
      <c r="T42" s="104">
        <f>IF(R42="","",V42*N42*LOOKUP(RIGHT($D$2,3),定数!$A$6:$A$13,定数!$B$6:$B$13))</f>
        <v>-21952.16779696407</v>
      </c>
      <c r="U42" s="104"/>
      <c r="V42" s="105">
        <f t="shared" si="5"/>
        <v>-42.000000000000171</v>
      </c>
      <c r="W42" s="105"/>
      <c r="X42" t="str">
        <f t="shared" si="8"/>
        <v/>
      </c>
      <c r="Y42">
        <f t="shared" si="2"/>
        <v>2</v>
      </c>
      <c r="Z42" s="40">
        <f t="shared" si="6"/>
        <v>787778.58629077591</v>
      </c>
      <c r="AA42" s="41">
        <f t="shared" si="7"/>
        <v>7.1136307460666681E-2</v>
      </c>
    </row>
    <row r="43" spans="2:27" x14ac:dyDescent="0.2">
      <c r="B43" s="28">
        <v>35</v>
      </c>
      <c r="C43" s="102">
        <f t="shared" si="0"/>
        <v>709786.75876850192</v>
      </c>
      <c r="D43" s="102"/>
      <c r="E43" s="28"/>
      <c r="F43" s="8">
        <v>43800</v>
      </c>
      <c r="G43" s="62">
        <v>0.66666666666666663</v>
      </c>
      <c r="H43" s="28" t="s">
        <v>4</v>
      </c>
      <c r="I43" s="103">
        <v>84.66</v>
      </c>
      <c r="J43" s="103"/>
      <c r="K43" s="28">
        <v>32</v>
      </c>
      <c r="L43" s="106">
        <f t="shared" si="4"/>
        <v>21293.602763055056</v>
      </c>
      <c r="M43" s="107"/>
      <c r="N43" s="6">
        <f>IF(K43="","",(L43/K43)/LOOKUP(RIGHT($D$2,3),定数!$A$6:$A$13,定数!$B$6:$B$13))</f>
        <v>6.6542508634547053</v>
      </c>
      <c r="O43" s="28"/>
      <c r="P43" s="8">
        <v>43804</v>
      </c>
      <c r="Q43" s="62">
        <v>0</v>
      </c>
      <c r="R43" s="103">
        <v>84.34</v>
      </c>
      <c r="S43" s="103"/>
      <c r="T43" s="104">
        <f>IF(R43="","",V43*N43*LOOKUP(RIGHT($D$2,3),定数!$A$6:$A$13,定数!$B$6:$B$13))</f>
        <v>-21293.602763054601</v>
      </c>
      <c r="U43" s="104"/>
      <c r="V43" s="105">
        <f t="shared" si="5"/>
        <v>-31.999999999999318</v>
      </c>
      <c r="W43" s="105"/>
      <c r="X43" t="str">
        <f t="shared" si="8"/>
        <v/>
      </c>
      <c r="Y43">
        <f t="shared" si="2"/>
        <v>3</v>
      </c>
      <c r="Z43" s="40">
        <f t="shared" si="6"/>
        <v>787778.58629077591</v>
      </c>
      <c r="AA43" s="41">
        <f t="shared" si="7"/>
        <v>9.900221823684674E-2</v>
      </c>
    </row>
    <row r="44" spans="2:27" x14ac:dyDescent="0.2">
      <c r="B44" s="28">
        <v>36</v>
      </c>
      <c r="C44" s="102">
        <f t="shared" si="0"/>
        <v>688493.15600544726</v>
      </c>
      <c r="D44" s="102"/>
      <c r="E44" s="28"/>
      <c r="F44" s="8">
        <v>43812</v>
      </c>
      <c r="G44" s="62">
        <v>0.16666666666666666</v>
      </c>
      <c r="H44" s="28" t="s">
        <v>4</v>
      </c>
      <c r="I44" s="103">
        <v>86.34</v>
      </c>
      <c r="J44" s="103"/>
      <c r="K44" s="28">
        <v>31</v>
      </c>
      <c r="L44" s="106">
        <f t="shared" si="4"/>
        <v>20654.794680163417</v>
      </c>
      <c r="M44" s="107"/>
      <c r="N44" s="6">
        <f>IF(K44="","",(L44/K44)/LOOKUP(RIGHT($D$2,3),定数!$A$6:$A$13,定数!$B$6:$B$13))</f>
        <v>6.6628369936011014</v>
      </c>
      <c r="O44" s="28"/>
      <c r="P44" s="8">
        <v>43814</v>
      </c>
      <c r="Q44" s="62">
        <v>0</v>
      </c>
      <c r="R44" s="103">
        <v>87.13</v>
      </c>
      <c r="S44" s="103"/>
      <c r="T44" s="104">
        <f>IF(R44="","",V44*N44*LOOKUP(RIGHT($D$2,3),定数!$A$6:$A$13,定数!$B$6:$B$13))</f>
        <v>52636.412249448178</v>
      </c>
      <c r="U44" s="104"/>
      <c r="V44" s="105">
        <f t="shared" si="5"/>
        <v>78.999999999999204</v>
      </c>
      <c r="W44" s="105"/>
      <c r="X44" t="str">
        <f t="shared" si="8"/>
        <v/>
      </c>
      <c r="Y44">
        <f t="shared" si="2"/>
        <v>0</v>
      </c>
      <c r="Z44" s="40">
        <f t="shared" si="6"/>
        <v>787778.58629077591</v>
      </c>
      <c r="AA44" s="41">
        <f t="shared" si="7"/>
        <v>0.1260321516897408</v>
      </c>
    </row>
    <row r="45" spans="2:27" x14ac:dyDescent="0.2">
      <c r="B45" s="28">
        <v>37</v>
      </c>
      <c r="C45" s="102">
        <f t="shared" si="0"/>
        <v>741129.56825489539</v>
      </c>
      <c r="D45" s="102"/>
      <c r="E45" s="28">
        <v>2017</v>
      </c>
      <c r="F45" s="8">
        <v>43510</v>
      </c>
      <c r="G45" s="62">
        <v>0.83333333333333337</v>
      </c>
      <c r="H45" s="28" t="s">
        <v>4</v>
      </c>
      <c r="I45" s="103">
        <v>87.45</v>
      </c>
      <c r="J45" s="103"/>
      <c r="K45" s="28">
        <v>15</v>
      </c>
      <c r="L45" s="106">
        <f t="shared" si="4"/>
        <v>22233.887047646862</v>
      </c>
      <c r="M45" s="107"/>
      <c r="N45" s="6">
        <f>IF(K45="","",(L45/K45)/LOOKUP(RIGHT($D$2,3),定数!$A$6:$A$13,定数!$B$6:$B$13))</f>
        <v>14.822591365097908</v>
      </c>
      <c r="O45" s="28">
        <v>2017</v>
      </c>
      <c r="P45" s="8">
        <v>43512</v>
      </c>
      <c r="Q45" s="62">
        <v>0.83333333333333337</v>
      </c>
      <c r="R45" s="103">
        <v>87.6</v>
      </c>
      <c r="S45" s="103"/>
      <c r="T45" s="104">
        <f>IF(R45="","",V45*N45*LOOKUP(RIGHT($D$2,3),定数!$A$6:$A$13,定数!$B$6:$B$13))</f>
        <v>22233.8870476456</v>
      </c>
      <c r="U45" s="104"/>
      <c r="V45" s="105">
        <f t="shared" si="5"/>
        <v>14.999999999999147</v>
      </c>
      <c r="W45" s="105"/>
      <c r="X45" t="str">
        <f t="shared" si="8"/>
        <v/>
      </c>
      <c r="Y45">
        <f t="shared" si="2"/>
        <v>0</v>
      </c>
      <c r="Z45" s="40">
        <f t="shared" si="6"/>
        <v>787778.58629077591</v>
      </c>
      <c r="AA45" s="41">
        <f t="shared" si="7"/>
        <v>5.9215900060860416E-2</v>
      </c>
    </row>
    <row r="46" spans="2:27" x14ac:dyDescent="0.2">
      <c r="B46" s="28">
        <v>38</v>
      </c>
      <c r="C46" s="102">
        <f t="shared" si="0"/>
        <v>763363.45530254103</v>
      </c>
      <c r="D46" s="102"/>
      <c r="E46" s="28"/>
      <c r="F46" s="8">
        <v>43537</v>
      </c>
      <c r="G46" s="62">
        <v>0.83333333333333337</v>
      </c>
      <c r="H46" s="28" t="s">
        <v>4</v>
      </c>
      <c r="I46" s="103">
        <v>86.99</v>
      </c>
      <c r="J46" s="103"/>
      <c r="K46" s="28">
        <v>50</v>
      </c>
      <c r="L46" s="106">
        <f t="shared" si="4"/>
        <v>22900.90365907623</v>
      </c>
      <c r="M46" s="107"/>
      <c r="N46" s="6">
        <f>IF(K46="","",(L46/K46)/LOOKUP(RIGHT($D$2,3),定数!$A$6:$A$13,定数!$B$6:$B$13))</f>
        <v>4.5801807318152461</v>
      </c>
      <c r="O46" s="28"/>
      <c r="P46" s="8">
        <v>43545</v>
      </c>
      <c r="Q46" s="62">
        <v>0.66666666666666663</v>
      </c>
      <c r="R46" s="103">
        <v>86.49</v>
      </c>
      <c r="S46" s="103"/>
      <c r="T46" s="104">
        <f>IF(R46="","",V46*N46*LOOKUP(RIGHT($D$2,3),定数!$A$6:$A$13,定数!$B$6:$B$13))</f>
        <v>-22900.90365907623</v>
      </c>
      <c r="U46" s="104"/>
      <c r="V46" s="105">
        <f t="shared" si="5"/>
        <v>-50</v>
      </c>
      <c r="W46" s="105"/>
      <c r="X46" t="str">
        <f t="shared" si="8"/>
        <v/>
      </c>
      <c r="Y46">
        <f t="shared" si="2"/>
        <v>1</v>
      </c>
      <c r="Z46" s="40">
        <f t="shared" si="6"/>
        <v>787778.58629077591</v>
      </c>
      <c r="AA46" s="41">
        <f t="shared" si="7"/>
        <v>3.099237706268787E-2</v>
      </c>
    </row>
    <row r="47" spans="2:27" x14ac:dyDescent="0.2">
      <c r="B47" s="28">
        <v>39</v>
      </c>
      <c r="C47" s="102">
        <f t="shared" si="0"/>
        <v>740462.55164346483</v>
      </c>
      <c r="D47" s="102"/>
      <c r="E47" s="28"/>
      <c r="F47" s="8">
        <v>43547</v>
      </c>
      <c r="G47" s="62">
        <v>0.33333333333333331</v>
      </c>
      <c r="H47" s="28" t="s">
        <v>3</v>
      </c>
      <c r="I47" s="103">
        <v>85.21</v>
      </c>
      <c r="J47" s="103"/>
      <c r="K47" s="28">
        <v>30</v>
      </c>
      <c r="L47" s="106">
        <f t="shared" si="4"/>
        <v>22213.876549303943</v>
      </c>
      <c r="M47" s="107"/>
      <c r="N47" s="6">
        <f>IF(K47="","",(L47/K47)/LOOKUP(RIGHT($D$2,3),定数!$A$6:$A$13,定数!$B$6:$B$13))</f>
        <v>7.4046255164346473</v>
      </c>
      <c r="O47" s="28"/>
      <c r="P47" s="8">
        <v>43547</v>
      </c>
      <c r="Q47" s="62">
        <v>0.5</v>
      </c>
      <c r="R47" s="103">
        <v>84.66</v>
      </c>
      <c r="S47" s="103"/>
      <c r="T47" s="104">
        <f>IF(R47="","",V47*N47*LOOKUP(RIGHT($D$2,3),定数!$A$6:$A$13,定数!$B$6:$B$13))</f>
        <v>40725.440340390349</v>
      </c>
      <c r="U47" s="104"/>
      <c r="V47" s="105">
        <f t="shared" si="5"/>
        <v>54.999999999999716</v>
      </c>
      <c r="W47" s="105"/>
      <c r="X47" t="str">
        <f t="shared" si="8"/>
        <v/>
      </c>
      <c r="Y47">
        <f t="shared" si="2"/>
        <v>0</v>
      </c>
      <c r="Z47" s="40">
        <f t="shared" si="6"/>
        <v>787778.58629077591</v>
      </c>
      <c r="AA47" s="41">
        <f t="shared" si="7"/>
        <v>6.006260575080713E-2</v>
      </c>
    </row>
    <row r="48" spans="2:27" x14ac:dyDescent="0.2">
      <c r="B48" s="28">
        <v>40</v>
      </c>
      <c r="C48" s="102">
        <f t="shared" si="0"/>
        <v>781187.99198385514</v>
      </c>
      <c r="D48" s="102"/>
      <c r="E48" s="28"/>
      <c r="F48" s="8">
        <v>43554</v>
      </c>
      <c r="G48" s="62">
        <v>0.66666666666666663</v>
      </c>
      <c r="H48" s="28" t="s">
        <v>4</v>
      </c>
      <c r="I48" s="103">
        <v>85.45</v>
      </c>
      <c r="J48" s="103"/>
      <c r="K48" s="28">
        <v>57</v>
      </c>
      <c r="L48" s="106">
        <f t="shared" si="4"/>
        <v>23435.639759515652</v>
      </c>
      <c r="M48" s="107"/>
      <c r="N48" s="6">
        <f>IF(K48="","",(L48/K48)/LOOKUP(RIGHT($D$2,3),定数!$A$6:$A$13,定数!$B$6:$B$13))</f>
        <v>4.1115157472834474</v>
      </c>
      <c r="O48" s="28"/>
      <c r="P48" s="8">
        <v>43558</v>
      </c>
      <c r="Q48" s="62">
        <v>0</v>
      </c>
      <c r="R48" s="103">
        <v>84.88</v>
      </c>
      <c r="S48" s="103"/>
      <c r="T48" s="104">
        <f>IF(R48="","",V48*N48*LOOKUP(RIGHT($D$2,3),定数!$A$6:$A$13,定数!$B$6:$B$13))</f>
        <v>-23435.639759515954</v>
      </c>
      <c r="U48" s="104"/>
      <c r="V48" s="105">
        <f t="shared" si="5"/>
        <v>-57.000000000000739</v>
      </c>
      <c r="W48" s="105"/>
      <c r="X48" t="str">
        <f t="shared" si="8"/>
        <v/>
      </c>
      <c r="Y48">
        <f t="shared" si="2"/>
        <v>1</v>
      </c>
      <c r="Z48" s="40">
        <f t="shared" si="6"/>
        <v>787778.58629077591</v>
      </c>
      <c r="AA48" s="41">
        <f t="shared" si="7"/>
        <v>8.3660490671018106E-3</v>
      </c>
    </row>
    <row r="49" spans="2:27" x14ac:dyDescent="0.2">
      <c r="B49" s="28">
        <v>41</v>
      </c>
      <c r="C49" s="102">
        <f t="shared" si="0"/>
        <v>757752.35222433915</v>
      </c>
      <c r="D49" s="102"/>
      <c r="E49" s="28"/>
      <c r="F49" s="8">
        <v>43566</v>
      </c>
      <c r="G49" s="62">
        <v>0</v>
      </c>
      <c r="H49" s="28" t="s">
        <v>3</v>
      </c>
      <c r="I49" s="103">
        <v>83.04</v>
      </c>
      <c r="J49" s="103"/>
      <c r="K49" s="28">
        <v>46</v>
      </c>
      <c r="L49" s="106">
        <f t="shared" si="4"/>
        <v>22732.570566730174</v>
      </c>
      <c r="M49" s="107"/>
      <c r="N49" s="6">
        <f>IF(K49="","",(L49/K49)/LOOKUP(RIGHT($D$2,3),定数!$A$6:$A$13,定数!$B$6:$B$13))</f>
        <v>4.9418631666804727</v>
      </c>
      <c r="O49" s="28"/>
      <c r="P49" s="8">
        <v>43566</v>
      </c>
      <c r="Q49" s="62">
        <v>0.66666666666666663</v>
      </c>
      <c r="R49" s="103">
        <v>82.15</v>
      </c>
      <c r="S49" s="103"/>
      <c r="T49" s="104">
        <f>IF(R49="","",V49*N49*LOOKUP(RIGHT($D$2,3),定数!$A$6:$A$13,定数!$B$6:$B$13))</f>
        <v>43982.582183456238</v>
      </c>
      <c r="U49" s="104"/>
      <c r="V49" s="105">
        <f t="shared" si="5"/>
        <v>89.000000000000057</v>
      </c>
      <c r="W49" s="105"/>
      <c r="X49" t="str">
        <f t="shared" si="8"/>
        <v/>
      </c>
      <c r="Y49">
        <f t="shared" si="2"/>
        <v>0</v>
      </c>
      <c r="Z49" s="40">
        <f t="shared" si="6"/>
        <v>787778.58629077591</v>
      </c>
      <c r="AA49" s="41">
        <f t="shared" si="7"/>
        <v>3.8115067595089203E-2</v>
      </c>
    </row>
    <row r="50" spans="2:27" x14ac:dyDescent="0.2">
      <c r="B50" s="28">
        <v>42</v>
      </c>
      <c r="C50" s="102">
        <f t="shared" si="0"/>
        <v>801734.93440779543</v>
      </c>
      <c r="D50" s="102"/>
      <c r="E50" s="28"/>
      <c r="F50" s="8">
        <v>43574</v>
      </c>
      <c r="G50" s="62">
        <v>0.83333333333333337</v>
      </c>
      <c r="H50" s="28" t="s">
        <v>3</v>
      </c>
      <c r="I50" s="103">
        <v>81.55</v>
      </c>
      <c r="J50" s="103"/>
      <c r="K50" s="28">
        <v>54</v>
      </c>
      <c r="L50" s="106">
        <f t="shared" si="4"/>
        <v>24052.048032233863</v>
      </c>
      <c r="M50" s="107"/>
      <c r="N50" s="6">
        <f>IF(K50="","",(L50/K50)/LOOKUP(RIGHT($D$2,3),定数!$A$6:$A$13,定数!$B$6:$B$13))</f>
        <v>4.4540829689321972</v>
      </c>
      <c r="O50" s="28"/>
      <c r="P50" s="8">
        <v>43575</v>
      </c>
      <c r="Q50" s="62">
        <v>0.33333333333333331</v>
      </c>
      <c r="R50" s="103">
        <v>82.09</v>
      </c>
      <c r="S50" s="103"/>
      <c r="T50" s="104">
        <f>IF(R50="","",V50*N50*LOOKUP(RIGHT($D$2,3),定数!$A$6:$A$13,定数!$B$6:$B$13))</f>
        <v>-24052.048032234143</v>
      </c>
      <c r="U50" s="104"/>
      <c r="V50" s="105">
        <f t="shared" si="5"/>
        <v>-54.000000000000625</v>
      </c>
      <c r="W50" s="105"/>
      <c r="X50" t="str">
        <f t="shared" si="8"/>
        <v/>
      </c>
      <c r="Y50">
        <f t="shared" si="2"/>
        <v>1</v>
      </c>
      <c r="Z50" s="40">
        <f t="shared" si="6"/>
        <v>801734.93440779543</v>
      </c>
      <c r="AA50" s="41">
        <f t="shared" si="7"/>
        <v>0</v>
      </c>
    </row>
    <row r="51" spans="2:27" x14ac:dyDescent="0.2">
      <c r="B51" s="28">
        <v>43</v>
      </c>
      <c r="C51" s="102">
        <f t="shared" si="0"/>
        <v>777682.88637556124</v>
      </c>
      <c r="D51" s="102"/>
      <c r="E51" s="28"/>
      <c r="F51" s="8">
        <v>43624</v>
      </c>
      <c r="G51" s="62">
        <v>0.5</v>
      </c>
      <c r="H51" s="28" t="s">
        <v>4</v>
      </c>
      <c r="I51" s="103">
        <v>83</v>
      </c>
      <c r="J51" s="103"/>
      <c r="K51" s="28">
        <v>44</v>
      </c>
      <c r="L51" s="106">
        <f t="shared" si="4"/>
        <v>23330.486591266836</v>
      </c>
      <c r="M51" s="107"/>
      <c r="N51" s="6">
        <f>IF(K51="","",(L51/K51)/LOOKUP(RIGHT($D$2,3),定数!$A$6:$A$13,定数!$B$6:$B$13))</f>
        <v>5.302383316197008</v>
      </c>
      <c r="O51" s="28"/>
      <c r="P51" s="8">
        <v>43628</v>
      </c>
      <c r="Q51" s="62">
        <v>0.66666666666666663</v>
      </c>
      <c r="R51" s="103">
        <v>82.56</v>
      </c>
      <c r="S51" s="103"/>
      <c r="T51" s="104">
        <f>IF(R51="","",V51*N51*LOOKUP(RIGHT($D$2,3),定数!$A$6:$A$13,定数!$B$6:$B$13))</f>
        <v>-23330.486591266716</v>
      </c>
      <c r="U51" s="104"/>
      <c r="V51" s="105">
        <f t="shared" si="5"/>
        <v>-43.999999999999773</v>
      </c>
      <c r="W51" s="105"/>
      <c r="X51" t="str">
        <f t="shared" si="8"/>
        <v/>
      </c>
      <c r="Y51">
        <f t="shared" si="2"/>
        <v>2</v>
      </c>
      <c r="Z51" s="40">
        <f t="shared" si="6"/>
        <v>801734.93440779543</v>
      </c>
      <c r="AA51" s="41">
        <f t="shared" si="7"/>
        <v>3.000000000000036E-2</v>
      </c>
    </row>
    <row r="52" spans="2:27" x14ac:dyDescent="0.2">
      <c r="B52" s="28">
        <v>44</v>
      </c>
      <c r="C52" s="102">
        <f t="shared" si="0"/>
        <v>754352.39978429454</v>
      </c>
      <c r="D52" s="102"/>
      <c r="E52" s="28"/>
      <c r="F52" s="8">
        <v>43631</v>
      </c>
      <c r="G52" s="62">
        <v>0.66666666666666663</v>
      </c>
      <c r="H52" s="28" t="s">
        <v>4</v>
      </c>
      <c r="I52" s="103">
        <v>83.64</v>
      </c>
      <c r="J52" s="103"/>
      <c r="K52" s="28">
        <v>43</v>
      </c>
      <c r="L52" s="106">
        <f t="shared" si="4"/>
        <v>22630.571993528836</v>
      </c>
      <c r="M52" s="107"/>
      <c r="N52" s="6">
        <f>IF(K52="","",(L52/K52)/LOOKUP(RIGHT($D$2,3),定数!$A$6:$A$13,定数!$B$6:$B$13))</f>
        <v>5.2629237194253111</v>
      </c>
      <c r="O52" s="28"/>
      <c r="P52" s="8">
        <v>43632</v>
      </c>
      <c r="Q52" s="62">
        <v>0.33333333333333331</v>
      </c>
      <c r="R52" s="103">
        <v>84.52</v>
      </c>
      <c r="S52" s="103"/>
      <c r="T52" s="104">
        <f>IF(R52="","",V52*N52*LOOKUP(RIGHT($D$2,3),定数!$A$6:$A$13,定数!$B$6:$B$13))</f>
        <v>46313.728730942501</v>
      </c>
      <c r="U52" s="104"/>
      <c r="V52" s="105">
        <f t="shared" si="5"/>
        <v>87.999999999999545</v>
      </c>
      <c r="W52" s="105"/>
      <c r="X52" t="str">
        <f t="shared" si="8"/>
        <v/>
      </c>
      <c r="Y52">
        <f t="shared" si="2"/>
        <v>0</v>
      </c>
      <c r="Z52" s="40">
        <f t="shared" si="6"/>
        <v>801734.93440779543</v>
      </c>
      <c r="AA52" s="41">
        <f t="shared" si="7"/>
        <v>5.9100000000000263E-2</v>
      </c>
    </row>
    <row r="53" spans="2:27" x14ac:dyDescent="0.2">
      <c r="B53" s="28">
        <v>45</v>
      </c>
      <c r="C53" s="102">
        <f t="shared" si="0"/>
        <v>800666.12851523701</v>
      </c>
      <c r="D53" s="102"/>
      <c r="E53" s="28"/>
      <c r="F53" s="8">
        <v>43644</v>
      </c>
      <c r="G53" s="62">
        <v>0.66666666666666663</v>
      </c>
      <c r="H53" s="28" t="s">
        <v>4</v>
      </c>
      <c r="I53" s="103">
        <v>85.49</v>
      </c>
      <c r="J53" s="103"/>
      <c r="K53" s="28">
        <v>59</v>
      </c>
      <c r="L53" s="106">
        <f t="shared" si="4"/>
        <v>24019.983855457111</v>
      </c>
      <c r="M53" s="107"/>
      <c r="N53" s="6">
        <f>IF(K53="","",(L53/K53)/LOOKUP(RIGHT($D$2,3),定数!$A$6:$A$13,定数!$B$6:$B$13))</f>
        <v>4.0711837043147652</v>
      </c>
      <c r="O53" s="28"/>
      <c r="P53" s="8">
        <v>43649</v>
      </c>
      <c r="Q53" s="62">
        <v>0.66666666666666663</v>
      </c>
      <c r="R53" s="103">
        <v>86.6</v>
      </c>
      <c r="S53" s="103"/>
      <c r="T53" s="104">
        <f>IF(R53="","",V53*N53*LOOKUP(RIGHT($D$2,3),定数!$A$6:$A$13,定数!$B$6:$B$13))</f>
        <v>45190.139117893872</v>
      </c>
      <c r="U53" s="104"/>
      <c r="V53" s="105">
        <f t="shared" si="5"/>
        <v>110.99999999999994</v>
      </c>
      <c r="W53" s="105"/>
      <c r="X53" t="str">
        <f t="shared" si="8"/>
        <v/>
      </c>
      <c r="Y53">
        <f t="shared" si="2"/>
        <v>0</v>
      </c>
      <c r="Z53" s="40">
        <f t="shared" si="6"/>
        <v>801734.93440779543</v>
      </c>
      <c r="AA53" s="41">
        <f t="shared" si="7"/>
        <v>1.33311627907029E-3</v>
      </c>
    </row>
    <row r="54" spans="2:27" x14ac:dyDescent="0.2">
      <c r="B54" s="28">
        <v>46</v>
      </c>
      <c r="C54" s="102">
        <f t="shared" si="0"/>
        <v>845856.26763313089</v>
      </c>
      <c r="D54" s="102"/>
      <c r="E54" s="28"/>
      <c r="F54" s="8">
        <v>43656</v>
      </c>
      <c r="G54" s="62">
        <v>0.83333333333333337</v>
      </c>
      <c r="H54" s="28" t="s">
        <v>4</v>
      </c>
      <c r="I54" s="103">
        <v>86.78</v>
      </c>
      <c r="J54" s="103"/>
      <c r="K54" s="28">
        <v>18</v>
      </c>
      <c r="L54" s="106">
        <f t="shared" si="4"/>
        <v>25375.688028993925</v>
      </c>
      <c r="M54" s="107"/>
      <c r="N54" s="6">
        <f>IF(K54="","",(L54/K54)/LOOKUP(RIGHT($D$2,3),定数!$A$6:$A$13,定数!$B$6:$B$13))</f>
        <v>14.097604460552182</v>
      </c>
      <c r="O54" s="28"/>
      <c r="P54" s="8">
        <v>43657</v>
      </c>
      <c r="Q54" s="62">
        <v>0.33333333333333331</v>
      </c>
      <c r="R54" s="103">
        <v>87.23</v>
      </c>
      <c r="S54" s="103"/>
      <c r="T54" s="104">
        <f>IF(R54="","",V54*N54*LOOKUP(RIGHT($D$2,3),定数!$A$6:$A$13,定数!$B$6:$B$13))</f>
        <v>63439.220072485215</v>
      </c>
      <c r="U54" s="104"/>
      <c r="V54" s="105">
        <f t="shared" si="5"/>
        <v>45.000000000000284</v>
      </c>
      <c r="W54" s="105"/>
      <c r="X54" t="str">
        <f t="shared" si="8"/>
        <v/>
      </c>
      <c r="Y54">
        <f t="shared" si="2"/>
        <v>0</v>
      </c>
      <c r="Z54" s="40">
        <f t="shared" si="6"/>
        <v>845856.26763313089</v>
      </c>
      <c r="AA54" s="41">
        <f t="shared" si="7"/>
        <v>0</v>
      </c>
    </row>
    <row r="55" spans="2:27" x14ac:dyDescent="0.2">
      <c r="B55" s="28">
        <v>47</v>
      </c>
      <c r="C55" s="102">
        <f t="shared" si="0"/>
        <v>909295.48770561605</v>
      </c>
      <c r="D55" s="102"/>
      <c r="E55" s="28"/>
      <c r="F55" s="8">
        <v>43663</v>
      </c>
      <c r="G55" s="62">
        <v>0.66666666666666663</v>
      </c>
      <c r="H55" s="28" t="s">
        <v>4</v>
      </c>
      <c r="I55" s="103">
        <v>88.07</v>
      </c>
      <c r="J55" s="103"/>
      <c r="K55" s="28">
        <v>23</v>
      </c>
      <c r="L55" s="106">
        <f t="shared" si="4"/>
        <v>27278.864631168479</v>
      </c>
      <c r="M55" s="107"/>
      <c r="N55" s="6">
        <f>IF(K55="","",(L55/K55)/LOOKUP(RIGHT($D$2,3),定数!$A$6:$A$13,定数!$B$6:$B$13))</f>
        <v>11.86037592659499</v>
      </c>
      <c r="O55" s="28"/>
      <c r="P55" s="8">
        <v>43663</v>
      </c>
      <c r="Q55" s="62">
        <v>0.83333333333333337</v>
      </c>
      <c r="R55" s="103">
        <v>87.84</v>
      </c>
      <c r="S55" s="103"/>
      <c r="T55" s="104">
        <f>IF(R55="","",V55*N55*LOOKUP(RIGHT($D$2,3),定数!$A$6:$A$13,定数!$B$6:$B$13))</f>
        <v>-27278.864631167267</v>
      </c>
      <c r="U55" s="104"/>
      <c r="V55" s="105">
        <f t="shared" si="5"/>
        <v>-22.999999999998977</v>
      </c>
      <c r="W55" s="105"/>
      <c r="X55" t="str">
        <f t="shared" si="8"/>
        <v/>
      </c>
      <c r="Y55">
        <f t="shared" si="2"/>
        <v>1</v>
      </c>
      <c r="Z55" s="40">
        <f t="shared" si="6"/>
        <v>909295.48770561605</v>
      </c>
      <c r="AA55" s="41">
        <f t="shared" si="7"/>
        <v>0</v>
      </c>
    </row>
    <row r="56" spans="2:27" x14ac:dyDescent="0.2">
      <c r="B56" s="28">
        <v>48</v>
      </c>
      <c r="C56" s="102">
        <f t="shared" si="0"/>
        <v>882016.62307444878</v>
      </c>
      <c r="D56" s="102"/>
      <c r="E56" s="28"/>
      <c r="F56" s="8">
        <v>43687</v>
      </c>
      <c r="G56" s="62">
        <v>0.66666666666666663</v>
      </c>
      <c r="H56" s="28" t="s">
        <v>4</v>
      </c>
      <c r="I56" s="103">
        <v>86.42</v>
      </c>
      <c r="J56" s="103"/>
      <c r="K56" s="28">
        <v>33</v>
      </c>
      <c r="L56" s="106">
        <f t="shared" si="4"/>
        <v>26460.498692233461</v>
      </c>
      <c r="M56" s="107"/>
      <c r="N56" s="6">
        <f>IF(K56="","",(L56/K56)/LOOKUP(RIGHT($D$2,3),定数!$A$6:$A$13,定数!$B$6:$B$13))</f>
        <v>8.0183329370404426</v>
      </c>
      <c r="O56" s="28"/>
      <c r="P56" s="8">
        <v>43688</v>
      </c>
      <c r="Q56" s="62">
        <v>0</v>
      </c>
      <c r="R56" s="103">
        <v>85.77</v>
      </c>
      <c r="S56" s="103"/>
      <c r="T56" s="104">
        <f>IF(R56="","",V56*N56*LOOKUP(RIGHT($D$2,3),定数!$A$6:$A$13,定数!$B$6:$B$13))</f>
        <v>-52119.164090763334</v>
      </c>
      <c r="U56" s="104"/>
      <c r="V56" s="105">
        <f t="shared" si="5"/>
        <v>-65.000000000000568</v>
      </c>
      <c r="W56" s="105"/>
      <c r="X56" t="str">
        <f t="shared" si="8"/>
        <v/>
      </c>
      <c r="Y56">
        <f t="shared" si="2"/>
        <v>2</v>
      </c>
      <c r="Z56" s="40">
        <f t="shared" si="6"/>
        <v>909295.48770561605</v>
      </c>
      <c r="AA56" s="41">
        <f t="shared" si="7"/>
        <v>2.9999999999998694E-2</v>
      </c>
    </row>
    <row r="57" spans="2:27" x14ac:dyDescent="0.2">
      <c r="B57" s="28">
        <v>49</v>
      </c>
      <c r="C57" s="102">
        <f t="shared" si="0"/>
        <v>829897.45898368547</v>
      </c>
      <c r="D57" s="102"/>
      <c r="E57" s="28"/>
      <c r="F57" s="8">
        <v>43758</v>
      </c>
      <c r="G57" s="62">
        <v>0</v>
      </c>
      <c r="H57" s="28" t="s">
        <v>4</v>
      </c>
      <c r="I57" s="103">
        <v>88.73</v>
      </c>
      <c r="J57" s="103"/>
      <c r="K57" s="28">
        <v>33</v>
      </c>
      <c r="L57" s="106">
        <f t="shared" si="4"/>
        <v>24896.923769510562</v>
      </c>
      <c r="M57" s="107"/>
      <c r="N57" s="6">
        <f>IF(K57="","",(L57/K57)/LOOKUP(RIGHT($D$2,3),定数!$A$6:$A$13,定数!$B$6:$B$13))</f>
        <v>7.5445223543971407</v>
      </c>
      <c r="O57" s="28"/>
      <c r="P57" s="8">
        <v>43761</v>
      </c>
      <c r="Q57" s="62">
        <v>0.83333333333333337</v>
      </c>
      <c r="R57" s="103">
        <v>88.4</v>
      </c>
      <c r="S57" s="103"/>
      <c r="T57" s="104">
        <f>IF(R57="","",V57*N57*LOOKUP(RIGHT($D$2,3),定数!$A$6:$A$13,定数!$B$6:$B$13))</f>
        <v>-24896.923769510438</v>
      </c>
      <c r="U57" s="104"/>
      <c r="V57" s="105">
        <f t="shared" si="5"/>
        <v>-32.999999999999829</v>
      </c>
      <c r="W57" s="105"/>
      <c r="X57" t="str">
        <f t="shared" si="8"/>
        <v/>
      </c>
      <c r="Y57">
        <f t="shared" si="2"/>
        <v>3</v>
      </c>
      <c r="Z57" s="40">
        <f t="shared" si="6"/>
        <v>909295.48770561605</v>
      </c>
      <c r="AA57" s="41">
        <f t="shared" si="7"/>
        <v>8.7318181818181073E-2</v>
      </c>
    </row>
    <row r="58" spans="2:27" x14ac:dyDescent="0.2">
      <c r="B58" s="28">
        <v>50</v>
      </c>
      <c r="C58" s="102">
        <f t="shared" si="0"/>
        <v>805000.535214175</v>
      </c>
      <c r="D58" s="102"/>
      <c r="E58" s="28"/>
      <c r="F58" s="8">
        <v>43764</v>
      </c>
      <c r="G58" s="62">
        <v>0.83333333333333337</v>
      </c>
      <c r="H58" s="28" t="s">
        <v>3</v>
      </c>
      <c r="I58" s="103">
        <v>87.33</v>
      </c>
      <c r="J58" s="103"/>
      <c r="K58" s="28">
        <v>45</v>
      </c>
      <c r="L58" s="106">
        <f t="shared" si="4"/>
        <v>24150.016056425251</v>
      </c>
      <c r="M58" s="107"/>
      <c r="N58" s="6">
        <f>IF(K58="","",(L58/K58)/LOOKUP(RIGHT($D$2,3),定数!$A$6:$A$13,定数!$B$6:$B$13))</f>
        <v>5.366670234761167</v>
      </c>
      <c r="O58" s="28"/>
      <c r="P58" s="8">
        <v>43771</v>
      </c>
      <c r="Q58" s="62">
        <v>0.16666666666666666</v>
      </c>
      <c r="R58" s="103">
        <v>87.78</v>
      </c>
      <c r="S58" s="103"/>
      <c r="T58" s="104">
        <f>IF(R58="","",V58*N58*LOOKUP(RIGHT($D$2,3),定数!$A$6:$A$13,定数!$B$6:$B$13))</f>
        <v>-24150.016056425404</v>
      </c>
      <c r="U58" s="104"/>
      <c r="V58" s="105">
        <f t="shared" si="5"/>
        <v>-45.000000000000284</v>
      </c>
      <c r="W58" s="105"/>
      <c r="X58" t="str">
        <f t="shared" si="8"/>
        <v/>
      </c>
      <c r="Y58">
        <f t="shared" si="2"/>
        <v>4</v>
      </c>
      <c r="Z58" s="40">
        <f t="shared" si="6"/>
        <v>909295.48770561605</v>
      </c>
      <c r="AA58" s="41">
        <f t="shared" si="7"/>
        <v>0.11469863636363553</v>
      </c>
    </row>
    <row r="59" spans="2:27" x14ac:dyDescent="0.2">
      <c r="B59" s="28">
        <v>51</v>
      </c>
      <c r="C59" s="102">
        <f t="shared" si="0"/>
        <v>780850.5191577496</v>
      </c>
      <c r="D59" s="102"/>
      <c r="E59" s="28"/>
      <c r="F59" s="8">
        <v>43782</v>
      </c>
      <c r="G59" s="62">
        <v>0.5</v>
      </c>
      <c r="H59" s="28" t="s">
        <v>3</v>
      </c>
      <c r="I59" s="103">
        <v>86.62</v>
      </c>
      <c r="J59" s="103"/>
      <c r="K59" s="28">
        <v>48</v>
      </c>
      <c r="L59" s="106">
        <f t="shared" si="4"/>
        <v>23425.515574732486</v>
      </c>
      <c r="M59" s="107"/>
      <c r="N59" s="6">
        <f>IF(K59="","",(L59/K59)/LOOKUP(RIGHT($D$2,3),定数!$A$6:$A$13,定数!$B$6:$B$13))</f>
        <v>4.8803157447359347</v>
      </c>
      <c r="O59" s="28"/>
      <c r="P59" s="8">
        <v>43784</v>
      </c>
      <c r="Q59" s="62">
        <v>0.16666666666666666</v>
      </c>
      <c r="R59" s="103">
        <v>85.71</v>
      </c>
      <c r="S59" s="103"/>
      <c r="T59" s="104">
        <f>IF(R59="","",V59*N59*LOOKUP(RIGHT($D$2,3),定数!$A$6:$A$13,定数!$B$6:$B$13))</f>
        <v>44410.873277097533</v>
      </c>
      <c r="U59" s="104"/>
      <c r="V59" s="105">
        <f t="shared" si="5"/>
        <v>91.00000000000108</v>
      </c>
      <c r="W59" s="105"/>
      <c r="X59" t="str">
        <f t="shared" si="8"/>
        <v/>
      </c>
      <c r="Y59">
        <f t="shared" si="2"/>
        <v>0</v>
      </c>
      <c r="Z59" s="40">
        <f t="shared" si="6"/>
        <v>909295.48770561605</v>
      </c>
      <c r="AA59" s="41">
        <f t="shared" si="7"/>
        <v>0.14125767727272664</v>
      </c>
    </row>
    <row r="60" spans="2:27" x14ac:dyDescent="0.2">
      <c r="B60" s="28">
        <v>52</v>
      </c>
      <c r="C60" s="102">
        <f t="shared" si="0"/>
        <v>825261.39243484708</v>
      </c>
      <c r="D60" s="102"/>
      <c r="E60" s="28"/>
      <c r="F60" s="8">
        <v>43786</v>
      </c>
      <c r="G60" s="62">
        <v>0.16666666666666666</v>
      </c>
      <c r="H60" s="28" t="s">
        <v>3</v>
      </c>
      <c r="I60" s="103">
        <v>85.46</v>
      </c>
      <c r="J60" s="103"/>
      <c r="K60" s="28">
        <v>40</v>
      </c>
      <c r="L60" s="106">
        <f t="shared" si="4"/>
        <v>24757.841773045413</v>
      </c>
      <c r="M60" s="107"/>
      <c r="N60" s="6">
        <f>IF(K60="","",(L60/K60)/LOOKUP(RIGHT($D$2,3),定数!$A$6:$A$13,定数!$B$6:$B$13))</f>
        <v>6.1894604432613525</v>
      </c>
      <c r="O60" s="28"/>
      <c r="P60" s="8">
        <v>43786</v>
      </c>
      <c r="Q60" s="62">
        <v>0.66666666666666663</v>
      </c>
      <c r="R60" s="103">
        <v>84.67</v>
      </c>
      <c r="S60" s="103"/>
      <c r="T60" s="104">
        <f>IF(R60="","",V60*N60*LOOKUP(RIGHT($D$2,3),定数!$A$6:$A$13,定数!$B$6:$B$13))</f>
        <v>48896.73750176419</v>
      </c>
      <c r="U60" s="104"/>
      <c r="V60" s="105">
        <f t="shared" si="5"/>
        <v>78.999999999999204</v>
      </c>
      <c r="W60" s="105"/>
      <c r="X60" t="str">
        <f t="shared" si="8"/>
        <v/>
      </c>
      <c r="Y60">
        <f t="shared" si="2"/>
        <v>0</v>
      </c>
      <c r="Z60" s="40">
        <f t="shared" si="6"/>
        <v>909295.48770561605</v>
      </c>
      <c r="AA60" s="41">
        <f t="shared" si="7"/>
        <v>9.2416707667612452E-2</v>
      </c>
    </row>
    <row r="61" spans="2:27" x14ac:dyDescent="0.2">
      <c r="B61" s="28">
        <v>53</v>
      </c>
      <c r="C61" s="102">
        <f t="shared" si="0"/>
        <v>874158.12993661128</v>
      </c>
      <c r="D61" s="102"/>
      <c r="E61" s="28"/>
      <c r="F61" s="8">
        <v>43811</v>
      </c>
      <c r="G61" s="62">
        <v>0.33333333333333331</v>
      </c>
      <c r="H61" s="28" t="s">
        <v>4</v>
      </c>
      <c r="I61" s="103">
        <v>85.53</v>
      </c>
      <c r="J61" s="103"/>
      <c r="K61" s="28">
        <v>22</v>
      </c>
      <c r="L61" s="106">
        <f t="shared" si="4"/>
        <v>26224.743898098339</v>
      </c>
      <c r="M61" s="107"/>
      <c r="N61" s="6">
        <f>IF(K61="","",(L61/K61)/LOOKUP(RIGHT($D$2,3),定数!$A$6:$A$13,定数!$B$6:$B$13))</f>
        <v>11.920338135499243</v>
      </c>
      <c r="O61" s="28"/>
      <c r="P61" s="8">
        <v>43811</v>
      </c>
      <c r="Q61" s="62">
        <v>0.5</v>
      </c>
      <c r="R61" s="103">
        <v>85.99</v>
      </c>
      <c r="S61" s="103"/>
      <c r="T61" s="104">
        <f>IF(R61="","",V61*N61*LOOKUP(RIGHT($D$2,3),定数!$A$6:$A$13,定数!$B$6:$B$13))</f>
        <v>54833.555423295773</v>
      </c>
      <c r="U61" s="104"/>
      <c r="V61" s="105">
        <f t="shared" si="5"/>
        <v>45.999999999999375</v>
      </c>
      <c r="W61" s="105"/>
      <c r="X61" t="str">
        <f t="shared" si="8"/>
        <v/>
      </c>
      <c r="Y61">
        <f t="shared" si="2"/>
        <v>0</v>
      </c>
      <c r="Z61" s="40">
        <f t="shared" si="6"/>
        <v>909295.48770561605</v>
      </c>
      <c r="AA61" s="41">
        <f t="shared" si="7"/>
        <v>3.8642397596919009E-2</v>
      </c>
    </row>
    <row r="62" spans="2:27" x14ac:dyDescent="0.2">
      <c r="B62" s="28">
        <v>54</v>
      </c>
      <c r="C62" s="102">
        <f t="shared" si="0"/>
        <v>928991.6853599071</v>
      </c>
      <c r="D62" s="102"/>
      <c r="E62" s="28"/>
      <c r="F62" s="8">
        <v>43813</v>
      </c>
      <c r="G62" s="62">
        <v>0.33333333333333331</v>
      </c>
      <c r="H62" s="28" t="s">
        <v>4</v>
      </c>
      <c r="I62" s="103">
        <v>86.49</v>
      </c>
      <c r="J62" s="103"/>
      <c r="K62" s="28">
        <v>65</v>
      </c>
      <c r="L62" s="106">
        <f t="shared" si="4"/>
        <v>27869.750560797213</v>
      </c>
      <c r="M62" s="107"/>
      <c r="N62" s="6">
        <f>IF(K62="","",(L62/K62)/LOOKUP(RIGHT($D$2,3),定数!$A$6:$A$13,定数!$B$6:$B$13))</f>
        <v>4.2876539324303407</v>
      </c>
      <c r="O62" s="28"/>
      <c r="P62" s="8">
        <v>43826</v>
      </c>
      <c r="Q62" s="62">
        <v>0.33333333333333331</v>
      </c>
      <c r="R62" s="103">
        <v>87.7</v>
      </c>
      <c r="S62" s="103"/>
      <c r="T62" s="104">
        <f>IF(R62="","",V62*N62*LOOKUP(RIGHT($D$2,3),定数!$A$6:$A$13,定数!$B$6:$B$13))</f>
        <v>51880.61258240747</v>
      </c>
      <c r="U62" s="104"/>
      <c r="V62" s="105">
        <f t="shared" si="5"/>
        <v>121.0000000000008</v>
      </c>
      <c r="W62" s="105"/>
      <c r="X62" t="str">
        <f t="shared" si="8"/>
        <v/>
      </c>
      <c r="Y62">
        <f t="shared" si="2"/>
        <v>0</v>
      </c>
      <c r="Z62" s="40">
        <f t="shared" si="6"/>
        <v>928991.6853599071</v>
      </c>
      <c r="AA62" s="41">
        <f t="shared" si="7"/>
        <v>0</v>
      </c>
    </row>
    <row r="63" spans="2:27" x14ac:dyDescent="0.2">
      <c r="B63" s="28">
        <v>55</v>
      </c>
      <c r="C63" s="102">
        <f t="shared" si="0"/>
        <v>980872.29794231453</v>
      </c>
      <c r="D63" s="102"/>
      <c r="E63" s="28">
        <v>2018</v>
      </c>
      <c r="F63" s="8">
        <v>43482</v>
      </c>
      <c r="G63" s="62">
        <v>0.5</v>
      </c>
      <c r="H63" s="28" t="s">
        <v>4</v>
      </c>
      <c r="I63" s="103">
        <v>88.37</v>
      </c>
      <c r="J63" s="103"/>
      <c r="K63" s="28">
        <v>37</v>
      </c>
      <c r="L63" s="106">
        <f t="shared" si="4"/>
        <v>29426.168938269435</v>
      </c>
      <c r="M63" s="107"/>
      <c r="N63" s="6">
        <f>IF(K63="","",(L63/K63)/LOOKUP(RIGHT($D$2,3),定数!$A$6:$A$13,定数!$B$6:$B$13))</f>
        <v>7.9530186319647127</v>
      </c>
      <c r="O63" s="28">
        <v>2018</v>
      </c>
      <c r="P63" s="8">
        <v>43488</v>
      </c>
      <c r="Q63" s="62">
        <v>0</v>
      </c>
      <c r="R63" s="103">
        <v>89.06</v>
      </c>
      <c r="S63" s="103"/>
      <c r="T63" s="104">
        <f>IF(R63="","",V63*N63*LOOKUP(RIGHT($D$2,3),定数!$A$6:$A$13,定数!$B$6:$B$13))</f>
        <v>54875.828560556343</v>
      </c>
      <c r="U63" s="104"/>
      <c r="V63" s="105">
        <f t="shared" si="5"/>
        <v>68.999999999999773</v>
      </c>
      <c r="W63" s="105"/>
      <c r="X63" t="str">
        <f t="shared" si="8"/>
        <v/>
      </c>
      <c r="Y63">
        <f t="shared" si="2"/>
        <v>0</v>
      </c>
      <c r="Z63" s="40">
        <f t="shared" si="6"/>
        <v>980872.29794231453</v>
      </c>
      <c r="AA63" s="41">
        <f t="shared" si="7"/>
        <v>0</v>
      </c>
    </row>
    <row r="64" spans="2:27" x14ac:dyDescent="0.2">
      <c r="B64" s="28">
        <v>56</v>
      </c>
      <c r="C64" s="102">
        <f t="shared" si="0"/>
        <v>1035748.1265028708</v>
      </c>
      <c r="D64" s="102"/>
      <c r="E64" s="28"/>
      <c r="F64" s="8">
        <v>43634</v>
      </c>
      <c r="G64" s="62">
        <v>0.66666666666666663</v>
      </c>
      <c r="H64" s="28" t="s">
        <v>3</v>
      </c>
      <c r="I64" s="103">
        <v>82.12</v>
      </c>
      <c r="J64" s="103"/>
      <c r="K64" s="28">
        <v>29</v>
      </c>
      <c r="L64" s="106">
        <f t="shared" si="4"/>
        <v>31072.443795086125</v>
      </c>
      <c r="M64" s="107"/>
      <c r="N64" s="6">
        <f>IF(K64="","",(L64/K64)/LOOKUP(RIGHT($D$2,3),定数!$A$6:$A$13,定数!$B$6:$B$13))</f>
        <v>10.714635791409009</v>
      </c>
      <c r="O64" s="28"/>
      <c r="P64" s="8">
        <v>43635</v>
      </c>
      <c r="Q64" s="62">
        <v>0</v>
      </c>
      <c r="R64" s="103">
        <v>81.430000000000007</v>
      </c>
      <c r="S64" s="103"/>
      <c r="T64" s="104">
        <f>IF(R64="","",V64*N64*LOOKUP(RIGHT($D$2,3),定数!$A$6:$A$13,定数!$B$6:$B$13))</f>
        <v>73930.986960721915</v>
      </c>
      <c r="U64" s="104"/>
      <c r="V64" s="105">
        <f t="shared" si="5"/>
        <v>68.999999999999773</v>
      </c>
      <c r="W64" s="105"/>
      <c r="X64" t="str">
        <f t="shared" si="8"/>
        <v/>
      </c>
      <c r="Y64">
        <f t="shared" si="2"/>
        <v>0</v>
      </c>
      <c r="Z64" s="40">
        <f t="shared" si="6"/>
        <v>1035748.1265028708</v>
      </c>
      <c r="AA64" s="41">
        <f t="shared" si="7"/>
        <v>0</v>
      </c>
    </row>
    <row r="65" spans="2:27" x14ac:dyDescent="0.2">
      <c r="B65" s="28">
        <v>57</v>
      </c>
      <c r="C65" s="102">
        <f t="shared" si="0"/>
        <v>1109679.1134635927</v>
      </c>
      <c r="D65" s="102"/>
      <c r="E65" s="28"/>
      <c r="F65" s="8">
        <v>43652</v>
      </c>
      <c r="G65" s="62">
        <v>0.5</v>
      </c>
      <c r="H65" s="28" t="s">
        <v>4</v>
      </c>
      <c r="I65" s="103">
        <v>82.08</v>
      </c>
      <c r="J65" s="103"/>
      <c r="K65" s="28">
        <v>50</v>
      </c>
      <c r="L65" s="106">
        <f t="shared" si="4"/>
        <v>33290.373403907783</v>
      </c>
      <c r="M65" s="107"/>
      <c r="N65" s="6">
        <f>IF(K65="","",(L65/K65)/LOOKUP(RIGHT($D$2,3),定数!$A$6:$A$13,定数!$B$6:$B$13))</f>
        <v>6.6580746807815565</v>
      </c>
      <c r="O65" s="28"/>
      <c r="P65" s="8">
        <v>43656</v>
      </c>
      <c r="Q65" s="62">
        <v>0</v>
      </c>
      <c r="R65" s="103">
        <v>83.03</v>
      </c>
      <c r="S65" s="103"/>
      <c r="T65" s="104">
        <f>IF(R65="","",V65*N65*LOOKUP(RIGHT($D$2,3),定数!$A$6:$A$13,定数!$B$6:$B$13))</f>
        <v>63251.709467424975</v>
      </c>
      <c r="U65" s="104"/>
      <c r="V65" s="105">
        <f t="shared" si="5"/>
        <v>95.000000000000284</v>
      </c>
      <c r="W65" s="105"/>
      <c r="X65" t="str">
        <f t="shared" si="8"/>
        <v/>
      </c>
      <c r="Y65">
        <f t="shared" si="2"/>
        <v>0</v>
      </c>
      <c r="Z65" s="40">
        <f t="shared" si="6"/>
        <v>1109679.1134635927</v>
      </c>
      <c r="AA65" s="41">
        <f t="shared" si="7"/>
        <v>0</v>
      </c>
    </row>
    <row r="66" spans="2:27" x14ac:dyDescent="0.2">
      <c r="B66" s="28">
        <v>58</v>
      </c>
      <c r="C66" s="102">
        <f t="shared" si="0"/>
        <v>1172930.8229310177</v>
      </c>
      <c r="D66" s="102"/>
      <c r="E66" s="28"/>
      <c r="F66" s="8">
        <v>43743</v>
      </c>
      <c r="G66" s="62">
        <v>0.83333333333333337</v>
      </c>
      <c r="H66" s="28" t="s">
        <v>3</v>
      </c>
      <c r="I66" s="103">
        <v>79.989999999999995</v>
      </c>
      <c r="J66" s="103"/>
      <c r="K66" s="28">
        <v>70</v>
      </c>
      <c r="L66" s="106">
        <f t="shared" si="4"/>
        <v>35187.924687930528</v>
      </c>
      <c r="M66" s="107"/>
      <c r="N66" s="6">
        <f>IF(K66="","",(L66/K66)/LOOKUP(RIGHT($D$2,3),定数!$A$6:$A$13,定数!$B$6:$B$13))</f>
        <v>5.0268463839900752</v>
      </c>
      <c r="O66" s="28"/>
      <c r="P66" s="8">
        <v>43764</v>
      </c>
      <c r="Q66" s="62">
        <v>0.5</v>
      </c>
      <c r="R66" s="103">
        <v>78.62</v>
      </c>
      <c r="S66" s="103"/>
      <c r="T66" s="104">
        <f>IF(R66="","",V66*N66*LOOKUP(RIGHT($D$2,3),定数!$A$6:$A$13,定数!$B$6:$B$13))</f>
        <v>68867.795460663547</v>
      </c>
      <c r="U66" s="104"/>
      <c r="V66" s="105">
        <f t="shared" si="5"/>
        <v>136.99999999999903</v>
      </c>
      <c r="W66" s="105"/>
      <c r="X66" t="str">
        <f t="shared" si="8"/>
        <v/>
      </c>
      <c r="Y66">
        <f t="shared" si="2"/>
        <v>0</v>
      </c>
      <c r="Z66" s="40">
        <f t="shared" si="6"/>
        <v>1172930.8229310177</v>
      </c>
      <c r="AA66" s="41">
        <f t="shared" si="7"/>
        <v>0</v>
      </c>
    </row>
    <row r="67" spans="2:27" x14ac:dyDescent="0.2">
      <c r="B67" s="28">
        <v>59</v>
      </c>
      <c r="C67" s="102">
        <f t="shared" si="0"/>
        <v>1241798.6183916812</v>
      </c>
      <c r="D67" s="102"/>
      <c r="E67" s="28"/>
      <c r="F67" s="8">
        <v>43816</v>
      </c>
      <c r="G67" s="62">
        <v>0.66666666666666663</v>
      </c>
      <c r="H67" s="28" t="s">
        <v>3</v>
      </c>
      <c r="I67" s="103">
        <v>81.180000000000007</v>
      </c>
      <c r="J67" s="103"/>
      <c r="K67" s="28">
        <v>27</v>
      </c>
      <c r="L67" s="106">
        <f t="shared" si="4"/>
        <v>37253.958551750438</v>
      </c>
      <c r="M67" s="107"/>
      <c r="N67" s="6">
        <f>IF(K67="","",(L67/K67)/LOOKUP(RIGHT($D$2,3),定数!$A$6:$A$13,定数!$B$6:$B$13))</f>
        <v>13.797762426574236</v>
      </c>
      <c r="O67" s="28"/>
      <c r="P67" s="8">
        <v>43816</v>
      </c>
      <c r="Q67" s="62">
        <v>0.83333333333333337</v>
      </c>
      <c r="R67" s="103">
        <v>80.81</v>
      </c>
      <c r="S67" s="103"/>
      <c r="T67" s="104">
        <f>IF(R67="","",V67*N67*LOOKUP(RIGHT($D$2,3),定数!$A$6:$A$13,定数!$B$6:$B$13))</f>
        <v>51051.720978325298</v>
      </c>
      <c r="U67" s="104"/>
      <c r="V67" s="105">
        <f t="shared" si="5"/>
        <v>37.000000000000455</v>
      </c>
      <c r="W67" s="105"/>
      <c r="X67" t="str">
        <f t="shared" si="8"/>
        <v/>
      </c>
      <c r="Y67">
        <f t="shared" si="2"/>
        <v>0</v>
      </c>
      <c r="Z67" s="40">
        <f t="shared" si="6"/>
        <v>1241798.6183916812</v>
      </c>
      <c r="AA67" s="41">
        <f t="shared" si="7"/>
        <v>0</v>
      </c>
    </row>
    <row r="68" spans="2:27" x14ac:dyDescent="0.2">
      <c r="B68" s="28">
        <v>60</v>
      </c>
      <c r="C68" s="102">
        <f t="shared" si="0"/>
        <v>1292850.3393700065</v>
      </c>
      <c r="D68" s="102"/>
      <c r="E68" s="28"/>
      <c r="F68" s="8">
        <v>43818</v>
      </c>
      <c r="G68" s="62">
        <v>0.66666666666666663</v>
      </c>
      <c r="H68" s="28" t="s">
        <v>3</v>
      </c>
      <c r="I68" s="103">
        <v>80.62</v>
      </c>
      <c r="J68" s="103"/>
      <c r="K68" s="28">
        <v>29</v>
      </c>
      <c r="L68" s="106">
        <f t="shared" si="4"/>
        <v>38785.510181100195</v>
      </c>
      <c r="M68" s="107"/>
      <c r="N68" s="6">
        <f>IF(K68="","",(L68/K68)/LOOKUP(RIGHT($D$2,3),定数!$A$6:$A$13,定数!$B$6:$B$13))</f>
        <v>13.37431385555179</v>
      </c>
      <c r="O68" s="28"/>
      <c r="P68" s="8">
        <v>43818</v>
      </c>
      <c r="Q68" s="62">
        <v>0.83333333333333337</v>
      </c>
      <c r="R68" s="103">
        <v>80.150000000000006</v>
      </c>
      <c r="S68" s="103"/>
      <c r="T68" s="104">
        <f>IF(R68="","",V68*N68*LOOKUP(RIGHT($D$2,3),定数!$A$6:$A$13,定数!$B$6:$B$13))</f>
        <v>62859.275121093262</v>
      </c>
      <c r="U68" s="104"/>
      <c r="V68" s="105">
        <f t="shared" si="5"/>
        <v>46.999999999999886</v>
      </c>
      <c r="W68" s="105"/>
      <c r="X68" t="str">
        <f t="shared" si="8"/>
        <v/>
      </c>
      <c r="Y68">
        <f t="shared" si="2"/>
        <v>0</v>
      </c>
      <c r="Z68" s="40">
        <f t="shared" si="6"/>
        <v>1292850.3393700065</v>
      </c>
      <c r="AA68" s="41">
        <f t="shared" si="7"/>
        <v>0</v>
      </c>
    </row>
    <row r="69" spans="2:27" x14ac:dyDescent="0.2">
      <c r="B69" s="28">
        <v>61</v>
      </c>
      <c r="C69" s="102">
        <f t="shared" si="0"/>
        <v>1355709.6144910997</v>
      </c>
      <c r="D69" s="102"/>
      <c r="E69" s="28">
        <v>2019</v>
      </c>
      <c r="F69" s="8">
        <v>43504</v>
      </c>
      <c r="G69" s="62">
        <v>0.16666666666666666</v>
      </c>
      <c r="H69" s="28" t="s">
        <v>3</v>
      </c>
      <c r="I69" s="103">
        <v>77.45</v>
      </c>
      <c r="J69" s="103"/>
      <c r="K69" s="28">
        <v>64</v>
      </c>
      <c r="L69" s="106">
        <f t="shared" si="4"/>
        <v>40671.288434732989</v>
      </c>
      <c r="M69" s="107"/>
      <c r="N69" s="6">
        <f>IF(K69="","",(L69/K69)/LOOKUP(RIGHT($D$2,3),定数!$A$6:$A$13,定数!$B$6:$B$13))</f>
        <v>6.35488881792703</v>
      </c>
      <c r="O69" s="28">
        <v>2019</v>
      </c>
      <c r="P69" s="8">
        <v>43507</v>
      </c>
      <c r="Q69" s="62">
        <v>0.16666666666666666</v>
      </c>
      <c r="R69" s="103">
        <v>78.09</v>
      </c>
      <c r="S69" s="103"/>
      <c r="T69" s="104">
        <f>IF(R69="","",V69*N69*LOOKUP(RIGHT($D$2,3),定数!$A$6:$A$13,定数!$B$6:$B$13))</f>
        <v>-40671.288434733025</v>
      </c>
      <c r="U69" s="104"/>
      <c r="V69" s="105">
        <f t="shared" si="5"/>
        <v>-64.000000000000057</v>
      </c>
      <c r="W69" s="105"/>
      <c r="X69" t="str">
        <f t="shared" si="8"/>
        <v/>
      </c>
      <c r="Y69">
        <f t="shared" si="2"/>
        <v>1</v>
      </c>
      <c r="Z69" s="40">
        <f t="shared" si="6"/>
        <v>1355709.6144910997</v>
      </c>
      <c r="AA69" s="41">
        <f t="shared" si="7"/>
        <v>0</v>
      </c>
    </row>
    <row r="70" spans="2:27" x14ac:dyDescent="0.2">
      <c r="B70" s="28">
        <v>62</v>
      </c>
      <c r="C70" s="102">
        <f t="shared" si="0"/>
        <v>1315038.3260563668</v>
      </c>
      <c r="D70" s="102"/>
      <c r="E70" s="28"/>
      <c r="F70" s="8">
        <v>43510</v>
      </c>
      <c r="G70" s="62">
        <v>0.16666666666666666</v>
      </c>
      <c r="H70" s="28" t="s">
        <v>4</v>
      </c>
      <c r="I70" s="103">
        <v>78.900000000000006</v>
      </c>
      <c r="J70" s="103"/>
      <c r="K70" s="28">
        <v>35</v>
      </c>
      <c r="L70" s="106">
        <f t="shared" si="4"/>
        <v>39451.149781691005</v>
      </c>
      <c r="M70" s="107"/>
      <c r="N70" s="6">
        <f>IF(K70="","",(L70/K70)/LOOKUP(RIGHT($D$2,3),定数!$A$6:$A$13,定数!$B$6:$B$13))</f>
        <v>11.271757080483145</v>
      </c>
      <c r="O70" s="28"/>
      <c r="P70" s="8">
        <v>43510</v>
      </c>
      <c r="Q70" s="62">
        <v>0.66666666666666663</v>
      </c>
      <c r="R70" s="103">
        <v>78.55</v>
      </c>
      <c r="S70" s="103"/>
      <c r="T70" s="104">
        <f>IF(R70="","",V70*N70*LOOKUP(RIGHT($D$2,3),定数!$A$6:$A$13,定数!$B$6:$B$13))</f>
        <v>-39451.149781691973</v>
      </c>
      <c r="U70" s="104"/>
      <c r="V70" s="105">
        <f t="shared" si="5"/>
        <v>-35.000000000000853</v>
      </c>
      <c r="W70" s="105"/>
      <c r="X70" t="str">
        <f t="shared" si="8"/>
        <v/>
      </c>
      <c r="Y70">
        <f t="shared" si="2"/>
        <v>2</v>
      </c>
      <c r="Z70" s="40">
        <f t="shared" si="6"/>
        <v>1355709.6144910997</v>
      </c>
      <c r="AA70" s="41">
        <f t="shared" si="7"/>
        <v>2.9999999999999916E-2</v>
      </c>
    </row>
    <row r="71" spans="2:27" x14ac:dyDescent="0.2">
      <c r="B71" s="28">
        <v>63</v>
      </c>
      <c r="C71" s="102">
        <f t="shared" si="0"/>
        <v>1275587.1762746747</v>
      </c>
      <c r="D71" s="102"/>
      <c r="E71" s="28"/>
      <c r="F71" s="8">
        <v>43592</v>
      </c>
      <c r="G71" s="62">
        <v>0</v>
      </c>
      <c r="H71" s="28" t="s">
        <v>3</v>
      </c>
      <c r="I71" s="103">
        <v>77.39</v>
      </c>
      <c r="J71" s="103"/>
      <c r="K71" s="28">
        <v>28</v>
      </c>
      <c r="L71" s="106">
        <f t="shared" si="4"/>
        <v>38267.615288240238</v>
      </c>
      <c r="M71" s="107"/>
      <c r="N71" s="6">
        <f>IF(K71="","",(L71/K71)/LOOKUP(RIGHT($D$2,3),定数!$A$6:$A$13,定数!$B$6:$B$13))</f>
        <v>13.6670054600858</v>
      </c>
      <c r="O71" s="28"/>
      <c r="P71" s="8">
        <v>43592</v>
      </c>
      <c r="Q71" s="62">
        <v>0.16666666666666666</v>
      </c>
      <c r="R71" s="103">
        <v>77.67</v>
      </c>
      <c r="S71" s="103"/>
      <c r="T71" s="104">
        <f>IF(R71="","",V71*N71*LOOKUP(RIGHT($D$2,3),定数!$A$6:$A$13,定数!$B$6:$B$13))</f>
        <v>-38267.615288240399</v>
      </c>
      <c r="U71" s="104"/>
      <c r="V71" s="105">
        <f t="shared" si="5"/>
        <v>-28.000000000000114</v>
      </c>
      <c r="W71" s="105"/>
      <c r="X71" t="str">
        <f t="shared" si="8"/>
        <v/>
      </c>
      <c r="Y71">
        <f t="shared" si="2"/>
        <v>3</v>
      </c>
      <c r="Z71" s="40">
        <f t="shared" si="6"/>
        <v>1355709.6144910997</v>
      </c>
      <c r="AA71" s="41">
        <f t="shared" si="7"/>
        <v>5.9100000000000708E-2</v>
      </c>
    </row>
    <row r="72" spans="2:27" x14ac:dyDescent="0.2">
      <c r="B72" s="28">
        <v>64</v>
      </c>
      <c r="C72" s="102">
        <f t="shared" si="0"/>
        <v>1237319.5609864343</v>
      </c>
      <c r="D72" s="102"/>
      <c r="E72" s="28"/>
      <c r="F72" s="8">
        <v>43600</v>
      </c>
      <c r="G72" s="62">
        <v>0</v>
      </c>
      <c r="H72" s="28" t="s">
        <v>3</v>
      </c>
      <c r="I72" s="103">
        <v>75.900000000000006</v>
      </c>
      <c r="J72" s="103"/>
      <c r="K72" s="28">
        <v>35</v>
      </c>
      <c r="L72" s="106">
        <f t="shared" si="4"/>
        <v>37119.586829593027</v>
      </c>
      <c r="M72" s="107"/>
      <c r="N72" s="6">
        <f>IF(K72="","",(L72/K72)/LOOKUP(RIGHT($D$2,3),定数!$A$6:$A$13,定数!$B$6:$B$13))</f>
        <v>10.60559623702658</v>
      </c>
      <c r="O72" s="28"/>
      <c r="P72" s="8">
        <v>43605</v>
      </c>
      <c r="Q72" s="62">
        <v>0.16666666666666666</v>
      </c>
      <c r="R72" s="103">
        <v>76.25</v>
      </c>
      <c r="S72" s="103"/>
      <c r="T72" s="104">
        <f>IF(R72="","",V72*N72*LOOKUP(RIGHT($D$2,3),定数!$A$6:$A$13,定数!$B$6:$B$13))</f>
        <v>-37119.586829592423</v>
      </c>
      <c r="U72" s="104"/>
      <c r="V72" s="105">
        <f t="shared" si="5"/>
        <v>-34.999999999999432</v>
      </c>
      <c r="W72" s="105"/>
      <c r="X72" t="str">
        <f t="shared" si="8"/>
        <v/>
      </c>
      <c r="Y72">
        <f t="shared" si="2"/>
        <v>4</v>
      </c>
      <c r="Z72" s="40">
        <f t="shared" si="6"/>
        <v>1355709.6144910997</v>
      </c>
      <c r="AA72" s="41">
        <f t="shared" si="7"/>
        <v>8.7327000000000821E-2</v>
      </c>
    </row>
    <row r="73" spans="2:27" x14ac:dyDescent="0.2">
      <c r="B73" s="28">
        <v>65</v>
      </c>
      <c r="C73" s="102">
        <f t="shared" si="0"/>
        <v>1200199.9741568419</v>
      </c>
      <c r="D73" s="102"/>
      <c r="E73" s="28"/>
      <c r="F73" s="8">
        <v>43630</v>
      </c>
      <c r="G73" s="62">
        <v>0.16666666666666666</v>
      </c>
      <c r="H73" s="28" t="s">
        <v>3</v>
      </c>
      <c r="I73" s="103">
        <v>74.760000000000005</v>
      </c>
      <c r="J73" s="103"/>
      <c r="K73" s="28">
        <v>53</v>
      </c>
      <c r="L73" s="106">
        <f t="shared" si="4"/>
        <v>36005.999224705258</v>
      </c>
      <c r="M73" s="107"/>
      <c r="N73" s="6">
        <f>IF(K73="","",(L73/K73)/LOOKUP(RIGHT($D$2,3),定数!$A$6:$A$13,定数!$B$6:$B$13))</f>
        <v>6.7935847593783505</v>
      </c>
      <c r="O73" s="28"/>
      <c r="P73" s="8">
        <v>43642</v>
      </c>
      <c r="Q73" s="62">
        <v>0.5</v>
      </c>
      <c r="R73" s="103">
        <v>75.290000000000006</v>
      </c>
      <c r="S73" s="103"/>
      <c r="T73" s="104">
        <f>IF(R73="","",V73*N73*LOOKUP(RIGHT($D$2,3),定数!$A$6:$A$13,定数!$B$6:$B$13))</f>
        <v>-36005.999224705338</v>
      </c>
      <c r="U73" s="104"/>
      <c r="V73" s="105">
        <f t="shared" si="5"/>
        <v>-53.000000000000114</v>
      </c>
      <c r="W73" s="105"/>
      <c r="X73" t="str">
        <f t="shared" si="8"/>
        <v/>
      </c>
      <c r="Y73">
        <f t="shared" si="2"/>
        <v>5</v>
      </c>
      <c r="Z73" s="40">
        <f t="shared" si="6"/>
        <v>1355709.6144910997</v>
      </c>
      <c r="AA73" s="41">
        <f t="shared" si="7"/>
        <v>0.1147071900000004</v>
      </c>
    </row>
    <row r="74" spans="2:27" x14ac:dyDescent="0.2">
      <c r="B74" s="28">
        <v>66</v>
      </c>
      <c r="C74" s="102">
        <f t="shared" ref="C74:C108" si="9">IF(T73="","",C73+T73)</f>
        <v>1164193.9749321365</v>
      </c>
      <c r="D74" s="102"/>
      <c r="E74" s="28"/>
      <c r="F74" s="8"/>
      <c r="G74" s="62"/>
      <c r="H74" s="28"/>
      <c r="I74" s="103"/>
      <c r="J74" s="103"/>
      <c r="K74" s="28"/>
      <c r="L74" s="106" t="str">
        <f t="shared" si="4"/>
        <v/>
      </c>
      <c r="M74" s="107"/>
      <c r="N74" s="6" t="str">
        <f>IF(K74="","",(L74/K74)/LOOKUP(RIGHT($D$2,3),定数!$A$6:$A$13,定数!$B$6:$B$13))</f>
        <v/>
      </c>
      <c r="O74" s="28"/>
      <c r="P74" s="8"/>
      <c r="Q74" s="62"/>
      <c r="R74" s="103"/>
      <c r="S74" s="103"/>
      <c r="T74" s="104" t="str">
        <f>IF(R74="","",V74*N74*LOOKUP(RIGHT($D$2,3),定数!$A$6:$A$13,定数!$B$6:$B$13))</f>
        <v/>
      </c>
      <c r="U74" s="104"/>
      <c r="V74" s="105" t="str">
        <f t="shared" si="5"/>
        <v/>
      </c>
      <c r="W74" s="105"/>
      <c r="X74" t="str">
        <f t="shared" si="8"/>
        <v/>
      </c>
      <c r="Y74" t="str">
        <f t="shared" si="8"/>
        <v/>
      </c>
      <c r="Z74" s="40">
        <f t="shared" si="6"/>
        <v>1355709.6144910997</v>
      </c>
      <c r="AA74" s="41">
        <f t="shared" si="7"/>
        <v>0.14126597430000043</v>
      </c>
    </row>
    <row r="75" spans="2:27" x14ac:dyDescent="0.2">
      <c r="B75" s="28">
        <v>67</v>
      </c>
      <c r="C75" s="102" t="str">
        <f t="shared" si="9"/>
        <v/>
      </c>
      <c r="D75" s="102"/>
      <c r="E75" s="28"/>
      <c r="F75" s="8"/>
      <c r="G75" s="62"/>
      <c r="H75" s="28"/>
      <c r="I75" s="103"/>
      <c r="J75" s="103"/>
      <c r="K75" s="28"/>
      <c r="L75" s="106" t="str">
        <f t="shared" ref="L75:L108" si="10">IF(K75="","",C75*0.03)</f>
        <v/>
      </c>
      <c r="M75" s="107"/>
      <c r="N75" s="6" t="str">
        <f>IF(K75="","",(L75/K75)/LOOKUP(RIGHT($D$2,3),定数!$A$6:$A$13,定数!$B$6:$B$13))</f>
        <v/>
      </c>
      <c r="O75" s="28"/>
      <c r="P75" s="8"/>
      <c r="Q75" s="62"/>
      <c r="R75" s="103"/>
      <c r="S75" s="103"/>
      <c r="T75" s="104" t="str">
        <f>IF(R75="","",V75*N75*LOOKUP(RIGHT($D$2,3),定数!$A$6:$A$13,定数!$B$6:$B$13))</f>
        <v/>
      </c>
      <c r="U75" s="104"/>
      <c r="V75" s="105" t="str">
        <f t="shared" si="5"/>
        <v/>
      </c>
      <c r="W75" s="105"/>
      <c r="X75" t="str">
        <f t="shared" ref="X75:Y90" si="11">IF(U75&lt;&gt;"",IF(U75&lt;0,1+X74,0),"")</f>
        <v/>
      </c>
      <c r="Y75" t="str">
        <f t="shared" si="11"/>
        <v/>
      </c>
      <c r="Z75" s="40" t="str">
        <f t="shared" si="6"/>
        <v/>
      </c>
      <c r="AA75" s="41" t="str">
        <f t="shared" si="7"/>
        <v/>
      </c>
    </row>
    <row r="76" spans="2:27" x14ac:dyDescent="0.2">
      <c r="B76" s="28">
        <v>68</v>
      </c>
      <c r="C76" s="102" t="str">
        <f t="shared" si="9"/>
        <v/>
      </c>
      <c r="D76" s="102"/>
      <c r="E76" s="28"/>
      <c r="F76" s="8"/>
      <c r="G76" s="62"/>
      <c r="H76" s="28"/>
      <c r="I76" s="103"/>
      <c r="J76" s="103"/>
      <c r="K76" s="28"/>
      <c r="L76" s="106" t="str">
        <f t="shared" si="10"/>
        <v/>
      </c>
      <c r="M76" s="107"/>
      <c r="N76" s="6" t="str">
        <f>IF(K76="","",(L76/K76)/LOOKUP(RIGHT($D$2,3),定数!$A$6:$A$13,定数!$B$6:$B$13))</f>
        <v/>
      </c>
      <c r="O76" s="28"/>
      <c r="P76" s="8"/>
      <c r="Q76" s="62"/>
      <c r="R76" s="103"/>
      <c r="S76" s="103"/>
      <c r="T76" s="104" t="str">
        <f>IF(R76="","",V76*N76*LOOKUP(RIGHT($D$2,3),定数!$A$6:$A$13,定数!$B$6:$B$13))</f>
        <v/>
      </c>
      <c r="U76" s="104"/>
      <c r="V76" s="105" t="str">
        <f t="shared" ref="V76:V108" si="12">IF(R76="","",IF(H76="買",(R76-I76),(I76-R76))*IF(RIGHT($D$2,3)="JPY",100,10000))</f>
        <v/>
      </c>
      <c r="W76" s="105"/>
      <c r="X76" t="str">
        <f t="shared" si="11"/>
        <v/>
      </c>
      <c r="Y76" t="str">
        <f t="shared" si="11"/>
        <v/>
      </c>
      <c r="Z76" s="40" t="str">
        <f t="shared" ref="Z76:Z108" si="13">IF(C76&lt;&gt;"",MAX(Z75,C76),"")</f>
        <v/>
      </c>
      <c r="AA76" s="41" t="str">
        <f t="shared" ref="AA76:AA108" si="14">IF(Z76&lt;&gt;"",1-(C76/Z76),"")</f>
        <v/>
      </c>
    </row>
    <row r="77" spans="2:27" x14ac:dyDescent="0.2">
      <c r="B77" s="28">
        <v>69</v>
      </c>
      <c r="C77" s="102" t="str">
        <f t="shared" si="9"/>
        <v/>
      </c>
      <c r="D77" s="102"/>
      <c r="E77" s="28"/>
      <c r="F77" s="8"/>
      <c r="G77" s="62"/>
      <c r="H77" s="28"/>
      <c r="I77" s="103"/>
      <c r="J77" s="103"/>
      <c r="K77" s="28"/>
      <c r="L77" s="106" t="str">
        <f t="shared" si="10"/>
        <v/>
      </c>
      <c r="M77" s="107"/>
      <c r="N77" s="6" t="str">
        <f>IF(K77="","",(L77/K77)/LOOKUP(RIGHT($D$2,3),定数!$A$6:$A$13,定数!$B$6:$B$13))</f>
        <v/>
      </c>
      <c r="O77" s="28"/>
      <c r="P77" s="8"/>
      <c r="Q77" s="62"/>
      <c r="R77" s="103"/>
      <c r="S77" s="103"/>
      <c r="T77" s="104" t="str">
        <f>IF(R77="","",V77*N77*LOOKUP(RIGHT($D$2,3),定数!$A$6:$A$13,定数!$B$6:$B$13))</f>
        <v/>
      </c>
      <c r="U77" s="104"/>
      <c r="V77" s="105" t="str">
        <f t="shared" si="12"/>
        <v/>
      </c>
      <c r="W77" s="105"/>
      <c r="X77" t="str">
        <f t="shared" si="11"/>
        <v/>
      </c>
      <c r="Y77" t="str">
        <f t="shared" si="11"/>
        <v/>
      </c>
      <c r="Z77" s="40" t="str">
        <f t="shared" si="13"/>
        <v/>
      </c>
      <c r="AA77" s="41" t="str">
        <f t="shared" si="14"/>
        <v/>
      </c>
    </row>
    <row r="78" spans="2:27" x14ac:dyDescent="0.2">
      <c r="B78" s="28">
        <v>70</v>
      </c>
      <c r="C78" s="102" t="str">
        <f t="shared" si="9"/>
        <v/>
      </c>
      <c r="D78" s="102"/>
      <c r="E78" s="28"/>
      <c r="F78" s="8"/>
      <c r="G78" s="62"/>
      <c r="H78" s="28"/>
      <c r="I78" s="103"/>
      <c r="J78" s="103"/>
      <c r="K78" s="28"/>
      <c r="L78" s="106" t="str">
        <f t="shared" si="10"/>
        <v/>
      </c>
      <c r="M78" s="107"/>
      <c r="N78" s="6" t="str">
        <f>IF(K78="","",(L78/K78)/LOOKUP(RIGHT($D$2,3),定数!$A$6:$A$13,定数!$B$6:$B$13))</f>
        <v/>
      </c>
      <c r="O78" s="28"/>
      <c r="P78" s="8"/>
      <c r="Q78" s="62"/>
      <c r="R78" s="103"/>
      <c r="S78" s="103"/>
      <c r="T78" s="104" t="str">
        <f>IF(R78="","",V78*N78*LOOKUP(RIGHT($D$2,3),定数!$A$6:$A$13,定数!$B$6:$B$13))</f>
        <v/>
      </c>
      <c r="U78" s="104"/>
      <c r="V78" s="105" t="str">
        <f t="shared" si="12"/>
        <v/>
      </c>
      <c r="W78" s="105"/>
      <c r="X78" t="str">
        <f t="shared" si="11"/>
        <v/>
      </c>
      <c r="Y78" t="str">
        <f t="shared" si="11"/>
        <v/>
      </c>
      <c r="Z78" s="40" t="str">
        <f t="shared" si="13"/>
        <v/>
      </c>
      <c r="AA78" s="41" t="str">
        <f t="shared" si="14"/>
        <v/>
      </c>
    </row>
    <row r="79" spans="2:27" x14ac:dyDescent="0.2">
      <c r="B79" s="28">
        <v>71</v>
      </c>
      <c r="C79" s="102" t="str">
        <f t="shared" si="9"/>
        <v/>
      </c>
      <c r="D79" s="102"/>
      <c r="E79" s="28"/>
      <c r="F79" s="8"/>
      <c r="G79" s="62"/>
      <c r="H79" s="28"/>
      <c r="I79" s="103"/>
      <c r="J79" s="103"/>
      <c r="K79" s="28"/>
      <c r="L79" s="106" t="str">
        <f t="shared" si="10"/>
        <v/>
      </c>
      <c r="M79" s="107"/>
      <c r="N79" s="6" t="str">
        <f>IF(K79="","",(L79/K79)/LOOKUP(RIGHT($D$2,3),定数!$A$6:$A$13,定数!$B$6:$B$13))</f>
        <v/>
      </c>
      <c r="O79" s="28"/>
      <c r="P79" s="8"/>
      <c r="Q79" s="62"/>
      <c r="R79" s="103"/>
      <c r="S79" s="103"/>
      <c r="T79" s="104" t="str">
        <f>IF(R79="","",V79*N79*LOOKUP(RIGHT($D$2,3),定数!$A$6:$A$13,定数!$B$6:$B$13))</f>
        <v/>
      </c>
      <c r="U79" s="104"/>
      <c r="V79" s="105" t="str">
        <f t="shared" si="12"/>
        <v/>
      </c>
      <c r="W79" s="105"/>
      <c r="X79" t="str">
        <f t="shared" si="11"/>
        <v/>
      </c>
      <c r="Y79" t="str">
        <f t="shared" si="11"/>
        <v/>
      </c>
      <c r="Z79" s="40" t="str">
        <f t="shared" si="13"/>
        <v/>
      </c>
      <c r="AA79" s="41" t="str">
        <f t="shared" si="14"/>
        <v/>
      </c>
    </row>
    <row r="80" spans="2:27" x14ac:dyDescent="0.2">
      <c r="B80" s="28">
        <v>72</v>
      </c>
      <c r="C80" s="102" t="str">
        <f t="shared" si="9"/>
        <v/>
      </c>
      <c r="D80" s="102"/>
      <c r="E80" s="28"/>
      <c r="F80" s="8"/>
      <c r="G80" s="62"/>
      <c r="H80" s="28"/>
      <c r="I80" s="103"/>
      <c r="J80" s="103"/>
      <c r="K80" s="28"/>
      <c r="L80" s="106" t="str">
        <f t="shared" si="10"/>
        <v/>
      </c>
      <c r="M80" s="107"/>
      <c r="N80" s="6" t="str">
        <f>IF(K80="","",(L80/K80)/LOOKUP(RIGHT($D$2,3),定数!$A$6:$A$13,定数!$B$6:$B$13))</f>
        <v/>
      </c>
      <c r="O80" s="28"/>
      <c r="P80" s="8"/>
      <c r="Q80" s="62"/>
      <c r="R80" s="103"/>
      <c r="S80" s="103"/>
      <c r="T80" s="104" t="str">
        <f>IF(R80="","",V80*N80*LOOKUP(RIGHT($D$2,3),定数!$A$6:$A$13,定数!$B$6:$B$13))</f>
        <v/>
      </c>
      <c r="U80" s="104"/>
      <c r="V80" s="105" t="str">
        <f t="shared" si="12"/>
        <v/>
      </c>
      <c r="W80" s="105"/>
      <c r="X80" t="str">
        <f t="shared" si="11"/>
        <v/>
      </c>
      <c r="Y80" t="str">
        <f t="shared" si="11"/>
        <v/>
      </c>
      <c r="Z80" s="40" t="str">
        <f t="shared" si="13"/>
        <v/>
      </c>
      <c r="AA80" s="41" t="str">
        <f t="shared" si="14"/>
        <v/>
      </c>
    </row>
    <row r="81" spans="2:27" x14ac:dyDescent="0.2">
      <c r="B81" s="28">
        <v>73</v>
      </c>
      <c r="C81" s="102" t="str">
        <f t="shared" si="9"/>
        <v/>
      </c>
      <c r="D81" s="102"/>
      <c r="E81" s="28"/>
      <c r="F81" s="8"/>
      <c r="G81" s="62"/>
      <c r="H81" s="28"/>
      <c r="I81" s="103"/>
      <c r="J81" s="103"/>
      <c r="K81" s="28"/>
      <c r="L81" s="106" t="str">
        <f t="shared" si="10"/>
        <v/>
      </c>
      <c r="M81" s="107"/>
      <c r="N81" s="6" t="str">
        <f>IF(K81="","",(L81/K81)/LOOKUP(RIGHT($D$2,3),定数!$A$6:$A$13,定数!$B$6:$B$13))</f>
        <v/>
      </c>
      <c r="O81" s="28"/>
      <c r="P81" s="8"/>
      <c r="Q81" s="62"/>
      <c r="R81" s="103"/>
      <c r="S81" s="103"/>
      <c r="T81" s="104" t="str">
        <f>IF(R81="","",V81*N81*LOOKUP(RIGHT($D$2,3),定数!$A$6:$A$13,定数!$B$6:$B$13))</f>
        <v/>
      </c>
      <c r="U81" s="104"/>
      <c r="V81" s="105" t="str">
        <f t="shared" si="12"/>
        <v/>
      </c>
      <c r="W81" s="105"/>
      <c r="X81" t="str">
        <f t="shared" si="11"/>
        <v/>
      </c>
      <c r="Y81" t="str">
        <f t="shared" si="11"/>
        <v/>
      </c>
      <c r="Z81" s="40" t="str">
        <f t="shared" si="13"/>
        <v/>
      </c>
      <c r="AA81" s="41" t="str">
        <f t="shared" si="14"/>
        <v/>
      </c>
    </row>
    <row r="82" spans="2:27" x14ac:dyDescent="0.2">
      <c r="B82" s="28">
        <v>74</v>
      </c>
      <c r="C82" s="102" t="str">
        <f t="shared" si="9"/>
        <v/>
      </c>
      <c r="D82" s="102"/>
      <c r="E82" s="28"/>
      <c r="F82" s="8"/>
      <c r="G82" s="62"/>
      <c r="H82" s="28"/>
      <c r="I82" s="103"/>
      <c r="J82" s="103"/>
      <c r="K82" s="28"/>
      <c r="L82" s="106" t="str">
        <f t="shared" si="10"/>
        <v/>
      </c>
      <c r="M82" s="107"/>
      <c r="N82" s="6" t="str">
        <f>IF(K82="","",(L82/K82)/LOOKUP(RIGHT($D$2,3),定数!$A$6:$A$13,定数!$B$6:$B$13))</f>
        <v/>
      </c>
      <c r="O82" s="28"/>
      <c r="P82" s="8"/>
      <c r="Q82" s="62"/>
      <c r="R82" s="103"/>
      <c r="S82" s="103"/>
      <c r="T82" s="104" t="str">
        <f>IF(R82="","",V82*N82*LOOKUP(RIGHT($D$2,3),定数!$A$6:$A$13,定数!$B$6:$B$13))</f>
        <v/>
      </c>
      <c r="U82" s="104"/>
      <c r="V82" s="105" t="str">
        <f t="shared" si="12"/>
        <v/>
      </c>
      <c r="W82" s="105"/>
      <c r="X82" t="str">
        <f t="shared" si="11"/>
        <v/>
      </c>
      <c r="Y82" t="str">
        <f t="shared" si="11"/>
        <v/>
      </c>
      <c r="Z82" s="40" t="str">
        <f t="shared" si="13"/>
        <v/>
      </c>
      <c r="AA82" s="41" t="str">
        <f t="shared" si="14"/>
        <v/>
      </c>
    </row>
    <row r="83" spans="2:27" x14ac:dyDescent="0.2">
      <c r="B83" s="28">
        <v>75</v>
      </c>
      <c r="C83" s="102" t="str">
        <f t="shared" si="9"/>
        <v/>
      </c>
      <c r="D83" s="102"/>
      <c r="E83" s="28"/>
      <c r="F83" s="8"/>
      <c r="G83" s="62"/>
      <c r="H83" s="28"/>
      <c r="I83" s="103"/>
      <c r="J83" s="103"/>
      <c r="K83" s="28"/>
      <c r="L83" s="106" t="str">
        <f t="shared" si="10"/>
        <v/>
      </c>
      <c r="M83" s="107"/>
      <c r="N83" s="6" t="str">
        <f>IF(K83="","",(L83/K83)/LOOKUP(RIGHT($D$2,3),定数!$A$6:$A$13,定数!$B$6:$B$13))</f>
        <v/>
      </c>
      <c r="O83" s="28"/>
      <c r="P83" s="8"/>
      <c r="Q83" s="62"/>
      <c r="R83" s="103"/>
      <c r="S83" s="103"/>
      <c r="T83" s="104" t="str">
        <f>IF(R83="","",V83*N83*LOOKUP(RIGHT($D$2,3),定数!$A$6:$A$13,定数!$B$6:$B$13))</f>
        <v/>
      </c>
      <c r="U83" s="104"/>
      <c r="V83" s="105" t="str">
        <f t="shared" si="12"/>
        <v/>
      </c>
      <c r="W83" s="105"/>
      <c r="X83" t="str">
        <f t="shared" si="11"/>
        <v/>
      </c>
      <c r="Y83" t="str">
        <f t="shared" si="11"/>
        <v/>
      </c>
      <c r="Z83" s="40" t="str">
        <f t="shared" si="13"/>
        <v/>
      </c>
      <c r="AA83" s="41" t="str">
        <f t="shared" si="14"/>
        <v/>
      </c>
    </row>
    <row r="84" spans="2:27" x14ac:dyDescent="0.2">
      <c r="B84" s="28">
        <v>76</v>
      </c>
      <c r="C84" s="102" t="str">
        <f t="shared" si="9"/>
        <v/>
      </c>
      <c r="D84" s="102"/>
      <c r="E84" s="28"/>
      <c r="F84" s="8"/>
      <c r="G84" s="62"/>
      <c r="H84" s="28"/>
      <c r="I84" s="103"/>
      <c r="J84" s="103"/>
      <c r="K84" s="28"/>
      <c r="L84" s="106" t="str">
        <f t="shared" si="10"/>
        <v/>
      </c>
      <c r="M84" s="107"/>
      <c r="N84" s="6" t="str">
        <f>IF(K84="","",(L84/K84)/LOOKUP(RIGHT($D$2,3),定数!$A$6:$A$13,定数!$B$6:$B$13))</f>
        <v/>
      </c>
      <c r="O84" s="28"/>
      <c r="P84" s="8"/>
      <c r="Q84" s="62"/>
      <c r="R84" s="103"/>
      <c r="S84" s="103"/>
      <c r="T84" s="104" t="str">
        <f>IF(R84="","",V84*N84*LOOKUP(RIGHT($D$2,3),定数!$A$6:$A$13,定数!$B$6:$B$13))</f>
        <v/>
      </c>
      <c r="U84" s="104"/>
      <c r="V84" s="105" t="str">
        <f t="shared" si="12"/>
        <v/>
      </c>
      <c r="W84" s="105"/>
      <c r="X84" t="str">
        <f t="shared" si="11"/>
        <v/>
      </c>
      <c r="Y84" t="str">
        <f t="shared" si="11"/>
        <v/>
      </c>
      <c r="Z84" s="40" t="str">
        <f t="shared" si="13"/>
        <v/>
      </c>
      <c r="AA84" s="41" t="str">
        <f t="shared" si="14"/>
        <v/>
      </c>
    </row>
    <row r="85" spans="2:27" x14ac:dyDescent="0.2">
      <c r="B85" s="28">
        <v>77</v>
      </c>
      <c r="C85" s="102" t="str">
        <f t="shared" si="9"/>
        <v/>
      </c>
      <c r="D85" s="102"/>
      <c r="E85" s="28"/>
      <c r="F85" s="8"/>
      <c r="G85" s="62"/>
      <c r="H85" s="28"/>
      <c r="I85" s="103"/>
      <c r="J85" s="103"/>
      <c r="K85" s="28"/>
      <c r="L85" s="106" t="str">
        <f t="shared" si="10"/>
        <v/>
      </c>
      <c r="M85" s="107"/>
      <c r="N85" s="6" t="str">
        <f>IF(K85="","",(L85/K85)/LOOKUP(RIGHT($D$2,3),定数!$A$6:$A$13,定数!$B$6:$B$13))</f>
        <v/>
      </c>
      <c r="O85" s="28"/>
      <c r="P85" s="8"/>
      <c r="Q85" s="62"/>
      <c r="R85" s="103"/>
      <c r="S85" s="103"/>
      <c r="T85" s="104" t="str">
        <f>IF(R85="","",V85*N85*LOOKUP(RIGHT($D$2,3),定数!$A$6:$A$13,定数!$B$6:$B$13))</f>
        <v/>
      </c>
      <c r="U85" s="104"/>
      <c r="V85" s="105" t="str">
        <f t="shared" si="12"/>
        <v/>
      </c>
      <c r="W85" s="105"/>
      <c r="X85" t="str">
        <f t="shared" si="11"/>
        <v/>
      </c>
      <c r="Y85" t="str">
        <f t="shared" si="11"/>
        <v/>
      </c>
      <c r="Z85" s="40" t="str">
        <f t="shared" si="13"/>
        <v/>
      </c>
      <c r="AA85" s="41" t="str">
        <f t="shared" si="14"/>
        <v/>
      </c>
    </row>
    <row r="86" spans="2:27" x14ac:dyDescent="0.2">
      <c r="B86" s="28">
        <v>78</v>
      </c>
      <c r="C86" s="102" t="str">
        <f t="shared" si="9"/>
        <v/>
      </c>
      <c r="D86" s="102"/>
      <c r="E86" s="28"/>
      <c r="F86" s="8"/>
      <c r="G86" s="62"/>
      <c r="H86" s="28"/>
      <c r="I86" s="103"/>
      <c r="J86" s="103"/>
      <c r="K86" s="28"/>
      <c r="L86" s="106" t="str">
        <f t="shared" si="10"/>
        <v/>
      </c>
      <c r="M86" s="107"/>
      <c r="N86" s="6" t="str">
        <f>IF(K86="","",(L86/K86)/LOOKUP(RIGHT($D$2,3),定数!$A$6:$A$13,定数!$B$6:$B$13))</f>
        <v/>
      </c>
      <c r="O86" s="28"/>
      <c r="P86" s="8"/>
      <c r="Q86" s="62"/>
      <c r="R86" s="103"/>
      <c r="S86" s="103"/>
      <c r="T86" s="104" t="str">
        <f>IF(R86="","",V86*N86*LOOKUP(RIGHT($D$2,3),定数!$A$6:$A$13,定数!$B$6:$B$13))</f>
        <v/>
      </c>
      <c r="U86" s="104"/>
      <c r="V86" s="105" t="str">
        <f t="shared" si="12"/>
        <v/>
      </c>
      <c r="W86" s="105"/>
      <c r="X86" t="str">
        <f t="shared" si="11"/>
        <v/>
      </c>
      <c r="Y86" t="str">
        <f t="shared" si="11"/>
        <v/>
      </c>
      <c r="Z86" s="40" t="str">
        <f t="shared" si="13"/>
        <v/>
      </c>
      <c r="AA86" s="41" t="str">
        <f t="shared" si="14"/>
        <v/>
      </c>
    </row>
    <row r="87" spans="2:27" x14ac:dyDescent="0.2">
      <c r="B87" s="28">
        <v>79</v>
      </c>
      <c r="C87" s="102" t="str">
        <f t="shared" si="9"/>
        <v/>
      </c>
      <c r="D87" s="102"/>
      <c r="E87" s="28"/>
      <c r="F87" s="8"/>
      <c r="G87" s="62"/>
      <c r="H87" s="28"/>
      <c r="I87" s="103"/>
      <c r="J87" s="103"/>
      <c r="K87" s="28"/>
      <c r="L87" s="106" t="str">
        <f t="shared" si="10"/>
        <v/>
      </c>
      <c r="M87" s="107"/>
      <c r="N87" s="6" t="str">
        <f>IF(K87="","",(L87/K87)/LOOKUP(RIGHT($D$2,3),定数!$A$6:$A$13,定数!$B$6:$B$13))</f>
        <v/>
      </c>
      <c r="O87" s="28"/>
      <c r="P87" s="8"/>
      <c r="Q87" s="62"/>
      <c r="R87" s="103"/>
      <c r="S87" s="103"/>
      <c r="T87" s="104" t="str">
        <f>IF(R87="","",V87*N87*LOOKUP(RIGHT($D$2,3),定数!$A$6:$A$13,定数!$B$6:$B$13))</f>
        <v/>
      </c>
      <c r="U87" s="104"/>
      <c r="V87" s="105" t="str">
        <f t="shared" si="12"/>
        <v/>
      </c>
      <c r="W87" s="105"/>
      <c r="X87" t="str">
        <f t="shared" si="11"/>
        <v/>
      </c>
      <c r="Y87" t="str">
        <f t="shared" si="11"/>
        <v/>
      </c>
      <c r="Z87" s="40" t="str">
        <f t="shared" si="13"/>
        <v/>
      </c>
      <c r="AA87" s="41" t="str">
        <f t="shared" si="14"/>
        <v/>
      </c>
    </row>
    <row r="88" spans="2:27" x14ac:dyDescent="0.2">
      <c r="B88" s="28">
        <v>80</v>
      </c>
      <c r="C88" s="102" t="str">
        <f t="shared" si="9"/>
        <v/>
      </c>
      <c r="D88" s="102"/>
      <c r="E88" s="28"/>
      <c r="F88" s="8"/>
      <c r="G88" s="62"/>
      <c r="H88" s="28"/>
      <c r="I88" s="103"/>
      <c r="J88" s="103"/>
      <c r="K88" s="28"/>
      <c r="L88" s="106" t="str">
        <f t="shared" si="10"/>
        <v/>
      </c>
      <c r="M88" s="107"/>
      <c r="N88" s="6" t="str">
        <f>IF(K88="","",(L88/K88)/LOOKUP(RIGHT($D$2,3),定数!$A$6:$A$13,定数!$B$6:$B$13))</f>
        <v/>
      </c>
      <c r="O88" s="28"/>
      <c r="P88" s="8"/>
      <c r="Q88" s="62"/>
      <c r="R88" s="103"/>
      <c r="S88" s="103"/>
      <c r="T88" s="104" t="str">
        <f>IF(R88="","",V88*N88*LOOKUP(RIGHT($D$2,3),定数!$A$6:$A$13,定数!$B$6:$B$13))</f>
        <v/>
      </c>
      <c r="U88" s="104"/>
      <c r="V88" s="105" t="str">
        <f t="shared" si="12"/>
        <v/>
      </c>
      <c r="W88" s="105"/>
      <c r="X88" t="str">
        <f t="shared" si="11"/>
        <v/>
      </c>
      <c r="Y88" t="str">
        <f t="shared" si="11"/>
        <v/>
      </c>
      <c r="Z88" s="40" t="str">
        <f t="shared" si="13"/>
        <v/>
      </c>
      <c r="AA88" s="41" t="str">
        <f t="shared" si="14"/>
        <v/>
      </c>
    </row>
    <row r="89" spans="2:27" x14ac:dyDescent="0.2">
      <c r="B89" s="28">
        <v>81</v>
      </c>
      <c r="C89" s="102" t="str">
        <f t="shared" si="9"/>
        <v/>
      </c>
      <c r="D89" s="102"/>
      <c r="E89" s="28"/>
      <c r="F89" s="8"/>
      <c r="G89" s="62"/>
      <c r="H89" s="28"/>
      <c r="I89" s="103"/>
      <c r="J89" s="103"/>
      <c r="K89" s="28"/>
      <c r="L89" s="106" t="str">
        <f t="shared" si="10"/>
        <v/>
      </c>
      <c r="M89" s="107"/>
      <c r="N89" s="6" t="str">
        <f>IF(K89="","",(L89/K89)/LOOKUP(RIGHT($D$2,3),定数!$A$6:$A$13,定数!$B$6:$B$13))</f>
        <v/>
      </c>
      <c r="O89" s="28"/>
      <c r="P89" s="8"/>
      <c r="Q89" s="62"/>
      <c r="R89" s="103"/>
      <c r="S89" s="103"/>
      <c r="T89" s="104" t="str">
        <f>IF(R89="","",V89*N89*LOOKUP(RIGHT($D$2,3),定数!$A$6:$A$13,定数!$B$6:$B$13))</f>
        <v/>
      </c>
      <c r="U89" s="104"/>
      <c r="V89" s="105" t="str">
        <f t="shared" si="12"/>
        <v/>
      </c>
      <c r="W89" s="105"/>
      <c r="X89" t="str">
        <f t="shared" si="11"/>
        <v/>
      </c>
      <c r="Y89" t="str">
        <f t="shared" si="11"/>
        <v/>
      </c>
      <c r="Z89" s="40" t="str">
        <f t="shared" si="13"/>
        <v/>
      </c>
      <c r="AA89" s="41" t="str">
        <f t="shared" si="14"/>
        <v/>
      </c>
    </row>
    <row r="90" spans="2:27" x14ac:dyDescent="0.2">
      <c r="B90" s="28">
        <v>82</v>
      </c>
      <c r="C90" s="102" t="str">
        <f t="shared" si="9"/>
        <v/>
      </c>
      <c r="D90" s="102"/>
      <c r="E90" s="28"/>
      <c r="F90" s="8"/>
      <c r="G90" s="62"/>
      <c r="H90" s="28"/>
      <c r="I90" s="103"/>
      <c r="J90" s="103"/>
      <c r="K90" s="28"/>
      <c r="L90" s="106" t="str">
        <f t="shared" si="10"/>
        <v/>
      </c>
      <c r="M90" s="107"/>
      <c r="N90" s="6" t="str">
        <f>IF(K90="","",(L90/K90)/LOOKUP(RIGHT($D$2,3),定数!$A$6:$A$13,定数!$B$6:$B$13))</f>
        <v/>
      </c>
      <c r="O90" s="28"/>
      <c r="P90" s="8"/>
      <c r="Q90" s="62"/>
      <c r="R90" s="103"/>
      <c r="S90" s="103"/>
      <c r="T90" s="104" t="str">
        <f>IF(R90="","",V90*N90*LOOKUP(RIGHT($D$2,3),定数!$A$6:$A$13,定数!$B$6:$B$13))</f>
        <v/>
      </c>
      <c r="U90" s="104"/>
      <c r="V90" s="105" t="str">
        <f t="shared" si="12"/>
        <v/>
      </c>
      <c r="W90" s="105"/>
      <c r="X90" t="str">
        <f t="shared" si="11"/>
        <v/>
      </c>
      <c r="Y90" t="str">
        <f t="shared" si="11"/>
        <v/>
      </c>
      <c r="Z90" s="40" t="str">
        <f t="shared" si="13"/>
        <v/>
      </c>
      <c r="AA90" s="41" t="str">
        <f t="shared" si="14"/>
        <v/>
      </c>
    </row>
    <row r="91" spans="2:27" x14ac:dyDescent="0.2">
      <c r="B91" s="28">
        <v>83</v>
      </c>
      <c r="C91" s="102" t="str">
        <f t="shared" si="9"/>
        <v/>
      </c>
      <c r="D91" s="102"/>
      <c r="E91" s="28"/>
      <c r="F91" s="8"/>
      <c r="G91" s="62"/>
      <c r="H91" s="28"/>
      <c r="I91" s="103"/>
      <c r="J91" s="103"/>
      <c r="K91" s="28"/>
      <c r="L91" s="106" t="str">
        <f t="shared" si="10"/>
        <v/>
      </c>
      <c r="M91" s="107"/>
      <c r="N91" s="6" t="str">
        <f>IF(K91="","",(L91/K91)/LOOKUP(RIGHT($D$2,3),定数!$A$6:$A$13,定数!$B$6:$B$13))</f>
        <v/>
      </c>
      <c r="O91" s="28"/>
      <c r="P91" s="8"/>
      <c r="Q91" s="62"/>
      <c r="R91" s="103"/>
      <c r="S91" s="103"/>
      <c r="T91" s="104" t="str">
        <f>IF(R91="","",V91*N91*LOOKUP(RIGHT($D$2,3),定数!$A$6:$A$13,定数!$B$6:$B$13))</f>
        <v/>
      </c>
      <c r="U91" s="104"/>
      <c r="V91" s="105" t="str">
        <f t="shared" si="12"/>
        <v/>
      </c>
      <c r="W91" s="105"/>
      <c r="X91" t="str">
        <f t="shared" ref="X91:Y106" si="15">IF(U91&lt;&gt;"",IF(U91&lt;0,1+X90,0),"")</f>
        <v/>
      </c>
      <c r="Y91" t="str">
        <f t="shared" si="15"/>
        <v/>
      </c>
      <c r="Z91" s="40" t="str">
        <f t="shared" si="13"/>
        <v/>
      </c>
      <c r="AA91" s="41" t="str">
        <f t="shared" si="14"/>
        <v/>
      </c>
    </row>
    <row r="92" spans="2:27" x14ac:dyDescent="0.2">
      <c r="B92" s="28">
        <v>84</v>
      </c>
      <c r="C92" s="102" t="str">
        <f t="shared" si="9"/>
        <v/>
      </c>
      <c r="D92" s="102"/>
      <c r="E92" s="28"/>
      <c r="F92" s="8"/>
      <c r="G92" s="62"/>
      <c r="H92" s="28"/>
      <c r="I92" s="103"/>
      <c r="J92" s="103"/>
      <c r="K92" s="28"/>
      <c r="L92" s="106" t="str">
        <f t="shared" si="10"/>
        <v/>
      </c>
      <c r="M92" s="107"/>
      <c r="N92" s="6" t="str">
        <f>IF(K92="","",(L92/K92)/LOOKUP(RIGHT($D$2,3),定数!$A$6:$A$13,定数!$B$6:$B$13))</f>
        <v/>
      </c>
      <c r="O92" s="28"/>
      <c r="P92" s="8"/>
      <c r="Q92" s="62"/>
      <c r="R92" s="103"/>
      <c r="S92" s="103"/>
      <c r="T92" s="104" t="str">
        <f>IF(R92="","",V92*N92*LOOKUP(RIGHT($D$2,3),定数!$A$6:$A$13,定数!$B$6:$B$13))</f>
        <v/>
      </c>
      <c r="U92" s="104"/>
      <c r="V92" s="105" t="str">
        <f t="shared" si="12"/>
        <v/>
      </c>
      <c r="W92" s="105"/>
      <c r="X92" t="str">
        <f t="shared" si="15"/>
        <v/>
      </c>
      <c r="Y92" t="str">
        <f t="shared" si="15"/>
        <v/>
      </c>
      <c r="Z92" s="40" t="str">
        <f t="shared" si="13"/>
        <v/>
      </c>
      <c r="AA92" s="41" t="str">
        <f t="shared" si="14"/>
        <v/>
      </c>
    </row>
    <row r="93" spans="2:27" x14ac:dyDescent="0.2">
      <c r="B93" s="28">
        <v>85</v>
      </c>
      <c r="C93" s="102" t="str">
        <f t="shared" si="9"/>
        <v/>
      </c>
      <c r="D93" s="102"/>
      <c r="E93" s="28"/>
      <c r="F93" s="8"/>
      <c r="G93" s="62"/>
      <c r="H93" s="28"/>
      <c r="I93" s="103"/>
      <c r="J93" s="103"/>
      <c r="K93" s="28"/>
      <c r="L93" s="106" t="str">
        <f t="shared" si="10"/>
        <v/>
      </c>
      <c r="M93" s="107"/>
      <c r="N93" s="6" t="str">
        <f>IF(K93="","",(L93/K93)/LOOKUP(RIGHT($D$2,3),定数!$A$6:$A$13,定数!$B$6:$B$13))</f>
        <v/>
      </c>
      <c r="O93" s="28"/>
      <c r="P93" s="8"/>
      <c r="Q93" s="62"/>
      <c r="R93" s="103"/>
      <c r="S93" s="103"/>
      <c r="T93" s="104" t="str">
        <f>IF(R93="","",V93*N93*LOOKUP(RIGHT($D$2,3),定数!$A$6:$A$13,定数!$B$6:$B$13))</f>
        <v/>
      </c>
      <c r="U93" s="104"/>
      <c r="V93" s="105" t="str">
        <f t="shared" si="12"/>
        <v/>
      </c>
      <c r="W93" s="105"/>
      <c r="X93" t="str">
        <f t="shared" si="15"/>
        <v/>
      </c>
      <c r="Y93" t="str">
        <f t="shared" si="15"/>
        <v/>
      </c>
      <c r="Z93" s="40" t="str">
        <f t="shared" si="13"/>
        <v/>
      </c>
      <c r="AA93" s="41" t="str">
        <f t="shared" si="14"/>
        <v/>
      </c>
    </row>
    <row r="94" spans="2:27" x14ac:dyDescent="0.2">
      <c r="B94" s="28">
        <v>86</v>
      </c>
      <c r="C94" s="102" t="str">
        <f t="shared" si="9"/>
        <v/>
      </c>
      <c r="D94" s="102"/>
      <c r="E94" s="28"/>
      <c r="F94" s="8"/>
      <c r="G94" s="62"/>
      <c r="H94" s="28"/>
      <c r="I94" s="103"/>
      <c r="J94" s="103"/>
      <c r="K94" s="28"/>
      <c r="L94" s="106" t="str">
        <f t="shared" si="10"/>
        <v/>
      </c>
      <c r="M94" s="107"/>
      <c r="N94" s="6" t="str">
        <f>IF(K94="","",(L94/K94)/LOOKUP(RIGHT($D$2,3),定数!$A$6:$A$13,定数!$B$6:$B$13))</f>
        <v/>
      </c>
      <c r="O94" s="28"/>
      <c r="P94" s="8"/>
      <c r="Q94" s="62"/>
      <c r="R94" s="103"/>
      <c r="S94" s="103"/>
      <c r="T94" s="104" t="str">
        <f>IF(R94="","",V94*N94*LOOKUP(RIGHT($D$2,3),定数!$A$6:$A$13,定数!$B$6:$B$13))</f>
        <v/>
      </c>
      <c r="U94" s="104"/>
      <c r="V94" s="105" t="str">
        <f t="shared" si="12"/>
        <v/>
      </c>
      <c r="W94" s="105"/>
      <c r="X94" t="str">
        <f t="shared" si="15"/>
        <v/>
      </c>
      <c r="Y94" t="str">
        <f t="shared" si="15"/>
        <v/>
      </c>
      <c r="Z94" s="40" t="str">
        <f t="shared" si="13"/>
        <v/>
      </c>
      <c r="AA94" s="41" t="str">
        <f t="shared" si="14"/>
        <v/>
      </c>
    </row>
    <row r="95" spans="2:27" x14ac:dyDescent="0.2">
      <c r="B95" s="28">
        <v>87</v>
      </c>
      <c r="C95" s="102" t="str">
        <f t="shared" si="9"/>
        <v/>
      </c>
      <c r="D95" s="102"/>
      <c r="E95" s="28"/>
      <c r="F95" s="8"/>
      <c r="G95" s="62"/>
      <c r="H95" s="36"/>
      <c r="I95" s="103"/>
      <c r="J95" s="103"/>
      <c r="K95" s="28"/>
      <c r="L95" s="106" t="str">
        <f t="shared" si="10"/>
        <v/>
      </c>
      <c r="M95" s="107"/>
      <c r="N95" s="6" t="str">
        <f>IF(K95="","",(L95/K95)/LOOKUP(RIGHT($D$2,3),定数!$A$6:$A$13,定数!$B$6:$B$13))</f>
        <v/>
      </c>
      <c r="O95" s="28"/>
      <c r="P95" s="8"/>
      <c r="Q95" s="62"/>
      <c r="R95" s="103"/>
      <c r="S95" s="103"/>
      <c r="T95" s="104" t="str">
        <f>IF(R95="","",V95*N95*LOOKUP(RIGHT($D$2,3),定数!$A$6:$A$13,定数!$B$6:$B$13))</f>
        <v/>
      </c>
      <c r="U95" s="104"/>
      <c r="V95" s="105" t="str">
        <f t="shared" si="12"/>
        <v/>
      </c>
      <c r="W95" s="105"/>
      <c r="X95" t="str">
        <f t="shared" si="15"/>
        <v/>
      </c>
      <c r="Y95" t="str">
        <f t="shared" si="15"/>
        <v/>
      </c>
      <c r="Z95" s="40" t="str">
        <f t="shared" si="13"/>
        <v/>
      </c>
      <c r="AA95" s="41" t="str">
        <f t="shared" si="14"/>
        <v/>
      </c>
    </row>
    <row r="96" spans="2:27" x14ac:dyDescent="0.2">
      <c r="B96" s="28">
        <v>88</v>
      </c>
      <c r="C96" s="102" t="str">
        <f t="shared" si="9"/>
        <v/>
      </c>
      <c r="D96" s="102"/>
      <c r="E96" s="28"/>
      <c r="F96" s="8"/>
      <c r="G96" s="62"/>
      <c r="H96" s="28"/>
      <c r="I96" s="103"/>
      <c r="J96" s="103"/>
      <c r="K96" s="28"/>
      <c r="L96" s="106" t="str">
        <f t="shared" si="10"/>
        <v/>
      </c>
      <c r="M96" s="107"/>
      <c r="N96" s="6" t="str">
        <f>IF(K96="","",(L96/K96)/LOOKUP(RIGHT($D$2,3),定数!$A$6:$A$13,定数!$B$6:$B$13))</f>
        <v/>
      </c>
      <c r="O96" s="28"/>
      <c r="P96" s="8"/>
      <c r="Q96" s="62"/>
      <c r="R96" s="103"/>
      <c r="S96" s="103"/>
      <c r="T96" s="104" t="str">
        <f>IF(R96="","",V96*N96*LOOKUP(RIGHT($D$2,3),定数!$A$6:$A$13,定数!$B$6:$B$13))</f>
        <v/>
      </c>
      <c r="U96" s="104"/>
      <c r="V96" s="105" t="str">
        <f t="shared" si="12"/>
        <v/>
      </c>
      <c r="W96" s="105"/>
      <c r="X96" t="str">
        <f t="shared" si="15"/>
        <v/>
      </c>
      <c r="Y96" t="str">
        <f t="shared" si="15"/>
        <v/>
      </c>
      <c r="Z96" s="40" t="str">
        <f t="shared" si="13"/>
        <v/>
      </c>
      <c r="AA96" s="41" t="str">
        <f t="shared" si="14"/>
        <v/>
      </c>
    </row>
    <row r="97" spans="2:27" x14ac:dyDescent="0.2">
      <c r="B97" s="28">
        <v>89</v>
      </c>
      <c r="C97" s="102" t="str">
        <f t="shared" si="9"/>
        <v/>
      </c>
      <c r="D97" s="102"/>
      <c r="E97" s="28"/>
      <c r="F97" s="8"/>
      <c r="G97" s="62"/>
      <c r="H97" s="28"/>
      <c r="I97" s="103"/>
      <c r="J97" s="103"/>
      <c r="K97" s="28"/>
      <c r="L97" s="106" t="str">
        <f t="shared" si="10"/>
        <v/>
      </c>
      <c r="M97" s="107"/>
      <c r="N97" s="6" t="str">
        <f>IF(K97="","",(L97/K97)/LOOKUP(RIGHT($D$2,3),定数!$A$6:$A$13,定数!$B$6:$B$13))</f>
        <v/>
      </c>
      <c r="O97" s="28"/>
      <c r="P97" s="8"/>
      <c r="Q97" s="62"/>
      <c r="R97" s="103"/>
      <c r="S97" s="103"/>
      <c r="T97" s="104" t="str">
        <f>IF(R97="","",V97*N97*LOOKUP(RIGHT($D$2,3),定数!$A$6:$A$13,定数!$B$6:$B$13))</f>
        <v/>
      </c>
      <c r="U97" s="104"/>
      <c r="V97" s="105" t="str">
        <f t="shared" si="12"/>
        <v/>
      </c>
      <c r="W97" s="105"/>
      <c r="X97" t="str">
        <f t="shared" si="15"/>
        <v/>
      </c>
      <c r="Y97" t="str">
        <f t="shared" si="15"/>
        <v/>
      </c>
      <c r="Z97" s="40" t="str">
        <f t="shared" si="13"/>
        <v/>
      </c>
      <c r="AA97" s="41" t="str">
        <f t="shared" si="14"/>
        <v/>
      </c>
    </row>
    <row r="98" spans="2:27" x14ac:dyDescent="0.2">
      <c r="B98" s="28">
        <v>90</v>
      </c>
      <c r="C98" s="102" t="str">
        <f t="shared" si="9"/>
        <v/>
      </c>
      <c r="D98" s="102"/>
      <c r="E98" s="28"/>
      <c r="F98" s="8"/>
      <c r="G98" s="62"/>
      <c r="H98" s="28"/>
      <c r="I98" s="103"/>
      <c r="J98" s="103"/>
      <c r="K98" s="28"/>
      <c r="L98" s="106" t="str">
        <f t="shared" si="10"/>
        <v/>
      </c>
      <c r="M98" s="107"/>
      <c r="N98" s="6" t="str">
        <f>IF(K98="","",(L98/K98)/LOOKUP(RIGHT($D$2,3),定数!$A$6:$A$13,定数!$B$6:$B$13))</f>
        <v/>
      </c>
      <c r="O98" s="28"/>
      <c r="P98" s="8"/>
      <c r="Q98" s="62"/>
      <c r="R98" s="103"/>
      <c r="S98" s="103"/>
      <c r="T98" s="104" t="str">
        <f>IF(R98="","",V98*N98*LOOKUP(RIGHT($D$2,3),定数!$A$6:$A$13,定数!$B$6:$B$13))</f>
        <v/>
      </c>
      <c r="U98" s="104"/>
      <c r="V98" s="105" t="str">
        <f t="shared" si="12"/>
        <v/>
      </c>
      <c r="W98" s="105"/>
      <c r="X98" t="str">
        <f t="shared" si="15"/>
        <v/>
      </c>
      <c r="Y98" t="str">
        <f t="shared" si="15"/>
        <v/>
      </c>
      <c r="Z98" s="40" t="str">
        <f t="shared" si="13"/>
        <v/>
      </c>
      <c r="AA98" s="41" t="str">
        <f t="shared" si="14"/>
        <v/>
      </c>
    </row>
    <row r="99" spans="2:27" x14ac:dyDescent="0.2">
      <c r="B99" s="28">
        <v>91</v>
      </c>
      <c r="C99" s="102" t="str">
        <f t="shared" si="9"/>
        <v/>
      </c>
      <c r="D99" s="102"/>
      <c r="E99" s="28"/>
      <c r="F99" s="8"/>
      <c r="G99" s="62"/>
      <c r="H99" s="28"/>
      <c r="I99" s="103"/>
      <c r="J99" s="103"/>
      <c r="K99" s="28"/>
      <c r="L99" s="106" t="str">
        <f t="shared" si="10"/>
        <v/>
      </c>
      <c r="M99" s="107"/>
      <c r="N99" s="6" t="str">
        <f>IF(K99="","",(L99/K99)/LOOKUP(RIGHT($D$2,3),定数!$A$6:$A$13,定数!$B$6:$B$13))</f>
        <v/>
      </c>
      <c r="O99" s="28"/>
      <c r="P99" s="8"/>
      <c r="Q99" s="62"/>
      <c r="R99" s="103"/>
      <c r="S99" s="103"/>
      <c r="T99" s="104" t="str">
        <f>IF(R99="","",V99*N99*LOOKUP(RIGHT($D$2,3),定数!$A$6:$A$13,定数!$B$6:$B$13))</f>
        <v/>
      </c>
      <c r="U99" s="104"/>
      <c r="V99" s="105" t="str">
        <f t="shared" si="12"/>
        <v/>
      </c>
      <c r="W99" s="105"/>
      <c r="X99" t="str">
        <f t="shared" si="15"/>
        <v/>
      </c>
      <c r="Y99" t="str">
        <f t="shared" si="15"/>
        <v/>
      </c>
      <c r="Z99" s="40" t="str">
        <f t="shared" si="13"/>
        <v/>
      </c>
      <c r="AA99" s="41" t="str">
        <f t="shared" si="14"/>
        <v/>
      </c>
    </row>
    <row r="100" spans="2:27" x14ac:dyDescent="0.2">
      <c r="B100" s="28">
        <v>92</v>
      </c>
      <c r="C100" s="102" t="str">
        <f t="shared" si="9"/>
        <v/>
      </c>
      <c r="D100" s="102"/>
      <c r="E100" s="28"/>
      <c r="F100" s="8"/>
      <c r="G100" s="62"/>
      <c r="H100" s="28"/>
      <c r="I100" s="103"/>
      <c r="J100" s="103"/>
      <c r="K100" s="28"/>
      <c r="L100" s="106" t="str">
        <f t="shared" si="10"/>
        <v/>
      </c>
      <c r="M100" s="107"/>
      <c r="N100" s="6" t="str">
        <f>IF(K100="","",(L100/K100)/LOOKUP(RIGHT($D$2,3),定数!$A$6:$A$13,定数!$B$6:$B$13))</f>
        <v/>
      </c>
      <c r="O100" s="28"/>
      <c r="P100" s="8"/>
      <c r="Q100" s="62"/>
      <c r="R100" s="103"/>
      <c r="S100" s="103"/>
      <c r="T100" s="104" t="str">
        <f>IF(R100="","",V100*N100*LOOKUP(RIGHT($D$2,3),定数!$A$6:$A$13,定数!$B$6:$B$13))</f>
        <v/>
      </c>
      <c r="U100" s="104"/>
      <c r="V100" s="105" t="str">
        <f t="shared" si="12"/>
        <v/>
      </c>
      <c r="W100" s="105"/>
      <c r="X100" t="str">
        <f t="shared" si="15"/>
        <v/>
      </c>
      <c r="Y100" t="str">
        <f t="shared" si="15"/>
        <v/>
      </c>
      <c r="Z100" s="40" t="str">
        <f t="shared" si="13"/>
        <v/>
      </c>
      <c r="AA100" s="41" t="str">
        <f t="shared" si="14"/>
        <v/>
      </c>
    </row>
    <row r="101" spans="2:27" x14ac:dyDescent="0.2">
      <c r="B101" s="28">
        <v>93</v>
      </c>
      <c r="C101" s="102" t="str">
        <f t="shared" si="9"/>
        <v/>
      </c>
      <c r="D101" s="102"/>
      <c r="E101" s="28"/>
      <c r="F101" s="8"/>
      <c r="G101" s="62"/>
      <c r="H101" s="28"/>
      <c r="I101" s="103"/>
      <c r="J101" s="103"/>
      <c r="K101" s="28"/>
      <c r="L101" s="106" t="str">
        <f t="shared" si="10"/>
        <v/>
      </c>
      <c r="M101" s="107"/>
      <c r="N101" s="6" t="str">
        <f>IF(K101="","",(L101/K101)/LOOKUP(RIGHT($D$2,3),定数!$A$6:$A$13,定数!$B$6:$B$13))</f>
        <v/>
      </c>
      <c r="O101" s="28"/>
      <c r="P101" s="8"/>
      <c r="Q101" s="62"/>
      <c r="R101" s="103"/>
      <c r="S101" s="103"/>
      <c r="T101" s="104" t="str">
        <f>IF(R101="","",V101*N101*LOOKUP(RIGHT($D$2,3),定数!$A$6:$A$13,定数!$B$6:$B$13))</f>
        <v/>
      </c>
      <c r="U101" s="104"/>
      <c r="V101" s="105" t="str">
        <f t="shared" si="12"/>
        <v/>
      </c>
      <c r="W101" s="105"/>
      <c r="X101" t="str">
        <f t="shared" si="15"/>
        <v/>
      </c>
      <c r="Y101" t="str">
        <f t="shared" si="15"/>
        <v/>
      </c>
      <c r="Z101" s="40" t="str">
        <f t="shared" si="13"/>
        <v/>
      </c>
      <c r="AA101" s="41" t="str">
        <f t="shared" si="14"/>
        <v/>
      </c>
    </row>
    <row r="102" spans="2:27" x14ac:dyDescent="0.2">
      <c r="B102" s="28">
        <v>94</v>
      </c>
      <c r="C102" s="102" t="str">
        <f t="shared" si="9"/>
        <v/>
      </c>
      <c r="D102" s="102"/>
      <c r="E102" s="28"/>
      <c r="F102" s="8"/>
      <c r="G102" s="62"/>
      <c r="H102" s="28"/>
      <c r="I102" s="103"/>
      <c r="J102" s="103"/>
      <c r="K102" s="28"/>
      <c r="L102" s="106" t="str">
        <f t="shared" si="10"/>
        <v/>
      </c>
      <c r="M102" s="107"/>
      <c r="N102" s="6" t="str">
        <f>IF(K102="","",(L102/K102)/LOOKUP(RIGHT($D$2,3),定数!$A$6:$A$13,定数!$B$6:$B$13))</f>
        <v/>
      </c>
      <c r="O102" s="28"/>
      <c r="P102" s="8"/>
      <c r="Q102" s="62"/>
      <c r="R102" s="103"/>
      <c r="S102" s="103"/>
      <c r="T102" s="104" t="str">
        <f>IF(R102="","",V102*N102*LOOKUP(RIGHT($D$2,3),定数!$A$6:$A$13,定数!$B$6:$B$13))</f>
        <v/>
      </c>
      <c r="U102" s="104"/>
      <c r="V102" s="105" t="str">
        <f t="shared" si="12"/>
        <v/>
      </c>
      <c r="W102" s="105"/>
      <c r="X102" t="str">
        <f t="shared" si="15"/>
        <v/>
      </c>
      <c r="Y102" t="str">
        <f t="shared" si="15"/>
        <v/>
      </c>
      <c r="Z102" s="40" t="str">
        <f t="shared" si="13"/>
        <v/>
      </c>
      <c r="AA102" s="41" t="str">
        <f t="shared" si="14"/>
        <v/>
      </c>
    </row>
    <row r="103" spans="2:27" x14ac:dyDescent="0.2">
      <c r="B103" s="28">
        <v>95</v>
      </c>
      <c r="C103" s="102" t="str">
        <f t="shared" si="9"/>
        <v/>
      </c>
      <c r="D103" s="102"/>
      <c r="E103" s="28"/>
      <c r="F103" s="8"/>
      <c r="G103" s="62"/>
      <c r="H103" s="28"/>
      <c r="I103" s="103"/>
      <c r="J103" s="103"/>
      <c r="K103" s="28"/>
      <c r="L103" s="106" t="str">
        <f t="shared" si="10"/>
        <v/>
      </c>
      <c r="M103" s="107"/>
      <c r="N103" s="6" t="str">
        <f>IF(K103="","",(L103/K103)/LOOKUP(RIGHT($D$2,3),定数!$A$6:$A$13,定数!$B$6:$B$13))</f>
        <v/>
      </c>
      <c r="O103" s="28"/>
      <c r="P103" s="8"/>
      <c r="Q103" s="62"/>
      <c r="R103" s="103"/>
      <c r="S103" s="103"/>
      <c r="T103" s="104" t="str">
        <f>IF(R103="","",V103*N103*LOOKUP(RIGHT($D$2,3),定数!$A$6:$A$13,定数!$B$6:$B$13))</f>
        <v/>
      </c>
      <c r="U103" s="104"/>
      <c r="V103" s="105" t="str">
        <f t="shared" si="12"/>
        <v/>
      </c>
      <c r="W103" s="105"/>
      <c r="X103" t="str">
        <f t="shared" si="15"/>
        <v/>
      </c>
      <c r="Y103" t="str">
        <f t="shared" si="15"/>
        <v/>
      </c>
      <c r="Z103" s="40" t="str">
        <f t="shared" si="13"/>
        <v/>
      </c>
      <c r="AA103" s="41" t="str">
        <f t="shared" si="14"/>
        <v/>
      </c>
    </row>
    <row r="104" spans="2:27" x14ac:dyDescent="0.2">
      <c r="B104" s="28">
        <v>96</v>
      </c>
      <c r="C104" s="102" t="str">
        <f t="shared" si="9"/>
        <v/>
      </c>
      <c r="D104" s="102"/>
      <c r="E104" s="28"/>
      <c r="F104" s="8"/>
      <c r="G104" s="62"/>
      <c r="H104" s="28"/>
      <c r="I104" s="103"/>
      <c r="J104" s="103"/>
      <c r="K104" s="28"/>
      <c r="L104" s="106" t="str">
        <f t="shared" si="10"/>
        <v/>
      </c>
      <c r="M104" s="107"/>
      <c r="N104" s="6" t="str">
        <f>IF(K104="","",(L104/K104)/LOOKUP(RIGHT($D$2,3),定数!$A$6:$A$13,定数!$B$6:$B$13))</f>
        <v/>
      </c>
      <c r="O104" s="28"/>
      <c r="P104" s="8"/>
      <c r="Q104" s="62"/>
      <c r="R104" s="103"/>
      <c r="S104" s="103"/>
      <c r="T104" s="104" t="str">
        <f>IF(R104="","",V104*N104*LOOKUP(RIGHT($D$2,3),定数!$A$6:$A$13,定数!$B$6:$B$13))</f>
        <v/>
      </c>
      <c r="U104" s="104"/>
      <c r="V104" s="105" t="str">
        <f t="shared" si="12"/>
        <v/>
      </c>
      <c r="W104" s="105"/>
      <c r="X104" t="str">
        <f t="shared" si="15"/>
        <v/>
      </c>
      <c r="Y104" t="str">
        <f t="shared" si="15"/>
        <v/>
      </c>
      <c r="Z104" s="40" t="str">
        <f t="shared" si="13"/>
        <v/>
      </c>
      <c r="AA104" s="41" t="str">
        <f t="shared" si="14"/>
        <v/>
      </c>
    </row>
    <row r="105" spans="2:27" x14ac:dyDescent="0.2">
      <c r="B105" s="28">
        <v>97</v>
      </c>
      <c r="C105" s="102" t="str">
        <f t="shared" si="9"/>
        <v/>
      </c>
      <c r="D105" s="102"/>
      <c r="E105" s="28"/>
      <c r="F105" s="8"/>
      <c r="G105" s="62"/>
      <c r="H105" s="28"/>
      <c r="I105" s="103"/>
      <c r="J105" s="103"/>
      <c r="K105" s="28"/>
      <c r="L105" s="106" t="str">
        <f t="shared" si="10"/>
        <v/>
      </c>
      <c r="M105" s="107"/>
      <c r="N105" s="6" t="str">
        <f>IF(K105="","",(L105/K105)/LOOKUP(RIGHT($D$2,3),定数!$A$6:$A$13,定数!$B$6:$B$13))</f>
        <v/>
      </c>
      <c r="O105" s="28"/>
      <c r="P105" s="8"/>
      <c r="Q105" s="62"/>
      <c r="R105" s="103"/>
      <c r="S105" s="103"/>
      <c r="T105" s="104" t="str">
        <f>IF(R105="","",V105*N105*LOOKUP(RIGHT($D$2,3),定数!$A$6:$A$13,定数!$B$6:$B$13))</f>
        <v/>
      </c>
      <c r="U105" s="104"/>
      <c r="V105" s="105" t="str">
        <f t="shared" si="12"/>
        <v/>
      </c>
      <c r="W105" s="105"/>
      <c r="X105" t="str">
        <f t="shared" si="15"/>
        <v/>
      </c>
      <c r="Y105" t="str">
        <f t="shared" si="15"/>
        <v/>
      </c>
      <c r="Z105" s="40" t="str">
        <f t="shared" si="13"/>
        <v/>
      </c>
      <c r="AA105" s="41" t="str">
        <f t="shared" si="14"/>
        <v/>
      </c>
    </row>
    <row r="106" spans="2:27" x14ac:dyDescent="0.2">
      <c r="B106" s="28">
        <v>98</v>
      </c>
      <c r="C106" s="102" t="str">
        <f t="shared" si="9"/>
        <v/>
      </c>
      <c r="D106" s="102"/>
      <c r="E106" s="28"/>
      <c r="F106" s="8"/>
      <c r="G106" s="62"/>
      <c r="H106" s="28"/>
      <c r="I106" s="103"/>
      <c r="J106" s="103"/>
      <c r="K106" s="28"/>
      <c r="L106" s="106" t="str">
        <f t="shared" si="10"/>
        <v/>
      </c>
      <c r="M106" s="107"/>
      <c r="N106" s="6" t="str">
        <f>IF(K106="","",(L106/K106)/LOOKUP(RIGHT($D$2,3),定数!$A$6:$A$13,定数!$B$6:$B$13))</f>
        <v/>
      </c>
      <c r="O106" s="28"/>
      <c r="P106" s="8"/>
      <c r="Q106" s="62"/>
      <c r="R106" s="103"/>
      <c r="S106" s="103"/>
      <c r="T106" s="104" t="str">
        <f>IF(R106="","",V106*N106*LOOKUP(RIGHT($D$2,3),定数!$A$6:$A$13,定数!$B$6:$B$13))</f>
        <v/>
      </c>
      <c r="U106" s="104"/>
      <c r="V106" s="105" t="str">
        <f t="shared" si="12"/>
        <v/>
      </c>
      <c r="W106" s="105"/>
      <c r="X106" t="str">
        <f t="shared" si="15"/>
        <v/>
      </c>
      <c r="Y106" t="str">
        <f t="shared" si="15"/>
        <v/>
      </c>
      <c r="Z106" s="40" t="str">
        <f t="shared" si="13"/>
        <v/>
      </c>
      <c r="AA106" s="41" t="str">
        <f t="shared" si="14"/>
        <v/>
      </c>
    </row>
    <row r="107" spans="2:27" x14ac:dyDescent="0.2">
      <c r="B107" s="28">
        <v>99</v>
      </c>
      <c r="C107" s="102" t="str">
        <f t="shared" si="9"/>
        <v/>
      </c>
      <c r="D107" s="102"/>
      <c r="E107" s="28"/>
      <c r="F107" s="8"/>
      <c r="G107" s="62"/>
      <c r="H107" s="28"/>
      <c r="I107" s="103"/>
      <c r="J107" s="103"/>
      <c r="K107" s="28"/>
      <c r="L107" s="106" t="str">
        <f t="shared" si="10"/>
        <v/>
      </c>
      <c r="M107" s="107"/>
      <c r="N107" s="6" t="str">
        <f>IF(K107="","",(L107/K107)/LOOKUP(RIGHT($D$2,3),定数!$A$6:$A$13,定数!$B$6:$B$13))</f>
        <v/>
      </c>
      <c r="O107" s="28"/>
      <c r="P107" s="8"/>
      <c r="Q107" s="62"/>
      <c r="R107" s="103"/>
      <c r="S107" s="103"/>
      <c r="T107" s="104" t="str">
        <f>IF(R107="","",V107*N107*LOOKUP(RIGHT($D$2,3),定数!$A$6:$A$13,定数!$B$6:$B$13))</f>
        <v/>
      </c>
      <c r="U107" s="104"/>
      <c r="V107" s="105" t="str">
        <f t="shared" si="12"/>
        <v/>
      </c>
      <c r="W107" s="105"/>
      <c r="X107" t="str">
        <f>IF(U107&lt;&gt;"",IF(U107&lt;0,1+X106,0),"")</f>
        <v/>
      </c>
      <c r="Y107" t="str">
        <f>IF(V107&lt;&gt;"",IF(V107&lt;0,1+Y106,0),"")</f>
        <v/>
      </c>
      <c r="Z107" s="40" t="str">
        <f t="shared" si="13"/>
        <v/>
      </c>
      <c r="AA107" s="41" t="str">
        <f t="shared" si="14"/>
        <v/>
      </c>
    </row>
    <row r="108" spans="2:27" x14ac:dyDescent="0.2">
      <c r="B108" s="28">
        <v>100</v>
      </c>
      <c r="C108" s="102" t="str">
        <f t="shared" si="9"/>
        <v/>
      </c>
      <c r="D108" s="102"/>
      <c r="E108" s="28"/>
      <c r="F108" s="8"/>
      <c r="G108" s="62"/>
      <c r="H108" s="28"/>
      <c r="I108" s="103"/>
      <c r="J108" s="103"/>
      <c r="K108" s="28"/>
      <c r="L108" s="106" t="str">
        <f t="shared" si="10"/>
        <v/>
      </c>
      <c r="M108" s="107"/>
      <c r="N108" s="6" t="str">
        <f>IF(K108="","",(L108/K108)/LOOKUP(RIGHT($D$2,3),定数!$A$6:$A$13,定数!$B$6:$B$13))</f>
        <v/>
      </c>
      <c r="O108" s="28"/>
      <c r="P108" s="8"/>
      <c r="Q108" s="62"/>
      <c r="R108" s="103"/>
      <c r="S108" s="103"/>
      <c r="T108" s="104" t="str">
        <f>IF(R108="","",V108*N108*LOOKUP(RIGHT($D$2,3),定数!$A$6:$A$13,定数!$B$6:$B$13))</f>
        <v/>
      </c>
      <c r="U108" s="104"/>
      <c r="V108" s="105" t="str">
        <f t="shared" si="12"/>
        <v/>
      </c>
      <c r="W108" s="105"/>
      <c r="X108" t="str">
        <f>IF(U108&lt;&gt;"",IF(U108&lt;0,1+X107,0),"")</f>
        <v/>
      </c>
      <c r="Y108" t="str">
        <f>IF(V108&lt;&gt;"",IF(V108&lt;0,1+Y107,0),"")</f>
        <v/>
      </c>
      <c r="Z108" s="40" t="str">
        <f t="shared" si="13"/>
        <v/>
      </c>
      <c r="AA108" s="41" t="str">
        <f t="shared" si="14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35">
    <mergeCell ref="B4:C4"/>
    <mergeCell ref="D4:E4"/>
    <mergeCell ref="F4:H4"/>
    <mergeCell ref="I4:J4"/>
    <mergeCell ref="K2:L2"/>
    <mergeCell ref="M2:N2"/>
    <mergeCell ref="O2:P2"/>
    <mergeCell ref="R2:S2"/>
    <mergeCell ref="B3:C3"/>
    <mergeCell ref="D3:J3"/>
    <mergeCell ref="K3:L3"/>
    <mergeCell ref="M3:S3"/>
    <mergeCell ref="B2:C2"/>
    <mergeCell ref="D2:E2"/>
    <mergeCell ref="K4:L4"/>
    <mergeCell ref="M4:N4"/>
    <mergeCell ref="O4:P4"/>
    <mergeCell ref="R4:S4"/>
    <mergeCell ref="K5:L5"/>
    <mergeCell ref="M5:N5"/>
    <mergeCell ref="R5:S5"/>
    <mergeCell ref="F2:H2"/>
    <mergeCell ref="I2:J2"/>
    <mergeCell ref="T7:W7"/>
    <mergeCell ref="I8:J8"/>
    <mergeCell ref="L8:M8"/>
    <mergeCell ref="R8:S8"/>
    <mergeCell ref="T8:U8"/>
    <mergeCell ref="V8:W8"/>
    <mergeCell ref="B7:B8"/>
    <mergeCell ref="C7:D8"/>
    <mergeCell ref="E7:J7"/>
    <mergeCell ref="K7:M7"/>
    <mergeCell ref="N7:N8"/>
    <mergeCell ref="O7:S7"/>
    <mergeCell ref="C10:D10"/>
    <mergeCell ref="I10:J10"/>
    <mergeCell ref="L10:M10"/>
    <mergeCell ref="R10:S10"/>
    <mergeCell ref="T10:U10"/>
    <mergeCell ref="V10:W10"/>
    <mergeCell ref="C9:D9"/>
    <mergeCell ref="I9:J9"/>
    <mergeCell ref="L9:M9"/>
    <mergeCell ref="R9:S9"/>
    <mergeCell ref="T9:U9"/>
    <mergeCell ref="V9:W9"/>
    <mergeCell ref="C12:D12"/>
    <mergeCell ref="I12:J12"/>
    <mergeCell ref="L12:M12"/>
    <mergeCell ref="R12:S12"/>
    <mergeCell ref="T12:U12"/>
    <mergeCell ref="V12:W12"/>
    <mergeCell ref="C11:D11"/>
    <mergeCell ref="I11:J11"/>
    <mergeCell ref="L11:M11"/>
    <mergeCell ref="R11:S11"/>
    <mergeCell ref="T11:U11"/>
    <mergeCell ref="V11:W11"/>
    <mergeCell ref="C14:D14"/>
    <mergeCell ref="I14:J14"/>
    <mergeCell ref="L14:M14"/>
    <mergeCell ref="R14:S14"/>
    <mergeCell ref="T14:U14"/>
    <mergeCell ref="V14:W14"/>
    <mergeCell ref="C13:D13"/>
    <mergeCell ref="I13:J13"/>
    <mergeCell ref="L13:M13"/>
    <mergeCell ref="R13:S13"/>
    <mergeCell ref="T13:U13"/>
    <mergeCell ref="V13:W13"/>
    <mergeCell ref="C16:D16"/>
    <mergeCell ref="I16:J16"/>
    <mergeCell ref="L16:M16"/>
    <mergeCell ref="R16:S16"/>
    <mergeCell ref="T16:U16"/>
    <mergeCell ref="V16:W16"/>
    <mergeCell ref="C15:D15"/>
    <mergeCell ref="I15:J15"/>
    <mergeCell ref="L15:M15"/>
    <mergeCell ref="R15:S15"/>
    <mergeCell ref="T15:U15"/>
    <mergeCell ref="V15:W15"/>
    <mergeCell ref="C18:D18"/>
    <mergeCell ref="I18:J18"/>
    <mergeCell ref="L18:M18"/>
    <mergeCell ref="R18:S18"/>
    <mergeCell ref="T18:U18"/>
    <mergeCell ref="V18:W18"/>
    <mergeCell ref="C17:D17"/>
    <mergeCell ref="I17:J17"/>
    <mergeCell ref="L17:M17"/>
    <mergeCell ref="R17:S17"/>
    <mergeCell ref="T17:U17"/>
    <mergeCell ref="V17:W17"/>
    <mergeCell ref="C20:D20"/>
    <mergeCell ref="I20:J20"/>
    <mergeCell ref="L20:M20"/>
    <mergeCell ref="R20:S20"/>
    <mergeCell ref="T20:U20"/>
    <mergeCell ref="V20:W20"/>
    <mergeCell ref="C19:D19"/>
    <mergeCell ref="I19:J19"/>
    <mergeCell ref="L19:M19"/>
    <mergeCell ref="R19:S19"/>
    <mergeCell ref="T19:U19"/>
    <mergeCell ref="V19:W19"/>
    <mergeCell ref="C22:D22"/>
    <mergeCell ref="I22:J22"/>
    <mergeCell ref="L22:M22"/>
    <mergeCell ref="R22:S22"/>
    <mergeCell ref="T22:U22"/>
    <mergeCell ref="V22:W22"/>
    <mergeCell ref="C21:D21"/>
    <mergeCell ref="I21:J21"/>
    <mergeCell ref="L21:M21"/>
    <mergeCell ref="R21:S21"/>
    <mergeCell ref="T21:U21"/>
    <mergeCell ref="V21:W21"/>
    <mergeCell ref="C24:D24"/>
    <mergeCell ref="I24:J24"/>
    <mergeCell ref="L24:M24"/>
    <mergeCell ref="R24:S24"/>
    <mergeCell ref="T24:U24"/>
    <mergeCell ref="V24:W24"/>
    <mergeCell ref="C23:D23"/>
    <mergeCell ref="I23:J23"/>
    <mergeCell ref="L23:M23"/>
    <mergeCell ref="R23:S23"/>
    <mergeCell ref="T23:U23"/>
    <mergeCell ref="V23:W23"/>
    <mergeCell ref="C26:D26"/>
    <mergeCell ref="I26:J26"/>
    <mergeCell ref="L26:M26"/>
    <mergeCell ref="R26:S26"/>
    <mergeCell ref="T26:U26"/>
    <mergeCell ref="V26:W26"/>
    <mergeCell ref="C25:D25"/>
    <mergeCell ref="I25:J25"/>
    <mergeCell ref="L25:M25"/>
    <mergeCell ref="R25:S25"/>
    <mergeCell ref="T25:U25"/>
    <mergeCell ref="V25:W25"/>
    <mergeCell ref="C28:D28"/>
    <mergeCell ref="I28:J28"/>
    <mergeCell ref="L28:M28"/>
    <mergeCell ref="R28:S28"/>
    <mergeCell ref="T28:U28"/>
    <mergeCell ref="V28:W28"/>
    <mergeCell ref="C27:D27"/>
    <mergeCell ref="I27:J27"/>
    <mergeCell ref="L27:M27"/>
    <mergeCell ref="R27:S27"/>
    <mergeCell ref="T27:U27"/>
    <mergeCell ref="V27:W27"/>
    <mergeCell ref="C30:D30"/>
    <mergeCell ref="I30:J30"/>
    <mergeCell ref="L30:M30"/>
    <mergeCell ref="R30:S30"/>
    <mergeCell ref="T30:U30"/>
    <mergeCell ref="V30:W30"/>
    <mergeCell ref="C29:D29"/>
    <mergeCell ref="I29:J29"/>
    <mergeCell ref="L29:M29"/>
    <mergeCell ref="R29:S29"/>
    <mergeCell ref="T29:U29"/>
    <mergeCell ref="V29:W29"/>
    <mergeCell ref="C32:D32"/>
    <mergeCell ref="I32:J32"/>
    <mergeCell ref="L32:M32"/>
    <mergeCell ref="R32:S32"/>
    <mergeCell ref="T32:U32"/>
    <mergeCell ref="V32:W32"/>
    <mergeCell ref="C31:D31"/>
    <mergeCell ref="I31:J31"/>
    <mergeCell ref="L31:M31"/>
    <mergeCell ref="R31:S31"/>
    <mergeCell ref="T31:U31"/>
    <mergeCell ref="V31:W31"/>
    <mergeCell ref="C34:D34"/>
    <mergeCell ref="I34:J34"/>
    <mergeCell ref="L34:M34"/>
    <mergeCell ref="R34:S34"/>
    <mergeCell ref="T34:U34"/>
    <mergeCell ref="V34:W34"/>
    <mergeCell ref="C33:D33"/>
    <mergeCell ref="I33:J33"/>
    <mergeCell ref="L33:M33"/>
    <mergeCell ref="R33:S33"/>
    <mergeCell ref="T33:U33"/>
    <mergeCell ref="V33:W33"/>
    <mergeCell ref="C36:D36"/>
    <mergeCell ref="I36:J36"/>
    <mergeCell ref="L36:M36"/>
    <mergeCell ref="R36:S36"/>
    <mergeCell ref="T36:U36"/>
    <mergeCell ref="V36:W36"/>
    <mergeCell ref="C35:D35"/>
    <mergeCell ref="I35:J35"/>
    <mergeCell ref="L35:M35"/>
    <mergeCell ref="R35:S35"/>
    <mergeCell ref="T35:U35"/>
    <mergeCell ref="V35:W35"/>
    <mergeCell ref="C38:D38"/>
    <mergeCell ref="I38:J38"/>
    <mergeCell ref="L38:M38"/>
    <mergeCell ref="R38:S38"/>
    <mergeCell ref="T38:U38"/>
    <mergeCell ref="V38:W38"/>
    <mergeCell ref="C37:D37"/>
    <mergeCell ref="I37:J37"/>
    <mergeCell ref="L37:M37"/>
    <mergeCell ref="R37:S37"/>
    <mergeCell ref="T37:U37"/>
    <mergeCell ref="V37:W37"/>
    <mergeCell ref="C40:D40"/>
    <mergeCell ref="I40:J40"/>
    <mergeCell ref="L40:M40"/>
    <mergeCell ref="R40:S40"/>
    <mergeCell ref="T40:U40"/>
    <mergeCell ref="V40:W40"/>
    <mergeCell ref="C39:D39"/>
    <mergeCell ref="I39:J39"/>
    <mergeCell ref="L39:M39"/>
    <mergeCell ref="R39:S39"/>
    <mergeCell ref="T39:U39"/>
    <mergeCell ref="V39:W39"/>
    <mergeCell ref="C42:D42"/>
    <mergeCell ref="I42:J42"/>
    <mergeCell ref="L42:M42"/>
    <mergeCell ref="R42:S42"/>
    <mergeCell ref="T42:U42"/>
    <mergeCell ref="V42:W42"/>
    <mergeCell ref="C41:D41"/>
    <mergeCell ref="I41:J41"/>
    <mergeCell ref="L41:M41"/>
    <mergeCell ref="R41:S41"/>
    <mergeCell ref="T41:U41"/>
    <mergeCell ref="V41:W41"/>
    <mergeCell ref="C44:D44"/>
    <mergeCell ref="I44:J44"/>
    <mergeCell ref="L44:M44"/>
    <mergeCell ref="R44:S44"/>
    <mergeCell ref="T44:U44"/>
    <mergeCell ref="V44:W44"/>
    <mergeCell ref="C43:D43"/>
    <mergeCell ref="I43:J43"/>
    <mergeCell ref="L43:M43"/>
    <mergeCell ref="R43:S43"/>
    <mergeCell ref="T43:U43"/>
    <mergeCell ref="V43:W43"/>
    <mergeCell ref="C46:D46"/>
    <mergeCell ref="I46:J46"/>
    <mergeCell ref="L46:M46"/>
    <mergeCell ref="R46:S46"/>
    <mergeCell ref="T46:U46"/>
    <mergeCell ref="V46:W46"/>
    <mergeCell ref="C45:D45"/>
    <mergeCell ref="I45:J45"/>
    <mergeCell ref="L45:M45"/>
    <mergeCell ref="R45:S45"/>
    <mergeCell ref="T45:U45"/>
    <mergeCell ref="V45:W45"/>
    <mergeCell ref="C48:D48"/>
    <mergeCell ref="I48:J48"/>
    <mergeCell ref="L48:M48"/>
    <mergeCell ref="R48:S48"/>
    <mergeCell ref="T48:U48"/>
    <mergeCell ref="V48:W48"/>
    <mergeCell ref="C47:D47"/>
    <mergeCell ref="I47:J47"/>
    <mergeCell ref="L47:M47"/>
    <mergeCell ref="R47:S47"/>
    <mergeCell ref="T47:U47"/>
    <mergeCell ref="V47:W47"/>
    <mergeCell ref="C50:D50"/>
    <mergeCell ref="I50:J50"/>
    <mergeCell ref="L50:M50"/>
    <mergeCell ref="R50:S50"/>
    <mergeCell ref="T50:U50"/>
    <mergeCell ref="V50:W50"/>
    <mergeCell ref="C49:D49"/>
    <mergeCell ref="I49:J49"/>
    <mergeCell ref="L49:M49"/>
    <mergeCell ref="R49:S49"/>
    <mergeCell ref="T49:U49"/>
    <mergeCell ref="V49:W49"/>
    <mergeCell ref="C52:D52"/>
    <mergeCell ref="I52:J52"/>
    <mergeCell ref="L52:M52"/>
    <mergeCell ref="R52:S52"/>
    <mergeCell ref="T52:U52"/>
    <mergeCell ref="V52:W52"/>
    <mergeCell ref="C51:D51"/>
    <mergeCell ref="I51:J51"/>
    <mergeCell ref="L51:M51"/>
    <mergeCell ref="R51:S51"/>
    <mergeCell ref="T51:U51"/>
    <mergeCell ref="V51:W51"/>
    <mergeCell ref="C54:D54"/>
    <mergeCell ref="I54:J54"/>
    <mergeCell ref="L54:M54"/>
    <mergeCell ref="R54:S54"/>
    <mergeCell ref="T54:U54"/>
    <mergeCell ref="V54:W54"/>
    <mergeCell ref="C53:D53"/>
    <mergeCell ref="I53:J53"/>
    <mergeCell ref="L53:M53"/>
    <mergeCell ref="R53:S53"/>
    <mergeCell ref="T53:U53"/>
    <mergeCell ref="V53:W53"/>
    <mergeCell ref="C56:D56"/>
    <mergeCell ref="I56:J56"/>
    <mergeCell ref="L56:M56"/>
    <mergeCell ref="R56:S56"/>
    <mergeCell ref="T56:U56"/>
    <mergeCell ref="V56:W56"/>
    <mergeCell ref="C55:D55"/>
    <mergeCell ref="I55:J55"/>
    <mergeCell ref="L55:M55"/>
    <mergeCell ref="R55:S55"/>
    <mergeCell ref="T55:U55"/>
    <mergeCell ref="V55:W55"/>
    <mergeCell ref="C58:D58"/>
    <mergeCell ref="I58:J58"/>
    <mergeCell ref="L58:M58"/>
    <mergeCell ref="R58:S58"/>
    <mergeCell ref="T58:U58"/>
    <mergeCell ref="V58:W58"/>
    <mergeCell ref="C57:D57"/>
    <mergeCell ref="I57:J57"/>
    <mergeCell ref="L57:M57"/>
    <mergeCell ref="R57:S57"/>
    <mergeCell ref="T57:U57"/>
    <mergeCell ref="V57:W57"/>
    <mergeCell ref="C60:D60"/>
    <mergeCell ref="I60:J60"/>
    <mergeCell ref="L60:M60"/>
    <mergeCell ref="R60:S60"/>
    <mergeCell ref="T60:U60"/>
    <mergeCell ref="V60:W60"/>
    <mergeCell ref="C59:D59"/>
    <mergeCell ref="I59:J59"/>
    <mergeCell ref="L59:M59"/>
    <mergeCell ref="R59:S59"/>
    <mergeCell ref="T59:U59"/>
    <mergeCell ref="V59:W59"/>
    <mergeCell ref="C62:D62"/>
    <mergeCell ref="I62:J62"/>
    <mergeCell ref="L62:M62"/>
    <mergeCell ref="R62:S62"/>
    <mergeCell ref="T62:U62"/>
    <mergeCell ref="V62:W62"/>
    <mergeCell ref="C61:D61"/>
    <mergeCell ref="I61:J61"/>
    <mergeCell ref="L61:M61"/>
    <mergeCell ref="R61:S61"/>
    <mergeCell ref="T61:U61"/>
    <mergeCell ref="V61:W61"/>
    <mergeCell ref="C64:D64"/>
    <mergeCell ref="I64:J64"/>
    <mergeCell ref="L64:M64"/>
    <mergeCell ref="R64:S64"/>
    <mergeCell ref="T64:U64"/>
    <mergeCell ref="V64:W64"/>
    <mergeCell ref="C63:D63"/>
    <mergeCell ref="I63:J63"/>
    <mergeCell ref="L63:M63"/>
    <mergeCell ref="R63:S63"/>
    <mergeCell ref="T63:U63"/>
    <mergeCell ref="V63:W63"/>
    <mergeCell ref="C66:D66"/>
    <mergeCell ref="I66:J66"/>
    <mergeCell ref="L66:M66"/>
    <mergeCell ref="R66:S66"/>
    <mergeCell ref="T66:U66"/>
    <mergeCell ref="V66:W66"/>
    <mergeCell ref="C65:D65"/>
    <mergeCell ref="I65:J65"/>
    <mergeCell ref="L65:M65"/>
    <mergeCell ref="R65:S65"/>
    <mergeCell ref="T65:U65"/>
    <mergeCell ref="V65:W65"/>
    <mergeCell ref="C68:D68"/>
    <mergeCell ref="I68:J68"/>
    <mergeCell ref="L68:M68"/>
    <mergeCell ref="R68:S68"/>
    <mergeCell ref="T68:U68"/>
    <mergeCell ref="V68:W68"/>
    <mergeCell ref="C67:D67"/>
    <mergeCell ref="I67:J67"/>
    <mergeCell ref="L67:M67"/>
    <mergeCell ref="R67:S67"/>
    <mergeCell ref="T67:U67"/>
    <mergeCell ref="V67:W67"/>
    <mergeCell ref="C70:D70"/>
    <mergeCell ref="I70:J70"/>
    <mergeCell ref="L70:M70"/>
    <mergeCell ref="R70:S70"/>
    <mergeCell ref="T70:U70"/>
    <mergeCell ref="V70:W70"/>
    <mergeCell ref="C69:D69"/>
    <mergeCell ref="I69:J69"/>
    <mergeCell ref="L69:M69"/>
    <mergeCell ref="R69:S69"/>
    <mergeCell ref="T69:U69"/>
    <mergeCell ref="V69:W69"/>
    <mergeCell ref="C72:D72"/>
    <mergeCell ref="I72:J72"/>
    <mergeCell ref="L72:M72"/>
    <mergeCell ref="R72:S72"/>
    <mergeCell ref="T72:U72"/>
    <mergeCell ref="V72:W72"/>
    <mergeCell ref="C71:D71"/>
    <mergeCell ref="I71:J71"/>
    <mergeCell ref="L71:M71"/>
    <mergeCell ref="R71:S71"/>
    <mergeCell ref="T71:U71"/>
    <mergeCell ref="V71:W71"/>
    <mergeCell ref="C74:D74"/>
    <mergeCell ref="I74:J74"/>
    <mergeCell ref="L74:M74"/>
    <mergeCell ref="R74:S74"/>
    <mergeCell ref="T74:U74"/>
    <mergeCell ref="V74:W74"/>
    <mergeCell ref="C73:D73"/>
    <mergeCell ref="I73:J73"/>
    <mergeCell ref="L73:M73"/>
    <mergeCell ref="R73:S73"/>
    <mergeCell ref="T73:U73"/>
    <mergeCell ref="V73:W73"/>
    <mergeCell ref="C76:D76"/>
    <mergeCell ref="I76:J76"/>
    <mergeCell ref="L76:M76"/>
    <mergeCell ref="R76:S76"/>
    <mergeCell ref="T76:U76"/>
    <mergeCell ref="V76:W76"/>
    <mergeCell ref="C75:D75"/>
    <mergeCell ref="I75:J75"/>
    <mergeCell ref="L75:M75"/>
    <mergeCell ref="R75:S75"/>
    <mergeCell ref="T75:U75"/>
    <mergeCell ref="V75:W75"/>
    <mergeCell ref="C78:D78"/>
    <mergeCell ref="I78:J78"/>
    <mergeCell ref="L78:M78"/>
    <mergeCell ref="R78:S78"/>
    <mergeCell ref="T78:U78"/>
    <mergeCell ref="V78:W78"/>
    <mergeCell ref="C77:D77"/>
    <mergeCell ref="I77:J77"/>
    <mergeCell ref="L77:M77"/>
    <mergeCell ref="R77:S77"/>
    <mergeCell ref="T77:U77"/>
    <mergeCell ref="V77:W77"/>
    <mergeCell ref="C80:D80"/>
    <mergeCell ref="I80:J80"/>
    <mergeCell ref="L80:M80"/>
    <mergeCell ref="R80:S80"/>
    <mergeCell ref="T80:U80"/>
    <mergeCell ref="V80:W80"/>
    <mergeCell ref="C79:D79"/>
    <mergeCell ref="I79:J79"/>
    <mergeCell ref="L79:M79"/>
    <mergeCell ref="R79:S79"/>
    <mergeCell ref="T79:U79"/>
    <mergeCell ref="V79:W79"/>
    <mergeCell ref="C82:D82"/>
    <mergeCell ref="I82:J82"/>
    <mergeCell ref="L82:M82"/>
    <mergeCell ref="R82:S82"/>
    <mergeCell ref="T82:U82"/>
    <mergeCell ref="V82:W82"/>
    <mergeCell ref="C81:D81"/>
    <mergeCell ref="I81:J81"/>
    <mergeCell ref="L81:M81"/>
    <mergeCell ref="R81:S81"/>
    <mergeCell ref="T81:U81"/>
    <mergeCell ref="V81:W81"/>
    <mergeCell ref="C84:D84"/>
    <mergeCell ref="I84:J84"/>
    <mergeCell ref="L84:M84"/>
    <mergeCell ref="R84:S84"/>
    <mergeCell ref="T84:U84"/>
    <mergeCell ref="V84:W84"/>
    <mergeCell ref="C83:D83"/>
    <mergeCell ref="I83:J83"/>
    <mergeCell ref="L83:M83"/>
    <mergeCell ref="R83:S83"/>
    <mergeCell ref="T83:U83"/>
    <mergeCell ref="V83:W83"/>
    <mergeCell ref="C86:D86"/>
    <mergeCell ref="I86:J86"/>
    <mergeCell ref="L86:M86"/>
    <mergeCell ref="R86:S86"/>
    <mergeCell ref="T86:U86"/>
    <mergeCell ref="V86:W86"/>
    <mergeCell ref="C85:D85"/>
    <mergeCell ref="I85:J85"/>
    <mergeCell ref="L85:M85"/>
    <mergeCell ref="R85:S85"/>
    <mergeCell ref="T85:U85"/>
    <mergeCell ref="V85:W85"/>
    <mergeCell ref="C88:D88"/>
    <mergeCell ref="I88:J88"/>
    <mergeCell ref="L88:M88"/>
    <mergeCell ref="R88:S88"/>
    <mergeCell ref="T88:U88"/>
    <mergeCell ref="V88:W88"/>
    <mergeCell ref="C87:D87"/>
    <mergeCell ref="I87:J87"/>
    <mergeCell ref="L87:M87"/>
    <mergeCell ref="R87:S87"/>
    <mergeCell ref="T87:U87"/>
    <mergeCell ref="V87:W87"/>
    <mergeCell ref="C90:D90"/>
    <mergeCell ref="I90:J90"/>
    <mergeCell ref="L90:M90"/>
    <mergeCell ref="R90:S90"/>
    <mergeCell ref="T90:U90"/>
    <mergeCell ref="V90:W90"/>
    <mergeCell ref="C89:D89"/>
    <mergeCell ref="I89:J89"/>
    <mergeCell ref="L89:M89"/>
    <mergeCell ref="R89:S89"/>
    <mergeCell ref="T89:U89"/>
    <mergeCell ref="V89:W89"/>
    <mergeCell ref="C92:D92"/>
    <mergeCell ref="I92:J92"/>
    <mergeCell ref="L92:M92"/>
    <mergeCell ref="R92:S92"/>
    <mergeCell ref="T92:U92"/>
    <mergeCell ref="V92:W92"/>
    <mergeCell ref="C91:D91"/>
    <mergeCell ref="I91:J91"/>
    <mergeCell ref="L91:M91"/>
    <mergeCell ref="R91:S91"/>
    <mergeCell ref="T91:U91"/>
    <mergeCell ref="V91:W91"/>
    <mergeCell ref="C94:D94"/>
    <mergeCell ref="I94:J94"/>
    <mergeCell ref="L94:M94"/>
    <mergeCell ref="R94:S94"/>
    <mergeCell ref="T94:U94"/>
    <mergeCell ref="V94:W94"/>
    <mergeCell ref="C93:D93"/>
    <mergeCell ref="I93:J93"/>
    <mergeCell ref="L93:M93"/>
    <mergeCell ref="R93:S93"/>
    <mergeCell ref="T93:U93"/>
    <mergeCell ref="V93:W93"/>
    <mergeCell ref="C96:D96"/>
    <mergeCell ref="I96:J96"/>
    <mergeCell ref="L96:M96"/>
    <mergeCell ref="R96:S96"/>
    <mergeCell ref="T96:U96"/>
    <mergeCell ref="V96:W96"/>
    <mergeCell ref="C95:D95"/>
    <mergeCell ref="I95:J95"/>
    <mergeCell ref="L95:M95"/>
    <mergeCell ref="R95:S95"/>
    <mergeCell ref="T95:U95"/>
    <mergeCell ref="V95:W95"/>
    <mergeCell ref="C98:D98"/>
    <mergeCell ref="I98:J98"/>
    <mergeCell ref="L98:M98"/>
    <mergeCell ref="R98:S98"/>
    <mergeCell ref="T98:U98"/>
    <mergeCell ref="V98:W98"/>
    <mergeCell ref="C97:D97"/>
    <mergeCell ref="I97:J97"/>
    <mergeCell ref="L97:M97"/>
    <mergeCell ref="R97:S97"/>
    <mergeCell ref="T97:U97"/>
    <mergeCell ref="V97:W97"/>
    <mergeCell ref="C100:D100"/>
    <mergeCell ref="I100:J100"/>
    <mergeCell ref="L100:M100"/>
    <mergeCell ref="R100:S100"/>
    <mergeCell ref="T100:U100"/>
    <mergeCell ref="V100:W100"/>
    <mergeCell ref="C99:D99"/>
    <mergeCell ref="I99:J99"/>
    <mergeCell ref="L99:M99"/>
    <mergeCell ref="R99:S99"/>
    <mergeCell ref="T99:U99"/>
    <mergeCell ref="V99:W99"/>
    <mergeCell ref="C102:D102"/>
    <mergeCell ref="I102:J102"/>
    <mergeCell ref="L102:M102"/>
    <mergeCell ref="R102:S102"/>
    <mergeCell ref="T102:U102"/>
    <mergeCell ref="V102:W102"/>
    <mergeCell ref="C101:D101"/>
    <mergeCell ref="I101:J101"/>
    <mergeCell ref="L101:M101"/>
    <mergeCell ref="R101:S101"/>
    <mergeCell ref="T101:U101"/>
    <mergeCell ref="V101:W101"/>
    <mergeCell ref="C104:D104"/>
    <mergeCell ref="I104:J104"/>
    <mergeCell ref="L104:M104"/>
    <mergeCell ref="R104:S104"/>
    <mergeCell ref="T104:U104"/>
    <mergeCell ref="V104:W104"/>
    <mergeCell ref="C103:D103"/>
    <mergeCell ref="I103:J103"/>
    <mergeCell ref="L103:M103"/>
    <mergeCell ref="R103:S103"/>
    <mergeCell ref="T103:U103"/>
    <mergeCell ref="V103:W103"/>
    <mergeCell ref="C106:D106"/>
    <mergeCell ref="I106:J106"/>
    <mergeCell ref="L106:M106"/>
    <mergeCell ref="R106:S106"/>
    <mergeCell ref="T106:U106"/>
    <mergeCell ref="V106:W106"/>
    <mergeCell ref="C105:D105"/>
    <mergeCell ref="I105:J105"/>
    <mergeCell ref="L105:M105"/>
    <mergeCell ref="R105:S105"/>
    <mergeCell ref="T105:U105"/>
    <mergeCell ref="V105:W105"/>
    <mergeCell ref="C108:D108"/>
    <mergeCell ref="I108:J108"/>
    <mergeCell ref="L108:M108"/>
    <mergeCell ref="R108:S108"/>
    <mergeCell ref="T108:U108"/>
    <mergeCell ref="V108:W108"/>
    <mergeCell ref="C107:D107"/>
    <mergeCell ref="I107:J107"/>
    <mergeCell ref="L107:M107"/>
    <mergeCell ref="R107:S107"/>
    <mergeCell ref="T107:U107"/>
    <mergeCell ref="V107:W107"/>
  </mergeCells>
  <phoneticPr fontId="2"/>
  <conditionalFormatting sqref="H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H9:H11 H14:H45 H47:H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H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H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H9:H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425"/>
  <sheetViews>
    <sheetView zoomScaleNormal="100" workbookViewId="0">
      <selection activeCell="A1426" sqref="A1426"/>
    </sheetView>
  </sheetViews>
  <sheetFormatPr defaultRowHeight="13" x14ac:dyDescent="0.2"/>
  <sheetData>
    <row r="1" spans="1:1" x14ac:dyDescent="0.2">
      <c r="A1">
        <v>1</v>
      </c>
    </row>
    <row r="50" spans="1:1" x14ac:dyDescent="0.2">
      <c r="A50">
        <v>2</v>
      </c>
    </row>
    <row r="99" spans="1:1" x14ac:dyDescent="0.2">
      <c r="A99">
        <v>3</v>
      </c>
    </row>
    <row r="148" spans="1:1" x14ac:dyDescent="0.2">
      <c r="A148">
        <v>4</v>
      </c>
    </row>
    <row r="198" spans="1:1" x14ac:dyDescent="0.2">
      <c r="A198">
        <v>5</v>
      </c>
    </row>
    <row r="247" spans="1:1" x14ac:dyDescent="0.2">
      <c r="A247">
        <v>6</v>
      </c>
    </row>
    <row r="294" spans="1:1" x14ac:dyDescent="0.2">
      <c r="A294">
        <v>7</v>
      </c>
    </row>
    <row r="344" spans="1:1" x14ac:dyDescent="0.2">
      <c r="A344">
        <v>8</v>
      </c>
    </row>
    <row r="391" spans="1:1" x14ac:dyDescent="0.2">
      <c r="A391">
        <v>9</v>
      </c>
    </row>
    <row r="440" spans="1:1" x14ac:dyDescent="0.2">
      <c r="A440">
        <v>10</v>
      </c>
    </row>
    <row r="489" spans="1:1" x14ac:dyDescent="0.2">
      <c r="A489">
        <v>11</v>
      </c>
    </row>
    <row r="538" spans="1:1" x14ac:dyDescent="0.2">
      <c r="A538">
        <v>12</v>
      </c>
    </row>
    <row r="588" spans="1:1" x14ac:dyDescent="0.2">
      <c r="A588">
        <v>13</v>
      </c>
    </row>
    <row r="638" spans="1:1" x14ac:dyDescent="0.2">
      <c r="A638">
        <v>14</v>
      </c>
    </row>
    <row r="688" spans="1:1" x14ac:dyDescent="0.2">
      <c r="A688">
        <v>15</v>
      </c>
    </row>
    <row r="738" spans="1:1" x14ac:dyDescent="0.2">
      <c r="A738">
        <v>16</v>
      </c>
    </row>
    <row r="787" spans="1:1" x14ac:dyDescent="0.2">
      <c r="A787">
        <v>17</v>
      </c>
    </row>
    <row r="837" spans="1:1" x14ac:dyDescent="0.2">
      <c r="A837">
        <v>18</v>
      </c>
    </row>
    <row r="887" spans="1:1" x14ac:dyDescent="0.2">
      <c r="A887">
        <v>19</v>
      </c>
    </row>
    <row r="935" spans="1:1" x14ac:dyDescent="0.2">
      <c r="A935">
        <v>20</v>
      </c>
    </row>
    <row r="983" spans="1:1" x14ac:dyDescent="0.2">
      <c r="A983">
        <v>21</v>
      </c>
    </row>
    <row r="1033" spans="1:1" x14ac:dyDescent="0.2">
      <c r="A1033">
        <v>22</v>
      </c>
    </row>
    <row r="1082" spans="1:1" x14ac:dyDescent="0.2">
      <c r="A1082">
        <v>23</v>
      </c>
    </row>
    <row r="1129" spans="1:1" x14ac:dyDescent="0.2">
      <c r="A1129">
        <v>24</v>
      </c>
    </row>
    <row r="1178" spans="1:1" x14ac:dyDescent="0.2">
      <c r="A1178">
        <v>25</v>
      </c>
    </row>
    <row r="1226" spans="1:1" x14ac:dyDescent="0.2">
      <c r="A1226">
        <v>26</v>
      </c>
    </row>
    <row r="1276" spans="1:1" x14ac:dyDescent="0.2">
      <c r="A1276">
        <v>27</v>
      </c>
    </row>
    <row r="1326" spans="1:1" x14ac:dyDescent="0.2">
      <c r="A1326">
        <v>28</v>
      </c>
    </row>
    <row r="1375" spans="1:1" x14ac:dyDescent="0.2">
      <c r="A1375">
        <v>29</v>
      </c>
    </row>
    <row r="1425" spans="1:1" x14ac:dyDescent="0.2">
      <c r="A1425">
        <v>30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Normal="100" zoomScaleSheetLayoutView="100" workbookViewId="0">
      <selection activeCell="K24" sqref="K24"/>
    </sheetView>
  </sheetViews>
  <sheetFormatPr defaultRowHeight="13" x14ac:dyDescent="0.2"/>
  <sheetData>
    <row r="1" spans="1:10" x14ac:dyDescent="0.2">
      <c r="A1" t="s">
        <v>0</v>
      </c>
    </row>
    <row r="2" spans="1:10" x14ac:dyDescent="0.2">
      <c r="A2" s="110" t="s">
        <v>79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</row>
    <row r="6" spans="1:10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10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0" x14ac:dyDescent="0.2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1" spans="1:10" x14ac:dyDescent="0.2">
      <c r="A11" t="s">
        <v>1</v>
      </c>
    </row>
    <row r="12" spans="1:10" x14ac:dyDescent="0.2">
      <c r="A12" s="112" t="s">
        <v>80</v>
      </c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x14ac:dyDescent="0.2">
      <c r="A15" s="113"/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x14ac:dyDescent="0.2">
      <c r="A17" s="113"/>
      <c r="B17" s="113"/>
      <c r="C17" s="113"/>
      <c r="D17" s="113"/>
      <c r="E17" s="113"/>
      <c r="F17" s="113"/>
      <c r="G17" s="113"/>
      <c r="H17" s="113"/>
      <c r="I17" s="113"/>
      <c r="J17" s="113"/>
    </row>
    <row r="18" spans="1:10" x14ac:dyDescent="0.2">
      <c r="A18" s="113"/>
      <c r="B18" s="113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">
      <c r="A19" s="113"/>
      <c r="B19" s="113"/>
      <c r="C19" s="113"/>
      <c r="D19" s="113"/>
      <c r="E19" s="113"/>
      <c r="F19" s="113"/>
      <c r="G19" s="113"/>
      <c r="H19" s="113"/>
      <c r="I19" s="113"/>
      <c r="J19" s="113"/>
    </row>
    <row r="21" spans="1:10" x14ac:dyDescent="0.2">
      <c r="A21" t="s">
        <v>2</v>
      </c>
    </row>
    <row r="22" spans="1:10" x14ac:dyDescent="0.2">
      <c r="A22" s="112" t="s">
        <v>81</v>
      </c>
      <c r="B22" s="112"/>
      <c r="C22" s="112"/>
      <c r="D22" s="112"/>
      <c r="E22" s="112"/>
      <c r="F22" s="112"/>
      <c r="G22" s="112"/>
      <c r="H22" s="112"/>
      <c r="I22" s="112"/>
      <c r="J22" s="112"/>
    </row>
    <row r="23" spans="1:10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x14ac:dyDescent="0.2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12"/>
  <sheetViews>
    <sheetView zoomScaleSheetLayoutView="100" workbookViewId="0">
      <selection activeCell="G8" sqref="G8"/>
    </sheetView>
  </sheetViews>
  <sheetFormatPr defaultColWidth="8.90625" defaultRowHeight="16.5" x14ac:dyDescent="0.2"/>
  <cols>
    <col min="1" max="1" width="3.08984375" style="26" customWidth="1"/>
    <col min="2" max="2" width="13.26953125" style="23" customWidth="1"/>
    <col min="3" max="4" width="13.453125" style="25" customWidth="1"/>
    <col min="5" max="5" width="13.453125" style="27" customWidth="1"/>
    <col min="6" max="6" width="13.453125" style="25" customWidth="1"/>
    <col min="7" max="7" width="13.453125" style="27" customWidth="1"/>
    <col min="8" max="8" width="13.453125" style="25" customWidth="1"/>
    <col min="9" max="9" width="13.453125" style="27" customWidth="1"/>
    <col min="10" max="10" width="41.7265625" style="26" customWidth="1"/>
    <col min="11" max="16384" width="8.90625" style="26"/>
  </cols>
  <sheetData>
    <row r="2" spans="2:10" x14ac:dyDescent="0.2">
      <c r="B2" s="24" t="s">
        <v>39</v>
      </c>
      <c r="C2" s="26"/>
    </row>
    <row r="4" spans="2:10" x14ac:dyDescent="0.2">
      <c r="B4" s="43" t="s">
        <v>42</v>
      </c>
      <c r="C4" s="43" t="s">
        <v>40</v>
      </c>
      <c r="D4" s="43" t="s">
        <v>44</v>
      </c>
      <c r="E4" s="44" t="s">
        <v>41</v>
      </c>
      <c r="F4" s="43" t="s">
        <v>45</v>
      </c>
      <c r="G4" s="44" t="s">
        <v>41</v>
      </c>
      <c r="H4" s="43" t="s">
        <v>46</v>
      </c>
      <c r="I4" s="44" t="s">
        <v>41</v>
      </c>
      <c r="J4" s="43" t="s">
        <v>65</v>
      </c>
    </row>
    <row r="5" spans="2:10" x14ac:dyDescent="0.2">
      <c r="B5" s="45" t="s">
        <v>43</v>
      </c>
      <c r="C5" s="46" t="s">
        <v>70</v>
      </c>
      <c r="D5" s="46">
        <v>28</v>
      </c>
      <c r="E5" s="47">
        <v>43607</v>
      </c>
      <c r="F5" s="46">
        <v>93</v>
      </c>
      <c r="G5" s="47">
        <v>43618</v>
      </c>
      <c r="H5" s="46">
        <v>100</v>
      </c>
      <c r="I5" s="47">
        <v>43613</v>
      </c>
      <c r="J5" s="49"/>
    </row>
    <row r="6" spans="2:10" ht="33" x14ac:dyDescent="0.2">
      <c r="B6" s="45" t="s">
        <v>43</v>
      </c>
      <c r="C6" s="46" t="s">
        <v>71</v>
      </c>
      <c r="D6" s="46">
        <v>0</v>
      </c>
      <c r="E6" s="47"/>
      <c r="F6" s="46">
        <v>62</v>
      </c>
      <c r="G6" s="47">
        <v>43629</v>
      </c>
      <c r="H6" s="46">
        <v>91</v>
      </c>
      <c r="I6" s="47">
        <v>43624</v>
      </c>
      <c r="J6" s="50" t="s">
        <v>66</v>
      </c>
    </row>
    <row r="7" spans="2:10" ht="49.5" x14ac:dyDescent="0.2">
      <c r="B7" s="45" t="s">
        <v>73</v>
      </c>
      <c r="C7" s="46" t="s">
        <v>72</v>
      </c>
      <c r="D7" s="46">
        <v>0</v>
      </c>
      <c r="E7" s="48"/>
      <c r="F7" s="46">
        <v>65</v>
      </c>
      <c r="G7" s="47">
        <v>43648</v>
      </c>
      <c r="H7" s="46">
        <v>100</v>
      </c>
      <c r="I7" s="47">
        <v>43637</v>
      </c>
      <c r="J7" s="50" t="s">
        <v>76</v>
      </c>
    </row>
    <row r="8" spans="2:10" x14ac:dyDescent="0.2">
      <c r="B8" s="45" t="s">
        <v>74</v>
      </c>
      <c r="C8" s="46" t="s">
        <v>75</v>
      </c>
      <c r="D8" s="46">
        <v>0</v>
      </c>
      <c r="E8" s="48"/>
      <c r="F8" s="46"/>
      <c r="G8" s="48"/>
      <c r="H8" s="46"/>
      <c r="I8" s="47"/>
      <c r="J8" s="49"/>
    </row>
    <row r="9" spans="2:10" x14ac:dyDescent="0.2">
      <c r="B9" s="45" t="s">
        <v>43</v>
      </c>
      <c r="C9" s="46"/>
      <c r="D9" s="46"/>
      <c r="E9" s="48"/>
      <c r="F9" s="46"/>
      <c r="G9" s="48"/>
      <c r="H9" s="46"/>
      <c r="I9" s="47"/>
      <c r="J9" s="49"/>
    </row>
    <row r="10" spans="2:10" x14ac:dyDescent="0.2">
      <c r="B10" s="45" t="s">
        <v>43</v>
      </c>
      <c r="C10" s="46"/>
      <c r="D10" s="46"/>
      <c r="E10" s="48"/>
      <c r="F10" s="46"/>
      <c r="G10" s="48"/>
      <c r="H10" s="46"/>
      <c r="I10" s="47"/>
      <c r="J10" s="49"/>
    </row>
    <row r="11" spans="2:10" x14ac:dyDescent="0.2">
      <c r="B11" s="45" t="s">
        <v>43</v>
      </c>
      <c r="C11" s="46"/>
      <c r="D11" s="46"/>
      <c r="E11" s="48"/>
      <c r="F11" s="46"/>
      <c r="G11" s="48"/>
      <c r="H11" s="46"/>
      <c r="I11" s="47"/>
      <c r="J11" s="49"/>
    </row>
    <row r="12" spans="2:10" x14ac:dyDescent="0.2">
      <c r="B12" s="45" t="s">
        <v>43</v>
      </c>
      <c r="C12" s="46"/>
      <c r="D12" s="46"/>
      <c r="E12" s="48"/>
      <c r="F12" s="46"/>
      <c r="G12" s="48"/>
      <c r="H12" s="46"/>
      <c r="I12" s="47"/>
      <c r="J12" s="49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8" sqref="A8"/>
    </sheetView>
  </sheetViews>
  <sheetFormatPr defaultRowHeight="13" x14ac:dyDescent="0.2"/>
  <cols>
    <col min="1" max="1" width="91.26953125" customWidth="1"/>
  </cols>
  <sheetData>
    <row r="1" spans="1:1" x14ac:dyDescent="0.2">
      <c r="A1" t="s">
        <v>77</v>
      </c>
    </row>
    <row r="3" spans="1:1" ht="150.65" customHeight="1" x14ac:dyDescent="0.2">
      <c r="A3" s="64" t="s">
        <v>78</v>
      </c>
    </row>
  </sheetData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" x14ac:dyDescent="0.2"/>
  <cols>
    <col min="1" max="1" width="2.90625" customWidth="1"/>
    <col min="2" max="18" width="6.6328125" customWidth="1"/>
    <col min="22" max="22" width="10.90625" style="22" bestFit="1" customWidth="1"/>
  </cols>
  <sheetData>
    <row r="2" spans="2:21" x14ac:dyDescent="0.2">
      <c r="B2" s="65" t="s">
        <v>5</v>
      </c>
      <c r="C2" s="65"/>
      <c r="D2" s="69"/>
      <c r="E2" s="69"/>
      <c r="F2" s="65" t="s">
        <v>6</v>
      </c>
      <c r="G2" s="65"/>
      <c r="H2" s="69" t="s">
        <v>36</v>
      </c>
      <c r="I2" s="69"/>
      <c r="J2" s="65" t="s">
        <v>7</v>
      </c>
      <c r="K2" s="65"/>
      <c r="L2" s="68">
        <f>C9</f>
        <v>1000000</v>
      </c>
      <c r="M2" s="69"/>
      <c r="N2" s="65" t="s">
        <v>8</v>
      </c>
      <c r="O2" s="65"/>
      <c r="P2" s="68" t="e">
        <f>C108+R108</f>
        <v>#VALUE!</v>
      </c>
      <c r="Q2" s="69"/>
      <c r="R2" s="1"/>
      <c r="S2" s="1"/>
      <c r="T2" s="1"/>
    </row>
    <row r="3" spans="2:21" ht="57" customHeight="1" x14ac:dyDescent="0.2">
      <c r="B3" s="65" t="s">
        <v>9</v>
      </c>
      <c r="C3" s="65"/>
      <c r="D3" s="71" t="s">
        <v>38</v>
      </c>
      <c r="E3" s="71"/>
      <c r="F3" s="71"/>
      <c r="G3" s="71"/>
      <c r="H3" s="71"/>
      <c r="I3" s="71"/>
      <c r="J3" s="65" t="s">
        <v>10</v>
      </c>
      <c r="K3" s="65"/>
      <c r="L3" s="71" t="s">
        <v>35</v>
      </c>
      <c r="M3" s="72"/>
      <c r="N3" s="72"/>
      <c r="O3" s="72"/>
      <c r="P3" s="72"/>
      <c r="Q3" s="72"/>
      <c r="R3" s="1"/>
      <c r="S3" s="1"/>
    </row>
    <row r="4" spans="2:21" x14ac:dyDescent="0.2">
      <c r="B4" s="65" t="s">
        <v>11</v>
      </c>
      <c r="C4" s="65"/>
      <c r="D4" s="117">
        <f>SUM($R$9:$S$993)</f>
        <v>153684.21052631587</v>
      </c>
      <c r="E4" s="117"/>
      <c r="F4" s="65" t="s">
        <v>12</v>
      </c>
      <c r="G4" s="65"/>
      <c r="H4" s="118">
        <f>SUM($T$9:$U$108)</f>
        <v>292.00000000000017</v>
      </c>
      <c r="I4" s="69"/>
      <c r="J4" s="73" t="s">
        <v>13</v>
      </c>
      <c r="K4" s="73"/>
      <c r="L4" s="68">
        <f>MAX($C$9:$D$990)-C9</f>
        <v>153684.21052631596</v>
      </c>
      <c r="M4" s="68"/>
      <c r="N4" s="73" t="s">
        <v>14</v>
      </c>
      <c r="O4" s="73"/>
      <c r="P4" s="117">
        <f>MIN($C$9:$D$990)-C9</f>
        <v>0</v>
      </c>
      <c r="Q4" s="117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114" t="s">
        <v>19</v>
      </c>
      <c r="K5" s="65"/>
      <c r="L5" s="115"/>
      <c r="M5" s="116"/>
      <c r="N5" s="17" t="s">
        <v>20</v>
      </c>
      <c r="O5" s="9"/>
      <c r="P5" s="115"/>
      <c r="Q5" s="116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82" t="s">
        <v>21</v>
      </c>
      <c r="C7" s="84" t="s">
        <v>22</v>
      </c>
      <c r="D7" s="85"/>
      <c r="E7" s="88" t="s">
        <v>23</v>
      </c>
      <c r="F7" s="89"/>
      <c r="G7" s="89"/>
      <c r="H7" s="89"/>
      <c r="I7" s="90"/>
      <c r="J7" s="91" t="s">
        <v>24</v>
      </c>
      <c r="K7" s="92"/>
      <c r="L7" s="93"/>
      <c r="M7" s="94" t="s">
        <v>25</v>
      </c>
      <c r="N7" s="95" t="s">
        <v>26</v>
      </c>
      <c r="O7" s="96"/>
      <c r="P7" s="96"/>
      <c r="Q7" s="97"/>
      <c r="R7" s="98" t="s">
        <v>27</v>
      </c>
      <c r="S7" s="98"/>
      <c r="T7" s="98"/>
      <c r="U7" s="98"/>
    </row>
    <row r="8" spans="2:21" x14ac:dyDescent="0.2">
      <c r="B8" s="83"/>
      <c r="C8" s="86"/>
      <c r="D8" s="87"/>
      <c r="E8" s="18" t="s">
        <v>28</v>
      </c>
      <c r="F8" s="18" t="s">
        <v>29</v>
      </c>
      <c r="G8" s="18" t="s">
        <v>30</v>
      </c>
      <c r="H8" s="99" t="s">
        <v>31</v>
      </c>
      <c r="I8" s="90"/>
      <c r="J8" s="4" t="s">
        <v>32</v>
      </c>
      <c r="K8" s="100" t="s">
        <v>33</v>
      </c>
      <c r="L8" s="93"/>
      <c r="M8" s="94"/>
      <c r="N8" s="5" t="s">
        <v>28</v>
      </c>
      <c r="O8" s="5" t="s">
        <v>29</v>
      </c>
      <c r="P8" s="101" t="s">
        <v>31</v>
      </c>
      <c r="Q8" s="97"/>
      <c r="R8" s="98" t="s">
        <v>34</v>
      </c>
      <c r="S8" s="98"/>
      <c r="T8" s="98" t="s">
        <v>32</v>
      </c>
      <c r="U8" s="98"/>
    </row>
    <row r="9" spans="2:21" x14ac:dyDescent="0.2">
      <c r="B9" s="19">
        <v>1</v>
      </c>
      <c r="C9" s="102">
        <v>1000000</v>
      </c>
      <c r="D9" s="102"/>
      <c r="E9" s="19">
        <v>2001</v>
      </c>
      <c r="F9" s="8">
        <v>42111</v>
      </c>
      <c r="G9" s="19" t="s">
        <v>4</v>
      </c>
      <c r="H9" s="103">
        <v>105.33</v>
      </c>
      <c r="I9" s="103"/>
      <c r="J9" s="19">
        <v>57</v>
      </c>
      <c r="K9" s="102">
        <f t="shared" ref="K9:K72" si="0">IF(F9="","",C9*0.03)</f>
        <v>30000</v>
      </c>
      <c r="L9" s="102"/>
      <c r="M9" s="6">
        <f>IF(J9="","",(K9/J9)/1000)</f>
        <v>0.52631578947368418</v>
      </c>
      <c r="N9" s="19">
        <v>2001</v>
      </c>
      <c r="O9" s="8">
        <v>42111</v>
      </c>
      <c r="P9" s="103">
        <v>108.25</v>
      </c>
      <c r="Q9" s="103"/>
      <c r="R9" s="104">
        <f>IF(O9="","",(IF(G9="売",H9-P9,P9-H9))*M9*100000)</f>
        <v>153684.21052631587</v>
      </c>
      <c r="S9" s="104"/>
      <c r="T9" s="105">
        <f>IF(O9="","",IF(R9&lt;0,J9*(-1),IF(G9="買",(P9-H9)*100,(H9-P9)*100)))</f>
        <v>292.00000000000017</v>
      </c>
      <c r="U9" s="105"/>
    </row>
    <row r="10" spans="2:21" x14ac:dyDescent="0.2">
      <c r="B10" s="19">
        <v>2</v>
      </c>
      <c r="C10" s="102">
        <f t="shared" ref="C10:C73" si="1">IF(R9="","",C9+R9)</f>
        <v>1153684.210526316</v>
      </c>
      <c r="D10" s="102"/>
      <c r="E10" s="19"/>
      <c r="F10" s="8"/>
      <c r="G10" s="19" t="s">
        <v>4</v>
      </c>
      <c r="H10" s="103"/>
      <c r="I10" s="103"/>
      <c r="J10" s="19"/>
      <c r="K10" s="102" t="str">
        <f t="shared" si="0"/>
        <v/>
      </c>
      <c r="L10" s="102"/>
      <c r="M10" s="6" t="str">
        <f t="shared" ref="M10:M73" si="2">IF(J10="","",(K10/J10)/1000)</f>
        <v/>
      </c>
      <c r="N10" s="19"/>
      <c r="O10" s="8"/>
      <c r="P10" s="103"/>
      <c r="Q10" s="103"/>
      <c r="R10" s="104" t="str">
        <f t="shared" ref="R10:R73" si="3">IF(O10="","",(IF(G10="売",H10-P10,P10-H10))*M10*100000)</f>
        <v/>
      </c>
      <c r="S10" s="104"/>
      <c r="T10" s="105" t="str">
        <f t="shared" ref="T10:T73" si="4">IF(O10="","",IF(R10&lt;0,J10*(-1),IF(G10="買",(P10-H10)*100,(H10-P10)*100)))</f>
        <v/>
      </c>
      <c r="U10" s="105"/>
    </row>
    <row r="11" spans="2:21" x14ac:dyDescent="0.2">
      <c r="B11" s="19">
        <v>3</v>
      </c>
      <c r="C11" s="102" t="str">
        <f t="shared" si="1"/>
        <v/>
      </c>
      <c r="D11" s="102"/>
      <c r="E11" s="19"/>
      <c r="F11" s="8"/>
      <c r="G11" s="19" t="s">
        <v>4</v>
      </c>
      <c r="H11" s="103"/>
      <c r="I11" s="103"/>
      <c r="J11" s="19"/>
      <c r="K11" s="102" t="str">
        <f t="shared" si="0"/>
        <v/>
      </c>
      <c r="L11" s="102"/>
      <c r="M11" s="6" t="str">
        <f t="shared" si="2"/>
        <v/>
      </c>
      <c r="N11" s="19"/>
      <c r="O11" s="8"/>
      <c r="P11" s="103"/>
      <c r="Q11" s="103"/>
      <c r="R11" s="104" t="str">
        <f t="shared" si="3"/>
        <v/>
      </c>
      <c r="S11" s="104"/>
      <c r="T11" s="105" t="str">
        <f t="shared" si="4"/>
        <v/>
      </c>
      <c r="U11" s="105"/>
    </row>
    <row r="12" spans="2:21" x14ac:dyDescent="0.2">
      <c r="B12" s="19">
        <v>4</v>
      </c>
      <c r="C12" s="102" t="str">
        <f t="shared" si="1"/>
        <v/>
      </c>
      <c r="D12" s="102"/>
      <c r="E12" s="19"/>
      <c r="F12" s="8"/>
      <c r="G12" s="19" t="s">
        <v>3</v>
      </c>
      <c r="H12" s="103"/>
      <c r="I12" s="103"/>
      <c r="J12" s="19"/>
      <c r="K12" s="102" t="str">
        <f t="shared" si="0"/>
        <v/>
      </c>
      <c r="L12" s="102"/>
      <c r="M12" s="6" t="str">
        <f t="shared" si="2"/>
        <v/>
      </c>
      <c r="N12" s="19"/>
      <c r="O12" s="8"/>
      <c r="P12" s="103"/>
      <c r="Q12" s="103"/>
      <c r="R12" s="104" t="str">
        <f t="shared" si="3"/>
        <v/>
      </c>
      <c r="S12" s="104"/>
      <c r="T12" s="105" t="str">
        <f t="shared" si="4"/>
        <v/>
      </c>
      <c r="U12" s="105"/>
    </row>
    <row r="13" spans="2:21" x14ac:dyDescent="0.2">
      <c r="B13" s="19">
        <v>5</v>
      </c>
      <c r="C13" s="102" t="str">
        <f t="shared" si="1"/>
        <v/>
      </c>
      <c r="D13" s="102"/>
      <c r="E13" s="19"/>
      <c r="F13" s="8"/>
      <c r="G13" s="19" t="s">
        <v>3</v>
      </c>
      <c r="H13" s="103"/>
      <c r="I13" s="103"/>
      <c r="J13" s="19"/>
      <c r="K13" s="102" t="str">
        <f t="shared" si="0"/>
        <v/>
      </c>
      <c r="L13" s="102"/>
      <c r="M13" s="6" t="str">
        <f t="shared" si="2"/>
        <v/>
      </c>
      <c r="N13" s="19"/>
      <c r="O13" s="8"/>
      <c r="P13" s="103"/>
      <c r="Q13" s="103"/>
      <c r="R13" s="104" t="str">
        <f t="shared" si="3"/>
        <v/>
      </c>
      <c r="S13" s="104"/>
      <c r="T13" s="105" t="str">
        <f t="shared" si="4"/>
        <v/>
      </c>
      <c r="U13" s="105"/>
    </row>
    <row r="14" spans="2:21" x14ac:dyDescent="0.2">
      <c r="B14" s="19">
        <v>6</v>
      </c>
      <c r="C14" s="102" t="str">
        <f t="shared" si="1"/>
        <v/>
      </c>
      <c r="D14" s="102"/>
      <c r="E14" s="19"/>
      <c r="F14" s="8"/>
      <c r="G14" s="19" t="s">
        <v>4</v>
      </c>
      <c r="H14" s="103"/>
      <c r="I14" s="103"/>
      <c r="J14" s="19"/>
      <c r="K14" s="102" t="str">
        <f t="shared" si="0"/>
        <v/>
      </c>
      <c r="L14" s="102"/>
      <c r="M14" s="6" t="str">
        <f t="shared" si="2"/>
        <v/>
      </c>
      <c r="N14" s="19"/>
      <c r="O14" s="8"/>
      <c r="P14" s="103"/>
      <c r="Q14" s="103"/>
      <c r="R14" s="104" t="str">
        <f t="shared" si="3"/>
        <v/>
      </c>
      <c r="S14" s="104"/>
      <c r="T14" s="105" t="str">
        <f t="shared" si="4"/>
        <v/>
      </c>
      <c r="U14" s="105"/>
    </row>
    <row r="15" spans="2:21" x14ac:dyDescent="0.2">
      <c r="B15" s="19">
        <v>7</v>
      </c>
      <c r="C15" s="102" t="str">
        <f t="shared" si="1"/>
        <v/>
      </c>
      <c r="D15" s="102"/>
      <c r="E15" s="19"/>
      <c r="F15" s="8"/>
      <c r="G15" s="19" t="s">
        <v>4</v>
      </c>
      <c r="H15" s="103"/>
      <c r="I15" s="103"/>
      <c r="J15" s="19"/>
      <c r="K15" s="102" t="str">
        <f t="shared" si="0"/>
        <v/>
      </c>
      <c r="L15" s="102"/>
      <c r="M15" s="6" t="str">
        <f t="shared" si="2"/>
        <v/>
      </c>
      <c r="N15" s="19"/>
      <c r="O15" s="8"/>
      <c r="P15" s="103"/>
      <c r="Q15" s="103"/>
      <c r="R15" s="104" t="str">
        <f t="shared" si="3"/>
        <v/>
      </c>
      <c r="S15" s="104"/>
      <c r="T15" s="105" t="str">
        <f t="shared" si="4"/>
        <v/>
      </c>
      <c r="U15" s="105"/>
    </row>
    <row r="16" spans="2:21" x14ac:dyDescent="0.2">
      <c r="B16" s="19">
        <v>8</v>
      </c>
      <c r="C16" s="102" t="str">
        <f t="shared" si="1"/>
        <v/>
      </c>
      <c r="D16" s="102"/>
      <c r="E16" s="19"/>
      <c r="F16" s="8"/>
      <c r="G16" s="19" t="s">
        <v>4</v>
      </c>
      <c r="H16" s="103"/>
      <c r="I16" s="103"/>
      <c r="J16" s="19"/>
      <c r="K16" s="102" t="str">
        <f t="shared" si="0"/>
        <v/>
      </c>
      <c r="L16" s="102"/>
      <c r="M16" s="6" t="str">
        <f t="shared" si="2"/>
        <v/>
      </c>
      <c r="N16" s="19"/>
      <c r="O16" s="8"/>
      <c r="P16" s="103"/>
      <c r="Q16" s="103"/>
      <c r="R16" s="104" t="str">
        <f t="shared" si="3"/>
        <v/>
      </c>
      <c r="S16" s="104"/>
      <c r="T16" s="105" t="str">
        <f t="shared" si="4"/>
        <v/>
      </c>
      <c r="U16" s="105"/>
    </row>
    <row r="17" spans="2:21" x14ac:dyDescent="0.2">
      <c r="B17" s="19">
        <v>9</v>
      </c>
      <c r="C17" s="102" t="str">
        <f t="shared" si="1"/>
        <v/>
      </c>
      <c r="D17" s="102"/>
      <c r="E17" s="19"/>
      <c r="F17" s="8"/>
      <c r="G17" s="19" t="s">
        <v>4</v>
      </c>
      <c r="H17" s="103"/>
      <c r="I17" s="103"/>
      <c r="J17" s="19"/>
      <c r="K17" s="102" t="str">
        <f t="shared" si="0"/>
        <v/>
      </c>
      <c r="L17" s="102"/>
      <c r="M17" s="6" t="str">
        <f t="shared" si="2"/>
        <v/>
      </c>
      <c r="N17" s="19"/>
      <c r="O17" s="8"/>
      <c r="P17" s="103"/>
      <c r="Q17" s="103"/>
      <c r="R17" s="104" t="str">
        <f t="shared" si="3"/>
        <v/>
      </c>
      <c r="S17" s="104"/>
      <c r="T17" s="105" t="str">
        <f t="shared" si="4"/>
        <v/>
      </c>
      <c r="U17" s="105"/>
    </row>
    <row r="18" spans="2:21" x14ac:dyDescent="0.2">
      <c r="B18" s="19">
        <v>10</v>
      </c>
      <c r="C18" s="102" t="str">
        <f t="shared" si="1"/>
        <v/>
      </c>
      <c r="D18" s="102"/>
      <c r="E18" s="19"/>
      <c r="F18" s="8"/>
      <c r="G18" s="19" t="s">
        <v>4</v>
      </c>
      <c r="H18" s="103"/>
      <c r="I18" s="103"/>
      <c r="J18" s="19"/>
      <c r="K18" s="102" t="str">
        <f t="shared" si="0"/>
        <v/>
      </c>
      <c r="L18" s="102"/>
      <c r="M18" s="6" t="str">
        <f t="shared" si="2"/>
        <v/>
      </c>
      <c r="N18" s="19"/>
      <c r="O18" s="8"/>
      <c r="P18" s="103"/>
      <c r="Q18" s="103"/>
      <c r="R18" s="104" t="str">
        <f t="shared" si="3"/>
        <v/>
      </c>
      <c r="S18" s="104"/>
      <c r="T18" s="105" t="str">
        <f t="shared" si="4"/>
        <v/>
      </c>
      <c r="U18" s="105"/>
    </row>
    <row r="19" spans="2:21" x14ac:dyDescent="0.2">
      <c r="B19" s="19">
        <v>11</v>
      </c>
      <c r="C19" s="102" t="str">
        <f t="shared" si="1"/>
        <v/>
      </c>
      <c r="D19" s="102"/>
      <c r="E19" s="19"/>
      <c r="F19" s="8"/>
      <c r="G19" s="19" t="s">
        <v>4</v>
      </c>
      <c r="H19" s="103"/>
      <c r="I19" s="103"/>
      <c r="J19" s="19"/>
      <c r="K19" s="102" t="str">
        <f t="shared" si="0"/>
        <v/>
      </c>
      <c r="L19" s="102"/>
      <c r="M19" s="6" t="str">
        <f t="shared" si="2"/>
        <v/>
      </c>
      <c r="N19" s="19"/>
      <c r="O19" s="8"/>
      <c r="P19" s="103"/>
      <c r="Q19" s="103"/>
      <c r="R19" s="104" t="str">
        <f t="shared" si="3"/>
        <v/>
      </c>
      <c r="S19" s="104"/>
      <c r="T19" s="105" t="str">
        <f t="shared" si="4"/>
        <v/>
      </c>
      <c r="U19" s="105"/>
    </row>
    <row r="20" spans="2:21" x14ac:dyDescent="0.2">
      <c r="B20" s="19">
        <v>12</v>
      </c>
      <c r="C20" s="102" t="str">
        <f t="shared" si="1"/>
        <v/>
      </c>
      <c r="D20" s="102"/>
      <c r="E20" s="19"/>
      <c r="F20" s="8"/>
      <c r="G20" s="19" t="s">
        <v>4</v>
      </c>
      <c r="H20" s="103"/>
      <c r="I20" s="103"/>
      <c r="J20" s="19"/>
      <c r="K20" s="102" t="str">
        <f t="shared" si="0"/>
        <v/>
      </c>
      <c r="L20" s="102"/>
      <c r="M20" s="6" t="str">
        <f t="shared" si="2"/>
        <v/>
      </c>
      <c r="N20" s="19"/>
      <c r="O20" s="8"/>
      <c r="P20" s="103"/>
      <c r="Q20" s="103"/>
      <c r="R20" s="104" t="str">
        <f t="shared" si="3"/>
        <v/>
      </c>
      <c r="S20" s="104"/>
      <c r="T20" s="105" t="str">
        <f t="shared" si="4"/>
        <v/>
      </c>
      <c r="U20" s="105"/>
    </row>
    <row r="21" spans="2:21" x14ac:dyDescent="0.2">
      <c r="B21" s="19">
        <v>13</v>
      </c>
      <c r="C21" s="102" t="str">
        <f t="shared" si="1"/>
        <v/>
      </c>
      <c r="D21" s="102"/>
      <c r="E21" s="19"/>
      <c r="F21" s="8"/>
      <c r="G21" s="19" t="s">
        <v>4</v>
      </c>
      <c r="H21" s="103"/>
      <c r="I21" s="103"/>
      <c r="J21" s="19"/>
      <c r="K21" s="102" t="str">
        <f t="shared" si="0"/>
        <v/>
      </c>
      <c r="L21" s="102"/>
      <c r="M21" s="6" t="str">
        <f t="shared" si="2"/>
        <v/>
      </c>
      <c r="N21" s="19"/>
      <c r="O21" s="8"/>
      <c r="P21" s="103"/>
      <c r="Q21" s="103"/>
      <c r="R21" s="104" t="str">
        <f t="shared" si="3"/>
        <v/>
      </c>
      <c r="S21" s="104"/>
      <c r="T21" s="105" t="str">
        <f t="shared" si="4"/>
        <v/>
      </c>
      <c r="U21" s="105"/>
    </row>
    <row r="22" spans="2:21" x14ac:dyDescent="0.2">
      <c r="B22" s="19">
        <v>14</v>
      </c>
      <c r="C22" s="102" t="str">
        <f t="shared" si="1"/>
        <v/>
      </c>
      <c r="D22" s="102"/>
      <c r="E22" s="19"/>
      <c r="F22" s="8"/>
      <c r="G22" s="19" t="s">
        <v>3</v>
      </c>
      <c r="H22" s="103"/>
      <c r="I22" s="103"/>
      <c r="J22" s="19"/>
      <c r="K22" s="102" t="str">
        <f t="shared" si="0"/>
        <v/>
      </c>
      <c r="L22" s="102"/>
      <c r="M22" s="6" t="str">
        <f t="shared" si="2"/>
        <v/>
      </c>
      <c r="N22" s="19"/>
      <c r="O22" s="8"/>
      <c r="P22" s="103"/>
      <c r="Q22" s="103"/>
      <c r="R22" s="104" t="str">
        <f t="shared" si="3"/>
        <v/>
      </c>
      <c r="S22" s="104"/>
      <c r="T22" s="105" t="str">
        <f t="shared" si="4"/>
        <v/>
      </c>
      <c r="U22" s="105"/>
    </row>
    <row r="23" spans="2:21" x14ac:dyDescent="0.2">
      <c r="B23" s="19">
        <v>15</v>
      </c>
      <c r="C23" s="102" t="str">
        <f t="shared" si="1"/>
        <v/>
      </c>
      <c r="D23" s="102"/>
      <c r="E23" s="19"/>
      <c r="F23" s="8"/>
      <c r="G23" s="19" t="s">
        <v>4</v>
      </c>
      <c r="H23" s="103"/>
      <c r="I23" s="103"/>
      <c r="J23" s="19"/>
      <c r="K23" s="102" t="str">
        <f t="shared" si="0"/>
        <v/>
      </c>
      <c r="L23" s="102"/>
      <c r="M23" s="6" t="str">
        <f t="shared" si="2"/>
        <v/>
      </c>
      <c r="N23" s="19"/>
      <c r="O23" s="8"/>
      <c r="P23" s="103"/>
      <c r="Q23" s="103"/>
      <c r="R23" s="104" t="str">
        <f t="shared" si="3"/>
        <v/>
      </c>
      <c r="S23" s="104"/>
      <c r="T23" s="105" t="str">
        <f t="shared" si="4"/>
        <v/>
      </c>
      <c r="U23" s="105"/>
    </row>
    <row r="24" spans="2:21" x14ac:dyDescent="0.2">
      <c r="B24" s="19">
        <v>16</v>
      </c>
      <c r="C24" s="102" t="str">
        <f t="shared" si="1"/>
        <v/>
      </c>
      <c r="D24" s="102"/>
      <c r="E24" s="19"/>
      <c r="F24" s="8"/>
      <c r="G24" s="19" t="s">
        <v>4</v>
      </c>
      <c r="H24" s="103"/>
      <c r="I24" s="103"/>
      <c r="J24" s="19"/>
      <c r="K24" s="102" t="str">
        <f t="shared" si="0"/>
        <v/>
      </c>
      <c r="L24" s="102"/>
      <c r="M24" s="6" t="str">
        <f t="shared" si="2"/>
        <v/>
      </c>
      <c r="N24" s="19"/>
      <c r="O24" s="8"/>
      <c r="P24" s="103"/>
      <c r="Q24" s="103"/>
      <c r="R24" s="104" t="str">
        <f t="shared" si="3"/>
        <v/>
      </c>
      <c r="S24" s="104"/>
      <c r="T24" s="105" t="str">
        <f t="shared" si="4"/>
        <v/>
      </c>
      <c r="U24" s="105"/>
    </row>
    <row r="25" spans="2:21" x14ac:dyDescent="0.2">
      <c r="B25" s="19">
        <v>17</v>
      </c>
      <c r="C25" s="102" t="str">
        <f t="shared" si="1"/>
        <v/>
      </c>
      <c r="D25" s="102"/>
      <c r="E25" s="19"/>
      <c r="F25" s="8"/>
      <c r="G25" s="19" t="s">
        <v>4</v>
      </c>
      <c r="H25" s="103"/>
      <c r="I25" s="103"/>
      <c r="J25" s="19"/>
      <c r="K25" s="102" t="str">
        <f t="shared" si="0"/>
        <v/>
      </c>
      <c r="L25" s="102"/>
      <c r="M25" s="6" t="str">
        <f t="shared" si="2"/>
        <v/>
      </c>
      <c r="N25" s="19"/>
      <c r="O25" s="8"/>
      <c r="P25" s="103"/>
      <c r="Q25" s="103"/>
      <c r="R25" s="104" t="str">
        <f t="shared" si="3"/>
        <v/>
      </c>
      <c r="S25" s="104"/>
      <c r="T25" s="105" t="str">
        <f t="shared" si="4"/>
        <v/>
      </c>
      <c r="U25" s="105"/>
    </row>
    <row r="26" spans="2:21" x14ac:dyDescent="0.2">
      <c r="B26" s="19">
        <v>18</v>
      </c>
      <c r="C26" s="102" t="str">
        <f t="shared" si="1"/>
        <v/>
      </c>
      <c r="D26" s="102"/>
      <c r="E26" s="19"/>
      <c r="F26" s="8"/>
      <c r="G26" s="19" t="s">
        <v>4</v>
      </c>
      <c r="H26" s="103"/>
      <c r="I26" s="103"/>
      <c r="J26" s="19"/>
      <c r="K26" s="102" t="str">
        <f t="shared" si="0"/>
        <v/>
      </c>
      <c r="L26" s="102"/>
      <c r="M26" s="6" t="str">
        <f t="shared" si="2"/>
        <v/>
      </c>
      <c r="N26" s="19"/>
      <c r="O26" s="8"/>
      <c r="P26" s="103"/>
      <c r="Q26" s="103"/>
      <c r="R26" s="104" t="str">
        <f t="shared" si="3"/>
        <v/>
      </c>
      <c r="S26" s="104"/>
      <c r="T26" s="105" t="str">
        <f t="shared" si="4"/>
        <v/>
      </c>
      <c r="U26" s="105"/>
    </row>
    <row r="27" spans="2:21" x14ac:dyDescent="0.2">
      <c r="B27" s="19">
        <v>19</v>
      </c>
      <c r="C27" s="102" t="str">
        <f t="shared" si="1"/>
        <v/>
      </c>
      <c r="D27" s="102"/>
      <c r="E27" s="19"/>
      <c r="F27" s="8"/>
      <c r="G27" s="19" t="s">
        <v>3</v>
      </c>
      <c r="H27" s="103"/>
      <c r="I27" s="103"/>
      <c r="J27" s="19"/>
      <c r="K27" s="102" t="str">
        <f t="shared" si="0"/>
        <v/>
      </c>
      <c r="L27" s="102"/>
      <c r="M27" s="6" t="str">
        <f t="shared" si="2"/>
        <v/>
      </c>
      <c r="N27" s="19"/>
      <c r="O27" s="8"/>
      <c r="P27" s="103"/>
      <c r="Q27" s="103"/>
      <c r="R27" s="104" t="str">
        <f t="shared" si="3"/>
        <v/>
      </c>
      <c r="S27" s="104"/>
      <c r="T27" s="105" t="str">
        <f t="shared" si="4"/>
        <v/>
      </c>
      <c r="U27" s="105"/>
    </row>
    <row r="28" spans="2:21" x14ac:dyDescent="0.2">
      <c r="B28" s="19">
        <v>20</v>
      </c>
      <c r="C28" s="102" t="str">
        <f t="shared" si="1"/>
        <v/>
      </c>
      <c r="D28" s="102"/>
      <c r="E28" s="19"/>
      <c r="F28" s="8"/>
      <c r="G28" s="19" t="s">
        <v>4</v>
      </c>
      <c r="H28" s="103"/>
      <c r="I28" s="103"/>
      <c r="J28" s="19"/>
      <c r="K28" s="102" t="str">
        <f t="shared" si="0"/>
        <v/>
      </c>
      <c r="L28" s="102"/>
      <c r="M28" s="6" t="str">
        <f t="shared" si="2"/>
        <v/>
      </c>
      <c r="N28" s="19"/>
      <c r="O28" s="8"/>
      <c r="P28" s="103"/>
      <c r="Q28" s="103"/>
      <c r="R28" s="104" t="str">
        <f t="shared" si="3"/>
        <v/>
      </c>
      <c r="S28" s="104"/>
      <c r="T28" s="105" t="str">
        <f t="shared" si="4"/>
        <v/>
      </c>
      <c r="U28" s="105"/>
    </row>
    <row r="29" spans="2:21" x14ac:dyDescent="0.2">
      <c r="B29" s="19">
        <v>21</v>
      </c>
      <c r="C29" s="102" t="str">
        <f t="shared" si="1"/>
        <v/>
      </c>
      <c r="D29" s="102"/>
      <c r="E29" s="19"/>
      <c r="F29" s="8"/>
      <c r="G29" s="19" t="s">
        <v>3</v>
      </c>
      <c r="H29" s="103"/>
      <c r="I29" s="103"/>
      <c r="J29" s="19"/>
      <c r="K29" s="102" t="str">
        <f t="shared" si="0"/>
        <v/>
      </c>
      <c r="L29" s="102"/>
      <c r="M29" s="6" t="str">
        <f t="shared" si="2"/>
        <v/>
      </c>
      <c r="N29" s="19"/>
      <c r="O29" s="8"/>
      <c r="P29" s="103"/>
      <c r="Q29" s="103"/>
      <c r="R29" s="104" t="str">
        <f t="shared" si="3"/>
        <v/>
      </c>
      <c r="S29" s="104"/>
      <c r="T29" s="105" t="str">
        <f t="shared" si="4"/>
        <v/>
      </c>
      <c r="U29" s="105"/>
    </row>
    <row r="30" spans="2:21" x14ac:dyDescent="0.2">
      <c r="B30" s="19">
        <v>22</v>
      </c>
      <c r="C30" s="102" t="str">
        <f t="shared" si="1"/>
        <v/>
      </c>
      <c r="D30" s="102"/>
      <c r="E30" s="19"/>
      <c r="F30" s="8"/>
      <c r="G30" s="19" t="s">
        <v>3</v>
      </c>
      <c r="H30" s="103"/>
      <c r="I30" s="103"/>
      <c r="J30" s="19"/>
      <c r="K30" s="102" t="str">
        <f t="shared" si="0"/>
        <v/>
      </c>
      <c r="L30" s="102"/>
      <c r="M30" s="6" t="str">
        <f t="shared" si="2"/>
        <v/>
      </c>
      <c r="N30" s="19"/>
      <c r="O30" s="8"/>
      <c r="P30" s="103"/>
      <c r="Q30" s="103"/>
      <c r="R30" s="104" t="str">
        <f t="shared" si="3"/>
        <v/>
      </c>
      <c r="S30" s="104"/>
      <c r="T30" s="105" t="str">
        <f t="shared" si="4"/>
        <v/>
      </c>
      <c r="U30" s="105"/>
    </row>
    <row r="31" spans="2:21" x14ac:dyDescent="0.2">
      <c r="B31" s="19">
        <v>23</v>
      </c>
      <c r="C31" s="102" t="str">
        <f t="shared" si="1"/>
        <v/>
      </c>
      <c r="D31" s="102"/>
      <c r="E31" s="19"/>
      <c r="F31" s="8"/>
      <c r="G31" s="19" t="s">
        <v>3</v>
      </c>
      <c r="H31" s="103"/>
      <c r="I31" s="103"/>
      <c r="J31" s="19"/>
      <c r="K31" s="102" t="str">
        <f t="shared" si="0"/>
        <v/>
      </c>
      <c r="L31" s="102"/>
      <c r="M31" s="6" t="str">
        <f t="shared" si="2"/>
        <v/>
      </c>
      <c r="N31" s="19"/>
      <c r="O31" s="8"/>
      <c r="P31" s="103"/>
      <c r="Q31" s="103"/>
      <c r="R31" s="104" t="str">
        <f t="shared" si="3"/>
        <v/>
      </c>
      <c r="S31" s="104"/>
      <c r="T31" s="105" t="str">
        <f t="shared" si="4"/>
        <v/>
      </c>
      <c r="U31" s="105"/>
    </row>
    <row r="32" spans="2:21" x14ac:dyDescent="0.2">
      <c r="B32" s="19">
        <v>24</v>
      </c>
      <c r="C32" s="102" t="str">
        <f t="shared" si="1"/>
        <v/>
      </c>
      <c r="D32" s="102"/>
      <c r="E32" s="19"/>
      <c r="F32" s="8"/>
      <c r="G32" s="19" t="s">
        <v>3</v>
      </c>
      <c r="H32" s="103"/>
      <c r="I32" s="103"/>
      <c r="J32" s="19"/>
      <c r="K32" s="102" t="str">
        <f t="shared" si="0"/>
        <v/>
      </c>
      <c r="L32" s="102"/>
      <c r="M32" s="6" t="str">
        <f t="shared" si="2"/>
        <v/>
      </c>
      <c r="N32" s="19"/>
      <c r="O32" s="8"/>
      <c r="P32" s="103"/>
      <c r="Q32" s="103"/>
      <c r="R32" s="104" t="str">
        <f t="shared" si="3"/>
        <v/>
      </c>
      <c r="S32" s="104"/>
      <c r="T32" s="105" t="str">
        <f t="shared" si="4"/>
        <v/>
      </c>
      <c r="U32" s="105"/>
    </row>
    <row r="33" spans="2:21" x14ac:dyDescent="0.2">
      <c r="B33" s="19">
        <v>25</v>
      </c>
      <c r="C33" s="102" t="str">
        <f t="shared" si="1"/>
        <v/>
      </c>
      <c r="D33" s="102"/>
      <c r="E33" s="19"/>
      <c r="F33" s="8"/>
      <c r="G33" s="19" t="s">
        <v>4</v>
      </c>
      <c r="H33" s="103"/>
      <c r="I33" s="103"/>
      <c r="J33" s="19"/>
      <c r="K33" s="102" t="str">
        <f t="shared" si="0"/>
        <v/>
      </c>
      <c r="L33" s="102"/>
      <c r="M33" s="6" t="str">
        <f t="shared" si="2"/>
        <v/>
      </c>
      <c r="N33" s="19"/>
      <c r="O33" s="8"/>
      <c r="P33" s="103"/>
      <c r="Q33" s="103"/>
      <c r="R33" s="104" t="str">
        <f t="shared" si="3"/>
        <v/>
      </c>
      <c r="S33" s="104"/>
      <c r="T33" s="105" t="str">
        <f t="shared" si="4"/>
        <v/>
      </c>
      <c r="U33" s="105"/>
    </row>
    <row r="34" spans="2:21" x14ac:dyDescent="0.2">
      <c r="B34" s="19">
        <v>26</v>
      </c>
      <c r="C34" s="102" t="str">
        <f t="shared" si="1"/>
        <v/>
      </c>
      <c r="D34" s="102"/>
      <c r="E34" s="19"/>
      <c r="F34" s="8"/>
      <c r="G34" s="19" t="s">
        <v>3</v>
      </c>
      <c r="H34" s="103"/>
      <c r="I34" s="103"/>
      <c r="J34" s="19"/>
      <c r="K34" s="102" t="str">
        <f t="shared" si="0"/>
        <v/>
      </c>
      <c r="L34" s="102"/>
      <c r="M34" s="6" t="str">
        <f t="shared" si="2"/>
        <v/>
      </c>
      <c r="N34" s="19"/>
      <c r="O34" s="8"/>
      <c r="P34" s="103"/>
      <c r="Q34" s="103"/>
      <c r="R34" s="104" t="str">
        <f t="shared" si="3"/>
        <v/>
      </c>
      <c r="S34" s="104"/>
      <c r="T34" s="105" t="str">
        <f t="shared" si="4"/>
        <v/>
      </c>
      <c r="U34" s="105"/>
    </row>
    <row r="35" spans="2:21" x14ac:dyDescent="0.2">
      <c r="B35" s="19">
        <v>27</v>
      </c>
      <c r="C35" s="102" t="str">
        <f t="shared" si="1"/>
        <v/>
      </c>
      <c r="D35" s="102"/>
      <c r="E35" s="19"/>
      <c r="F35" s="8"/>
      <c r="G35" s="19" t="s">
        <v>3</v>
      </c>
      <c r="H35" s="103"/>
      <c r="I35" s="103"/>
      <c r="J35" s="19"/>
      <c r="K35" s="102" t="str">
        <f t="shared" si="0"/>
        <v/>
      </c>
      <c r="L35" s="102"/>
      <c r="M35" s="6" t="str">
        <f t="shared" si="2"/>
        <v/>
      </c>
      <c r="N35" s="19"/>
      <c r="O35" s="8"/>
      <c r="P35" s="103"/>
      <c r="Q35" s="103"/>
      <c r="R35" s="104" t="str">
        <f t="shared" si="3"/>
        <v/>
      </c>
      <c r="S35" s="104"/>
      <c r="T35" s="105" t="str">
        <f t="shared" si="4"/>
        <v/>
      </c>
      <c r="U35" s="105"/>
    </row>
    <row r="36" spans="2:21" x14ac:dyDescent="0.2">
      <c r="B36" s="19">
        <v>28</v>
      </c>
      <c r="C36" s="102" t="str">
        <f t="shared" si="1"/>
        <v/>
      </c>
      <c r="D36" s="102"/>
      <c r="E36" s="19"/>
      <c r="F36" s="8"/>
      <c r="G36" s="19" t="s">
        <v>3</v>
      </c>
      <c r="H36" s="103"/>
      <c r="I36" s="103"/>
      <c r="J36" s="19"/>
      <c r="K36" s="102" t="str">
        <f t="shared" si="0"/>
        <v/>
      </c>
      <c r="L36" s="102"/>
      <c r="M36" s="6" t="str">
        <f t="shared" si="2"/>
        <v/>
      </c>
      <c r="N36" s="19"/>
      <c r="O36" s="8"/>
      <c r="P36" s="103"/>
      <c r="Q36" s="103"/>
      <c r="R36" s="104" t="str">
        <f t="shared" si="3"/>
        <v/>
      </c>
      <c r="S36" s="104"/>
      <c r="T36" s="105" t="str">
        <f t="shared" si="4"/>
        <v/>
      </c>
      <c r="U36" s="105"/>
    </row>
    <row r="37" spans="2:21" x14ac:dyDescent="0.2">
      <c r="B37" s="19">
        <v>29</v>
      </c>
      <c r="C37" s="102" t="str">
        <f t="shared" si="1"/>
        <v/>
      </c>
      <c r="D37" s="102"/>
      <c r="E37" s="19"/>
      <c r="F37" s="8"/>
      <c r="G37" s="19" t="s">
        <v>3</v>
      </c>
      <c r="H37" s="103"/>
      <c r="I37" s="103"/>
      <c r="J37" s="19"/>
      <c r="K37" s="102" t="str">
        <f t="shared" si="0"/>
        <v/>
      </c>
      <c r="L37" s="102"/>
      <c r="M37" s="6" t="str">
        <f t="shared" si="2"/>
        <v/>
      </c>
      <c r="N37" s="19"/>
      <c r="O37" s="8"/>
      <c r="P37" s="103"/>
      <c r="Q37" s="103"/>
      <c r="R37" s="104" t="str">
        <f t="shared" si="3"/>
        <v/>
      </c>
      <c r="S37" s="104"/>
      <c r="T37" s="105" t="str">
        <f t="shared" si="4"/>
        <v/>
      </c>
      <c r="U37" s="105"/>
    </row>
    <row r="38" spans="2:21" x14ac:dyDescent="0.2">
      <c r="B38" s="19">
        <v>30</v>
      </c>
      <c r="C38" s="102" t="str">
        <f t="shared" si="1"/>
        <v/>
      </c>
      <c r="D38" s="102"/>
      <c r="E38" s="19"/>
      <c r="F38" s="8"/>
      <c r="G38" s="19" t="s">
        <v>4</v>
      </c>
      <c r="H38" s="103"/>
      <c r="I38" s="103"/>
      <c r="J38" s="19"/>
      <c r="K38" s="102" t="str">
        <f t="shared" si="0"/>
        <v/>
      </c>
      <c r="L38" s="102"/>
      <c r="M38" s="6" t="str">
        <f t="shared" si="2"/>
        <v/>
      </c>
      <c r="N38" s="19"/>
      <c r="O38" s="8"/>
      <c r="P38" s="103"/>
      <c r="Q38" s="103"/>
      <c r="R38" s="104" t="str">
        <f t="shared" si="3"/>
        <v/>
      </c>
      <c r="S38" s="104"/>
      <c r="T38" s="105" t="str">
        <f t="shared" si="4"/>
        <v/>
      </c>
      <c r="U38" s="105"/>
    </row>
    <row r="39" spans="2:21" x14ac:dyDescent="0.2">
      <c r="B39" s="19">
        <v>31</v>
      </c>
      <c r="C39" s="102" t="str">
        <f t="shared" si="1"/>
        <v/>
      </c>
      <c r="D39" s="102"/>
      <c r="E39" s="19"/>
      <c r="F39" s="8"/>
      <c r="G39" s="19" t="s">
        <v>4</v>
      </c>
      <c r="H39" s="103"/>
      <c r="I39" s="103"/>
      <c r="J39" s="19"/>
      <c r="K39" s="102" t="str">
        <f t="shared" si="0"/>
        <v/>
      </c>
      <c r="L39" s="102"/>
      <c r="M39" s="6" t="str">
        <f t="shared" si="2"/>
        <v/>
      </c>
      <c r="N39" s="19"/>
      <c r="O39" s="8"/>
      <c r="P39" s="103"/>
      <c r="Q39" s="103"/>
      <c r="R39" s="104" t="str">
        <f t="shared" si="3"/>
        <v/>
      </c>
      <c r="S39" s="104"/>
      <c r="T39" s="105" t="str">
        <f t="shared" si="4"/>
        <v/>
      </c>
      <c r="U39" s="105"/>
    </row>
    <row r="40" spans="2:21" x14ac:dyDescent="0.2">
      <c r="B40" s="19">
        <v>32</v>
      </c>
      <c r="C40" s="102" t="str">
        <f t="shared" si="1"/>
        <v/>
      </c>
      <c r="D40" s="102"/>
      <c r="E40" s="19"/>
      <c r="F40" s="8"/>
      <c r="G40" s="19" t="s">
        <v>4</v>
      </c>
      <c r="H40" s="103"/>
      <c r="I40" s="103"/>
      <c r="J40" s="19"/>
      <c r="K40" s="102" t="str">
        <f t="shared" si="0"/>
        <v/>
      </c>
      <c r="L40" s="102"/>
      <c r="M40" s="6" t="str">
        <f t="shared" si="2"/>
        <v/>
      </c>
      <c r="N40" s="19"/>
      <c r="O40" s="8"/>
      <c r="P40" s="103"/>
      <c r="Q40" s="103"/>
      <c r="R40" s="104" t="str">
        <f t="shared" si="3"/>
        <v/>
      </c>
      <c r="S40" s="104"/>
      <c r="T40" s="105" t="str">
        <f t="shared" si="4"/>
        <v/>
      </c>
      <c r="U40" s="105"/>
    </row>
    <row r="41" spans="2:21" x14ac:dyDescent="0.2">
      <c r="B41" s="19">
        <v>33</v>
      </c>
      <c r="C41" s="102" t="str">
        <f t="shared" si="1"/>
        <v/>
      </c>
      <c r="D41" s="102"/>
      <c r="E41" s="19"/>
      <c r="F41" s="8"/>
      <c r="G41" s="19" t="s">
        <v>3</v>
      </c>
      <c r="H41" s="103"/>
      <c r="I41" s="103"/>
      <c r="J41" s="19"/>
      <c r="K41" s="102" t="str">
        <f t="shared" si="0"/>
        <v/>
      </c>
      <c r="L41" s="102"/>
      <c r="M41" s="6" t="str">
        <f t="shared" si="2"/>
        <v/>
      </c>
      <c r="N41" s="19"/>
      <c r="O41" s="8"/>
      <c r="P41" s="103"/>
      <c r="Q41" s="103"/>
      <c r="R41" s="104" t="str">
        <f t="shared" si="3"/>
        <v/>
      </c>
      <c r="S41" s="104"/>
      <c r="T41" s="105" t="str">
        <f t="shared" si="4"/>
        <v/>
      </c>
      <c r="U41" s="105"/>
    </row>
    <row r="42" spans="2:21" x14ac:dyDescent="0.2">
      <c r="B42" s="19">
        <v>34</v>
      </c>
      <c r="C42" s="102" t="str">
        <f t="shared" si="1"/>
        <v/>
      </c>
      <c r="D42" s="102"/>
      <c r="E42" s="19"/>
      <c r="F42" s="8"/>
      <c r="G42" s="19" t="s">
        <v>4</v>
      </c>
      <c r="H42" s="103"/>
      <c r="I42" s="103"/>
      <c r="J42" s="19"/>
      <c r="K42" s="102" t="str">
        <f t="shared" si="0"/>
        <v/>
      </c>
      <c r="L42" s="102"/>
      <c r="M42" s="6" t="str">
        <f t="shared" si="2"/>
        <v/>
      </c>
      <c r="N42" s="19"/>
      <c r="O42" s="8"/>
      <c r="P42" s="103"/>
      <c r="Q42" s="103"/>
      <c r="R42" s="104" t="str">
        <f t="shared" si="3"/>
        <v/>
      </c>
      <c r="S42" s="104"/>
      <c r="T42" s="105" t="str">
        <f t="shared" si="4"/>
        <v/>
      </c>
      <c r="U42" s="105"/>
    </row>
    <row r="43" spans="2:21" x14ac:dyDescent="0.2">
      <c r="B43" s="19">
        <v>35</v>
      </c>
      <c r="C43" s="102" t="str">
        <f t="shared" si="1"/>
        <v/>
      </c>
      <c r="D43" s="102"/>
      <c r="E43" s="19"/>
      <c r="F43" s="8"/>
      <c r="G43" s="19" t="s">
        <v>3</v>
      </c>
      <c r="H43" s="103"/>
      <c r="I43" s="103"/>
      <c r="J43" s="19"/>
      <c r="K43" s="102" t="str">
        <f t="shared" si="0"/>
        <v/>
      </c>
      <c r="L43" s="102"/>
      <c r="M43" s="6" t="str">
        <f t="shared" si="2"/>
        <v/>
      </c>
      <c r="N43" s="19"/>
      <c r="O43" s="8"/>
      <c r="P43" s="103"/>
      <c r="Q43" s="103"/>
      <c r="R43" s="104" t="str">
        <f t="shared" si="3"/>
        <v/>
      </c>
      <c r="S43" s="104"/>
      <c r="T43" s="105" t="str">
        <f t="shared" si="4"/>
        <v/>
      </c>
      <c r="U43" s="105"/>
    </row>
    <row r="44" spans="2:21" x14ac:dyDescent="0.2">
      <c r="B44" s="19">
        <v>36</v>
      </c>
      <c r="C44" s="102" t="str">
        <f t="shared" si="1"/>
        <v/>
      </c>
      <c r="D44" s="102"/>
      <c r="E44" s="19"/>
      <c r="F44" s="8"/>
      <c r="G44" s="19" t="s">
        <v>4</v>
      </c>
      <c r="H44" s="103"/>
      <c r="I44" s="103"/>
      <c r="J44" s="19"/>
      <c r="K44" s="102" t="str">
        <f t="shared" si="0"/>
        <v/>
      </c>
      <c r="L44" s="102"/>
      <c r="M44" s="6" t="str">
        <f t="shared" si="2"/>
        <v/>
      </c>
      <c r="N44" s="19"/>
      <c r="O44" s="8"/>
      <c r="P44" s="103"/>
      <c r="Q44" s="103"/>
      <c r="R44" s="104" t="str">
        <f t="shared" si="3"/>
        <v/>
      </c>
      <c r="S44" s="104"/>
      <c r="T44" s="105" t="str">
        <f t="shared" si="4"/>
        <v/>
      </c>
      <c r="U44" s="105"/>
    </row>
    <row r="45" spans="2:21" x14ac:dyDescent="0.2">
      <c r="B45" s="19">
        <v>37</v>
      </c>
      <c r="C45" s="102" t="str">
        <f t="shared" si="1"/>
        <v/>
      </c>
      <c r="D45" s="102"/>
      <c r="E45" s="19"/>
      <c r="F45" s="8"/>
      <c r="G45" s="19" t="s">
        <v>3</v>
      </c>
      <c r="H45" s="103"/>
      <c r="I45" s="103"/>
      <c r="J45" s="19"/>
      <c r="K45" s="102" t="str">
        <f t="shared" si="0"/>
        <v/>
      </c>
      <c r="L45" s="102"/>
      <c r="M45" s="6" t="str">
        <f t="shared" si="2"/>
        <v/>
      </c>
      <c r="N45" s="19"/>
      <c r="O45" s="8"/>
      <c r="P45" s="103"/>
      <c r="Q45" s="103"/>
      <c r="R45" s="104" t="str">
        <f t="shared" si="3"/>
        <v/>
      </c>
      <c r="S45" s="104"/>
      <c r="T45" s="105" t="str">
        <f t="shared" si="4"/>
        <v/>
      </c>
      <c r="U45" s="105"/>
    </row>
    <row r="46" spans="2:21" x14ac:dyDescent="0.2">
      <c r="B46" s="19">
        <v>38</v>
      </c>
      <c r="C46" s="102" t="str">
        <f t="shared" si="1"/>
        <v/>
      </c>
      <c r="D46" s="102"/>
      <c r="E46" s="19"/>
      <c r="F46" s="8"/>
      <c r="G46" s="19" t="s">
        <v>4</v>
      </c>
      <c r="H46" s="103"/>
      <c r="I46" s="103"/>
      <c r="J46" s="19"/>
      <c r="K46" s="102" t="str">
        <f t="shared" si="0"/>
        <v/>
      </c>
      <c r="L46" s="102"/>
      <c r="M46" s="6" t="str">
        <f t="shared" si="2"/>
        <v/>
      </c>
      <c r="N46" s="19"/>
      <c r="O46" s="8"/>
      <c r="P46" s="103"/>
      <c r="Q46" s="103"/>
      <c r="R46" s="104" t="str">
        <f t="shared" si="3"/>
        <v/>
      </c>
      <c r="S46" s="104"/>
      <c r="T46" s="105" t="str">
        <f t="shared" si="4"/>
        <v/>
      </c>
      <c r="U46" s="105"/>
    </row>
    <row r="47" spans="2:21" x14ac:dyDescent="0.2">
      <c r="B47" s="19">
        <v>39</v>
      </c>
      <c r="C47" s="102" t="str">
        <f t="shared" si="1"/>
        <v/>
      </c>
      <c r="D47" s="102"/>
      <c r="E47" s="19"/>
      <c r="F47" s="8"/>
      <c r="G47" s="19" t="s">
        <v>4</v>
      </c>
      <c r="H47" s="103"/>
      <c r="I47" s="103"/>
      <c r="J47" s="19"/>
      <c r="K47" s="102" t="str">
        <f t="shared" si="0"/>
        <v/>
      </c>
      <c r="L47" s="102"/>
      <c r="M47" s="6" t="str">
        <f t="shared" si="2"/>
        <v/>
      </c>
      <c r="N47" s="19"/>
      <c r="O47" s="8"/>
      <c r="P47" s="103"/>
      <c r="Q47" s="103"/>
      <c r="R47" s="104" t="str">
        <f t="shared" si="3"/>
        <v/>
      </c>
      <c r="S47" s="104"/>
      <c r="T47" s="105" t="str">
        <f t="shared" si="4"/>
        <v/>
      </c>
      <c r="U47" s="105"/>
    </row>
    <row r="48" spans="2:21" x14ac:dyDescent="0.2">
      <c r="B48" s="19">
        <v>40</v>
      </c>
      <c r="C48" s="102" t="str">
        <f t="shared" si="1"/>
        <v/>
      </c>
      <c r="D48" s="102"/>
      <c r="E48" s="19"/>
      <c r="F48" s="8"/>
      <c r="G48" s="19" t="s">
        <v>37</v>
      </c>
      <c r="H48" s="103"/>
      <c r="I48" s="103"/>
      <c r="J48" s="19"/>
      <c r="K48" s="102" t="str">
        <f t="shared" si="0"/>
        <v/>
      </c>
      <c r="L48" s="102"/>
      <c r="M48" s="6" t="str">
        <f t="shared" si="2"/>
        <v/>
      </c>
      <c r="N48" s="19"/>
      <c r="O48" s="8"/>
      <c r="P48" s="103"/>
      <c r="Q48" s="103"/>
      <c r="R48" s="104" t="str">
        <f t="shared" si="3"/>
        <v/>
      </c>
      <c r="S48" s="104"/>
      <c r="T48" s="105" t="str">
        <f t="shared" si="4"/>
        <v/>
      </c>
      <c r="U48" s="105"/>
    </row>
    <row r="49" spans="2:21" x14ac:dyDescent="0.2">
      <c r="B49" s="19">
        <v>41</v>
      </c>
      <c r="C49" s="102" t="str">
        <f t="shared" si="1"/>
        <v/>
      </c>
      <c r="D49" s="102"/>
      <c r="E49" s="19"/>
      <c r="F49" s="8"/>
      <c r="G49" s="19" t="s">
        <v>4</v>
      </c>
      <c r="H49" s="103"/>
      <c r="I49" s="103"/>
      <c r="J49" s="19"/>
      <c r="K49" s="102" t="str">
        <f t="shared" si="0"/>
        <v/>
      </c>
      <c r="L49" s="102"/>
      <c r="M49" s="6" t="str">
        <f t="shared" si="2"/>
        <v/>
      </c>
      <c r="N49" s="19"/>
      <c r="O49" s="8"/>
      <c r="P49" s="103"/>
      <c r="Q49" s="103"/>
      <c r="R49" s="104" t="str">
        <f t="shared" si="3"/>
        <v/>
      </c>
      <c r="S49" s="104"/>
      <c r="T49" s="105" t="str">
        <f t="shared" si="4"/>
        <v/>
      </c>
      <c r="U49" s="105"/>
    </row>
    <row r="50" spans="2:21" x14ac:dyDescent="0.2">
      <c r="B50" s="19">
        <v>42</v>
      </c>
      <c r="C50" s="102" t="str">
        <f t="shared" si="1"/>
        <v/>
      </c>
      <c r="D50" s="102"/>
      <c r="E50" s="19"/>
      <c r="F50" s="8"/>
      <c r="G50" s="19" t="s">
        <v>4</v>
      </c>
      <c r="H50" s="103"/>
      <c r="I50" s="103"/>
      <c r="J50" s="19"/>
      <c r="K50" s="102" t="str">
        <f t="shared" si="0"/>
        <v/>
      </c>
      <c r="L50" s="102"/>
      <c r="M50" s="6" t="str">
        <f t="shared" si="2"/>
        <v/>
      </c>
      <c r="N50" s="19"/>
      <c r="O50" s="8"/>
      <c r="P50" s="103"/>
      <c r="Q50" s="103"/>
      <c r="R50" s="104" t="str">
        <f t="shared" si="3"/>
        <v/>
      </c>
      <c r="S50" s="104"/>
      <c r="T50" s="105" t="str">
        <f t="shared" si="4"/>
        <v/>
      </c>
      <c r="U50" s="105"/>
    </row>
    <row r="51" spans="2:21" x14ac:dyDescent="0.2">
      <c r="B51" s="19">
        <v>43</v>
      </c>
      <c r="C51" s="102" t="str">
        <f t="shared" si="1"/>
        <v/>
      </c>
      <c r="D51" s="102"/>
      <c r="E51" s="19"/>
      <c r="F51" s="8"/>
      <c r="G51" s="19" t="s">
        <v>3</v>
      </c>
      <c r="H51" s="103"/>
      <c r="I51" s="103"/>
      <c r="J51" s="19"/>
      <c r="K51" s="102" t="str">
        <f t="shared" si="0"/>
        <v/>
      </c>
      <c r="L51" s="102"/>
      <c r="M51" s="6" t="str">
        <f t="shared" si="2"/>
        <v/>
      </c>
      <c r="N51" s="19"/>
      <c r="O51" s="8"/>
      <c r="P51" s="103"/>
      <c r="Q51" s="103"/>
      <c r="R51" s="104" t="str">
        <f t="shared" si="3"/>
        <v/>
      </c>
      <c r="S51" s="104"/>
      <c r="T51" s="105" t="str">
        <f t="shared" si="4"/>
        <v/>
      </c>
      <c r="U51" s="105"/>
    </row>
    <row r="52" spans="2:21" x14ac:dyDescent="0.2">
      <c r="B52" s="19">
        <v>44</v>
      </c>
      <c r="C52" s="102" t="str">
        <f t="shared" si="1"/>
        <v/>
      </c>
      <c r="D52" s="102"/>
      <c r="E52" s="19"/>
      <c r="F52" s="8"/>
      <c r="G52" s="19" t="s">
        <v>3</v>
      </c>
      <c r="H52" s="103"/>
      <c r="I52" s="103"/>
      <c r="J52" s="19"/>
      <c r="K52" s="102" t="str">
        <f t="shared" si="0"/>
        <v/>
      </c>
      <c r="L52" s="102"/>
      <c r="M52" s="6" t="str">
        <f t="shared" si="2"/>
        <v/>
      </c>
      <c r="N52" s="19"/>
      <c r="O52" s="8"/>
      <c r="P52" s="103"/>
      <c r="Q52" s="103"/>
      <c r="R52" s="104" t="str">
        <f t="shared" si="3"/>
        <v/>
      </c>
      <c r="S52" s="104"/>
      <c r="T52" s="105" t="str">
        <f t="shared" si="4"/>
        <v/>
      </c>
      <c r="U52" s="105"/>
    </row>
    <row r="53" spans="2:21" x14ac:dyDescent="0.2">
      <c r="B53" s="19">
        <v>45</v>
      </c>
      <c r="C53" s="102" t="str">
        <f t="shared" si="1"/>
        <v/>
      </c>
      <c r="D53" s="102"/>
      <c r="E53" s="19"/>
      <c r="F53" s="8"/>
      <c r="G53" s="19" t="s">
        <v>4</v>
      </c>
      <c r="H53" s="103"/>
      <c r="I53" s="103"/>
      <c r="J53" s="19"/>
      <c r="K53" s="102" t="str">
        <f t="shared" si="0"/>
        <v/>
      </c>
      <c r="L53" s="102"/>
      <c r="M53" s="6" t="str">
        <f t="shared" si="2"/>
        <v/>
      </c>
      <c r="N53" s="19"/>
      <c r="O53" s="8"/>
      <c r="P53" s="103"/>
      <c r="Q53" s="103"/>
      <c r="R53" s="104" t="str">
        <f t="shared" si="3"/>
        <v/>
      </c>
      <c r="S53" s="104"/>
      <c r="T53" s="105" t="str">
        <f t="shared" si="4"/>
        <v/>
      </c>
      <c r="U53" s="105"/>
    </row>
    <row r="54" spans="2:21" x14ac:dyDescent="0.2">
      <c r="B54" s="19">
        <v>46</v>
      </c>
      <c r="C54" s="102" t="str">
        <f t="shared" si="1"/>
        <v/>
      </c>
      <c r="D54" s="102"/>
      <c r="E54" s="19"/>
      <c r="F54" s="8"/>
      <c r="G54" s="19" t="s">
        <v>4</v>
      </c>
      <c r="H54" s="103"/>
      <c r="I54" s="103"/>
      <c r="J54" s="19"/>
      <c r="K54" s="102" t="str">
        <f t="shared" si="0"/>
        <v/>
      </c>
      <c r="L54" s="102"/>
      <c r="M54" s="6" t="str">
        <f t="shared" si="2"/>
        <v/>
      </c>
      <c r="N54" s="19"/>
      <c r="O54" s="8"/>
      <c r="P54" s="103"/>
      <c r="Q54" s="103"/>
      <c r="R54" s="104" t="str">
        <f t="shared" si="3"/>
        <v/>
      </c>
      <c r="S54" s="104"/>
      <c r="T54" s="105" t="str">
        <f t="shared" si="4"/>
        <v/>
      </c>
      <c r="U54" s="105"/>
    </row>
    <row r="55" spans="2:21" x14ac:dyDescent="0.2">
      <c r="B55" s="19">
        <v>47</v>
      </c>
      <c r="C55" s="102" t="str">
        <f t="shared" si="1"/>
        <v/>
      </c>
      <c r="D55" s="102"/>
      <c r="E55" s="19"/>
      <c r="F55" s="8"/>
      <c r="G55" s="19" t="s">
        <v>3</v>
      </c>
      <c r="H55" s="103"/>
      <c r="I55" s="103"/>
      <c r="J55" s="19"/>
      <c r="K55" s="102" t="str">
        <f t="shared" si="0"/>
        <v/>
      </c>
      <c r="L55" s="102"/>
      <c r="M55" s="6" t="str">
        <f t="shared" si="2"/>
        <v/>
      </c>
      <c r="N55" s="19"/>
      <c r="O55" s="8"/>
      <c r="P55" s="103"/>
      <c r="Q55" s="103"/>
      <c r="R55" s="104" t="str">
        <f t="shared" si="3"/>
        <v/>
      </c>
      <c r="S55" s="104"/>
      <c r="T55" s="105" t="str">
        <f t="shared" si="4"/>
        <v/>
      </c>
      <c r="U55" s="105"/>
    </row>
    <row r="56" spans="2:21" x14ac:dyDescent="0.2">
      <c r="B56" s="19">
        <v>48</v>
      </c>
      <c r="C56" s="102" t="str">
        <f t="shared" si="1"/>
        <v/>
      </c>
      <c r="D56" s="102"/>
      <c r="E56" s="19"/>
      <c r="F56" s="8"/>
      <c r="G56" s="19" t="s">
        <v>3</v>
      </c>
      <c r="H56" s="103"/>
      <c r="I56" s="103"/>
      <c r="J56" s="19"/>
      <c r="K56" s="102" t="str">
        <f t="shared" si="0"/>
        <v/>
      </c>
      <c r="L56" s="102"/>
      <c r="M56" s="6" t="str">
        <f t="shared" si="2"/>
        <v/>
      </c>
      <c r="N56" s="19"/>
      <c r="O56" s="8"/>
      <c r="P56" s="103"/>
      <c r="Q56" s="103"/>
      <c r="R56" s="104" t="str">
        <f t="shared" si="3"/>
        <v/>
      </c>
      <c r="S56" s="104"/>
      <c r="T56" s="105" t="str">
        <f t="shared" si="4"/>
        <v/>
      </c>
      <c r="U56" s="105"/>
    </row>
    <row r="57" spans="2:21" x14ac:dyDescent="0.2">
      <c r="B57" s="19">
        <v>49</v>
      </c>
      <c r="C57" s="102" t="str">
        <f t="shared" si="1"/>
        <v/>
      </c>
      <c r="D57" s="102"/>
      <c r="E57" s="19"/>
      <c r="F57" s="8"/>
      <c r="G57" s="19" t="s">
        <v>3</v>
      </c>
      <c r="H57" s="103"/>
      <c r="I57" s="103"/>
      <c r="J57" s="19"/>
      <c r="K57" s="102" t="str">
        <f t="shared" si="0"/>
        <v/>
      </c>
      <c r="L57" s="102"/>
      <c r="M57" s="6" t="str">
        <f t="shared" si="2"/>
        <v/>
      </c>
      <c r="N57" s="19"/>
      <c r="O57" s="8"/>
      <c r="P57" s="103"/>
      <c r="Q57" s="103"/>
      <c r="R57" s="104" t="str">
        <f t="shared" si="3"/>
        <v/>
      </c>
      <c r="S57" s="104"/>
      <c r="T57" s="105" t="str">
        <f t="shared" si="4"/>
        <v/>
      </c>
      <c r="U57" s="105"/>
    </row>
    <row r="58" spans="2:21" x14ac:dyDescent="0.2">
      <c r="B58" s="19">
        <v>50</v>
      </c>
      <c r="C58" s="102" t="str">
        <f t="shared" si="1"/>
        <v/>
      </c>
      <c r="D58" s="102"/>
      <c r="E58" s="19"/>
      <c r="F58" s="8"/>
      <c r="G58" s="19" t="s">
        <v>3</v>
      </c>
      <c r="H58" s="103"/>
      <c r="I58" s="103"/>
      <c r="J58" s="19"/>
      <c r="K58" s="102" t="str">
        <f t="shared" si="0"/>
        <v/>
      </c>
      <c r="L58" s="102"/>
      <c r="M58" s="6" t="str">
        <f t="shared" si="2"/>
        <v/>
      </c>
      <c r="N58" s="19"/>
      <c r="O58" s="8"/>
      <c r="P58" s="103"/>
      <c r="Q58" s="103"/>
      <c r="R58" s="104" t="str">
        <f t="shared" si="3"/>
        <v/>
      </c>
      <c r="S58" s="104"/>
      <c r="T58" s="105" t="str">
        <f t="shared" si="4"/>
        <v/>
      </c>
      <c r="U58" s="105"/>
    </row>
    <row r="59" spans="2:21" x14ac:dyDescent="0.2">
      <c r="B59" s="19">
        <v>51</v>
      </c>
      <c r="C59" s="102" t="str">
        <f t="shared" si="1"/>
        <v/>
      </c>
      <c r="D59" s="102"/>
      <c r="E59" s="19"/>
      <c r="F59" s="8"/>
      <c r="G59" s="19" t="s">
        <v>3</v>
      </c>
      <c r="H59" s="103"/>
      <c r="I59" s="103"/>
      <c r="J59" s="19"/>
      <c r="K59" s="102" t="str">
        <f t="shared" si="0"/>
        <v/>
      </c>
      <c r="L59" s="102"/>
      <c r="M59" s="6" t="str">
        <f t="shared" si="2"/>
        <v/>
      </c>
      <c r="N59" s="19"/>
      <c r="O59" s="8"/>
      <c r="P59" s="103"/>
      <c r="Q59" s="103"/>
      <c r="R59" s="104" t="str">
        <f t="shared" si="3"/>
        <v/>
      </c>
      <c r="S59" s="104"/>
      <c r="T59" s="105" t="str">
        <f t="shared" si="4"/>
        <v/>
      </c>
      <c r="U59" s="105"/>
    </row>
    <row r="60" spans="2:21" x14ac:dyDescent="0.2">
      <c r="B60" s="19">
        <v>52</v>
      </c>
      <c r="C60" s="102" t="str">
        <f t="shared" si="1"/>
        <v/>
      </c>
      <c r="D60" s="102"/>
      <c r="E60" s="19"/>
      <c r="F60" s="8"/>
      <c r="G60" s="19" t="s">
        <v>3</v>
      </c>
      <c r="H60" s="103"/>
      <c r="I60" s="103"/>
      <c r="J60" s="19"/>
      <c r="K60" s="102" t="str">
        <f t="shared" si="0"/>
        <v/>
      </c>
      <c r="L60" s="102"/>
      <c r="M60" s="6" t="str">
        <f t="shared" si="2"/>
        <v/>
      </c>
      <c r="N60" s="19"/>
      <c r="O60" s="8"/>
      <c r="P60" s="103"/>
      <c r="Q60" s="103"/>
      <c r="R60" s="104" t="str">
        <f t="shared" si="3"/>
        <v/>
      </c>
      <c r="S60" s="104"/>
      <c r="T60" s="105" t="str">
        <f t="shared" si="4"/>
        <v/>
      </c>
      <c r="U60" s="105"/>
    </row>
    <row r="61" spans="2:21" x14ac:dyDescent="0.2">
      <c r="B61" s="19">
        <v>53</v>
      </c>
      <c r="C61" s="102" t="str">
        <f t="shared" si="1"/>
        <v/>
      </c>
      <c r="D61" s="102"/>
      <c r="E61" s="19"/>
      <c r="F61" s="8"/>
      <c r="G61" s="19" t="s">
        <v>3</v>
      </c>
      <c r="H61" s="103"/>
      <c r="I61" s="103"/>
      <c r="J61" s="19"/>
      <c r="K61" s="102" t="str">
        <f t="shared" si="0"/>
        <v/>
      </c>
      <c r="L61" s="102"/>
      <c r="M61" s="6" t="str">
        <f t="shared" si="2"/>
        <v/>
      </c>
      <c r="N61" s="19"/>
      <c r="O61" s="8"/>
      <c r="P61" s="103"/>
      <c r="Q61" s="103"/>
      <c r="R61" s="104" t="str">
        <f t="shared" si="3"/>
        <v/>
      </c>
      <c r="S61" s="104"/>
      <c r="T61" s="105" t="str">
        <f t="shared" si="4"/>
        <v/>
      </c>
      <c r="U61" s="105"/>
    </row>
    <row r="62" spans="2:21" x14ac:dyDescent="0.2">
      <c r="B62" s="19">
        <v>54</v>
      </c>
      <c r="C62" s="102" t="str">
        <f t="shared" si="1"/>
        <v/>
      </c>
      <c r="D62" s="102"/>
      <c r="E62" s="19"/>
      <c r="F62" s="8"/>
      <c r="G62" s="19" t="s">
        <v>3</v>
      </c>
      <c r="H62" s="103"/>
      <c r="I62" s="103"/>
      <c r="J62" s="19"/>
      <c r="K62" s="102" t="str">
        <f t="shared" si="0"/>
        <v/>
      </c>
      <c r="L62" s="102"/>
      <c r="M62" s="6" t="str">
        <f t="shared" si="2"/>
        <v/>
      </c>
      <c r="N62" s="19"/>
      <c r="O62" s="8"/>
      <c r="P62" s="103"/>
      <c r="Q62" s="103"/>
      <c r="R62" s="104" t="str">
        <f t="shared" si="3"/>
        <v/>
      </c>
      <c r="S62" s="104"/>
      <c r="T62" s="105" t="str">
        <f t="shared" si="4"/>
        <v/>
      </c>
      <c r="U62" s="105"/>
    </row>
    <row r="63" spans="2:21" x14ac:dyDescent="0.2">
      <c r="B63" s="19">
        <v>55</v>
      </c>
      <c r="C63" s="102" t="str">
        <f t="shared" si="1"/>
        <v/>
      </c>
      <c r="D63" s="102"/>
      <c r="E63" s="19"/>
      <c r="F63" s="8"/>
      <c r="G63" s="19" t="s">
        <v>4</v>
      </c>
      <c r="H63" s="103"/>
      <c r="I63" s="103"/>
      <c r="J63" s="19"/>
      <c r="K63" s="102" t="str">
        <f t="shared" si="0"/>
        <v/>
      </c>
      <c r="L63" s="102"/>
      <c r="M63" s="6" t="str">
        <f t="shared" si="2"/>
        <v/>
      </c>
      <c r="N63" s="19"/>
      <c r="O63" s="8"/>
      <c r="P63" s="103"/>
      <c r="Q63" s="103"/>
      <c r="R63" s="104" t="str">
        <f t="shared" si="3"/>
        <v/>
      </c>
      <c r="S63" s="104"/>
      <c r="T63" s="105" t="str">
        <f t="shared" si="4"/>
        <v/>
      </c>
      <c r="U63" s="105"/>
    </row>
    <row r="64" spans="2:21" x14ac:dyDescent="0.2">
      <c r="B64" s="19">
        <v>56</v>
      </c>
      <c r="C64" s="102" t="str">
        <f t="shared" si="1"/>
        <v/>
      </c>
      <c r="D64" s="102"/>
      <c r="E64" s="19"/>
      <c r="F64" s="8"/>
      <c r="G64" s="19" t="s">
        <v>3</v>
      </c>
      <c r="H64" s="103"/>
      <c r="I64" s="103"/>
      <c r="J64" s="19"/>
      <c r="K64" s="102" t="str">
        <f t="shared" si="0"/>
        <v/>
      </c>
      <c r="L64" s="102"/>
      <c r="M64" s="6" t="str">
        <f t="shared" si="2"/>
        <v/>
      </c>
      <c r="N64" s="19"/>
      <c r="O64" s="8"/>
      <c r="P64" s="103"/>
      <c r="Q64" s="103"/>
      <c r="R64" s="104" t="str">
        <f t="shared" si="3"/>
        <v/>
      </c>
      <c r="S64" s="104"/>
      <c r="T64" s="105" t="str">
        <f t="shared" si="4"/>
        <v/>
      </c>
      <c r="U64" s="105"/>
    </row>
    <row r="65" spans="2:21" x14ac:dyDescent="0.2">
      <c r="B65" s="19">
        <v>57</v>
      </c>
      <c r="C65" s="102" t="str">
        <f t="shared" si="1"/>
        <v/>
      </c>
      <c r="D65" s="102"/>
      <c r="E65" s="19"/>
      <c r="F65" s="8"/>
      <c r="G65" s="19" t="s">
        <v>3</v>
      </c>
      <c r="H65" s="103"/>
      <c r="I65" s="103"/>
      <c r="J65" s="19"/>
      <c r="K65" s="102" t="str">
        <f t="shared" si="0"/>
        <v/>
      </c>
      <c r="L65" s="102"/>
      <c r="M65" s="6" t="str">
        <f t="shared" si="2"/>
        <v/>
      </c>
      <c r="N65" s="19"/>
      <c r="O65" s="8"/>
      <c r="P65" s="103"/>
      <c r="Q65" s="103"/>
      <c r="R65" s="104" t="str">
        <f t="shared" si="3"/>
        <v/>
      </c>
      <c r="S65" s="104"/>
      <c r="T65" s="105" t="str">
        <f t="shared" si="4"/>
        <v/>
      </c>
      <c r="U65" s="105"/>
    </row>
    <row r="66" spans="2:21" x14ac:dyDescent="0.2">
      <c r="B66" s="19">
        <v>58</v>
      </c>
      <c r="C66" s="102" t="str">
        <f t="shared" si="1"/>
        <v/>
      </c>
      <c r="D66" s="102"/>
      <c r="E66" s="19"/>
      <c r="F66" s="8"/>
      <c r="G66" s="19" t="s">
        <v>3</v>
      </c>
      <c r="H66" s="103"/>
      <c r="I66" s="103"/>
      <c r="J66" s="19"/>
      <c r="K66" s="102" t="str">
        <f t="shared" si="0"/>
        <v/>
      </c>
      <c r="L66" s="102"/>
      <c r="M66" s="6" t="str">
        <f t="shared" si="2"/>
        <v/>
      </c>
      <c r="N66" s="19"/>
      <c r="O66" s="8"/>
      <c r="P66" s="103"/>
      <c r="Q66" s="103"/>
      <c r="R66" s="104" t="str">
        <f t="shared" si="3"/>
        <v/>
      </c>
      <c r="S66" s="104"/>
      <c r="T66" s="105" t="str">
        <f t="shared" si="4"/>
        <v/>
      </c>
      <c r="U66" s="105"/>
    </row>
    <row r="67" spans="2:21" x14ac:dyDescent="0.2">
      <c r="B67" s="19">
        <v>59</v>
      </c>
      <c r="C67" s="102" t="str">
        <f t="shared" si="1"/>
        <v/>
      </c>
      <c r="D67" s="102"/>
      <c r="E67" s="19"/>
      <c r="F67" s="8"/>
      <c r="G67" s="19" t="s">
        <v>3</v>
      </c>
      <c r="H67" s="103"/>
      <c r="I67" s="103"/>
      <c r="J67" s="19"/>
      <c r="K67" s="102" t="str">
        <f t="shared" si="0"/>
        <v/>
      </c>
      <c r="L67" s="102"/>
      <c r="M67" s="6" t="str">
        <f t="shared" si="2"/>
        <v/>
      </c>
      <c r="N67" s="19"/>
      <c r="O67" s="8"/>
      <c r="P67" s="103"/>
      <c r="Q67" s="103"/>
      <c r="R67" s="104" t="str">
        <f t="shared" si="3"/>
        <v/>
      </c>
      <c r="S67" s="104"/>
      <c r="T67" s="105" t="str">
        <f t="shared" si="4"/>
        <v/>
      </c>
      <c r="U67" s="105"/>
    </row>
    <row r="68" spans="2:21" x14ac:dyDescent="0.2">
      <c r="B68" s="19">
        <v>60</v>
      </c>
      <c r="C68" s="102" t="str">
        <f t="shared" si="1"/>
        <v/>
      </c>
      <c r="D68" s="102"/>
      <c r="E68" s="19"/>
      <c r="F68" s="8"/>
      <c r="G68" s="19" t="s">
        <v>4</v>
      </c>
      <c r="H68" s="103"/>
      <c r="I68" s="103"/>
      <c r="J68" s="19"/>
      <c r="K68" s="102" t="str">
        <f t="shared" si="0"/>
        <v/>
      </c>
      <c r="L68" s="102"/>
      <c r="M68" s="6" t="str">
        <f t="shared" si="2"/>
        <v/>
      </c>
      <c r="N68" s="19"/>
      <c r="O68" s="8"/>
      <c r="P68" s="103"/>
      <c r="Q68" s="103"/>
      <c r="R68" s="104" t="str">
        <f t="shared" si="3"/>
        <v/>
      </c>
      <c r="S68" s="104"/>
      <c r="T68" s="105" t="str">
        <f t="shared" si="4"/>
        <v/>
      </c>
      <c r="U68" s="105"/>
    </row>
    <row r="69" spans="2:21" x14ac:dyDescent="0.2">
      <c r="B69" s="19">
        <v>61</v>
      </c>
      <c r="C69" s="102" t="str">
        <f t="shared" si="1"/>
        <v/>
      </c>
      <c r="D69" s="102"/>
      <c r="E69" s="19"/>
      <c r="F69" s="8"/>
      <c r="G69" s="19" t="s">
        <v>4</v>
      </c>
      <c r="H69" s="103"/>
      <c r="I69" s="103"/>
      <c r="J69" s="19"/>
      <c r="K69" s="102" t="str">
        <f t="shared" si="0"/>
        <v/>
      </c>
      <c r="L69" s="102"/>
      <c r="M69" s="6" t="str">
        <f t="shared" si="2"/>
        <v/>
      </c>
      <c r="N69" s="19"/>
      <c r="O69" s="8"/>
      <c r="P69" s="103"/>
      <c r="Q69" s="103"/>
      <c r="R69" s="104" t="str">
        <f t="shared" si="3"/>
        <v/>
      </c>
      <c r="S69" s="104"/>
      <c r="T69" s="105" t="str">
        <f t="shared" si="4"/>
        <v/>
      </c>
      <c r="U69" s="105"/>
    </row>
    <row r="70" spans="2:21" x14ac:dyDescent="0.2">
      <c r="B70" s="19">
        <v>62</v>
      </c>
      <c r="C70" s="102" t="str">
        <f t="shared" si="1"/>
        <v/>
      </c>
      <c r="D70" s="102"/>
      <c r="E70" s="19"/>
      <c r="F70" s="8"/>
      <c r="G70" s="19" t="s">
        <v>3</v>
      </c>
      <c r="H70" s="103"/>
      <c r="I70" s="103"/>
      <c r="J70" s="19"/>
      <c r="K70" s="102" t="str">
        <f t="shared" si="0"/>
        <v/>
      </c>
      <c r="L70" s="102"/>
      <c r="M70" s="6" t="str">
        <f t="shared" si="2"/>
        <v/>
      </c>
      <c r="N70" s="19"/>
      <c r="O70" s="8"/>
      <c r="P70" s="103"/>
      <c r="Q70" s="103"/>
      <c r="R70" s="104" t="str">
        <f t="shared" si="3"/>
        <v/>
      </c>
      <c r="S70" s="104"/>
      <c r="T70" s="105" t="str">
        <f t="shared" si="4"/>
        <v/>
      </c>
      <c r="U70" s="105"/>
    </row>
    <row r="71" spans="2:21" x14ac:dyDescent="0.2">
      <c r="B71" s="19">
        <v>63</v>
      </c>
      <c r="C71" s="102" t="str">
        <f t="shared" si="1"/>
        <v/>
      </c>
      <c r="D71" s="102"/>
      <c r="E71" s="19"/>
      <c r="F71" s="8"/>
      <c r="G71" s="19" t="s">
        <v>4</v>
      </c>
      <c r="H71" s="103"/>
      <c r="I71" s="103"/>
      <c r="J71" s="19"/>
      <c r="K71" s="102" t="str">
        <f t="shared" si="0"/>
        <v/>
      </c>
      <c r="L71" s="102"/>
      <c r="M71" s="6" t="str">
        <f t="shared" si="2"/>
        <v/>
      </c>
      <c r="N71" s="19"/>
      <c r="O71" s="8"/>
      <c r="P71" s="103"/>
      <c r="Q71" s="103"/>
      <c r="R71" s="104" t="str">
        <f t="shared" si="3"/>
        <v/>
      </c>
      <c r="S71" s="104"/>
      <c r="T71" s="105" t="str">
        <f t="shared" si="4"/>
        <v/>
      </c>
      <c r="U71" s="105"/>
    </row>
    <row r="72" spans="2:21" x14ac:dyDescent="0.2">
      <c r="B72" s="19">
        <v>64</v>
      </c>
      <c r="C72" s="102" t="str">
        <f t="shared" si="1"/>
        <v/>
      </c>
      <c r="D72" s="102"/>
      <c r="E72" s="19"/>
      <c r="F72" s="8"/>
      <c r="G72" s="19" t="s">
        <v>3</v>
      </c>
      <c r="H72" s="103"/>
      <c r="I72" s="103"/>
      <c r="J72" s="19"/>
      <c r="K72" s="102" t="str">
        <f t="shared" si="0"/>
        <v/>
      </c>
      <c r="L72" s="102"/>
      <c r="M72" s="6" t="str">
        <f t="shared" si="2"/>
        <v/>
      </c>
      <c r="N72" s="19"/>
      <c r="O72" s="8"/>
      <c r="P72" s="103"/>
      <c r="Q72" s="103"/>
      <c r="R72" s="104" t="str">
        <f t="shared" si="3"/>
        <v/>
      </c>
      <c r="S72" s="104"/>
      <c r="T72" s="105" t="str">
        <f t="shared" si="4"/>
        <v/>
      </c>
      <c r="U72" s="105"/>
    </row>
    <row r="73" spans="2:21" x14ac:dyDescent="0.2">
      <c r="B73" s="19">
        <v>65</v>
      </c>
      <c r="C73" s="102" t="str">
        <f t="shared" si="1"/>
        <v/>
      </c>
      <c r="D73" s="102"/>
      <c r="E73" s="19"/>
      <c r="F73" s="8"/>
      <c r="G73" s="19" t="s">
        <v>4</v>
      </c>
      <c r="H73" s="103"/>
      <c r="I73" s="103"/>
      <c r="J73" s="19"/>
      <c r="K73" s="102" t="str">
        <f t="shared" ref="K73:K108" si="5">IF(F73="","",C73*0.03)</f>
        <v/>
      </c>
      <c r="L73" s="102"/>
      <c r="M73" s="6" t="str">
        <f t="shared" si="2"/>
        <v/>
      </c>
      <c r="N73" s="19"/>
      <c r="O73" s="8"/>
      <c r="P73" s="103"/>
      <c r="Q73" s="103"/>
      <c r="R73" s="104" t="str">
        <f t="shared" si="3"/>
        <v/>
      </c>
      <c r="S73" s="104"/>
      <c r="T73" s="105" t="str">
        <f t="shared" si="4"/>
        <v/>
      </c>
      <c r="U73" s="105"/>
    </row>
    <row r="74" spans="2:21" x14ac:dyDescent="0.2">
      <c r="B74" s="19">
        <v>66</v>
      </c>
      <c r="C74" s="102" t="str">
        <f t="shared" ref="C74:C108" si="6">IF(R73="","",C73+R73)</f>
        <v/>
      </c>
      <c r="D74" s="102"/>
      <c r="E74" s="19"/>
      <c r="F74" s="8"/>
      <c r="G74" s="19" t="s">
        <v>4</v>
      </c>
      <c r="H74" s="103"/>
      <c r="I74" s="103"/>
      <c r="J74" s="19"/>
      <c r="K74" s="102" t="str">
        <f t="shared" si="5"/>
        <v/>
      </c>
      <c r="L74" s="102"/>
      <c r="M74" s="6" t="str">
        <f t="shared" ref="M74:M108" si="7">IF(J74="","",(K74/J74)/1000)</f>
        <v/>
      </c>
      <c r="N74" s="19"/>
      <c r="O74" s="8"/>
      <c r="P74" s="103"/>
      <c r="Q74" s="103"/>
      <c r="R74" s="104" t="str">
        <f t="shared" ref="R74:R108" si="8">IF(O74="","",(IF(G74="売",H74-P74,P74-H74))*M74*100000)</f>
        <v/>
      </c>
      <c r="S74" s="104"/>
      <c r="T74" s="105" t="str">
        <f t="shared" ref="T74:T108" si="9">IF(O74="","",IF(R74&lt;0,J74*(-1),IF(G74="買",(P74-H74)*100,(H74-P74)*100)))</f>
        <v/>
      </c>
      <c r="U74" s="105"/>
    </row>
    <row r="75" spans="2:21" x14ac:dyDescent="0.2">
      <c r="B75" s="19">
        <v>67</v>
      </c>
      <c r="C75" s="102" t="str">
        <f t="shared" si="6"/>
        <v/>
      </c>
      <c r="D75" s="102"/>
      <c r="E75" s="19"/>
      <c r="F75" s="8"/>
      <c r="G75" s="19" t="s">
        <v>3</v>
      </c>
      <c r="H75" s="103"/>
      <c r="I75" s="103"/>
      <c r="J75" s="19"/>
      <c r="K75" s="102" t="str">
        <f t="shared" si="5"/>
        <v/>
      </c>
      <c r="L75" s="102"/>
      <c r="M75" s="6" t="str">
        <f t="shared" si="7"/>
        <v/>
      </c>
      <c r="N75" s="19"/>
      <c r="O75" s="8"/>
      <c r="P75" s="103"/>
      <c r="Q75" s="103"/>
      <c r="R75" s="104" t="str">
        <f t="shared" si="8"/>
        <v/>
      </c>
      <c r="S75" s="104"/>
      <c r="T75" s="105" t="str">
        <f t="shared" si="9"/>
        <v/>
      </c>
      <c r="U75" s="105"/>
    </row>
    <row r="76" spans="2:21" x14ac:dyDescent="0.2">
      <c r="B76" s="19">
        <v>68</v>
      </c>
      <c r="C76" s="102" t="str">
        <f t="shared" si="6"/>
        <v/>
      </c>
      <c r="D76" s="102"/>
      <c r="E76" s="19"/>
      <c r="F76" s="8"/>
      <c r="G76" s="19" t="s">
        <v>3</v>
      </c>
      <c r="H76" s="103"/>
      <c r="I76" s="103"/>
      <c r="J76" s="19"/>
      <c r="K76" s="102" t="str">
        <f t="shared" si="5"/>
        <v/>
      </c>
      <c r="L76" s="102"/>
      <c r="M76" s="6" t="str">
        <f t="shared" si="7"/>
        <v/>
      </c>
      <c r="N76" s="19"/>
      <c r="O76" s="8"/>
      <c r="P76" s="103"/>
      <c r="Q76" s="103"/>
      <c r="R76" s="104" t="str">
        <f t="shared" si="8"/>
        <v/>
      </c>
      <c r="S76" s="104"/>
      <c r="T76" s="105" t="str">
        <f t="shared" si="9"/>
        <v/>
      </c>
      <c r="U76" s="105"/>
    </row>
    <row r="77" spans="2:21" x14ac:dyDescent="0.2">
      <c r="B77" s="19">
        <v>69</v>
      </c>
      <c r="C77" s="102" t="str">
        <f t="shared" si="6"/>
        <v/>
      </c>
      <c r="D77" s="102"/>
      <c r="E77" s="19"/>
      <c r="F77" s="8"/>
      <c r="G77" s="19" t="s">
        <v>3</v>
      </c>
      <c r="H77" s="103"/>
      <c r="I77" s="103"/>
      <c r="J77" s="19"/>
      <c r="K77" s="102" t="str">
        <f t="shared" si="5"/>
        <v/>
      </c>
      <c r="L77" s="102"/>
      <c r="M77" s="6" t="str">
        <f t="shared" si="7"/>
        <v/>
      </c>
      <c r="N77" s="19"/>
      <c r="O77" s="8"/>
      <c r="P77" s="103"/>
      <c r="Q77" s="103"/>
      <c r="R77" s="104" t="str">
        <f t="shared" si="8"/>
        <v/>
      </c>
      <c r="S77" s="104"/>
      <c r="T77" s="105" t="str">
        <f t="shared" si="9"/>
        <v/>
      </c>
      <c r="U77" s="105"/>
    </row>
    <row r="78" spans="2:21" x14ac:dyDescent="0.2">
      <c r="B78" s="19">
        <v>70</v>
      </c>
      <c r="C78" s="102" t="str">
        <f t="shared" si="6"/>
        <v/>
      </c>
      <c r="D78" s="102"/>
      <c r="E78" s="19"/>
      <c r="F78" s="8"/>
      <c r="G78" s="19" t="s">
        <v>4</v>
      </c>
      <c r="H78" s="103"/>
      <c r="I78" s="103"/>
      <c r="J78" s="19"/>
      <c r="K78" s="102" t="str">
        <f t="shared" si="5"/>
        <v/>
      </c>
      <c r="L78" s="102"/>
      <c r="M78" s="6" t="str">
        <f t="shared" si="7"/>
        <v/>
      </c>
      <c r="N78" s="19"/>
      <c r="O78" s="8"/>
      <c r="P78" s="103"/>
      <c r="Q78" s="103"/>
      <c r="R78" s="104" t="str">
        <f t="shared" si="8"/>
        <v/>
      </c>
      <c r="S78" s="104"/>
      <c r="T78" s="105" t="str">
        <f t="shared" si="9"/>
        <v/>
      </c>
      <c r="U78" s="105"/>
    </row>
    <row r="79" spans="2:21" x14ac:dyDescent="0.2">
      <c r="B79" s="19">
        <v>71</v>
      </c>
      <c r="C79" s="102" t="str">
        <f t="shared" si="6"/>
        <v/>
      </c>
      <c r="D79" s="102"/>
      <c r="E79" s="19"/>
      <c r="F79" s="8"/>
      <c r="G79" s="19" t="s">
        <v>3</v>
      </c>
      <c r="H79" s="103"/>
      <c r="I79" s="103"/>
      <c r="J79" s="19"/>
      <c r="K79" s="102" t="str">
        <f t="shared" si="5"/>
        <v/>
      </c>
      <c r="L79" s="102"/>
      <c r="M79" s="6" t="str">
        <f t="shared" si="7"/>
        <v/>
      </c>
      <c r="N79" s="19"/>
      <c r="O79" s="8"/>
      <c r="P79" s="103"/>
      <c r="Q79" s="103"/>
      <c r="R79" s="104" t="str">
        <f t="shared" si="8"/>
        <v/>
      </c>
      <c r="S79" s="104"/>
      <c r="T79" s="105" t="str">
        <f t="shared" si="9"/>
        <v/>
      </c>
      <c r="U79" s="105"/>
    </row>
    <row r="80" spans="2:21" x14ac:dyDescent="0.2">
      <c r="B80" s="19">
        <v>72</v>
      </c>
      <c r="C80" s="102" t="str">
        <f t="shared" si="6"/>
        <v/>
      </c>
      <c r="D80" s="102"/>
      <c r="E80" s="19"/>
      <c r="F80" s="8"/>
      <c r="G80" s="19" t="s">
        <v>4</v>
      </c>
      <c r="H80" s="103"/>
      <c r="I80" s="103"/>
      <c r="J80" s="19"/>
      <c r="K80" s="102" t="str">
        <f t="shared" si="5"/>
        <v/>
      </c>
      <c r="L80" s="102"/>
      <c r="M80" s="6" t="str">
        <f t="shared" si="7"/>
        <v/>
      </c>
      <c r="N80" s="19"/>
      <c r="O80" s="8"/>
      <c r="P80" s="103"/>
      <c r="Q80" s="103"/>
      <c r="R80" s="104" t="str">
        <f t="shared" si="8"/>
        <v/>
      </c>
      <c r="S80" s="104"/>
      <c r="T80" s="105" t="str">
        <f t="shared" si="9"/>
        <v/>
      </c>
      <c r="U80" s="105"/>
    </row>
    <row r="81" spans="2:21" x14ac:dyDescent="0.2">
      <c r="B81" s="19">
        <v>73</v>
      </c>
      <c r="C81" s="102" t="str">
        <f t="shared" si="6"/>
        <v/>
      </c>
      <c r="D81" s="102"/>
      <c r="E81" s="19"/>
      <c r="F81" s="8"/>
      <c r="G81" s="19" t="s">
        <v>3</v>
      </c>
      <c r="H81" s="103"/>
      <c r="I81" s="103"/>
      <c r="J81" s="19"/>
      <c r="K81" s="102" t="str">
        <f t="shared" si="5"/>
        <v/>
      </c>
      <c r="L81" s="102"/>
      <c r="M81" s="6" t="str">
        <f t="shared" si="7"/>
        <v/>
      </c>
      <c r="N81" s="19"/>
      <c r="O81" s="8"/>
      <c r="P81" s="103"/>
      <c r="Q81" s="103"/>
      <c r="R81" s="104" t="str">
        <f t="shared" si="8"/>
        <v/>
      </c>
      <c r="S81" s="104"/>
      <c r="T81" s="105" t="str">
        <f t="shared" si="9"/>
        <v/>
      </c>
      <c r="U81" s="105"/>
    </row>
    <row r="82" spans="2:21" x14ac:dyDescent="0.2">
      <c r="B82" s="19">
        <v>74</v>
      </c>
      <c r="C82" s="102" t="str">
        <f t="shared" si="6"/>
        <v/>
      </c>
      <c r="D82" s="102"/>
      <c r="E82" s="19"/>
      <c r="F82" s="8"/>
      <c r="G82" s="19" t="s">
        <v>3</v>
      </c>
      <c r="H82" s="103"/>
      <c r="I82" s="103"/>
      <c r="J82" s="19"/>
      <c r="K82" s="102" t="str">
        <f t="shared" si="5"/>
        <v/>
      </c>
      <c r="L82" s="102"/>
      <c r="M82" s="6" t="str">
        <f t="shared" si="7"/>
        <v/>
      </c>
      <c r="N82" s="19"/>
      <c r="O82" s="8"/>
      <c r="P82" s="103"/>
      <c r="Q82" s="103"/>
      <c r="R82" s="104" t="str">
        <f t="shared" si="8"/>
        <v/>
      </c>
      <c r="S82" s="104"/>
      <c r="T82" s="105" t="str">
        <f t="shared" si="9"/>
        <v/>
      </c>
      <c r="U82" s="105"/>
    </row>
    <row r="83" spans="2:21" x14ac:dyDescent="0.2">
      <c r="B83" s="19">
        <v>75</v>
      </c>
      <c r="C83" s="102" t="str">
        <f t="shared" si="6"/>
        <v/>
      </c>
      <c r="D83" s="102"/>
      <c r="E83" s="19"/>
      <c r="F83" s="8"/>
      <c r="G83" s="19" t="s">
        <v>3</v>
      </c>
      <c r="H83" s="103"/>
      <c r="I83" s="103"/>
      <c r="J83" s="19"/>
      <c r="K83" s="102" t="str">
        <f t="shared" si="5"/>
        <v/>
      </c>
      <c r="L83" s="102"/>
      <c r="M83" s="6" t="str">
        <f t="shared" si="7"/>
        <v/>
      </c>
      <c r="N83" s="19"/>
      <c r="O83" s="8"/>
      <c r="P83" s="103"/>
      <c r="Q83" s="103"/>
      <c r="R83" s="104" t="str">
        <f t="shared" si="8"/>
        <v/>
      </c>
      <c r="S83" s="104"/>
      <c r="T83" s="105" t="str">
        <f t="shared" si="9"/>
        <v/>
      </c>
      <c r="U83" s="105"/>
    </row>
    <row r="84" spans="2:21" x14ac:dyDescent="0.2">
      <c r="B84" s="19">
        <v>76</v>
      </c>
      <c r="C84" s="102" t="str">
        <f t="shared" si="6"/>
        <v/>
      </c>
      <c r="D84" s="102"/>
      <c r="E84" s="19"/>
      <c r="F84" s="8"/>
      <c r="G84" s="19" t="s">
        <v>3</v>
      </c>
      <c r="H84" s="103"/>
      <c r="I84" s="103"/>
      <c r="J84" s="19"/>
      <c r="K84" s="102" t="str">
        <f t="shared" si="5"/>
        <v/>
      </c>
      <c r="L84" s="102"/>
      <c r="M84" s="6" t="str">
        <f t="shared" si="7"/>
        <v/>
      </c>
      <c r="N84" s="19"/>
      <c r="O84" s="8"/>
      <c r="P84" s="103"/>
      <c r="Q84" s="103"/>
      <c r="R84" s="104" t="str">
        <f t="shared" si="8"/>
        <v/>
      </c>
      <c r="S84" s="104"/>
      <c r="T84" s="105" t="str">
        <f t="shared" si="9"/>
        <v/>
      </c>
      <c r="U84" s="105"/>
    </row>
    <row r="85" spans="2:21" x14ac:dyDescent="0.2">
      <c r="B85" s="19">
        <v>77</v>
      </c>
      <c r="C85" s="102" t="str">
        <f t="shared" si="6"/>
        <v/>
      </c>
      <c r="D85" s="102"/>
      <c r="E85" s="19"/>
      <c r="F85" s="8"/>
      <c r="G85" s="19" t="s">
        <v>4</v>
      </c>
      <c r="H85" s="103"/>
      <c r="I85" s="103"/>
      <c r="J85" s="19"/>
      <c r="K85" s="102" t="str">
        <f t="shared" si="5"/>
        <v/>
      </c>
      <c r="L85" s="102"/>
      <c r="M85" s="6" t="str">
        <f t="shared" si="7"/>
        <v/>
      </c>
      <c r="N85" s="19"/>
      <c r="O85" s="8"/>
      <c r="P85" s="103"/>
      <c r="Q85" s="103"/>
      <c r="R85" s="104" t="str">
        <f t="shared" si="8"/>
        <v/>
      </c>
      <c r="S85" s="104"/>
      <c r="T85" s="105" t="str">
        <f t="shared" si="9"/>
        <v/>
      </c>
      <c r="U85" s="105"/>
    </row>
    <row r="86" spans="2:21" x14ac:dyDescent="0.2">
      <c r="B86" s="19">
        <v>78</v>
      </c>
      <c r="C86" s="102" t="str">
        <f t="shared" si="6"/>
        <v/>
      </c>
      <c r="D86" s="102"/>
      <c r="E86" s="19"/>
      <c r="F86" s="8"/>
      <c r="G86" s="19" t="s">
        <v>3</v>
      </c>
      <c r="H86" s="103"/>
      <c r="I86" s="103"/>
      <c r="J86" s="19"/>
      <c r="K86" s="102" t="str">
        <f t="shared" si="5"/>
        <v/>
      </c>
      <c r="L86" s="102"/>
      <c r="M86" s="6" t="str">
        <f t="shared" si="7"/>
        <v/>
      </c>
      <c r="N86" s="19"/>
      <c r="O86" s="8"/>
      <c r="P86" s="103"/>
      <c r="Q86" s="103"/>
      <c r="R86" s="104" t="str">
        <f t="shared" si="8"/>
        <v/>
      </c>
      <c r="S86" s="104"/>
      <c r="T86" s="105" t="str">
        <f t="shared" si="9"/>
        <v/>
      </c>
      <c r="U86" s="105"/>
    </row>
    <row r="87" spans="2:21" x14ac:dyDescent="0.2">
      <c r="B87" s="19">
        <v>79</v>
      </c>
      <c r="C87" s="102" t="str">
        <f t="shared" si="6"/>
        <v/>
      </c>
      <c r="D87" s="102"/>
      <c r="E87" s="19"/>
      <c r="F87" s="8"/>
      <c r="G87" s="19" t="s">
        <v>4</v>
      </c>
      <c r="H87" s="103"/>
      <c r="I87" s="103"/>
      <c r="J87" s="19"/>
      <c r="K87" s="102" t="str">
        <f t="shared" si="5"/>
        <v/>
      </c>
      <c r="L87" s="102"/>
      <c r="M87" s="6" t="str">
        <f t="shared" si="7"/>
        <v/>
      </c>
      <c r="N87" s="19"/>
      <c r="O87" s="8"/>
      <c r="P87" s="103"/>
      <c r="Q87" s="103"/>
      <c r="R87" s="104" t="str">
        <f t="shared" si="8"/>
        <v/>
      </c>
      <c r="S87" s="104"/>
      <c r="T87" s="105" t="str">
        <f t="shared" si="9"/>
        <v/>
      </c>
      <c r="U87" s="105"/>
    </row>
    <row r="88" spans="2:21" x14ac:dyDescent="0.2">
      <c r="B88" s="19">
        <v>80</v>
      </c>
      <c r="C88" s="102" t="str">
        <f t="shared" si="6"/>
        <v/>
      </c>
      <c r="D88" s="102"/>
      <c r="E88" s="19"/>
      <c r="F88" s="8"/>
      <c r="G88" s="19" t="s">
        <v>4</v>
      </c>
      <c r="H88" s="103"/>
      <c r="I88" s="103"/>
      <c r="J88" s="19"/>
      <c r="K88" s="102" t="str">
        <f t="shared" si="5"/>
        <v/>
      </c>
      <c r="L88" s="102"/>
      <c r="M88" s="6" t="str">
        <f t="shared" si="7"/>
        <v/>
      </c>
      <c r="N88" s="19"/>
      <c r="O88" s="8"/>
      <c r="P88" s="103"/>
      <c r="Q88" s="103"/>
      <c r="R88" s="104" t="str">
        <f t="shared" si="8"/>
        <v/>
      </c>
      <c r="S88" s="104"/>
      <c r="T88" s="105" t="str">
        <f t="shared" si="9"/>
        <v/>
      </c>
      <c r="U88" s="105"/>
    </row>
    <row r="89" spans="2:21" x14ac:dyDescent="0.2">
      <c r="B89" s="19">
        <v>81</v>
      </c>
      <c r="C89" s="102" t="str">
        <f t="shared" si="6"/>
        <v/>
      </c>
      <c r="D89" s="102"/>
      <c r="E89" s="19"/>
      <c r="F89" s="8"/>
      <c r="G89" s="19" t="s">
        <v>4</v>
      </c>
      <c r="H89" s="103"/>
      <c r="I89" s="103"/>
      <c r="J89" s="19"/>
      <c r="K89" s="102" t="str">
        <f t="shared" si="5"/>
        <v/>
      </c>
      <c r="L89" s="102"/>
      <c r="M89" s="6" t="str">
        <f t="shared" si="7"/>
        <v/>
      </c>
      <c r="N89" s="19"/>
      <c r="O89" s="8"/>
      <c r="P89" s="103"/>
      <c r="Q89" s="103"/>
      <c r="R89" s="104" t="str">
        <f t="shared" si="8"/>
        <v/>
      </c>
      <c r="S89" s="104"/>
      <c r="T89" s="105" t="str">
        <f t="shared" si="9"/>
        <v/>
      </c>
      <c r="U89" s="105"/>
    </row>
    <row r="90" spans="2:21" x14ac:dyDescent="0.2">
      <c r="B90" s="19">
        <v>82</v>
      </c>
      <c r="C90" s="102" t="str">
        <f t="shared" si="6"/>
        <v/>
      </c>
      <c r="D90" s="102"/>
      <c r="E90" s="19"/>
      <c r="F90" s="8"/>
      <c r="G90" s="19" t="s">
        <v>4</v>
      </c>
      <c r="H90" s="103"/>
      <c r="I90" s="103"/>
      <c r="J90" s="19"/>
      <c r="K90" s="102" t="str">
        <f t="shared" si="5"/>
        <v/>
      </c>
      <c r="L90" s="102"/>
      <c r="M90" s="6" t="str">
        <f t="shared" si="7"/>
        <v/>
      </c>
      <c r="N90" s="19"/>
      <c r="O90" s="8"/>
      <c r="P90" s="103"/>
      <c r="Q90" s="103"/>
      <c r="R90" s="104" t="str">
        <f t="shared" si="8"/>
        <v/>
      </c>
      <c r="S90" s="104"/>
      <c r="T90" s="105" t="str">
        <f t="shared" si="9"/>
        <v/>
      </c>
      <c r="U90" s="105"/>
    </row>
    <row r="91" spans="2:21" x14ac:dyDescent="0.2">
      <c r="B91" s="19">
        <v>83</v>
      </c>
      <c r="C91" s="102" t="str">
        <f t="shared" si="6"/>
        <v/>
      </c>
      <c r="D91" s="102"/>
      <c r="E91" s="19"/>
      <c r="F91" s="8"/>
      <c r="G91" s="19" t="s">
        <v>4</v>
      </c>
      <c r="H91" s="103"/>
      <c r="I91" s="103"/>
      <c r="J91" s="19"/>
      <c r="K91" s="102" t="str">
        <f t="shared" si="5"/>
        <v/>
      </c>
      <c r="L91" s="102"/>
      <c r="M91" s="6" t="str">
        <f t="shared" si="7"/>
        <v/>
      </c>
      <c r="N91" s="19"/>
      <c r="O91" s="8"/>
      <c r="P91" s="103"/>
      <c r="Q91" s="103"/>
      <c r="R91" s="104" t="str">
        <f t="shared" si="8"/>
        <v/>
      </c>
      <c r="S91" s="104"/>
      <c r="T91" s="105" t="str">
        <f t="shared" si="9"/>
        <v/>
      </c>
      <c r="U91" s="105"/>
    </row>
    <row r="92" spans="2:21" x14ac:dyDescent="0.2">
      <c r="B92" s="19">
        <v>84</v>
      </c>
      <c r="C92" s="102" t="str">
        <f t="shared" si="6"/>
        <v/>
      </c>
      <c r="D92" s="102"/>
      <c r="E92" s="19"/>
      <c r="F92" s="8"/>
      <c r="G92" s="19" t="s">
        <v>3</v>
      </c>
      <c r="H92" s="103"/>
      <c r="I92" s="103"/>
      <c r="J92" s="19"/>
      <c r="K92" s="102" t="str">
        <f t="shared" si="5"/>
        <v/>
      </c>
      <c r="L92" s="102"/>
      <c r="M92" s="6" t="str">
        <f t="shared" si="7"/>
        <v/>
      </c>
      <c r="N92" s="19"/>
      <c r="O92" s="8"/>
      <c r="P92" s="103"/>
      <c r="Q92" s="103"/>
      <c r="R92" s="104" t="str">
        <f t="shared" si="8"/>
        <v/>
      </c>
      <c r="S92" s="104"/>
      <c r="T92" s="105" t="str">
        <f t="shared" si="9"/>
        <v/>
      </c>
      <c r="U92" s="105"/>
    </row>
    <row r="93" spans="2:21" x14ac:dyDescent="0.2">
      <c r="B93" s="19">
        <v>85</v>
      </c>
      <c r="C93" s="102" t="str">
        <f t="shared" si="6"/>
        <v/>
      </c>
      <c r="D93" s="102"/>
      <c r="E93" s="19"/>
      <c r="F93" s="8"/>
      <c r="G93" s="19" t="s">
        <v>4</v>
      </c>
      <c r="H93" s="103"/>
      <c r="I93" s="103"/>
      <c r="J93" s="19"/>
      <c r="K93" s="102" t="str">
        <f t="shared" si="5"/>
        <v/>
      </c>
      <c r="L93" s="102"/>
      <c r="M93" s="6" t="str">
        <f t="shared" si="7"/>
        <v/>
      </c>
      <c r="N93" s="19"/>
      <c r="O93" s="8"/>
      <c r="P93" s="103"/>
      <c r="Q93" s="103"/>
      <c r="R93" s="104" t="str">
        <f t="shared" si="8"/>
        <v/>
      </c>
      <c r="S93" s="104"/>
      <c r="T93" s="105" t="str">
        <f t="shared" si="9"/>
        <v/>
      </c>
      <c r="U93" s="105"/>
    </row>
    <row r="94" spans="2:21" x14ac:dyDescent="0.2">
      <c r="B94" s="19">
        <v>86</v>
      </c>
      <c r="C94" s="102" t="str">
        <f t="shared" si="6"/>
        <v/>
      </c>
      <c r="D94" s="102"/>
      <c r="E94" s="19"/>
      <c r="F94" s="8"/>
      <c r="G94" s="19" t="s">
        <v>3</v>
      </c>
      <c r="H94" s="103"/>
      <c r="I94" s="103"/>
      <c r="J94" s="19"/>
      <c r="K94" s="102" t="str">
        <f t="shared" si="5"/>
        <v/>
      </c>
      <c r="L94" s="102"/>
      <c r="M94" s="6" t="str">
        <f t="shared" si="7"/>
        <v/>
      </c>
      <c r="N94" s="19"/>
      <c r="O94" s="8"/>
      <c r="P94" s="103"/>
      <c r="Q94" s="103"/>
      <c r="R94" s="104" t="str">
        <f t="shared" si="8"/>
        <v/>
      </c>
      <c r="S94" s="104"/>
      <c r="T94" s="105" t="str">
        <f t="shared" si="9"/>
        <v/>
      </c>
      <c r="U94" s="105"/>
    </row>
    <row r="95" spans="2:21" x14ac:dyDescent="0.2">
      <c r="B95" s="19">
        <v>87</v>
      </c>
      <c r="C95" s="102" t="str">
        <f t="shared" si="6"/>
        <v/>
      </c>
      <c r="D95" s="102"/>
      <c r="E95" s="19"/>
      <c r="F95" s="8"/>
      <c r="G95" s="19" t="s">
        <v>4</v>
      </c>
      <c r="H95" s="103"/>
      <c r="I95" s="103"/>
      <c r="J95" s="19"/>
      <c r="K95" s="102" t="str">
        <f t="shared" si="5"/>
        <v/>
      </c>
      <c r="L95" s="102"/>
      <c r="M95" s="6" t="str">
        <f t="shared" si="7"/>
        <v/>
      </c>
      <c r="N95" s="19"/>
      <c r="O95" s="8"/>
      <c r="P95" s="103"/>
      <c r="Q95" s="103"/>
      <c r="R95" s="104" t="str">
        <f t="shared" si="8"/>
        <v/>
      </c>
      <c r="S95" s="104"/>
      <c r="T95" s="105" t="str">
        <f t="shared" si="9"/>
        <v/>
      </c>
      <c r="U95" s="105"/>
    </row>
    <row r="96" spans="2:21" x14ac:dyDescent="0.2">
      <c r="B96" s="19">
        <v>88</v>
      </c>
      <c r="C96" s="102" t="str">
        <f t="shared" si="6"/>
        <v/>
      </c>
      <c r="D96" s="102"/>
      <c r="E96" s="19"/>
      <c r="F96" s="8"/>
      <c r="G96" s="19" t="s">
        <v>3</v>
      </c>
      <c r="H96" s="103"/>
      <c r="I96" s="103"/>
      <c r="J96" s="19"/>
      <c r="K96" s="102" t="str">
        <f t="shared" si="5"/>
        <v/>
      </c>
      <c r="L96" s="102"/>
      <c r="M96" s="6" t="str">
        <f t="shared" si="7"/>
        <v/>
      </c>
      <c r="N96" s="19"/>
      <c r="O96" s="8"/>
      <c r="P96" s="103"/>
      <c r="Q96" s="103"/>
      <c r="R96" s="104" t="str">
        <f t="shared" si="8"/>
        <v/>
      </c>
      <c r="S96" s="104"/>
      <c r="T96" s="105" t="str">
        <f t="shared" si="9"/>
        <v/>
      </c>
      <c r="U96" s="105"/>
    </row>
    <row r="97" spans="2:21" x14ac:dyDescent="0.2">
      <c r="B97" s="19">
        <v>89</v>
      </c>
      <c r="C97" s="102" t="str">
        <f t="shared" si="6"/>
        <v/>
      </c>
      <c r="D97" s="102"/>
      <c r="E97" s="19"/>
      <c r="F97" s="8"/>
      <c r="G97" s="19" t="s">
        <v>4</v>
      </c>
      <c r="H97" s="103"/>
      <c r="I97" s="103"/>
      <c r="J97" s="19"/>
      <c r="K97" s="102" t="str">
        <f t="shared" si="5"/>
        <v/>
      </c>
      <c r="L97" s="102"/>
      <c r="M97" s="6" t="str">
        <f t="shared" si="7"/>
        <v/>
      </c>
      <c r="N97" s="19"/>
      <c r="O97" s="8"/>
      <c r="P97" s="103"/>
      <c r="Q97" s="103"/>
      <c r="R97" s="104" t="str">
        <f t="shared" si="8"/>
        <v/>
      </c>
      <c r="S97" s="104"/>
      <c r="T97" s="105" t="str">
        <f t="shared" si="9"/>
        <v/>
      </c>
      <c r="U97" s="105"/>
    </row>
    <row r="98" spans="2:21" x14ac:dyDescent="0.2">
      <c r="B98" s="19">
        <v>90</v>
      </c>
      <c r="C98" s="102" t="str">
        <f t="shared" si="6"/>
        <v/>
      </c>
      <c r="D98" s="102"/>
      <c r="E98" s="19"/>
      <c r="F98" s="8"/>
      <c r="G98" s="19" t="s">
        <v>3</v>
      </c>
      <c r="H98" s="103"/>
      <c r="I98" s="103"/>
      <c r="J98" s="19"/>
      <c r="K98" s="102" t="str">
        <f t="shared" si="5"/>
        <v/>
      </c>
      <c r="L98" s="102"/>
      <c r="M98" s="6" t="str">
        <f t="shared" si="7"/>
        <v/>
      </c>
      <c r="N98" s="19"/>
      <c r="O98" s="8"/>
      <c r="P98" s="103"/>
      <c r="Q98" s="103"/>
      <c r="R98" s="104" t="str">
        <f t="shared" si="8"/>
        <v/>
      </c>
      <c r="S98" s="104"/>
      <c r="T98" s="105" t="str">
        <f t="shared" si="9"/>
        <v/>
      </c>
      <c r="U98" s="105"/>
    </row>
    <row r="99" spans="2:21" x14ac:dyDescent="0.2">
      <c r="B99" s="19">
        <v>91</v>
      </c>
      <c r="C99" s="102" t="str">
        <f t="shared" si="6"/>
        <v/>
      </c>
      <c r="D99" s="102"/>
      <c r="E99" s="19"/>
      <c r="F99" s="8"/>
      <c r="G99" s="19" t="s">
        <v>4</v>
      </c>
      <c r="H99" s="103"/>
      <c r="I99" s="103"/>
      <c r="J99" s="19"/>
      <c r="K99" s="102" t="str">
        <f t="shared" si="5"/>
        <v/>
      </c>
      <c r="L99" s="102"/>
      <c r="M99" s="6" t="str">
        <f t="shared" si="7"/>
        <v/>
      </c>
      <c r="N99" s="19"/>
      <c r="O99" s="8"/>
      <c r="P99" s="103"/>
      <c r="Q99" s="103"/>
      <c r="R99" s="104" t="str">
        <f t="shared" si="8"/>
        <v/>
      </c>
      <c r="S99" s="104"/>
      <c r="T99" s="105" t="str">
        <f t="shared" si="9"/>
        <v/>
      </c>
      <c r="U99" s="105"/>
    </row>
    <row r="100" spans="2:21" x14ac:dyDescent="0.2">
      <c r="B100" s="19">
        <v>92</v>
      </c>
      <c r="C100" s="102" t="str">
        <f t="shared" si="6"/>
        <v/>
      </c>
      <c r="D100" s="102"/>
      <c r="E100" s="19"/>
      <c r="F100" s="8"/>
      <c r="G100" s="19" t="s">
        <v>4</v>
      </c>
      <c r="H100" s="103"/>
      <c r="I100" s="103"/>
      <c r="J100" s="19"/>
      <c r="K100" s="102" t="str">
        <f t="shared" si="5"/>
        <v/>
      </c>
      <c r="L100" s="102"/>
      <c r="M100" s="6" t="str">
        <f t="shared" si="7"/>
        <v/>
      </c>
      <c r="N100" s="19"/>
      <c r="O100" s="8"/>
      <c r="P100" s="103"/>
      <c r="Q100" s="103"/>
      <c r="R100" s="104" t="str">
        <f t="shared" si="8"/>
        <v/>
      </c>
      <c r="S100" s="104"/>
      <c r="T100" s="105" t="str">
        <f t="shared" si="9"/>
        <v/>
      </c>
      <c r="U100" s="105"/>
    </row>
    <row r="101" spans="2:21" x14ac:dyDescent="0.2">
      <c r="B101" s="19">
        <v>93</v>
      </c>
      <c r="C101" s="102" t="str">
        <f t="shared" si="6"/>
        <v/>
      </c>
      <c r="D101" s="102"/>
      <c r="E101" s="19"/>
      <c r="F101" s="8"/>
      <c r="G101" s="19" t="s">
        <v>3</v>
      </c>
      <c r="H101" s="103"/>
      <c r="I101" s="103"/>
      <c r="J101" s="19"/>
      <c r="K101" s="102" t="str">
        <f t="shared" si="5"/>
        <v/>
      </c>
      <c r="L101" s="102"/>
      <c r="M101" s="6" t="str">
        <f t="shared" si="7"/>
        <v/>
      </c>
      <c r="N101" s="19"/>
      <c r="O101" s="8"/>
      <c r="P101" s="103"/>
      <c r="Q101" s="103"/>
      <c r="R101" s="104" t="str">
        <f t="shared" si="8"/>
        <v/>
      </c>
      <c r="S101" s="104"/>
      <c r="T101" s="105" t="str">
        <f t="shared" si="9"/>
        <v/>
      </c>
      <c r="U101" s="105"/>
    </row>
    <row r="102" spans="2:21" x14ac:dyDescent="0.2">
      <c r="B102" s="19">
        <v>94</v>
      </c>
      <c r="C102" s="102" t="str">
        <f t="shared" si="6"/>
        <v/>
      </c>
      <c r="D102" s="102"/>
      <c r="E102" s="19"/>
      <c r="F102" s="8"/>
      <c r="G102" s="19" t="s">
        <v>3</v>
      </c>
      <c r="H102" s="103"/>
      <c r="I102" s="103"/>
      <c r="J102" s="19"/>
      <c r="K102" s="102" t="str">
        <f t="shared" si="5"/>
        <v/>
      </c>
      <c r="L102" s="102"/>
      <c r="M102" s="6" t="str">
        <f t="shared" si="7"/>
        <v/>
      </c>
      <c r="N102" s="19"/>
      <c r="O102" s="8"/>
      <c r="P102" s="103"/>
      <c r="Q102" s="103"/>
      <c r="R102" s="104" t="str">
        <f t="shared" si="8"/>
        <v/>
      </c>
      <c r="S102" s="104"/>
      <c r="T102" s="105" t="str">
        <f t="shared" si="9"/>
        <v/>
      </c>
      <c r="U102" s="105"/>
    </row>
    <row r="103" spans="2:21" x14ac:dyDescent="0.2">
      <c r="B103" s="19">
        <v>95</v>
      </c>
      <c r="C103" s="102" t="str">
        <f t="shared" si="6"/>
        <v/>
      </c>
      <c r="D103" s="102"/>
      <c r="E103" s="19"/>
      <c r="F103" s="8"/>
      <c r="G103" s="19" t="s">
        <v>3</v>
      </c>
      <c r="H103" s="103"/>
      <c r="I103" s="103"/>
      <c r="J103" s="19"/>
      <c r="K103" s="102" t="str">
        <f t="shared" si="5"/>
        <v/>
      </c>
      <c r="L103" s="102"/>
      <c r="M103" s="6" t="str">
        <f t="shared" si="7"/>
        <v/>
      </c>
      <c r="N103" s="19"/>
      <c r="O103" s="8"/>
      <c r="P103" s="103"/>
      <c r="Q103" s="103"/>
      <c r="R103" s="104" t="str">
        <f t="shared" si="8"/>
        <v/>
      </c>
      <c r="S103" s="104"/>
      <c r="T103" s="105" t="str">
        <f t="shared" si="9"/>
        <v/>
      </c>
      <c r="U103" s="105"/>
    </row>
    <row r="104" spans="2:21" x14ac:dyDescent="0.2">
      <c r="B104" s="19">
        <v>96</v>
      </c>
      <c r="C104" s="102" t="str">
        <f t="shared" si="6"/>
        <v/>
      </c>
      <c r="D104" s="102"/>
      <c r="E104" s="19"/>
      <c r="F104" s="8"/>
      <c r="G104" s="19" t="s">
        <v>4</v>
      </c>
      <c r="H104" s="103"/>
      <c r="I104" s="103"/>
      <c r="J104" s="19"/>
      <c r="K104" s="102" t="str">
        <f t="shared" si="5"/>
        <v/>
      </c>
      <c r="L104" s="102"/>
      <c r="M104" s="6" t="str">
        <f t="shared" si="7"/>
        <v/>
      </c>
      <c r="N104" s="19"/>
      <c r="O104" s="8"/>
      <c r="P104" s="103"/>
      <c r="Q104" s="103"/>
      <c r="R104" s="104" t="str">
        <f t="shared" si="8"/>
        <v/>
      </c>
      <c r="S104" s="104"/>
      <c r="T104" s="105" t="str">
        <f t="shared" si="9"/>
        <v/>
      </c>
      <c r="U104" s="105"/>
    </row>
    <row r="105" spans="2:21" x14ac:dyDescent="0.2">
      <c r="B105" s="19">
        <v>97</v>
      </c>
      <c r="C105" s="102" t="str">
        <f t="shared" si="6"/>
        <v/>
      </c>
      <c r="D105" s="102"/>
      <c r="E105" s="19"/>
      <c r="F105" s="8"/>
      <c r="G105" s="19" t="s">
        <v>3</v>
      </c>
      <c r="H105" s="103"/>
      <c r="I105" s="103"/>
      <c r="J105" s="19"/>
      <c r="K105" s="102" t="str">
        <f t="shared" si="5"/>
        <v/>
      </c>
      <c r="L105" s="102"/>
      <c r="M105" s="6" t="str">
        <f t="shared" si="7"/>
        <v/>
      </c>
      <c r="N105" s="19"/>
      <c r="O105" s="8"/>
      <c r="P105" s="103"/>
      <c r="Q105" s="103"/>
      <c r="R105" s="104" t="str">
        <f t="shared" si="8"/>
        <v/>
      </c>
      <c r="S105" s="104"/>
      <c r="T105" s="105" t="str">
        <f t="shared" si="9"/>
        <v/>
      </c>
      <c r="U105" s="105"/>
    </row>
    <row r="106" spans="2:21" x14ac:dyDescent="0.2">
      <c r="B106" s="19">
        <v>98</v>
      </c>
      <c r="C106" s="102" t="str">
        <f t="shared" si="6"/>
        <v/>
      </c>
      <c r="D106" s="102"/>
      <c r="E106" s="19"/>
      <c r="F106" s="8"/>
      <c r="G106" s="19" t="s">
        <v>4</v>
      </c>
      <c r="H106" s="103"/>
      <c r="I106" s="103"/>
      <c r="J106" s="19"/>
      <c r="K106" s="102" t="str">
        <f t="shared" si="5"/>
        <v/>
      </c>
      <c r="L106" s="102"/>
      <c r="M106" s="6" t="str">
        <f t="shared" si="7"/>
        <v/>
      </c>
      <c r="N106" s="19"/>
      <c r="O106" s="8"/>
      <c r="P106" s="103"/>
      <c r="Q106" s="103"/>
      <c r="R106" s="104" t="str">
        <f t="shared" si="8"/>
        <v/>
      </c>
      <c r="S106" s="104"/>
      <c r="T106" s="105" t="str">
        <f t="shared" si="9"/>
        <v/>
      </c>
      <c r="U106" s="105"/>
    </row>
    <row r="107" spans="2:21" x14ac:dyDescent="0.2">
      <c r="B107" s="19">
        <v>99</v>
      </c>
      <c r="C107" s="102" t="str">
        <f t="shared" si="6"/>
        <v/>
      </c>
      <c r="D107" s="102"/>
      <c r="E107" s="19"/>
      <c r="F107" s="8"/>
      <c r="G107" s="19" t="s">
        <v>4</v>
      </c>
      <c r="H107" s="103"/>
      <c r="I107" s="103"/>
      <c r="J107" s="19"/>
      <c r="K107" s="102" t="str">
        <f t="shared" si="5"/>
        <v/>
      </c>
      <c r="L107" s="102"/>
      <c r="M107" s="6" t="str">
        <f t="shared" si="7"/>
        <v/>
      </c>
      <c r="N107" s="19"/>
      <c r="O107" s="8"/>
      <c r="P107" s="103"/>
      <c r="Q107" s="103"/>
      <c r="R107" s="104" t="str">
        <f t="shared" si="8"/>
        <v/>
      </c>
      <c r="S107" s="104"/>
      <c r="T107" s="105" t="str">
        <f t="shared" si="9"/>
        <v/>
      </c>
      <c r="U107" s="105"/>
    </row>
    <row r="108" spans="2:21" x14ac:dyDescent="0.2">
      <c r="B108" s="19">
        <v>100</v>
      </c>
      <c r="C108" s="102" t="str">
        <f t="shared" si="6"/>
        <v/>
      </c>
      <c r="D108" s="102"/>
      <c r="E108" s="19"/>
      <c r="F108" s="8"/>
      <c r="G108" s="19" t="s">
        <v>3</v>
      </c>
      <c r="H108" s="103"/>
      <c r="I108" s="103"/>
      <c r="J108" s="19"/>
      <c r="K108" s="102" t="str">
        <f t="shared" si="5"/>
        <v/>
      </c>
      <c r="L108" s="102"/>
      <c r="M108" s="6" t="str">
        <f t="shared" si="7"/>
        <v/>
      </c>
      <c r="N108" s="19"/>
      <c r="O108" s="8"/>
      <c r="P108" s="103"/>
      <c r="Q108" s="103"/>
      <c r="R108" s="104" t="str">
        <f t="shared" si="8"/>
        <v/>
      </c>
      <c r="S108" s="104"/>
      <c r="T108" s="105" t="str">
        <f t="shared" si="9"/>
        <v/>
      </c>
      <c r="U108" s="105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8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検証　4H足　FIB1.27</vt:lpstr>
      <vt:lpstr>検証　4H足　FIB1.5</vt:lpstr>
      <vt:lpstr>検証　4H足　FIB2.0</vt:lpstr>
      <vt:lpstr>画像</vt:lpstr>
      <vt:lpstr>気づき</vt:lpstr>
      <vt:lpstr>検証終了通貨</vt:lpstr>
      <vt:lpstr>マイルール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roset</cp:lastModifiedBy>
  <cp:revision/>
  <cp:lastPrinted>2019-05-22T03:11:54Z</cp:lastPrinted>
  <dcterms:created xsi:type="dcterms:W3CDTF">2013-10-09T23:04:08Z</dcterms:created>
  <dcterms:modified xsi:type="dcterms:W3CDTF">2019-07-02T13:47:16Z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